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475" yWindow="1335" windowWidth="24375" windowHeight="10545" tabRatio="1000" activeTab="14"/>
  </bookViews>
  <sheets>
    <sheet name="Title" sheetId="4" r:id="rId1"/>
    <sheet name="&lt;90.1 Constructions&gt;" sheetId="32" r:id="rId2"/>
    <sheet name="System descriptions" sheetId="33" r:id="rId3"/>
    <sheet name="&lt;90.1 Systems" sheetId="21" r:id="rId4"/>
    <sheet name="&lt;ASHRAE Space Types&gt;" sheetId="22" r:id="rId5"/>
    <sheet name="Spaces" sheetId="23" r:id="rId6"/>
    <sheet name="Occupancy" sheetId="24" r:id="rId7"/>
    <sheet name="SpacesVentilation" sheetId="25" r:id="rId8"/>
    <sheet name="SpacesLoads" sheetId="26" r:id="rId9"/>
    <sheet name="Construction summary" sheetId="9" r:id="rId10"/>
    <sheet name="Schedules" sheetId="27" r:id="rId11"/>
    <sheet name="HVAC" sheetId="12" r:id="rId12"/>
    <sheet name="Service hot water" sheetId="13" r:id="rId13"/>
    <sheet name="Process loads" sheetId="14" r:id="rId14"/>
    <sheet name="(Variants)" sheetId="16" r:id="rId15"/>
    <sheet name="(GlobalSettings)" sheetId="17" r:id="rId16"/>
  </sheets>
  <definedNames>
    <definedName name="_xlnm._FilterDatabase" localSheetId="4" hidden="1">'&lt;ASHRAE Space Types&gt;'!$A$1:$D$160</definedName>
    <definedName name="_xlnm._FilterDatabase" localSheetId="5" hidden="1">Spaces!$E$2:$F$38</definedName>
    <definedName name="avgOutdoorTemp">'(GlobalSettings)'!$C$84</definedName>
    <definedName name="baseDir">'(GlobalSettings)'!$C$8</definedName>
    <definedName name="beginDay">'(GlobalSettings)'!$C$18</definedName>
    <definedName name="beginMonth">'(GlobalSettings)'!$C$16</definedName>
    <definedName name="BL_Walls">'(GlobalSettings)'!$B$29</definedName>
    <definedName name="endDay">'(GlobalSettings)'!$C$19</definedName>
    <definedName name="endMonth">'(GlobalSettings)'!$C$17</definedName>
    <definedName name="maxMonthDT">'(GlobalSettings)'!$C$85</definedName>
    <definedName name="pathAD">'(GlobalSettings)'!$C$10</definedName>
    <definedName name="pathBL">'(GlobalSettings)'!$C$9</definedName>
    <definedName name="runWeather">'(GlobalSettings)'!$C$12</definedName>
    <definedName name="showerFlow">'(GlobalSettings)'!$C$81</definedName>
    <definedName name="sinkFlow">'(GlobalSettings)'!$C$82</definedName>
    <definedName name="solarDist">'(GlobalSettings)'!$C$14</definedName>
  </definedNames>
  <calcPr calcId="145621"/>
</workbook>
</file>

<file path=xl/calcChain.xml><?xml version="1.0" encoding="utf-8"?>
<calcChain xmlns="http://schemas.openxmlformats.org/spreadsheetml/2006/main">
  <c r="F76" i="16" l="1"/>
  <c r="F75" i="16"/>
  <c r="F74" i="16"/>
  <c r="F73" i="16"/>
  <c r="F36" i="16"/>
  <c r="F38" i="16"/>
  <c r="F35" i="16"/>
  <c r="C41" i="16" l="1"/>
  <c r="F70" i="16" l="1"/>
  <c r="F67" i="16"/>
  <c r="F29" i="16" l="1"/>
  <c r="D91" i="17" l="1"/>
  <c r="D92" i="17" s="1"/>
  <c r="C82" i="17" l="1"/>
  <c r="C81" i="17"/>
  <c r="F37" i="16"/>
  <c r="F32" i="16"/>
  <c r="H32" i="17" l="1"/>
  <c r="H31" i="17"/>
  <c r="H33" i="17" s="1"/>
  <c r="F30" i="17"/>
  <c r="C9" i="14" l="1"/>
  <c r="C12" i="14" s="1"/>
  <c r="G4" i="9" l="1"/>
  <c r="G5" i="9"/>
  <c r="G6" i="9"/>
  <c r="G7" i="9"/>
  <c r="F8" i="9"/>
  <c r="G8" i="9"/>
  <c r="G9" i="9"/>
  <c r="G10" i="9"/>
  <c r="F11" i="9"/>
  <c r="G11" i="9"/>
  <c r="F12" i="9"/>
  <c r="G12" i="9"/>
  <c r="G13" i="9"/>
  <c r="G14" i="9"/>
  <c r="G3" i="9"/>
  <c r="H6" i="23"/>
  <c r="I6" i="23" s="1"/>
  <c r="H7" i="23"/>
  <c r="I7" i="23" s="1"/>
  <c r="H5" i="23"/>
  <c r="I5" i="23" s="1"/>
  <c r="H9" i="23" l="1"/>
  <c r="H10" i="23" s="1"/>
  <c r="I17" i="13" l="1"/>
  <c r="I15" i="13"/>
  <c r="I18" i="13" s="1"/>
  <c r="D46" i="23" l="1"/>
  <c r="D48" i="23" s="1"/>
  <c r="D27" i="23" l="1"/>
  <c r="D16" i="23"/>
  <c r="D11" i="23"/>
  <c r="J4" i="26" l="1"/>
  <c r="J5" i="26"/>
  <c r="J6" i="26"/>
  <c r="J7" i="26"/>
  <c r="J8" i="26"/>
  <c r="J3" i="26"/>
  <c r="D63" i="17"/>
  <c r="H7" i="26" l="1"/>
  <c r="H3" i="26"/>
  <c r="I7" i="26"/>
  <c r="I3" i="26"/>
  <c r="I14" i="9" l="1"/>
  <c r="F14" i="9" s="1"/>
  <c r="I13" i="9"/>
  <c r="F13" i="9" s="1"/>
  <c r="I10" i="9"/>
  <c r="I9" i="9"/>
  <c r="F9" i="9" s="1"/>
  <c r="I7" i="9"/>
  <c r="F7" i="9" s="1"/>
  <c r="I6" i="9"/>
  <c r="F6" i="9" s="1"/>
  <c r="I5" i="9"/>
  <c r="F5" i="9" s="1"/>
  <c r="I4" i="9"/>
  <c r="F4" i="9" s="1"/>
  <c r="I3" i="9"/>
  <c r="F3" i="9" s="1"/>
  <c r="XFD12" i="32"/>
  <c r="B33" i="17" l="1"/>
  <c r="F10" i="9"/>
  <c r="C33" i="17"/>
  <c r="C32" i="17"/>
  <c r="D5" i="9"/>
  <c r="D7" i="9" l="1"/>
  <c r="D6" i="9"/>
  <c r="C6" i="9"/>
  <c r="C7" i="9"/>
  <c r="D23" i="12" l="1"/>
  <c r="C23" i="12"/>
  <c r="D14" i="9"/>
  <c r="C14" i="9"/>
  <c r="D13" i="9"/>
  <c r="C13" i="9"/>
  <c r="C5" i="9"/>
  <c r="C3" i="9"/>
  <c r="D3" i="9"/>
  <c r="B69" i="23" l="1"/>
  <c r="A69" i="23"/>
  <c r="H8" i="26" l="1"/>
  <c r="I8" i="26"/>
  <c r="I4" i="26"/>
  <c r="J18" i="26"/>
  <c r="J20" i="26" s="1"/>
  <c r="H4" i="26"/>
  <c r="H5" i="26"/>
  <c r="I5" i="26"/>
  <c r="I6" i="26"/>
  <c r="H6" i="26"/>
  <c r="C35" i="17" l="1"/>
  <c r="J17" i="26"/>
  <c r="I18" i="26"/>
  <c r="H18" i="26"/>
  <c r="H20" i="26" s="1"/>
  <c r="C36" i="17"/>
  <c r="C39" i="17" l="1"/>
  <c r="H17" i="26"/>
  <c r="B39" i="17"/>
  <c r="B35" i="17"/>
  <c r="I17" i="26"/>
  <c r="D10" i="9"/>
  <c r="D9" i="9"/>
  <c r="D64" i="17"/>
  <c r="E64" i="17" s="1"/>
  <c r="G64" i="17" s="1"/>
  <c r="E63" i="17"/>
  <c r="G63" i="17" s="1"/>
  <c r="D61" i="17"/>
  <c r="E61" i="17" s="1"/>
  <c r="G61" i="17" s="1"/>
  <c r="D60" i="17"/>
  <c r="E60" i="17" s="1"/>
  <c r="G60" i="17" s="1"/>
  <c r="B32" i="17"/>
  <c r="C9" i="9"/>
  <c r="C10" i="9"/>
  <c r="C4" i="9"/>
  <c r="D4" i="9"/>
  <c r="C22" i="17"/>
  <c r="C23" i="17" s="1"/>
  <c r="C10" i="17"/>
  <c r="D41" i="16" s="1"/>
  <c r="C9" i="17"/>
  <c r="D2" i="16" s="1"/>
  <c r="J65" i="17"/>
  <c r="E65" i="17"/>
  <c r="G65" i="17" s="1"/>
  <c r="J64" i="17"/>
  <c r="J63" i="17"/>
  <c r="J62" i="17"/>
  <c r="E62" i="17"/>
  <c r="G62" i="17" s="1"/>
  <c r="J61" i="17"/>
  <c r="J60" i="17"/>
  <c r="K60" i="17" l="1"/>
  <c r="B29" i="17" s="1"/>
  <c r="K63" i="17"/>
  <c r="C29" i="17" s="1"/>
  <c r="C24" i="17"/>
  <c r="K61" i="17"/>
  <c r="B30" i="17" s="1"/>
  <c r="K62" i="17"/>
  <c r="K65" i="17"/>
  <c r="K64" i="17"/>
  <c r="C30" i="17" s="1"/>
  <c r="C25" i="17" l="1"/>
</calcChain>
</file>

<file path=xl/sharedStrings.xml><?xml version="1.0" encoding="utf-8"?>
<sst xmlns="http://schemas.openxmlformats.org/spreadsheetml/2006/main" count="1142" uniqueCount="625">
  <si>
    <t>Templates</t>
  </si>
  <si>
    <t>Changes</t>
  </si>
  <si>
    <t>In this class</t>
  </si>
  <si>
    <t>this attribute</t>
  </si>
  <si>
    <t>becomes</t>
  </si>
  <si>
    <t>.</t>
  </si>
  <si>
    <t xml:space="preserve">Description </t>
  </si>
  <si>
    <t>TargetDirectory</t>
  </si>
  <si>
    <t>Template ID</t>
  </si>
  <si>
    <t xml:space="preserve">Source File Relative Path </t>
  </si>
  <si>
    <t>Over Zones named …</t>
  </si>
  <si>
    <t>^Building$</t>
  </si>
  <si>
    <t>Solar Distribution</t>
  </si>
  <si>
    <t>^SimulationControl$</t>
  </si>
  <si>
    <t>Weather File Run Periods</t>
  </si>
  <si>
    <t>RunPeriod</t>
  </si>
  <si>
    <t>End Month</t>
  </si>
  <si>
    <t>Begin Month</t>
  </si>
  <si>
    <t>Air Changes per Hour</t>
  </si>
  <si>
    <t>0 North Axis</t>
  </si>
  <si>
    <t>90 North Axis</t>
  </si>
  <si>
    <t>180 North Axis</t>
  </si>
  <si>
    <t>270 North Axis</t>
  </si>
  <si>
    <t>Set global parameters here</t>
  </si>
  <si>
    <t>Project:</t>
  </si>
  <si>
    <t>Structure revision:</t>
  </si>
  <si>
    <t>Created by</t>
  </si>
  <si>
    <t>Marcus Jones</t>
  </si>
  <si>
    <t xml:space="preserve">Date: </t>
  </si>
  <si>
    <t>Baseline model file</t>
  </si>
  <si>
    <t>Design model file</t>
  </si>
  <si>
    <t>FullExterior</t>
  </si>
  <si>
    <t>Run control</t>
  </si>
  <si>
    <t>With this name</t>
  </si>
  <si>
    <t>Energy model input data review</t>
  </si>
  <si>
    <t>Revision:</t>
  </si>
  <si>
    <t>Date:</t>
  </si>
  <si>
    <t>Project Name:</t>
  </si>
  <si>
    <t>Total floors:</t>
  </si>
  <si>
    <t xml:space="preserve">Gross floor area: </t>
  </si>
  <si>
    <t>Modeler:</t>
  </si>
  <si>
    <t>Occupancy</t>
  </si>
  <si>
    <t>Density</t>
  </si>
  <si>
    <t>Full-Time Equivalent</t>
  </si>
  <si>
    <t>m2</t>
  </si>
  <si>
    <t>Person, peak</t>
  </si>
  <si>
    <t>ppl / 100 m2</t>
  </si>
  <si>
    <t>m2 / person</t>
  </si>
  <si>
    <t>FTE Occupants / m2</t>
  </si>
  <si>
    <t>Inactive Storage</t>
  </si>
  <si>
    <t>Corridor</t>
  </si>
  <si>
    <t>Design ventilation air</t>
  </si>
  <si>
    <t>ASHRAE ventilation</t>
  </si>
  <si>
    <t>Served by air system:</t>
  </si>
  <si>
    <t>L/s/person</t>
  </si>
  <si>
    <t>L/s/m2</t>
  </si>
  <si>
    <t>(Name, type, etc)</t>
  </si>
  <si>
    <t>Plug loads</t>
  </si>
  <si>
    <t>Design lighting</t>
  </si>
  <si>
    <t>ASHRAE lighting</t>
  </si>
  <si>
    <t>Lighting control</t>
  </si>
  <si>
    <t>W/m2</t>
  </si>
  <si>
    <t>Automatic?</t>
  </si>
  <si>
    <t>No</t>
  </si>
  <si>
    <t>ASHRAE Space Type</t>
  </si>
  <si>
    <t>Hourly occupancy fraction</t>
  </si>
  <si>
    <t>Midnight</t>
  </si>
  <si>
    <t>Noon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</si>
  <si>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</si>
  <si>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</si>
  <si>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</si>
  <si>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</si>
  <si>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</si>
  <si>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</si>
  <si>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</si>
  <si>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</si>
  <si>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</si>
  <si>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</si>
  <si>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</si>
  <si>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</si>
  <si>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</si>
  <si>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</si>
  <si>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</si>
  <si>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</si>
  <si>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</si>
  <si>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</si>
  <si>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</si>
  <si>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</si>
  <si>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</si>
  <si>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</si>
  <si>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</si>
  <si>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</si>
  <si>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Weekdays</t>
  </si>
  <si>
    <t>Conference/Meeting/Multipurpose</t>
  </si>
  <si>
    <t>Electrical/Mechanical</t>
  </si>
  <si>
    <t>Restrooms</t>
  </si>
  <si>
    <t>Corridor/Transition</t>
  </si>
  <si>
    <t>Weekends</t>
  </si>
  <si>
    <t>Building Fabric Summary</t>
  </si>
  <si>
    <t>Baseline Building</t>
  </si>
  <si>
    <t>Proposed Building</t>
  </si>
  <si>
    <t>Roof Construction</t>
  </si>
  <si>
    <t>Above-Grade Wall Construction</t>
  </si>
  <si>
    <t>Below-Grade Wall Construction</t>
  </si>
  <si>
    <t>Floor/Slab Construction</t>
  </si>
  <si>
    <t>Opaque Doors Construction</t>
  </si>
  <si>
    <t>Vertical Glazing Ratio (gross window-to-wall)</t>
  </si>
  <si>
    <t>Vertical Glazing Type and U-value, W/m2K (by orientation)</t>
  </si>
  <si>
    <t>Vertical Glazing SHGC (by orientation)</t>
  </si>
  <si>
    <t>Vertical Glazing Light Transmittance (by orientation)</t>
  </si>
  <si>
    <t>Horizontal Glazing Ratio (gross skylight-to-roof)</t>
  </si>
  <si>
    <t>N/A</t>
  </si>
  <si>
    <t>Horizontal Type and U-value, W/m2K</t>
  </si>
  <si>
    <t>Horizontal SHGC</t>
  </si>
  <si>
    <t>Horizontal Light Transmittance</t>
  </si>
  <si>
    <t>Shading Devices</t>
  </si>
  <si>
    <t>None</t>
  </si>
  <si>
    <t>Exterior fixed shading</t>
  </si>
  <si>
    <t>-</t>
  </si>
  <si>
    <t>m2.K/W</t>
  </si>
  <si>
    <t>HVAC Systems</t>
  </si>
  <si>
    <t>HVAC System Overview</t>
  </si>
  <si>
    <t>Item</t>
  </si>
  <si>
    <t>Main System Description</t>
  </si>
  <si>
    <t>Heating System Oversizing</t>
  </si>
  <si>
    <t>Cooling System Oversizing</t>
  </si>
  <si>
    <t>Oversized by 15%</t>
  </si>
  <si>
    <t>Hours of Operations: Weekday</t>
  </si>
  <si>
    <t>Friday</t>
  </si>
  <si>
    <t>Saturday</t>
  </si>
  <si>
    <t>Public Holiday</t>
  </si>
  <si>
    <t>Heating System</t>
  </si>
  <si>
    <t>Heating Generation</t>
  </si>
  <si>
    <t>Heating Fuel Source</t>
  </si>
  <si>
    <t>Seasonal Efficiency, kW/kW</t>
  </si>
  <si>
    <t>Cooling System</t>
  </si>
  <si>
    <t>Cooling Generation</t>
  </si>
  <si>
    <t>Cooling Fuel Source</t>
  </si>
  <si>
    <t>Electricity</t>
  </si>
  <si>
    <t>Heat Rejection Type</t>
  </si>
  <si>
    <t>Performance &amp; Control</t>
  </si>
  <si>
    <t>Design Temperatures, °C</t>
  </si>
  <si>
    <t>Thermal Zone Set Points</t>
  </si>
  <si>
    <t>Occupied Hours</t>
  </si>
  <si>
    <t>Unoccupied Hours</t>
  </si>
  <si>
    <t>Cooling Design Temperature</t>
  </si>
  <si>
    <t xml:space="preserve">115 F/ 46.1 C </t>
  </si>
  <si>
    <t>Heating Design Temperature</t>
  </si>
  <si>
    <t>54 F/12. 2 C</t>
  </si>
  <si>
    <t>Temperature Type Modelled</t>
  </si>
  <si>
    <t>Air</t>
  </si>
  <si>
    <t>Max Humidity Set Point</t>
  </si>
  <si>
    <t>Min Humidity Set Point</t>
  </si>
  <si>
    <t>HVAC System Pumping</t>
  </si>
  <si>
    <t>Chilled Water Pumps Type &amp; Number</t>
  </si>
  <si>
    <t>Pump head, m &amp; flow rate, l/s</t>
  </si>
  <si>
    <t>Pump capacity control</t>
  </si>
  <si>
    <t>Pump mechanical efficiency, % &amp; power, kW</t>
  </si>
  <si>
    <t>Condenser Water Pumps Type &amp; Number</t>
  </si>
  <si>
    <t>Hot Water Pumps Type &amp; Number</t>
  </si>
  <si>
    <t>HVAC System Temperatures</t>
  </si>
  <si>
    <t>Chilled Water System</t>
  </si>
  <si>
    <t>Supply Temp, °C</t>
  </si>
  <si>
    <t>Return Temp, °C</t>
  </si>
  <si>
    <t>Reset Temps, °C</t>
  </si>
  <si>
    <t>Condenser Water System</t>
  </si>
  <si>
    <t>Hot Water System</t>
  </si>
  <si>
    <t>Air Side Systems</t>
  </si>
  <si>
    <t>Air System Description</t>
  </si>
  <si>
    <t>Area Covered, m2</t>
  </si>
  <si>
    <t>Minimum Design Fresh Air Flow, m3/hr</t>
  </si>
  <si>
    <t>Minimum Design Air Flow (fresh &amp; recirculated), m3/hr</t>
  </si>
  <si>
    <t>Supply Fan Power, kW &amp; Flow Control</t>
  </si>
  <si>
    <t>Return Fan Power, kW &amp; Flow Control</t>
  </si>
  <si>
    <t>Heat Recovery Type</t>
  </si>
  <si>
    <t>Sensible Effectiveness, %</t>
  </si>
  <si>
    <t>Latent Effectiveness, %</t>
  </si>
  <si>
    <t>Capacity kW</t>
  </si>
  <si>
    <t>Condenser fan capacity</t>
  </si>
  <si>
    <t>Compressor motor</t>
  </si>
  <si>
    <t>Hot water</t>
  </si>
  <si>
    <t>Service Hot Water System Overview</t>
  </si>
  <si>
    <t>System Type</t>
  </si>
  <si>
    <t>Fuel</t>
  </si>
  <si>
    <t>Baseline Thermal Efficiency</t>
  </si>
  <si>
    <t>%</t>
  </si>
  <si>
    <t>Proposed Thermal Efficiency</t>
  </si>
  <si>
    <t>Input Rating</t>
  </si>
  <si>
    <t>kW</t>
  </si>
  <si>
    <t>Tank Capacity</t>
  </si>
  <si>
    <t>l</t>
  </si>
  <si>
    <t>Tank Insulation R-value</t>
  </si>
  <si>
    <t>Supply Temperature</t>
  </si>
  <si>
    <t>C</t>
  </si>
  <si>
    <t xml:space="preserve">Demand for abolution, </t>
  </si>
  <si>
    <t>l/person/day</t>
  </si>
  <si>
    <t>Demand for Residential</t>
  </si>
  <si>
    <t>l/bedroom</t>
  </si>
  <si>
    <t>Standby Loss</t>
  </si>
  <si>
    <t>%/hr</t>
  </si>
  <si>
    <t>Average Mains Temperature</t>
  </si>
  <si>
    <t>Average usage temperature</t>
  </si>
  <si>
    <t>Service Hot Water System Pumping</t>
  </si>
  <si>
    <t>Number of Pumps</t>
  </si>
  <si>
    <t>Pump Head</t>
  </si>
  <si>
    <t>m</t>
  </si>
  <si>
    <t>Flow Rate</t>
  </si>
  <si>
    <t>l/s</t>
  </si>
  <si>
    <t>Control</t>
  </si>
  <si>
    <t>Mechanical efficiency</t>
  </si>
  <si>
    <t>Pump power</t>
  </si>
  <si>
    <t>Energy use</t>
  </si>
  <si>
    <t>Electrical consumption</t>
  </si>
  <si>
    <t>kWh/a</t>
  </si>
  <si>
    <t>Hot water produced</t>
  </si>
  <si>
    <t>Process load</t>
  </si>
  <si>
    <t>Proposed</t>
  </si>
  <si>
    <t>Nominal COP</t>
  </si>
  <si>
    <t>Baseline</t>
  </si>
  <si>
    <t>Walls Massless R</t>
  </si>
  <si>
    <t>Roof Massless R</t>
  </si>
  <si>
    <t>Window U</t>
  </si>
  <si>
    <t>Window SHGC</t>
  </si>
  <si>
    <t>Lighting W/m2</t>
  </si>
  <si>
    <t>Target</t>
  </si>
  <si>
    <t>Film</t>
  </si>
  <si>
    <t>Remainder</t>
  </si>
  <si>
    <t>Massive layer</t>
  </si>
  <si>
    <t>Massles layer</t>
  </si>
  <si>
    <t>U</t>
  </si>
  <si>
    <t>R</t>
  </si>
  <si>
    <t>t</t>
  </si>
  <si>
    <t>k</t>
  </si>
  <si>
    <t>W/m2.K</t>
  </si>
  <si>
    <t>m2.k/W</t>
  </si>
  <si>
    <t>W/k.m2</t>
  </si>
  <si>
    <t>Walls</t>
  </si>
  <si>
    <t>Roof</t>
  </si>
  <si>
    <t>Floor</t>
  </si>
  <si>
    <t>Design</t>
  </si>
  <si>
    <t>U - Values worksheet</t>
  </si>
  <si>
    <t>Air Change</t>
  </si>
  <si>
    <t>COP Worksheet</t>
  </si>
  <si>
    <t>SCOP</t>
  </si>
  <si>
    <t>Heating size</t>
  </si>
  <si>
    <t>Cooling size</t>
  </si>
  <si>
    <t>This root directory</t>
  </si>
  <si>
    <t>Baseline vs. Proposed</t>
  </si>
  <si>
    <t>Steel framed; U-</t>
  </si>
  <si>
    <t>Design at ARI 550/590 conditions, COP-</t>
  </si>
  <si>
    <t>ASHRAE 90.1 tables 6.8.1 Avg. COP-</t>
  </si>
  <si>
    <t>Electric resistance</t>
  </si>
  <si>
    <t>Chilled Water</t>
  </si>
  <si>
    <t>VAV</t>
  </si>
  <si>
    <t>VAV with reheat</t>
  </si>
  <si>
    <t>VAV with PFP Boxes</t>
  </si>
  <si>
    <t>Hot-water fossil fuel boiler</t>
  </si>
  <si>
    <t>Packaged rooftop VAV with reheat</t>
  </si>
  <si>
    <t>VAV with Reheat</t>
  </si>
  <si>
    <t>Direct expansion</t>
  </si>
  <si>
    <t>Packaged VAV with PFP Boxes</t>
  </si>
  <si>
    <t>Packaged VAV with Reheat</t>
  </si>
  <si>
    <t>Electric heat pump</t>
  </si>
  <si>
    <t>Constant volume</t>
  </si>
  <si>
    <t>Packaged rootop heat pump</t>
  </si>
  <si>
    <t>PSZ-HP</t>
  </si>
  <si>
    <t>Fossil fuel furnace</t>
  </si>
  <si>
    <t>Packaged rooftop air conditioner</t>
  </si>
  <si>
    <t>PSZ-AV</t>
  </si>
  <si>
    <t>Packaged terminal heat pump</t>
  </si>
  <si>
    <t>PTHP</t>
  </si>
  <si>
    <t>Packaged terminal air conditioner</t>
  </si>
  <si>
    <t>PTAC</t>
  </si>
  <si>
    <t>Heating</t>
  </si>
  <si>
    <t>Cooling</t>
  </si>
  <si>
    <t>Fan</t>
  </si>
  <si>
    <t>System</t>
  </si>
  <si>
    <t>System type</t>
  </si>
  <si>
    <t>System 8 - VAV with PFP</t>
  </si>
  <si>
    <t>System 7 - VAV with Reheat</t>
  </si>
  <si>
    <t>Systm 6 - Packaged VAV</t>
  </si>
  <si>
    <t>System 5 - Packaged VAV with Reheat</t>
  </si>
  <si>
    <t>System 4 - PSZ-HP</t>
  </si>
  <si>
    <t>System 3 - PSZ-AC</t>
  </si>
  <si>
    <t>System 2 - PTHP</t>
  </si>
  <si>
    <t>System 1 -  PTAC</t>
  </si>
  <si>
    <t>Residential</t>
  </si>
  <si>
    <t>Electric and Other</t>
  </si>
  <si>
    <t>Fossil Fuel, Fossil/Electric Hybrid, and Purchased Heat</t>
  </si>
  <si>
    <t>Building Type</t>
  </si>
  <si>
    <t>ASHRAE Space Type Name</t>
  </si>
  <si>
    <t>Lighting power</t>
  </si>
  <si>
    <t xml:space="preserve"> </t>
  </si>
  <si>
    <r>
      <t>W/m</t>
    </r>
    <r>
      <rPr>
        <b/>
        <vertAlign val="superscript"/>
        <sz val="10"/>
        <rFont val="Verdana"/>
        <family val="2"/>
      </rPr>
      <t>2</t>
    </r>
  </si>
  <si>
    <t xml:space="preserve">Office-enclosed </t>
  </si>
  <si>
    <t xml:space="preserve">Office-open plan </t>
  </si>
  <si>
    <t xml:space="preserve">Conference/ Meeting/ Multipurpose </t>
  </si>
  <si>
    <t xml:space="preserve">Classroom/ Lecture/ Training </t>
  </si>
  <si>
    <t xml:space="preserve"> For Penitentiary </t>
  </si>
  <si>
    <t xml:space="preserve">Lobby </t>
  </si>
  <si>
    <t xml:space="preserve"> For Hotel </t>
  </si>
  <si>
    <t xml:space="preserve"> For Performing Arts Theater </t>
  </si>
  <si>
    <t xml:space="preserve"> For Motion Picture Theatre </t>
  </si>
  <si>
    <t xml:space="preserve">Audience/ Seating Area </t>
  </si>
  <si>
    <t xml:space="preserve"> For Gymnasium </t>
  </si>
  <si>
    <t xml:space="preserve"> For Exercise Center </t>
  </si>
  <si>
    <t xml:space="preserve"> For Convention Center </t>
  </si>
  <si>
    <t xml:space="preserve"> For Religious Buildings </t>
  </si>
  <si>
    <t xml:space="preserve"> For Sports Arena </t>
  </si>
  <si>
    <t xml:space="preserve"> For Performing Arts Theatre </t>
  </si>
  <si>
    <t xml:space="preserve"> For Motion Picture theatre </t>
  </si>
  <si>
    <t xml:space="preserve"> For Transportation </t>
  </si>
  <si>
    <t xml:space="preserve">Atrium-first three floors </t>
  </si>
  <si>
    <t xml:space="preserve">Atrium-each additional floor </t>
  </si>
  <si>
    <t xml:space="preserve">Lounge/Recreation </t>
  </si>
  <si>
    <t xml:space="preserve"> For Hospital </t>
  </si>
  <si>
    <t xml:space="preserve">Dining area </t>
  </si>
  <si>
    <t xml:space="preserve"> For Motel </t>
  </si>
  <si>
    <t xml:space="preserve"> For Bar Lounge/Leisure Dining </t>
  </si>
  <si>
    <t xml:space="preserve"> 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</si>
  <si>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</si>
  <si>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</si>
  <si>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</si>
  <si>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</si>
  <si>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</si>
  <si>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 For Manufacturing Facility </t>
  </si>
  <si>
    <t xml:space="preserve">Stairs – active </t>
  </si>
  <si>
    <t xml:space="preserve">Active Storage </t>
  </si>
  <si>
    <t xml:space="preserve">Inactive storage </t>
  </si>
  <si>
    <t xml:space="preserve"> For Museum </t>
  </si>
  <si>
    <t xml:space="preserve">Electrical/ mechanical </t>
  </si>
  <si>
    <t xml:space="preserve">Workshop </t>
  </si>
  <si>
    <t xml:space="preserve">Court Sports Area </t>
  </si>
  <si>
    <t xml:space="preserve">Gymnasium/ Exercise Center </t>
  </si>
  <si>
    <t xml:space="preserve"> Playing Area </t>
  </si>
  <si>
    <t xml:space="preserve"> Exercise Area </t>
  </si>
  <si>
    <t xml:space="preserve">Courthouse/ Police Station/ Penitentiary </t>
  </si>
  <si>
    <t xml:space="preserve"> Courtroom </t>
  </si>
  <si>
    <t xml:space="preserve"> Confinement Cells </t>
  </si>
  <si>
    <t xml:space="preserve"> Judges Chambers </t>
  </si>
  <si>
    <t xml:space="preserve">Terminal - Ticket counter </t>
  </si>
  <si>
    <t xml:space="preserve"> Fire Stations </t>
  </si>
  <si>
    <t xml:space="preserve"> Fire Station Engine room </t>
  </si>
  <si>
    <t xml:space="preserve"> Sleeping Quarters </t>
  </si>
  <si>
    <t xml:space="preserve"> Post Office - Sorting Area </t>
  </si>
  <si>
    <t xml:space="preserve">  Convention Center - Exhibit Space </t>
  </si>
  <si>
    <t xml:space="preserve"> Library</t>
  </si>
  <si>
    <t xml:space="preserve">  Card File &amp; Cataloguing </t>
  </si>
  <si>
    <t xml:space="preserve">  Stacks </t>
  </si>
  <si>
    <t xml:space="preserve">  Reading Area </t>
  </si>
  <si>
    <t xml:space="preserve"> Hospital</t>
  </si>
  <si>
    <t xml:space="preserve">  Emergency </t>
  </si>
  <si>
    <t xml:space="preserve">  Recovery </t>
  </si>
  <si>
    <t xml:space="preserve">  Nurse station </t>
  </si>
  <si>
    <t xml:space="preserve">  Exam/Treatment </t>
  </si>
  <si>
    <t xml:space="preserve">  Pharmacy </t>
  </si>
  <si>
    <t xml:space="preserve">  Patient Room </t>
  </si>
  <si>
    <t xml:space="preserve">  Operating Room </t>
  </si>
  <si>
    <t xml:space="preserve">  Nursery </t>
  </si>
  <si>
    <t xml:space="preserve">  Medical Supply </t>
  </si>
  <si>
    <t xml:space="preserve"> Physical Therapy </t>
  </si>
  <si>
    <t xml:space="preserve"> Radiology </t>
  </si>
  <si>
    <t xml:space="preserve"> Laundry-Washing </t>
  </si>
  <si>
    <t xml:space="preserve">  Automotive - Service/Repair </t>
  </si>
  <si>
    <t xml:space="preserve"> Manufacturing</t>
  </si>
  <si>
    <t xml:space="preserve">  Low Bay</t>
  </si>
  <si>
    <t xml:space="preserve">  High Bay</t>
  </si>
  <si>
    <t xml:space="preserve">  Detailed Manufacturing </t>
  </si>
  <si>
    <t xml:space="preserve">  Equipment room </t>
  </si>
  <si>
    <t xml:space="preserve">  Control room </t>
  </si>
  <si>
    <t xml:space="preserve"> Hotel/ Motel Guest Rooms </t>
  </si>
  <si>
    <t xml:space="preserve"> Dormitory - Living Quarters </t>
  </si>
  <si>
    <t xml:space="preserve"> Museum </t>
  </si>
  <si>
    <t xml:space="preserve"> General Exhibition </t>
  </si>
  <si>
    <t xml:space="preserve"> Restoration </t>
  </si>
  <si>
    <t xml:space="preserve">  Bank/Office - Banking Activity Area </t>
  </si>
  <si>
    <t xml:space="preserve">  Religious Buildings </t>
  </si>
  <si>
    <t xml:space="preserve"> Worship-pulpit</t>
  </si>
  <si>
    <t>Choir</t>
  </si>
  <si>
    <t xml:space="preserve"> Fellowship Hall </t>
  </si>
  <si>
    <t xml:space="preserve">  Retail</t>
  </si>
  <si>
    <t xml:space="preserve"> Sales area </t>
  </si>
  <si>
    <t xml:space="preserve">  Mall Concourse </t>
  </si>
  <si>
    <t xml:space="preserve"> Sports Arena </t>
  </si>
  <si>
    <t xml:space="preserve"> Ring Sports Area </t>
  </si>
  <si>
    <t xml:space="preserve"> Indoor Playing Field Area </t>
  </si>
  <si>
    <t xml:space="preserve"> Warehouse</t>
  </si>
  <si>
    <t xml:space="preserve">  Fine Material Storage </t>
  </si>
  <si>
    <t xml:space="preserve">  Medium/Bulky Material Storage </t>
  </si>
  <si>
    <t xml:space="preserve"> Parking Garage - Garage Area </t>
  </si>
  <si>
    <t xml:space="preserve">  Transportation</t>
  </si>
  <si>
    <t xml:space="preserve">Airport - Concourse </t>
  </si>
  <si>
    <t xml:space="preserve">  Air/Train/Bus - Baggage Area </t>
  </si>
  <si>
    <t>Space Type</t>
  </si>
  <si>
    <t xml:space="preserve">ASHRAE Space </t>
  </si>
  <si>
    <t>Model Code</t>
  </si>
  <si>
    <t>Unique</t>
  </si>
  <si>
    <t>MECH</t>
  </si>
  <si>
    <t>Atrium - First three floors</t>
  </si>
  <si>
    <t>ATRI</t>
  </si>
  <si>
    <t>NONE</t>
  </si>
  <si>
    <t>Classroom/Lecture/Training</t>
  </si>
  <si>
    <t>CLAS</t>
  </si>
  <si>
    <t>STOR</t>
  </si>
  <si>
    <t>CONF</t>
  </si>
  <si>
    <t>CORR</t>
  </si>
  <si>
    <t>Court Sports Area</t>
  </si>
  <si>
    <t>COUR</t>
  </si>
  <si>
    <t>Dining Area</t>
  </si>
  <si>
    <t>DINE</t>
  </si>
  <si>
    <t>Fellowship Hall</t>
  </si>
  <si>
    <t>HALL</t>
  </si>
  <si>
    <t>INAC</t>
  </si>
  <si>
    <t>Stacks</t>
  </si>
  <si>
    <t>LIBR</t>
  </si>
  <si>
    <t>Dressing/Locker/Fitting Room</t>
  </si>
  <si>
    <t>LOCK</t>
  </si>
  <si>
    <t>Playing Area</t>
  </si>
  <si>
    <t>PLAY</t>
  </si>
  <si>
    <t>Office - Enclosed</t>
  </si>
  <si>
    <t>OFFI</t>
  </si>
  <si>
    <t>WASH</t>
  </si>
  <si>
    <t>ATR</t>
  </si>
  <si>
    <t>Offices</t>
  </si>
  <si>
    <t>Column:</t>
  </si>
  <si>
    <t>Floor area</t>
  </si>
  <si>
    <t>Area</t>
  </si>
  <si>
    <t>Link Zone String</t>
  </si>
  <si>
    <t xml:space="preserve">How to use this sheet: Follow instructions in boxes. Legend below. </t>
  </si>
  <si>
    <t xml:space="preserve">Cells with this format are important! They are used to CALCULATE values in the energy model. </t>
  </si>
  <si>
    <t>Cells with this format are important! They are used DIRECTLY in the model!</t>
  </si>
  <si>
    <t>Input your data here!</t>
  </si>
  <si>
    <t>Climate zone</t>
  </si>
  <si>
    <t>North Axis Offset (Degrees):</t>
  </si>
  <si>
    <t>Below-grade wall; C-</t>
  </si>
  <si>
    <t>2 water-cooled centrifugal chillers minimum with chillers added so that no chiller is larger than 2813 kW, all sized equally</t>
  </si>
  <si>
    <t>Oversized by 25%</t>
  </si>
  <si>
    <t>0-24</t>
  </si>
  <si>
    <t>Water cooled</t>
  </si>
  <si>
    <t>Roof Floor</t>
  </si>
  <si>
    <t>Lift's Room</t>
  </si>
  <si>
    <t>Social Activity Club</t>
  </si>
  <si>
    <t>Mechanical Room</t>
  </si>
  <si>
    <t>Slab on grade, F-</t>
  </si>
  <si>
    <t>Climate zone:</t>
  </si>
  <si>
    <t>ASRAE, Insulation entirely above deck; U-</t>
  </si>
  <si>
    <t>ASHRAE, U-</t>
  </si>
  <si>
    <t>ASHRAE, g-</t>
  </si>
  <si>
    <t>Wall type</t>
  </si>
  <si>
    <t>Nonresidential</t>
  </si>
  <si>
    <t>Abu Dhabi: 1B</t>
  </si>
  <si>
    <t>U-Values CZ 5</t>
  </si>
  <si>
    <t>Roof type</t>
  </si>
  <si>
    <t>Roof U</t>
  </si>
  <si>
    <t>Wall U</t>
  </si>
  <si>
    <t>Floor type</t>
  </si>
  <si>
    <t>Floor U</t>
  </si>
  <si>
    <t>Window type</t>
  </si>
  <si>
    <t xml:space="preserve">Window U </t>
  </si>
  <si>
    <t>Insulation entirely above deck</t>
  </si>
  <si>
    <t>Steel framed</t>
  </si>
  <si>
    <t>Steel-joist</t>
  </si>
  <si>
    <t>Skylight type</t>
  </si>
  <si>
    <t>Skylight U</t>
  </si>
  <si>
    <t>Skylight SHGC</t>
  </si>
  <si>
    <t>Roof albedo</t>
  </si>
  <si>
    <t>Metal framing</t>
  </si>
  <si>
    <t>U-Values CZ 1</t>
  </si>
  <si>
    <t>Metal framing; U-</t>
  </si>
  <si>
    <t>Architectural design U-</t>
  </si>
  <si>
    <t>Architectural design C-</t>
  </si>
  <si>
    <t>Architectural design F-</t>
  </si>
  <si>
    <t>Architectural design g-</t>
  </si>
  <si>
    <t>W</t>
  </si>
  <si>
    <t>Weighted Baseline</t>
  </si>
  <si>
    <t>Weighted Proposed</t>
  </si>
  <si>
    <t>Weighted plugs</t>
  </si>
  <si>
    <t>Floor Massless R</t>
  </si>
  <si>
    <t>Over 5 floors or &gt; 14000 m2</t>
  </si>
  <si>
    <t>Nonres, 3 floors, &lt;2300 m2</t>
  </si>
  <si>
    <t>Nonres, 4 or 5 floors, &lt;2300 m2</t>
  </si>
  <si>
    <t>Nonres, &gt;5 floors, 2300 to 14000 m2</t>
  </si>
  <si>
    <t>System 6 - Packaged VAV</t>
  </si>
  <si>
    <t>Capacity</t>
  </si>
  <si>
    <t>COP</t>
  </si>
  <si>
    <t>Baseline System</t>
  </si>
  <si>
    <t>System 7: Packaged rooftop VAV with Reheat</t>
  </si>
  <si>
    <t>2 or more water cooled centrifugal chillers, each no more than 2813 kW</t>
  </si>
  <si>
    <t>Axial 2-speed fan cooling towers @ 29C down to 21C</t>
  </si>
  <si>
    <t xml:space="preserve">Condenser water pump at 310 kW/1000 L/s </t>
  </si>
  <si>
    <t xml:space="preserve">Fossil fuel boiler </t>
  </si>
  <si>
    <t>Enthalpy recovery at 50%</t>
  </si>
  <si>
    <t>Chilled temperature @ 13 down to 6.7C</t>
  </si>
  <si>
    <t>Economizer high limit shutoff @ 21C</t>
  </si>
  <si>
    <t>From table 6.8.1J:</t>
  </si>
  <si>
    <t>Chiller COP is @ 6.7C Leaving chilled water temp, 29.4C Entering condenser temperature, Condenser flow is at say 0.054 L/s/kW</t>
  </si>
  <si>
    <t>COP = 6.1 (nominal)</t>
  </si>
  <si>
    <t>P/D</t>
  </si>
  <si>
    <t>P</t>
  </si>
  <si>
    <t>Chiller 1</t>
  </si>
  <si>
    <t>Chiller 2</t>
  </si>
  <si>
    <t>Autosize</t>
  </si>
  <si>
    <t xml:space="preserve">Cooling Tower  </t>
  </si>
  <si>
    <t>Performance</t>
  </si>
  <si>
    <t>Cooling Tower  - Free cooling servers</t>
  </si>
  <si>
    <t>Type</t>
  </si>
  <si>
    <t>Open</t>
  </si>
  <si>
    <t>estimate</t>
  </si>
  <si>
    <t>Note</t>
  </si>
  <si>
    <t>Centrifugal</t>
  </si>
  <si>
    <t>BL</t>
  </si>
  <si>
    <t>Closed</t>
  </si>
  <si>
    <t>Office</t>
  </si>
  <si>
    <t>Kitchen (office)</t>
  </si>
  <si>
    <t>Stairs</t>
  </si>
  <si>
    <t>Elec</t>
  </si>
  <si>
    <t>Area Weighted Averages</t>
  </si>
  <si>
    <t>Baseline LPD</t>
  </si>
  <si>
    <t>Proposed LPD</t>
  </si>
  <si>
    <t>Plug Load</t>
  </si>
  <si>
    <t>Floor NP 4 to NP 20</t>
  </si>
  <si>
    <t>S03 Office Tower</t>
  </si>
  <si>
    <t>?</t>
  </si>
  <si>
    <t>4NP</t>
  </si>
  <si>
    <t>Washrooms</t>
  </si>
  <si>
    <t>20NP</t>
  </si>
  <si>
    <t>5NP-19NP</t>
  </si>
  <si>
    <t>21NP</t>
  </si>
  <si>
    <t>(Unconditioned)</t>
  </si>
  <si>
    <t>(Void space, shafts)</t>
  </si>
  <si>
    <t>Kitchen</t>
  </si>
  <si>
    <t>Cleaning</t>
  </si>
  <si>
    <t>TOTAL GFA AREA</t>
  </si>
  <si>
    <t>KITCH</t>
  </si>
  <si>
    <t>CLNG</t>
  </si>
  <si>
    <t>STAIR</t>
  </si>
  <si>
    <t>VOID</t>
  </si>
  <si>
    <t>Mechanical</t>
  </si>
  <si>
    <t>Storage</t>
  </si>
  <si>
    <t>Total</t>
  </si>
  <si>
    <t>1 kL water per m2</t>
  </si>
  <si>
    <t>California 2005 ACM</t>
  </si>
  <si>
    <t>COMNET</t>
  </si>
  <si>
    <t>(Btu/h-occ)</t>
  </si>
  <si>
    <t>(G/day-occ)</t>
  </si>
  <si>
    <t>L/day/occ</t>
  </si>
  <si>
    <t>W/occ</t>
  </si>
  <si>
    <t>kL/a/occ</t>
  </si>
  <si>
    <t>Hot water: 4 kWh/m2 per annum</t>
  </si>
  <si>
    <t>http://www.bsria.co.uk/news/poe-stoke/</t>
  </si>
  <si>
    <t>TOTAL BUILDING</t>
  </si>
  <si>
    <t>Ancilliary</t>
  </si>
  <si>
    <t>Total over all floors</t>
  </si>
  <si>
    <t>Grand total</t>
  </si>
  <si>
    <t>sf</t>
  </si>
  <si>
    <t>TARGET</t>
  </si>
  <si>
    <t>Offices, conference, kitchen, washrooms</t>
  </si>
  <si>
    <t>Corridors and stairs</t>
  </si>
  <si>
    <r>
      <t>U</t>
    </r>
    <r>
      <rPr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= U</t>
    </r>
    <r>
      <rPr>
        <vertAlign val="subscript"/>
        <sz val="11"/>
        <color theme="1"/>
        <rFont val="Calibri"/>
        <family val="2"/>
        <scheme val="minor"/>
      </rPr>
      <t>ip</t>
    </r>
    <r>
      <rPr>
        <sz val="11"/>
        <color theme="1"/>
        <rFont val="Calibri"/>
        <family val="2"/>
        <scheme val="minor"/>
      </rPr>
      <t>*5.678263</t>
    </r>
  </si>
  <si>
    <t>Elevators</t>
  </si>
  <si>
    <t>8 kWh/m2</t>
  </si>
  <si>
    <t>ch</t>
  </si>
  <si>
    <t>tp</t>
  </si>
  <si>
    <t>Run Simulation for Weather File Run Periods</t>
  </si>
  <si>
    <t>With this unique name</t>
  </si>
  <si>
    <t>Shower peak flow</t>
  </si>
  <si>
    <t>Sink peak flow</t>
  </si>
  <si>
    <t>m3/s</t>
  </si>
  <si>
    <t>Average outdoor temp</t>
  </si>
  <si>
    <t>Max monthly diff</t>
  </si>
  <si>
    <t>Other?</t>
  </si>
  <si>
    <t>END</t>
  </si>
  <si>
    <t>Num Pers</t>
  </si>
  <si>
    <t>Peak office rate</t>
  </si>
  <si>
    <t>pers</t>
  </si>
  <si>
    <t>L/hr/pers</t>
  </si>
  <si>
    <t>m3/hr/pers</t>
  </si>
  <si>
    <t>Total peak rate</t>
  </si>
  <si>
    <t>m3/hr</t>
  </si>
  <si>
    <t>Frac</t>
  </si>
  <si>
    <t>Deletions</t>
  </si>
  <si>
    <t>This class</t>
  </si>
  <si>
    <t>Output:Variable</t>
  </si>
  <si>
    <t>Output:Table:SummaryReports</t>
  </si>
  <si>
    <t>Output:Table:TimeBins</t>
  </si>
  <si>
    <t>OutputControl:Table:Style</t>
  </si>
  <si>
    <t>Summary table output Annual</t>
  </si>
  <si>
    <t>Flags</t>
  </si>
  <si>
    <t>Flag</t>
  </si>
  <si>
    <t>Argument</t>
  </si>
  <si>
    <t>cleanOut</t>
  </si>
  <si>
    <t>noHVAC</t>
  </si>
  <si>
    <t>ss</t>
  </si>
  <si>
    <t>Vienna, Slovakia: 5A</t>
  </si>
  <si>
    <t>baseline.idf</t>
  </si>
  <si>
    <t>SQL Output</t>
  </si>
  <si>
    <t>Yes</t>
  </si>
  <si>
    <t>Baseline rotation</t>
  </si>
  <si>
    <t>Exterior:FuelEquipment</t>
  </si>
  <si>
    <t>Design Level</t>
  </si>
  <si>
    <t>proposed.idf</t>
  </si>
  <si>
    <t>Name</t>
  </si>
  <si>
    <t>del</t>
  </si>
  <si>
    <t>Output:SQLite</t>
  </si>
  <si>
    <t>RDD</t>
  </si>
  <si>
    <t>Weather conditions</t>
  </si>
  <si>
    <t>Zone heating and cooling</t>
  </si>
  <si>
    <t>Zone operative temperatures</t>
  </si>
  <si>
    <t>Table style JtoKWH</t>
  </si>
  <si>
    <t>System node temp and flow</t>
  </si>
  <si>
    <t>Begin Day of Month</t>
  </si>
  <si>
    <t>End Day of Month</t>
  </si>
  <si>
    <t>Sizing:Zone</t>
  </si>
  <si>
    <t>Zone Heating Sizing Factor</t>
  </si>
  <si>
    <t>Zone Cooling Sizing Factor</t>
  </si>
  <si>
    <t>1.25</t>
  </si>
  <si>
    <t>1.15</t>
  </si>
  <si>
    <t>OutputControl:ReportingTolerances</t>
  </si>
  <si>
    <t>Tolerance for Time Heating Setpoint Not Met</t>
  </si>
  <si>
    <t>Tolerance for Time Cooling Setpoint Not Met</t>
  </si>
  <si>
    <t>Schedule values</t>
  </si>
  <si>
    <t>People count</t>
  </si>
  <si>
    <t>D:\Projects\081_Central_Hotel_New\07 IDF\</t>
  </si>
  <si>
    <t>Begin Day</t>
  </si>
  <si>
    <t>End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</si>
</sst>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\ _€_-;\-* #,##0\ _€_-;_-* &quot;-&quot;\ _€_-;_-@_-"/>
    <numFmt numFmtId="165" formatCode="_(* #,##0.00_);_(* \(#,##0.00\);_(* &quot;-&quot;??_);_(@_)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0.000"/>
    <numFmt numFmtId="169" formatCode="0.0"/>
    <numFmt numFmtId="170" formatCode="#,##0.###############"/>
    <numFmt numFmtId="171" formatCode="0.000000"/>
    <numFmt numFmtId="172" formatCode="0.0000000"/>
    <numFmt numFmtId="173" formatCode="0.000000000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indexed="8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vertAlign val="superscript"/>
      <sz val="11"/>
      <color indexed="8"/>
      <name val="Arial"/>
      <family val="2"/>
    </font>
    <font>
      <b/>
      <sz val="14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vertAlign val="superscript"/>
      <sz val="10"/>
      <name val="Verdana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2"/>
      <name val="Verdana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  <charset val="238"/>
    </font>
    <font>
      <b/>
      <sz val="8"/>
      <name val="Verdana"/>
      <family val="2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indexed="8"/>
      <name val="Arial"/>
      <family val="2"/>
    </font>
    <font>
      <vertAlign val="subscript"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2963A9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3" tint="0.59999389629810485"/>
      </left>
      <right style="medium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/>
      <top/>
      <bottom style="mediumDashDot">
        <color auto="1"/>
      </bottom>
      <diagonal/>
    </border>
  </borders>
  <cellStyleXfs count="51">
    <xf numFmtId="0" fontId="0" fillId="0" borderId="0"/>
    <xf numFmtId="0" fontId="3" fillId="2" borderId="1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165" fontId="16" fillId="0" borderId="0" applyFon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168" fontId="20" fillId="6" borderId="5"/>
    <xf numFmtId="164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8" applyNumberFormat="0" applyAlignment="0" applyProtection="0"/>
    <xf numFmtId="0" fontId="24" fillId="8" borderId="9" applyNumberFormat="0" applyAlignment="0" applyProtection="0"/>
    <xf numFmtId="0" fontId="25" fillId="8" borderId="8" applyNumberFormat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16" fillId="9" borderId="11" applyNumberFormat="0" applyFont="0" applyAlignment="0" applyProtection="0"/>
    <xf numFmtId="0" fontId="28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9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29" fillId="33" borderId="0" applyNumberFormat="0" applyBorder="0" applyAlignment="0" applyProtection="0"/>
    <xf numFmtId="0" fontId="31" fillId="35" borderId="0" applyProtection="0">
      <alignment horizontal="left"/>
    </xf>
    <xf numFmtId="0" fontId="31" fillId="36" borderId="0" applyProtection="0">
      <alignment horizontal="left"/>
    </xf>
    <xf numFmtId="168" fontId="3" fillId="37" borderId="13"/>
  </cellStyleXfs>
  <cellXfs count="161">
    <xf numFmtId="0" fontId="0" fillId="0" borderId="0" xfId="0"/>
    <xf numFmtId="0" fontId="31" fillId="36" borderId="0" xfId="49" quotePrefix="1">
      <alignment horizontal="left"/>
    </xf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/>
    <xf numFmtId="0" fontId="0" fillId="0" borderId="0" xfId="0" applyFo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168" fontId="0" fillId="0" borderId="0" xfId="0" applyNumberFormat="1"/>
    <xf numFmtId="0" fontId="0" fillId="0" borderId="0" xfId="0"/>
    <xf numFmtId="0" fontId="10" fillId="0" borderId="0" xfId="0" applyNumberFormat="1" applyFont="1" applyFill="1" applyAlignment="1"/>
    <xf numFmtId="0" fontId="0" fillId="0" borderId="0" xfId="0" applyAlignment="1">
      <alignment vertical="center" wrapText="1"/>
    </xf>
    <xf numFmtId="0" fontId="6" fillId="0" borderId="0" xfId="0" applyNumberFormat="1" applyFont="1" applyFill="1" applyAlignment="1"/>
    <xf numFmtId="0" fontId="6" fillId="0" borderId="0" xfId="0" applyNumberFormat="1" applyFont="1" applyFill="1" applyAlignment="1">
      <alignment wrapText="1"/>
    </xf>
    <xf numFmtId="0" fontId="10" fillId="0" borderId="0" xfId="0" applyNumberFormat="1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9" fontId="10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6" fillId="0" borderId="0" xfId="0" applyNumberFormat="1" applyFont="1" applyFill="1" applyAlignment="1">
      <alignment horizontal="right" vertical="top"/>
    </xf>
    <xf numFmtId="0" fontId="6" fillId="0" borderId="0" xfId="0" applyNumberFormat="1" applyFont="1" applyFill="1" applyAlignment="1">
      <alignment vertical="top"/>
    </xf>
    <xf numFmtId="9" fontId="10" fillId="0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4" fontId="10" fillId="0" borderId="0" xfId="0" applyNumberFormat="1" applyFont="1" applyFill="1" applyAlignment="1">
      <alignment horizontal="left" vertical="top" wrapText="1"/>
    </xf>
    <xf numFmtId="1" fontId="10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171" fontId="0" fillId="0" borderId="0" xfId="0" applyNumberFormat="1" applyAlignment="1">
      <alignment vertical="top"/>
    </xf>
    <xf numFmtId="172" fontId="0" fillId="0" borderId="0" xfId="0" applyNumberFormat="1" applyAlignment="1">
      <alignment vertical="top"/>
    </xf>
    <xf numFmtId="0" fontId="0" fillId="0" borderId="0" xfId="0"/>
    <xf numFmtId="0" fontId="8" fillId="0" borderId="0" xfId="0" applyNumberFormat="1" applyFont="1" applyFill="1" applyAlignment="1"/>
    <xf numFmtId="168" fontId="0" fillId="0" borderId="0" xfId="0" applyNumberFormat="1" applyAlignment="1">
      <alignment horizontal="left"/>
    </xf>
    <xf numFmtId="168" fontId="0" fillId="0" borderId="0" xfId="0" applyNumberFormat="1" applyBorder="1"/>
    <xf numFmtId="168" fontId="0" fillId="0" borderId="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6" fillId="0" borderId="0" xfId="0" applyNumberFormat="1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168" fontId="20" fillId="6" borderId="5" xfId="8"/>
    <xf numFmtId="0" fontId="0" fillId="0" borderId="0" xfId="0" applyFill="1" applyAlignment="1">
      <alignment horizontal="left" vertical="top"/>
    </xf>
    <xf numFmtId="0" fontId="14" fillId="0" borderId="0" xfId="0" applyNumberFormat="1" applyFont="1" applyFill="1" applyAlignment="1"/>
    <xf numFmtId="0" fontId="15" fillId="0" borderId="0" xfId="0" applyNumberFormat="1" applyFont="1" applyFill="1" applyAlignment="1"/>
    <xf numFmtId="0" fontId="0" fillId="0" borderId="0" xfId="0"/>
    <xf numFmtId="0" fontId="0" fillId="0" borderId="0" xfId="0" applyNumberFormat="1" applyFont="1" applyFill="1" applyAlignment="1">
      <alignment horizontal="right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/>
    <xf numFmtId="0" fontId="0" fillId="34" borderId="0" xfId="0" applyFill="1"/>
    <xf numFmtId="0" fontId="31" fillId="35" borderId="0" xfId="48">
      <alignment horizontal="left"/>
    </xf>
    <xf numFmtId="0" fontId="31" fillId="36" borderId="0" xfId="49">
      <alignment horizontal="left"/>
    </xf>
    <xf numFmtId="0" fontId="31" fillId="36" borderId="0" xfId="49" applyAlignment="1">
      <alignment horizontal="center"/>
    </xf>
    <xf numFmtId="0" fontId="0" fillId="0" borderId="0" xfId="0" applyBorder="1"/>
    <xf numFmtId="0" fontId="30" fillId="0" borderId="0" xfId="0" applyNumberFormat="1" applyFont="1" applyFill="1" applyAlignment="1">
      <alignment wrapText="1"/>
    </xf>
    <xf numFmtId="0" fontId="30" fillId="0" borderId="0" xfId="0" applyFont="1"/>
    <xf numFmtId="0" fontId="30" fillId="0" borderId="0" xfId="0" applyFont="1" applyBorder="1"/>
    <xf numFmtId="0" fontId="33" fillId="0" borderId="0" xfId="0" applyNumberFormat="1" applyFont="1" applyFill="1" applyBorder="1" applyAlignment="1"/>
    <xf numFmtId="0" fontId="33" fillId="0" borderId="0" xfId="0" applyNumberFormat="1" applyFont="1" applyFill="1" applyAlignment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Alignment="1">
      <alignment horizontal="right"/>
    </xf>
    <xf numFmtId="0" fontId="31" fillId="35" borderId="0" xfId="48" applyAlignment="1">
      <alignment horizontal="center"/>
    </xf>
    <xf numFmtId="0" fontId="31" fillId="35" borderId="0" xfId="48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1" fillId="0" borderId="0" xfId="0" applyFont="1" applyAlignment="1">
      <alignment horizontal="right" vertical="center"/>
    </xf>
    <xf numFmtId="0" fontId="35" fillId="0" borderId="0" xfId="0" applyFont="1"/>
    <xf numFmtId="170" fontId="0" fillId="0" borderId="0" xfId="0" quotePrefix="1" applyNumberFormat="1" applyFill="1" applyAlignment="1">
      <alignment wrapText="1"/>
    </xf>
    <xf numFmtId="9" fontId="12" fillId="0" borderId="0" xfId="0" applyNumberFormat="1" applyFont="1" applyFill="1" applyAlignment="1">
      <alignment wrapText="1"/>
    </xf>
    <xf numFmtId="9" fontId="13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/>
    <xf numFmtId="168" fontId="3" fillId="37" borderId="13" xfId="50"/>
    <xf numFmtId="0" fontId="30" fillId="0" borderId="0" xfId="0" applyFont="1" applyAlignment="1">
      <alignment horizontal="center" vertical="center"/>
    </xf>
    <xf numFmtId="169" fontId="30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69" fontId="33" fillId="0" borderId="0" xfId="0" applyNumberFormat="1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horizontal="center" vertical="center" wrapText="1"/>
    </xf>
    <xf numFmtId="0" fontId="30" fillId="0" borderId="0" xfId="0" applyNumberFormat="1" applyFont="1" applyFill="1" applyAlignment="1">
      <alignment horizontal="center" vertical="center" wrapText="1"/>
    </xf>
    <xf numFmtId="169" fontId="33" fillId="0" borderId="0" xfId="0" applyNumberFormat="1" applyFont="1" applyFill="1" applyAlignment="1">
      <alignment horizontal="center" vertical="center"/>
    </xf>
    <xf numFmtId="0" fontId="36" fillId="0" borderId="0" xfId="0" applyFont="1"/>
    <xf numFmtId="0" fontId="7" fillId="0" borderId="0" xfId="0" applyNumberFormat="1" applyFont="1" applyFill="1" applyBorder="1" applyAlignment="1">
      <alignment wrapText="1"/>
    </xf>
    <xf numFmtId="0" fontId="7" fillId="0" borderId="0" xfId="0" applyNumberFormat="1" applyFont="1" applyFill="1" applyAlignment="1">
      <alignment wrapText="1"/>
    </xf>
    <xf numFmtId="0" fontId="36" fillId="0" borderId="0" xfId="0" applyFont="1" applyFill="1" applyAlignment="1">
      <alignment horizontal="left" vertical="top"/>
    </xf>
    <xf numFmtId="168" fontId="37" fillId="6" borderId="6" xfId="8" applyFont="1" applyBorder="1"/>
    <xf numFmtId="0" fontId="36" fillId="0" borderId="0" xfId="0" applyNumberFormat="1" applyFont="1" applyFill="1" applyAlignment="1">
      <alignment horizontal="left" vertical="top" wrapText="1"/>
    </xf>
    <xf numFmtId="0" fontId="36" fillId="0" borderId="0" xfId="0" applyFont="1" applyFill="1" applyAlignment="1">
      <alignment horizontal="left" vertical="top" wrapText="1"/>
    </xf>
    <xf numFmtId="0" fontId="36" fillId="0" borderId="0" xfId="0" applyFont="1" applyFill="1" applyBorder="1" applyAlignment="1">
      <alignment horizontal="left" vertical="top"/>
    </xf>
    <xf numFmtId="0" fontId="36" fillId="0" borderId="14" xfId="0" applyFont="1" applyFill="1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0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horizontal="center" wrapText="1"/>
    </xf>
    <xf numFmtId="0" fontId="6" fillId="0" borderId="0" xfId="0" applyNumberFormat="1" applyFont="1" applyFill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9" fontId="10" fillId="0" borderId="0" xfId="0" applyNumberFormat="1" applyFont="1" applyFill="1" applyAlignment="1">
      <alignment horizontal="center" wrapText="1"/>
    </xf>
    <xf numFmtId="0" fontId="10" fillId="0" borderId="0" xfId="0" applyNumberFormat="1" applyFont="1" applyFill="1" applyAlignment="1">
      <alignment horizontal="left" wrapText="1"/>
    </xf>
    <xf numFmtId="168" fontId="20" fillId="6" borderId="5" xfId="8" applyAlignment="1">
      <alignment wrapText="1"/>
    </xf>
    <xf numFmtId="0" fontId="15" fillId="0" borderId="0" xfId="0" applyNumberFormat="1" applyFont="1" applyFill="1" applyAlignment="1">
      <alignment wrapText="1"/>
    </xf>
    <xf numFmtId="0" fontId="6" fillId="0" borderId="0" xfId="0" applyNumberFormat="1" applyFont="1" applyFill="1" applyAlignment="1">
      <alignment horizontal="left" vertical="center" wrapText="1"/>
    </xf>
    <xf numFmtId="3" fontId="0" fillId="0" borderId="0" xfId="0" applyNumberFormat="1" applyAlignment="1">
      <alignment horizontal="center" vertical="center" wrapText="1"/>
    </xf>
    <xf numFmtId="0" fontId="31" fillId="36" borderId="0" xfId="49">
      <alignment horizontal="left"/>
    </xf>
    <xf numFmtId="0" fontId="30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6" borderId="0" xfId="0" applyFill="1"/>
    <xf numFmtId="0" fontId="1" fillId="36" borderId="0" xfId="0" applyFont="1" applyFill="1"/>
    <xf numFmtId="9" fontId="11" fillId="0" borderId="0" xfId="0" applyNumberFormat="1" applyFont="1" applyAlignment="1">
      <alignment horizontal="left" vertical="top" wrapText="1"/>
    </xf>
    <xf numFmtId="0" fontId="38" fillId="6" borderId="5" xfId="0" applyFont="1" applyFill="1" applyBorder="1" applyAlignment="1">
      <alignment horizontal="right" vertical="top"/>
    </xf>
    <xf numFmtId="0" fontId="31" fillId="35" borderId="0" xfId="48">
      <alignment horizontal="left"/>
    </xf>
    <xf numFmtId="0" fontId="31" fillId="35" borderId="0" xfId="48">
      <alignment horizontal="left"/>
    </xf>
    <xf numFmtId="0" fontId="31" fillId="36" borderId="0" xfId="49">
      <alignment horizontal="left"/>
    </xf>
    <xf numFmtId="0" fontId="31" fillId="35" borderId="0" xfId="48">
      <alignment horizontal="left"/>
    </xf>
    <xf numFmtId="0" fontId="6" fillId="38" borderId="0" xfId="0" applyNumberFormat="1" applyFont="1" applyFill="1" applyAlignment="1">
      <alignment horizontal="left" vertical="top" wrapText="1"/>
    </xf>
    <xf numFmtId="0" fontId="11" fillId="38" borderId="0" xfId="0" applyFont="1" applyFill="1" applyAlignment="1">
      <alignment horizontal="left" vertical="top" wrapText="1"/>
    </xf>
    <xf numFmtId="9" fontId="7" fillId="38" borderId="0" xfId="0" applyNumberFormat="1" applyFont="1" applyFill="1" applyAlignment="1">
      <alignment horizontal="left" vertical="top" wrapText="1"/>
    </xf>
    <xf numFmtId="0" fontId="31" fillId="36" borderId="0" xfId="49">
      <alignment horizontal="left"/>
    </xf>
    <xf numFmtId="0" fontId="39" fillId="35" borderId="0" xfId="48" applyFont="1">
      <alignment horizontal="left"/>
    </xf>
    <xf numFmtId="0" fontId="40" fillId="0" borderId="0" xfId="0" applyFont="1"/>
    <xf numFmtId="0" fontId="40" fillId="0" borderId="0" xfId="0" applyFont="1" applyFill="1"/>
    <xf numFmtId="0" fontId="41" fillId="0" borderId="0" xfId="0" applyFont="1"/>
    <xf numFmtId="0" fontId="41" fillId="0" borderId="0" xfId="0" applyFont="1" applyAlignment="1">
      <alignment horizontal="left" vertical="top" wrapText="1"/>
    </xf>
    <xf numFmtId="0" fontId="42" fillId="0" borderId="0" xfId="0" applyNumberFormat="1" applyFont="1" applyFill="1" applyBorder="1" applyAlignment="1"/>
    <xf numFmtId="0" fontId="41" fillId="0" borderId="0" xfId="0" applyFont="1" applyAlignment="1">
      <alignment horizontal="right"/>
    </xf>
    <xf numFmtId="169" fontId="31" fillId="35" borderId="0" xfId="48" applyNumberFormat="1">
      <alignment horizontal="left"/>
    </xf>
    <xf numFmtId="169" fontId="31" fillId="36" borderId="0" xfId="49" applyNumberFormat="1">
      <alignment horizontal="left"/>
    </xf>
    <xf numFmtId="169" fontId="0" fillId="0" borderId="0" xfId="0" applyNumberFormat="1"/>
    <xf numFmtId="169" fontId="41" fillId="0" borderId="0" xfId="0" applyNumberFormat="1" applyFont="1"/>
    <xf numFmtId="169" fontId="33" fillId="0" borderId="0" xfId="0" applyNumberFormat="1" applyFont="1" applyFill="1" applyBorder="1" applyAlignment="1"/>
    <xf numFmtId="169" fontId="0" fillId="36" borderId="0" xfId="0" applyNumberFormat="1" applyFill="1"/>
    <xf numFmtId="0" fontId="31" fillId="36" borderId="0" xfId="49">
      <alignment horizontal="left"/>
    </xf>
    <xf numFmtId="0" fontId="0" fillId="0" borderId="0" xfId="0" applyAlignment="1">
      <alignment vertical="top"/>
    </xf>
    <xf numFmtId="0" fontId="1" fillId="0" borderId="0" xfId="0" applyFont="1"/>
    <xf numFmtId="0" fontId="31" fillId="35" borderId="0" xfId="48">
      <alignment horizontal="left"/>
    </xf>
    <xf numFmtId="0" fontId="31" fillId="36" borderId="0" xfId="49">
      <alignment horizontal="left"/>
    </xf>
    <xf numFmtId="1" fontId="0" fillId="0" borderId="0" xfId="0" applyNumberFormat="1"/>
    <xf numFmtId="0" fontId="31" fillId="35" borderId="0" xfId="48">
      <alignment horizontal="left"/>
    </xf>
    <xf numFmtId="0" fontId="44" fillId="0" borderId="0" xfId="0" applyFont="1" applyAlignment="1">
      <alignment vertical="center"/>
    </xf>
    <xf numFmtId="0" fontId="3" fillId="37" borderId="13" xfId="50" applyNumberFormat="1"/>
    <xf numFmtId="173" fontId="20" fillId="6" borderId="5" xfId="8" applyNumberFormat="1"/>
    <xf numFmtId="0" fontId="0" fillId="0" borderId="0" xfId="0" applyFont="1" applyFill="1" applyBorder="1" applyAlignment="1">
      <alignment horizontal="left"/>
    </xf>
    <xf numFmtId="0" fontId="40" fillId="38" borderId="0" xfId="0" applyFont="1" applyFill="1"/>
    <xf numFmtId="0" fontId="0" fillId="38" borderId="0" xfId="0" applyFill="1"/>
    <xf numFmtId="2" fontId="0" fillId="0" borderId="0" xfId="0" quotePrefix="1" applyNumberFormat="1" applyAlignment="1">
      <alignment horizontal="left"/>
    </xf>
    <xf numFmtId="0" fontId="31" fillId="35" borderId="0" xfId="48">
      <alignment horizontal="left"/>
    </xf>
    <xf numFmtId="0" fontId="31" fillId="36" borderId="0" xfId="49">
      <alignment horizontal="left"/>
    </xf>
    <xf numFmtId="0" fontId="8" fillId="0" borderId="0" xfId="0" applyNumberFormat="1" applyFont="1" applyFill="1" applyAlignment="1">
      <alignment vertical="top" wrapText="1"/>
    </xf>
    <xf numFmtId="0" fontId="0" fillId="0" borderId="0" xfId="0" applyAlignment="1">
      <alignment vertical="top"/>
    </xf>
    <xf numFmtId="0" fontId="14" fillId="0" borderId="0" xfId="0" applyNumberFormat="1" applyFont="1" applyFill="1" applyAlignment="1">
      <alignment horizontal="left" vertical="top"/>
    </xf>
    <xf numFmtId="0" fontId="14" fillId="0" borderId="0" xfId="0" applyNumberFormat="1" applyFont="1" applyFill="1" applyAlignment="1">
      <alignment vertical="top"/>
    </xf>
    <xf numFmtId="168" fontId="0" fillId="0" borderId="0" xfId="0" applyNumberFormat="1" applyAlignment="1">
      <alignment horizontal="center"/>
    </xf>
  </cellXfs>
  <cellStyles count="51">
    <cellStyle name="20 % - Akzent1" xfId="25" builtinId="30" hidden="1"/>
    <cellStyle name="20 % - Akzent2" xfId="29" builtinId="34" hidden="1"/>
    <cellStyle name="20 % - Akzent3" xfId="33" builtinId="38" hidden="1"/>
    <cellStyle name="20 % - Akzent4" xfId="37" builtinId="42" hidden="1"/>
    <cellStyle name="20 % - Akzent5" xfId="41" builtinId="46" hidden="1"/>
    <cellStyle name="20 % - Akzent6" xfId="45" builtinId="50" hidden="1"/>
    <cellStyle name="40 % - Akzent1" xfId="26" builtinId="31" hidden="1"/>
    <cellStyle name="40 % - Akzent2" xfId="30" builtinId="35" hidden="1"/>
    <cellStyle name="40 % - Akzent3" xfId="34" builtinId="39" hidden="1"/>
    <cellStyle name="40 % - Akzent4" xfId="38" builtinId="43" hidden="1"/>
    <cellStyle name="40 % - Akzent5" xfId="42" builtinId="47" hidden="1"/>
    <cellStyle name="40 % - Akzent6" xfId="46" builtinId="51" hidden="1"/>
    <cellStyle name="60 % - Akzent1" xfId="27" builtinId="32" hidden="1"/>
    <cellStyle name="60 % - Akzent2" xfId="31" builtinId="36" hidden="1"/>
    <cellStyle name="60 % - Akzent3" xfId="35" builtinId="40" hidden="1"/>
    <cellStyle name="60 % - Akzent4" xfId="39" builtinId="44" hidden="1"/>
    <cellStyle name="60 % - Akzent5" xfId="43" builtinId="48" hidden="1"/>
    <cellStyle name="60 % - Akzent6" xfId="47" builtinId="52" hidden="1"/>
    <cellStyle name="Akzent1" xfId="24" builtinId="29" hidden="1"/>
    <cellStyle name="Akzent2" xfId="28" builtinId="33" hidden="1"/>
    <cellStyle name="Akzent3" xfId="32" builtinId="37" hidden="1"/>
    <cellStyle name="Akzent4" xfId="36" builtinId="41" hidden="1"/>
    <cellStyle name="Akzent5" xfId="40" builtinId="45" hidden="1"/>
    <cellStyle name="Akzent6" xfId="44" builtinId="49" hidden="1"/>
    <cellStyle name="Ausgabe" xfId="17" builtinId="21" hidden="1"/>
    <cellStyle name="Berechnung" xfId="18" builtinId="22" hidden="1"/>
    <cellStyle name="Cell Through to E+" xfId="50"/>
    <cellStyle name="Dezimal [0]" xfId="9" builtinId="6" hidden="1"/>
    <cellStyle name="Eingabe" xfId="16" builtinId="20" hidden="1"/>
    <cellStyle name="Ergebnis" xfId="23" builtinId="25" hidden="1"/>
    <cellStyle name="Erklärender Text" xfId="22" builtinId="53" hidden="1"/>
    <cellStyle name="Gut" xfId="5" builtinId="26" hidden="1"/>
    <cellStyle name="Intermediate through calc" xfId="8"/>
    <cellStyle name="Komma" xfId="4" builtinId="3" hidden="1"/>
    <cellStyle name="Neutral" xfId="7" builtinId="28" hidden="1"/>
    <cellStyle name="Notiz" xfId="21" builtinId="10" hidden="1"/>
    <cellStyle name="Prozent" xfId="12" builtinId="5" hidden="1"/>
    <cellStyle name="Schlecht" xfId="6" builtinId="27" hidden="1"/>
    <cellStyle name="Standard" xfId="0" builtinId="0"/>
    <cellStyle name="Table Head" xfId="48"/>
    <cellStyle name="Table Sub Head" xfId="49"/>
    <cellStyle name="Überschrift" xfId="13" builtinId="15" hidden="1"/>
    <cellStyle name="Überschrift 1" xfId="2" builtinId="16" hidden="1"/>
    <cellStyle name="Überschrift 2" xfId="3" builtinId="17" hidden="1"/>
    <cellStyle name="Überschrift 3" xfId="14" builtinId="18" hidden="1"/>
    <cellStyle name="Überschrift 4" xfId="15" builtinId="19" hidden="1"/>
    <cellStyle name="Verknüpfte Zelle" xfId="19" builtinId="24" hidden="1"/>
    <cellStyle name="Währung" xfId="10" builtinId="4" hidden="1"/>
    <cellStyle name="Währung [0]" xfId="11" builtinId="7" hidden="1"/>
    <cellStyle name="Warnender Text" xfId="20" builtinId="11" hidden="1"/>
    <cellStyle name="Zelle überprüfen" xfId="1" builtinId="23" hidden="1"/>
  </cellStyles>
  <dxfs count="0"/>
  <tableStyles count="0" defaultTableStyle="TableStyleMedium9" defaultPivotStyle="PivotStyleLight16"/>
  <colors>
    <mruColors>
      <color rgb="FFFFFF99"/>
      <color rgb="FF2963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2</xdr:row>
      <xdr:rowOff>28576</xdr:rowOff>
    </xdr:from>
    <xdr:to>
      <xdr:col>5</xdr:col>
      <xdr:colOff>885825</xdr:colOff>
      <xdr:row>6</xdr:row>
      <xdr:rowOff>9526</xdr:rowOff>
    </xdr:to>
    <xdr:sp macro="" textlink="">
      <xdr:nvSpPr>
        <xdr:cNvPr id="2" name="TextBox 1"/>
        <xdr:cNvSpPr txBox="1"/>
      </xdr:nvSpPr>
      <xdr:spPr>
        <a:xfrm>
          <a:off x="5562600" y="352426"/>
          <a:ext cx="3924300" cy="628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Basic project data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0</xdr:rowOff>
    </xdr:from>
    <xdr:to>
      <xdr:col>9</xdr:col>
      <xdr:colOff>409575</xdr:colOff>
      <xdr:row>4</xdr:row>
      <xdr:rowOff>142875</xdr:rowOff>
    </xdr:to>
    <xdr:sp macro="" textlink="">
      <xdr:nvSpPr>
        <xdr:cNvPr id="2" name="TextBox 1"/>
        <xdr:cNvSpPr txBox="1"/>
      </xdr:nvSpPr>
      <xdr:spPr>
        <a:xfrm>
          <a:off x="5915025" y="3810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8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581025</xdr:rowOff>
    </xdr:from>
    <xdr:to>
      <xdr:col>8</xdr:col>
      <xdr:colOff>133350</xdr:colOff>
      <xdr:row>5</xdr:row>
      <xdr:rowOff>152400</xdr:rowOff>
    </xdr:to>
    <xdr:sp macro="" textlink="">
      <xdr:nvSpPr>
        <xdr:cNvPr id="2" name="TextBox 1"/>
        <xdr:cNvSpPr txBox="1"/>
      </xdr:nvSpPr>
      <xdr:spPr>
        <a:xfrm>
          <a:off x="4019550" y="93345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8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4181475</xdr:colOff>
      <xdr:row>618</xdr:row>
      <xdr:rowOff>171450</xdr:rowOff>
    </xdr:from>
    <xdr:to>
      <xdr:col>5</xdr:col>
      <xdr:colOff>723900</xdr:colOff>
      <xdr:row>622</xdr:row>
      <xdr:rowOff>161925</xdr:rowOff>
    </xdr:to>
    <xdr:sp macro="" textlink="">
      <xdr:nvSpPr>
        <xdr:cNvPr id="3" name="TextBox 2"/>
        <xdr:cNvSpPr txBox="1"/>
      </xdr:nvSpPr>
      <xdr:spPr>
        <a:xfrm>
          <a:off x="9048750" y="847725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  <xdr:twoCellAnchor>
    <xdr:from>
      <xdr:col>3</xdr:col>
      <xdr:colOff>4181475</xdr:colOff>
      <xdr:row>657</xdr:row>
      <xdr:rowOff>171450</xdr:rowOff>
    </xdr:from>
    <xdr:to>
      <xdr:col>5</xdr:col>
      <xdr:colOff>723900</xdr:colOff>
      <xdr:row>661</xdr:row>
      <xdr:rowOff>161925</xdr:rowOff>
    </xdr:to>
    <xdr:sp macro="" textlink="">
      <xdr:nvSpPr>
        <xdr:cNvPr id="5" name="TextBox 4"/>
        <xdr:cNvSpPr txBox="1"/>
      </xdr:nvSpPr>
      <xdr:spPr>
        <a:xfrm>
          <a:off x="9048750" y="15725775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  <xdr:twoCellAnchor>
    <xdr:from>
      <xdr:col>3</xdr:col>
      <xdr:colOff>4181475</xdr:colOff>
      <xdr:row>578</xdr:row>
      <xdr:rowOff>171450</xdr:rowOff>
    </xdr:from>
    <xdr:to>
      <xdr:col>5</xdr:col>
      <xdr:colOff>723900</xdr:colOff>
      <xdr:row>582</xdr:row>
      <xdr:rowOff>161925</xdr:rowOff>
    </xdr:to>
    <xdr:sp macro="" textlink="">
      <xdr:nvSpPr>
        <xdr:cNvPr id="9" name="TextBox 8"/>
        <xdr:cNvSpPr txBox="1"/>
      </xdr:nvSpPr>
      <xdr:spPr>
        <a:xfrm>
          <a:off x="9048750" y="30984825"/>
          <a:ext cx="3924300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2038350</xdr:colOff>
      <xdr:row>33</xdr:row>
      <xdr:rowOff>85724</xdr:rowOff>
    </xdr:from>
    <xdr:to>
      <xdr:col>2</xdr:col>
      <xdr:colOff>3810000</xdr:colOff>
      <xdr:row>39</xdr:row>
      <xdr:rowOff>114299</xdr:rowOff>
    </xdr:to>
    <xdr:sp macro="" textlink="">
      <xdr:nvSpPr>
        <xdr:cNvPr id="2" name="TextBox 1"/>
        <xdr:cNvSpPr txBox="1"/>
      </xdr:nvSpPr>
      <xdr:spPr>
        <a:xfrm>
          <a:off x="2181225" y="4352924"/>
          <a:ext cx="3924300" cy="1171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Choose the baseline</a:t>
          </a:r>
          <a:r>
            <a:rPr lang="en-CA" sz="1800" baseline="0"/>
            <a:t> HVAC system based on building type and size. Highlight the system. </a:t>
          </a:r>
          <a:endParaRPr lang="en-CA" sz="1800"/>
        </a:p>
      </xdr:txBody>
    </xdr:sp>
    <xdr:clientData/>
  </xdr:twoCellAnchor>
  <xdr:twoCellAnchor>
    <xdr:from>
      <xdr:col>5</xdr:col>
      <xdr:colOff>762000</xdr:colOff>
      <xdr:row>1</xdr:row>
      <xdr:rowOff>104774</xdr:rowOff>
    </xdr:from>
    <xdr:to>
      <xdr:col>10</xdr:col>
      <xdr:colOff>533400</xdr:colOff>
      <xdr:row>16</xdr:row>
      <xdr:rowOff>161924</xdr:rowOff>
    </xdr:to>
    <xdr:sp macro="" textlink="">
      <xdr:nvSpPr>
        <xdr:cNvPr id="3" name="TextBox 2"/>
        <xdr:cNvSpPr txBox="1"/>
      </xdr:nvSpPr>
      <xdr:spPr>
        <a:xfrm>
          <a:off x="9915525" y="295274"/>
          <a:ext cx="3924300" cy="28860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Choose the climate zone, and highlight the appropriate construction values. (Coming</a:t>
          </a:r>
          <a:r>
            <a:rPr lang="en-CA" sz="1800" baseline="0"/>
            <a:t> soon)</a:t>
          </a:r>
          <a:endParaRPr lang="en-CA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5</xdr:col>
      <xdr:colOff>457200</xdr:colOff>
      <xdr:row>13</xdr:row>
      <xdr:rowOff>95250</xdr:rowOff>
    </xdr:to>
    <xdr:sp macro="" textlink="">
      <xdr:nvSpPr>
        <xdr:cNvPr id="2" name="TextBox 1"/>
        <xdr:cNvSpPr txBox="1"/>
      </xdr:nvSpPr>
      <xdr:spPr>
        <a:xfrm>
          <a:off x="4438650" y="838200"/>
          <a:ext cx="3924300" cy="1390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reference:</a:t>
          </a:r>
          <a:r>
            <a:rPr lang="en-CA" sz="1800" baseline="0"/>
            <a:t> </a:t>
          </a:r>
          <a:r>
            <a:rPr lang="en-CA" sz="1800"/>
            <a:t>Choose the most similar</a:t>
          </a:r>
          <a:r>
            <a:rPr lang="en-CA" sz="1800" baseline="0"/>
            <a:t> space type matching the space in the proposed design model, list them in "Spaces" sheet. </a:t>
          </a:r>
          <a:endParaRPr lang="en-CA" sz="1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923926</xdr:colOff>
      <xdr:row>14</xdr:row>
      <xdr:rowOff>76199</xdr:rowOff>
    </xdr:from>
    <xdr:ext cx="3400424" cy="1419225"/>
    <xdr:sp macro="" textlink="">
      <xdr:nvSpPr>
        <xdr:cNvPr id="3" name="TextBox 2"/>
        <xdr:cNvSpPr txBox="1"/>
      </xdr:nvSpPr>
      <xdr:spPr>
        <a:xfrm>
          <a:off x="6505576" y="5438774"/>
          <a:ext cx="3400424" cy="1419225"/>
        </a:xfrm>
        <a:prstGeom prst="rect">
          <a:avLst/>
        </a:prstGeom>
        <a:noFill/>
        <a:ln w="12700" cap="sq">
          <a:solidFill>
            <a:schemeClr val="accent1"/>
          </a:solidFill>
          <a:prstDash val="solid"/>
        </a:ln>
        <a:effectLst>
          <a:outerShdw blurRad="50800" dist="50800" dir="5400000" algn="ctr" rotWithShape="0">
            <a:schemeClr val="bg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Occupancy Densities</a:t>
          </a:r>
          <a:r>
            <a:rPr lang="en-US" sz="1100" b="1" baseline="0"/>
            <a:t>  have been taken from </a:t>
          </a:r>
          <a:r>
            <a:rPr lang="en-US" sz="1100" b="1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TABLE 6-1 MINIMUM VENTILATION RATES IN BREATHING ZONE (ASHRAE Standard 62.1-2007), except for Restrooms, Inactive Storgae, Electrical/Mechanical Rooms, Corridor/Transition.</a:t>
          </a:r>
        </a:p>
        <a:p>
          <a:r>
            <a:rPr lang="en-US" sz="1100" b="1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For Atrium, Public Assembly Spaces-Lobbies from the same table is considered.</a:t>
          </a:r>
        </a:p>
      </xdr:txBody>
    </xdr:sp>
    <xdr:clientData/>
  </xdr:oneCellAnchor>
  <xdr:twoCellAnchor>
    <xdr:from>
      <xdr:col>1</xdr:col>
      <xdr:colOff>828675</xdr:colOff>
      <xdr:row>14</xdr:row>
      <xdr:rowOff>85725</xdr:rowOff>
    </xdr:from>
    <xdr:to>
      <xdr:col>5</xdr:col>
      <xdr:colOff>428625</xdr:colOff>
      <xdr:row>21</xdr:row>
      <xdr:rowOff>171450</xdr:rowOff>
    </xdr:to>
    <xdr:sp macro="" textlink="">
      <xdr:nvSpPr>
        <xdr:cNvPr id="2" name="TextBox 1"/>
        <xdr:cNvSpPr txBox="1"/>
      </xdr:nvSpPr>
      <xdr:spPr>
        <a:xfrm>
          <a:off x="2085975" y="5448300"/>
          <a:ext cx="3924300" cy="14192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estimate occupancy values.</a:t>
          </a:r>
          <a:r>
            <a:rPr lang="en-CA" sz="1800" baseline="0"/>
            <a:t> (Fill in as much as possible)</a:t>
          </a:r>
          <a:endParaRPr lang="en-CA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1809750</xdr:colOff>
      <xdr:row>20</xdr:row>
      <xdr:rowOff>104775</xdr:rowOff>
    </xdr:from>
    <xdr:to>
      <xdr:col>3</xdr:col>
      <xdr:colOff>476250</xdr:colOff>
      <xdr:row>30</xdr:row>
      <xdr:rowOff>104775</xdr:rowOff>
    </xdr:to>
    <xdr:sp macro="" textlink="">
      <xdr:nvSpPr>
        <xdr:cNvPr id="2" name="TextBox 1"/>
        <xdr:cNvSpPr txBox="1"/>
      </xdr:nvSpPr>
      <xdr:spPr>
        <a:xfrm>
          <a:off x="1809750" y="372427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first</a:t>
          </a:r>
          <a:r>
            <a:rPr lang="en-CA" sz="1800" baseline="0"/>
            <a:t> list appropriate ASHRAE ventilation rate using ASHRAE Std. 62.1. Then, contact client engineer for the actual values for each space type. Estimate as much as possible</a:t>
          </a:r>
          <a:endParaRPr lang="en-CA" sz="1800"/>
        </a:p>
      </xdr:txBody>
    </xdr:sp>
    <xdr:clientData/>
  </xdr:twoCellAnchor>
  <xdr:oneCellAnchor>
    <xdr:from>
      <xdr:col>3</xdr:col>
      <xdr:colOff>695324</xdr:colOff>
      <xdr:row>21</xdr:row>
      <xdr:rowOff>1</xdr:rowOff>
    </xdr:from>
    <xdr:ext cx="3962401" cy="533399"/>
    <xdr:sp macro="" textlink="">
      <xdr:nvSpPr>
        <xdr:cNvPr id="3" name="TextBox 2"/>
        <xdr:cNvSpPr txBox="1"/>
      </xdr:nvSpPr>
      <xdr:spPr>
        <a:xfrm>
          <a:off x="5953124" y="3619501"/>
          <a:ext cx="3962401" cy="533399"/>
        </a:xfrm>
        <a:prstGeom prst="rect">
          <a:avLst/>
        </a:prstGeom>
        <a:noFill/>
        <a:ln w="12700">
          <a:solidFill>
            <a:srgbClr val="2963A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/>
            <a:t>Assumptions</a:t>
          </a:r>
          <a:r>
            <a:rPr lang="en-US" sz="1100" b="1" baseline="0"/>
            <a:t> made for  Restrooms, Electrical/ Mechanical Rooms,</a:t>
          </a:r>
        </a:p>
        <a:p>
          <a:r>
            <a:rPr lang="en-US" sz="1100" b="1" baseline="0"/>
            <a:t> Corridor/Transition and Playing area.</a:t>
          </a:r>
          <a:endParaRPr lang="en-US" sz="11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1381125</xdr:colOff>
      <xdr:row>22</xdr:row>
      <xdr:rowOff>85725</xdr:rowOff>
    </xdr:from>
    <xdr:to>
      <xdr:col>3</xdr:col>
      <xdr:colOff>1219200</xdr:colOff>
      <xdr:row>32</xdr:row>
      <xdr:rowOff>85725</xdr:rowOff>
    </xdr:to>
    <xdr:sp macro="" textlink="">
      <xdr:nvSpPr>
        <xdr:cNvPr id="2" name="TextBox 1"/>
        <xdr:cNvSpPr txBox="1"/>
      </xdr:nvSpPr>
      <xdr:spPr>
        <a:xfrm>
          <a:off x="1381125" y="370522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first</a:t>
          </a:r>
          <a:r>
            <a:rPr lang="en-CA" sz="1800" baseline="0"/>
            <a:t> list appropriate ASHRAE lighting power density from ASHRAE Std. 90.1. Then, contact engineer to determine the design lighting power densities. Plug load densities should be estimated. </a:t>
          </a:r>
          <a:endParaRPr lang="en-CA" sz="1800"/>
        </a:p>
      </xdr:txBody>
    </xdr:sp>
    <xdr:clientData/>
  </xdr:twoCellAnchor>
  <xdr:oneCellAnchor>
    <xdr:from>
      <xdr:col>1</xdr:col>
      <xdr:colOff>609600</xdr:colOff>
      <xdr:row>19</xdr:row>
      <xdr:rowOff>28575</xdr:rowOff>
    </xdr:from>
    <xdr:ext cx="1997791" cy="264560"/>
    <xdr:sp macro="" textlink="">
      <xdr:nvSpPr>
        <xdr:cNvPr id="3" name="TextBox 2"/>
        <xdr:cNvSpPr txBox="1"/>
      </xdr:nvSpPr>
      <xdr:spPr>
        <a:xfrm>
          <a:off x="2828925" y="3076575"/>
          <a:ext cx="1997791" cy="264560"/>
        </a:xfrm>
        <a:prstGeom prst="rect">
          <a:avLst/>
        </a:prstGeom>
        <a:noFill/>
        <a:ln w="12700">
          <a:solidFill>
            <a:srgbClr val="2963A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Plug</a:t>
          </a:r>
          <a:r>
            <a:rPr lang="en-US" sz="1100" b="1" baseline="0"/>
            <a:t> Loads have been assumed</a:t>
          </a:r>
          <a:endParaRPr lang="en-US" sz="1100" b="1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17</xdr:row>
      <xdr:rowOff>95250</xdr:rowOff>
    </xdr:from>
    <xdr:to>
      <xdr:col>8</xdr:col>
      <xdr:colOff>438150</xdr:colOff>
      <xdr:row>27</xdr:row>
      <xdr:rowOff>95250</xdr:rowOff>
    </xdr:to>
    <xdr:sp macro="" textlink="">
      <xdr:nvSpPr>
        <xdr:cNvPr id="2" name="TextBox 1"/>
        <xdr:cNvSpPr txBox="1"/>
      </xdr:nvSpPr>
      <xdr:spPr>
        <a:xfrm>
          <a:off x="7915275" y="522922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Look up the appropriate</a:t>
          </a:r>
          <a:r>
            <a:rPr lang="en-CA" sz="1800" baseline="0"/>
            <a:t> U-value for the baseline constructions; roof, walls, and windows. Contact client engineer for proposed values. </a:t>
          </a:r>
          <a:endParaRPr lang="en-CA" sz="18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400050</xdr:colOff>
      <xdr:row>12</xdr:row>
      <xdr:rowOff>0</xdr:rowOff>
    </xdr:from>
    <xdr:to>
      <xdr:col>29</xdr:col>
      <xdr:colOff>523875</xdr:colOff>
      <xdr:row>15</xdr:row>
      <xdr:rowOff>76200</xdr:rowOff>
    </xdr:to>
    <xdr:sp macro="" textlink="">
      <xdr:nvSpPr>
        <xdr:cNvPr id="2" name="TextBox 1"/>
        <xdr:cNvSpPr txBox="1"/>
      </xdr:nvSpPr>
      <xdr:spPr>
        <a:xfrm>
          <a:off x="10410825" y="23241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Estimate schedules for each space type.</a:t>
          </a:r>
          <a:r>
            <a:rPr lang="en-CA" sz="1800" baseline="0"/>
            <a:t> </a:t>
          </a:r>
          <a:endParaRPr lang="en-CA" sz="18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8</xdr:col>
      <xdr:colOff>847725</xdr:colOff>
      <xdr:row>18</xdr:row>
      <xdr:rowOff>180975</xdr:rowOff>
    </xdr:to>
    <xdr:sp macro="" textlink="">
      <xdr:nvSpPr>
        <xdr:cNvPr id="2" name="TextBox 1"/>
        <xdr:cNvSpPr txBox="1"/>
      </xdr:nvSpPr>
      <xdr:spPr>
        <a:xfrm>
          <a:off x="9705975" y="33147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IMPORTANT:</a:t>
          </a:r>
          <a:r>
            <a:rPr lang="en-CA" sz="1800" baseline="0"/>
            <a:t> Enter the system COP here.</a:t>
          </a:r>
          <a:endParaRPr lang="en-CA" sz="18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B21" sqref="B21"/>
    </sheetView>
  </sheetViews>
  <sheetFormatPr baseColWidth="10" defaultColWidth="19.42578125" defaultRowHeight="12.75" customHeight="1" x14ac:dyDescent="0.25"/>
  <cols>
    <col min="1" max="1" width="33.7109375" style="57" customWidth="1"/>
    <col min="2" max="2" width="37" style="57" customWidth="1"/>
    <col min="3" max="3" width="19.42578125" style="57" customWidth="1"/>
    <col min="4" max="5" width="19.42578125" style="58" customWidth="1"/>
    <col min="6" max="20" width="19.42578125" style="57" customWidth="1"/>
    <col min="21" max="16384" width="19.42578125" style="57"/>
  </cols>
  <sheetData>
    <row r="1" spans="1:5" s="61" customFormat="1" x14ac:dyDescent="0.2">
      <c r="A1" s="154" t="s">
        <v>34</v>
      </c>
      <c r="B1" s="154"/>
    </row>
    <row r="2" spans="1:5" s="62" customFormat="1" x14ac:dyDescent="0.2">
      <c r="A2" s="112" t="s">
        <v>35</v>
      </c>
      <c r="B2" s="1" t="s">
        <v>68</v>
      </c>
    </row>
    <row r="3" spans="1:5" s="62" customFormat="1" x14ac:dyDescent="0.2">
      <c r="A3" s="112" t="s">
        <v>36</v>
      </c>
      <c r="B3" s="112"/>
    </row>
    <row r="4" spans="1:5" s="62" customFormat="1" x14ac:dyDescent="0.2">
      <c r="A4" s="112" t="s">
        <v>37</v>
      </c>
      <c r="B4" s="112" t="s">
        <v>521</v>
      </c>
    </row>
    <row r="5" spans="1:5" s="62" customFormat="1" x14ac:dyDescent="0.2">
      <c r="A5" s="112" t="s">
        <v>38</v>
      </c>
      <c r="B5" s="112" t="s">
        <v>520</v>
      </c>
    </row>
    <row r="6" spans="1:5" s="62" customFormat="1" x14ac:dyDescent="0.2">
      <c r="A6" s="112" t="s">
        <v>39</v>
      </c>
      <c r="B6" s="112" t="s">
        <v>522</v>
      </c>
    </row>
    <row r="7" spans="1:5" s="62" customFormat="1" ht="13.5" thickBot="1" x14ac:dyDescent="0.25">
      <c r="A7" s="112" t="s">
        <v>40</v>
      </c>
      <c r="B7" s="112" t="s">
        <v>27</v>
      </c>
    </row>
    <row r="8" spans="1:5" s="62" customFormat="1" ht="15.75" thickBot="1" x14ac:dyDescent="0.3">
      <c r="A8" s="112" t="s">
        <v>433</v>
      </c>
      <c r="B8" s="51">
        <v>40.299999999999997</v>
      </c>
    </row>
    <row r="9" spans="1:5" ht="15" x14ac:dyDescent="0.2">
      <c r="A9" s="112" t="s">
        <v>444</v>
      </c>
      <c r="B9" s="112" t="s">
        <v>292</v>
      </c>
    </row>
    <row r="10" spans="1:5" ht="15" x14ac:dyDescent="0.25">
      <c r="A10" s="56"/>
    </row>
    <row r="11" spans="1:5" ht="15" x14ac:dyDescent="0.25">
      <c r="A11" s="56"/>
    </row>
    <row r="12" spans="1:5" s="61" customFormat="1" x14ac:dyDescent="0.2">
      <c r="A12" s="61" t="s">
        <v>428</v>
      </c>
    </row>
    <row r="13" spans="1:5" ht="15.75" thickBot="1" x14ac:dyDescent="0.3">
      <c r="A13" s="56"/>
    </row>
    <row r="14" spans="1:5" ht="15.75" thickBot="1" x14ac:dyDescent="0.3">
      <c r="A14" s="51"/>
      <c r="B14" s="57" t="s">
        <v>429</v>
      </c>
    </row>
    <row r="15" spans="1:5" ht="15.75" thickBot="1" x14ac:dyDescent="0.3">
      <c r="A15" s="84"/>
      <c r="B15" s="27" t="s">
        <v>430</v>
      </c>
      <c r="D15" s="57"/>
      <c r="E15" s="57"/>
    </row>
    <row r="16" spans="1:5" ht="15" x14ac:dyDescent="0.25">
      <c r="A16" s="56"/>
      <c r="D16" s="57"/>
      <c r="E16" s="57"/>
    </row>
    <row r="17" spans="1:5" ht="15" x14ac:dyDescent="0.25">
      <c r="A17" s="56"/>
      <c r="D17" s="57"/>
      <c r="E17" s="57"/>
    </row>
    <row r="18" spans="1:5" ht="15" x14ac:dyDescent="0.25">
      <c r="A18" s="56"/>
      <c r="D18" s="57"/>
      <c r="E18" s="57"/>
    </row>
    <row r="19" spans="1:5" ht="15" x14ac:dyDescent="0.25">
      <c r="A19" s="56"/>
      <c r="D19" s="57"/>
      <c r="E19" s="57"/>
    </row>
    <row r="20" spans="1:5" ht="15" x14ac:dyDescent="0.25">
      <c r="A20" s="56"/>
      <c r="D20" s="57"/>
      <c r="E20" s="57"/>
    </row>
    <row r="21" spans="1:5" ht="15" x14ac:dyDescent="0.25">
      <c r="A21" s="56"/>
      <c r="D21" s="57"/>
      <c r="E21" s="57"/>
    </row>
    <row r="22" spans="1:5" ht="15" x14ac:dyDescent="0.25">
      <c r="A22" s="56"/>
      <c r="D22" s="57"/>
      <c r="E22" s="57"/>
    </row>
    <row r="23" spans="1:5" ht="15" x14ac:dyDescent="0.25">
      <c r="A23" s="56"/>
      <c r="D23" s="57"/>
      <c r="E23" s="57"/>
    </row>
    <row r="24" spans="1:5" ht="15" x14ac:dyDescent="0.25">
      <c r="A24" s="56"/>
      <c r="D24" s="57"/>
      <c r="E24" s="57"/>
    </row>
    <row r="25" spans="1:5" ht="15" x14ac:dyDescent="0.25">
      <c r="A25" s="56"/>
      <c r="D25" s="57"/>
      <c r="E25" s="57"/>
    </row>
    <row r="26" spans="1:5" ht="15" x14ac:dyDescent="0.25">
      <c r="A26" s="56"/>
      <c r="D26" s="57"/>
      <c r="E26" s="57"/>
    </row>
    <row r="27" spans="1:5" ht="15" x14ac:dyDescent="0.25">
      <c r="A27" s="56"/>
      <c r="D27" s="57"/>
      <c r="E27" s="57"/>
    </row>
    <row r="28" spans="1:5" ht="15" x14ac:dyDescent="0.25">
      <c r="A28" s="56"/>
      <c r="D28" s="57"/>
      <c r="E28" s="57"/>
    </row>
    <row r="29" spans="1:5" ht="15" x14ac:dyDescent="0.25">
      <c r="A29" s="56"/>
      <c r="D29" s="57"/>
      <c r="E29" s="57"/>
    </row>
    <row r="30" spans="1:5" ht="15" x14ac:dyDescent="0.25">
      <c r="A30" s="56"/>
      <c r="D30" s="57"/>
      <c r="E30" s="57"/>
    </row>
    <row r="31" spans="1:5" ht="15" x14ac:dyDescent="0.25">
      <c r="A31" s="56"/>
      <c r="D31" s="57"/>
      <c r="E31" s="57"/>
    </row>
    <row r="32" spans="1:5" ht="15" x14ac:dyDescent="0.25">
      <c r="A32" s="56"/>
      <c r="D32" s="57"/>
      <c r="E32" s="57"/>
    </row>
    <row r="33" spans="1:5" ht="15" x14ac:dyDescent="0.25">
      <c r="A33" s="56"/>
      <c r="D33" s="57"/>
      <c r="E33" s="57"/>
    </row>
    <row r="34" spans="1:5" ht="15" x14ac:dyDescent="0.25">
      <c r="A34" s="56"/>
      <c r="D34" s="57"/>
      <c r="E34" s="57"/>
    </row>
    <row r="35" spans="1:5" ht="15" x14ac:dyDescent="0.25">
      <c r="A35" s="56"/>
      <c r="D35" s="57"/>
      <c r="E35" s="57"/>
    </row>
    <row r="36" spans="1:5" ht="15" x14ac:dyDescent="0.25">
      <c r="A36" s="56"/>
      <c r="D36" s="57"/>
      <c r="E36" s="57"/>
    </row>
    <row r="37" spans="1:5" ht="15" x14ac:dyDescent="0.25">
      <c r="A37" s="56"/>
      <c r="D37" s="57"/>
      <c r="E37" s="57"/>
    </row>
    <row r="38" spans="1:5" ht="15" x14ac:dyDescent="0.25">
      <c r="A38" s="56"/>
      <c r="D38" s="57"/>
      <c r="E38" s="57"/>
    </row>
    <row r="39" spans="1:5" ht="15" x14ac:dyDescent="0.25">
      <c r="A39" s="56"/>
      <c r="D39" s="57"/>
      <c r="E39" s="57"/>
    </row>
    <row r="40" spans="1:5" ht="15" x14ac:dyDescent="0.25">
      <c r="A40" s="56"/>
      <c r="D40" s="57"/>
      <c r="E40" s="57"/>
    </row>
    <row r="41" spans="1:5" ht="15" x14ac:dyDescent="0.25">
      <c r="A41" s="56"/>
      <c r="D41" s="57"/>
      <c r="E41" s="57"/>
    </row>
    <row r="42" spans="1:5" ht="15" x14ac:dyDescent="0.25">
      <c r="A42" s="56"/>
      <c r="D42" s="57"/>
      <c r="E42" s="57"/>
    </row>
    <row r="43" spans="1:5" ht="15" x14ac:dyDescent="0.25">
      <c r="A43" s="56"/>
      <c r="D43" s="57"/>
      <c r="E43" s="57"/>
    </row>
    <row r="44" spans="1:5" ht="15" x14ac:dyDescent="0.25">
      <c r="A44" s="56"/>
      <c r="D44" s="57"/>
      <c r="E44" s="57"/>
    </row>
    <row r="45" spans="1:5" ht="15" x14ac:dyDescent="0.25">
      <c r="A45" s="56"/>
      <c r="D45" s="57"/>
      <c r="E45" s="57"/>
    </row>
    <row r="46" spans="1:5" ht="15" x14ac:dyDescent="0.25">
      <c r="A46" s="56"/>
      <c r="D46" s="57"/>
      <c r="E46" s="57"/>
    </row>
    <row r="47" spans="1:5" ht="15" x14ac:dyDescent="0.25">
      <c r="A47" s="56"/>
      <c r="D47" s="57"/>
      <c r="E47" s="57"/>
    </row>
    <row r="48" spans="1:5" ht="15" x14ac:dyDescent="0.25">
      <c r="A48" s="56"/>
      <c r="D48" s="57"/>
      <c r="E48" s="57"/>
    </row>
    <row r="49" spans="1:5" ht="15" x14ac:dyDescent="0.25">
      <c r="A49" s="56"/>
      <c r="D49" s="57"/>
      <c r="E49" s="57"/>
    </row>
    <row r="50" spans="1:5" ht="15" x14ac:dyDescent="0.25">
      <c r="A50" s="56"/>
      <c r="D50" s="57"/>
      <c r="E50" s="57"/>
    </row>
    <row r="51" spans="1:5" ht="15" x14ac:dyDescent="0.25">
      <c r="A51" s="56"/>
      <c r="D51" s="57"/>
      <c r="E51" s="57"/>
    </row>
    <row r="52" spans="1:5" ht="15" x14ac:dyDescent="0.25">
      <c r="A52" s="56"/>
      <c r="D52" s="57"/>
      <c r="E52" s="57"/>
    </row>
    <row r="53" spans="1:5" ht="15" x14ac:dyDescent="0.25">
      <c r="A53" s="56"/>
      <c r="D53" s="57"/>
      <c r="E53" s="57"/>
    </row>
    <row r="54" spans="1:5" ht="15" x14ac:dyDescent="0.25">
      <c r="A54" s="56"/>
      <c r="D54" s="57"/>
      <c r="E54" s="57"/>
    </row>
    <row r="55" spans="1:5" ht="15" x14ac:dyDescent="0.25">
      <c r="A55" s="56"/>
      <c r="D55" s="57"/>
      <c r="E55" s="57"/>
    </row>
    <row r="56" spans="1:5" ht="15" x14ac:dyDescent="0.25">
      <c r="A56" s="56"/>
      <c r="D56" s="57"/>
      <c r="E56" s="57"/>
    </row>
    <row r="57" spans="1:5" ht="15" x14ac:dyDescent="0.25">
      <c r="A57" s="56"/>
      <c r="D57" s="57"/>
      <c r="E57" s="57"/>
    </row>
    <row r="58" spans="1:5" ht="15" x14ac:dyDescent="0.25">
      <c r="A58" s="56"/>
      <c r="D58" s="57"/>
      <c r="E58" s="57"/>
    </row>
    <row r="59" spans="1:5" ht="15" x14ac:dyDescent="0.25">
      <c r="A59" s="56"/>
      <c r="D59" s="57"/>
      <c r="E59" s="57"/>
    </row>
    <row r="60" spans="1:5" ht="15" x14ac:dyDescent="0.25">
      <c r="A60" s="56"/>
      <c r="D60" s="57"/>
      <c r="E60" s="57"/>
    </row>
    <row r="61" spans="1:5" ht="15" x14ac:dyDescent="0.25">
      <c r="A61" s="56"/>
      <c r="D61" s="57"/>
      <c r="E61" s="57"/>
    </row>
    <row r="62" spans="1:5" ht="15" x14ac:dyDescent="0.25">
      <c r="A62" s="56"/>
      <c r="D62" s="57"/>
      <c r="E62" s="57"/>
    </row>
    <row r="63" spans="1:5" ht="15" x14ac:dyDescent="0.25">
      <c r="A63" s="56"/>
      <c r="D63" s="57"/>
      <c r="E63" s="57"/>
    </row>
    <row r="64" spans="1:5" ht="15" x14ac:dyDescent="0.25">
      <c r="A64" s="56"/>
      <c r="D64" s="57"/>
      <c r="E64" s="57"/>
    </row>
    <row r="65" spans="1:5" ht="15" x14ac:dyDescent="0.25">
      <c r="A65" s="56"/>
      <c r="D65" s="57"/>
      <c r="E65" s="57"/>
    </row>
    <row r="66" spans="1:5" ht="15" x14ac:dyDescent="0.25">
      <c r="A66" s="56"/>
      <c r="D66" s="57"/>
      <c r="E66" s="57"/>
    </row>
    <row r="67" spans="1:5" ht="15" x14ac:dyDescent="0.25">
      <c r="A67" s="56"/>
      <c r="D67" s="57"/>
      <c r="E67" s="57"/>
    </row>
    <row r="68" spans="1:5" ht="15" x14ac:dyDescent="0.25">
      <c r="A68" s="56"/>
      <c r="D68" s="57"/>
      <c r="E68" s="57"/>
    </row>
    <row r="69" spans="1:5" ht="15" x14ac:dyDescent="0.25">
      <c r="A69" s="56"/>
      <c r="D69" s="57"/>
      <c r="E69" s="57"/>
    </row>
    <row r="70" spans="1:5" ht="15" x14ac:dyDescent="0.25">
      <c r="A70" s="56"/>
      <c r="D70" s="57"/>
      <c r="E70" s="57"/>
    </row>
    <row r="71" spans="1:5" ht="15" x14ac:dyDescent="0.25">
      <c r="A71" s="56"/>
      <c r="D71" s="57"/>
      <c r="E71" s="57"/>
    </row>
    <row r="72" spans="1:5" ht="15" x14ac:dyDescent="0.25">
      <c r="A72" s="56"/>
      <c r="D72" s="57"/>
      <c r="E72" s="57"/>
    </row>
    <row r="73" spans="1:5" ht="15" x14ac:dyDescent="0.25">
      <c r="A73" s="56"/>
      <c r="D73" s="57"/>
      <c r="E73" s="57"/>
    </row>
    <row r="74" spans="1:5" ht="15" x14ac:dyDescent="0.25">
      <c r="A74" s="56"/>
      <c r="D74" s="57"/>
      <c r="E74" s="57"/>
    </row>
    <row r="75" spans="1:5" ht="15" x14ac:dyDescent="0.25">
      <c r="A75" s="56"/>
      <c r="D75" s="57"/>
      <c r="E75" s="57"/>
    </row>
    <row r="76" spans="1:5" ht="15" x14ac:dyDescent="0.25">
      <c r="A76" s="56"/>
      <c r="D76" s="57"/>
      <c r="E76" s="57"/>
    </row>
    <row r="77" spans="1:5" ht="15" x14ac:dyDescent="0.25">
      <c r="A77" s="56"/>
      <c r="D77" s="57"/>
      <c r="E77" s="57"/>
    </row>
    <row r="78" spans="1:5" ht="15" x14ac:dyDescent="0.25">
      <c r="A78" s="56"/>
      <c r="D78" s="57"/>
      <c r="E78" s="57"/>
    </row>
    <row r="79" spans="1:5" ht="15" x14ac:dyDescent="0.25">
      <c r="A79" s="56"/>
      <c r="D79" s="57"/>
      <c r="E79" s="57"/>
    </row>
    <row r="80" spans="1:5" ht="15" x14ac:dyDescent="0.25">
      <c r="A80" s="56"/>
      <c r="D80" s="57"/>
      <c r="E80" s="57"/>
    </row>
    <row r="81" spans="1:5" ht="15" x14ac:dyDescent="0.25">
      <c r="A81" s="56"/>
      <c r="D81" s="57"/>
      <c r="E81" s="57"/>
    </row>
    <row r="82" spans="1:5" ht="15" x14ac:dyDescent="0.25">
      <c r="A82" s="56"/>
      <c r="D82" s="57"/>
      <c r="E82" s="57"/>
    </row>
    <row r="83" spans="1:5" ht="15" x14ac:dyDescent="0.25">
      <c r="A83" s="56"/>
      <c r="D83" s="57"/>
      <c r="E83" s="57"/>
    </row>
    <row r="84" spans="1:5" ht="15" x14ac:dyDescent="0.25">
      <c r="A84" s="56"/>
      <c r="D84" s="57"/>
      <c r="E84" s="57"/>
    </row>
    <row r="85" spans="1:5" ht="15" x14ac:dyDescent="0.25">
      <c r="A85" s="56"/>
      <c r="D85" s="57"/>
      <c r="E85" s="57"/>
    </row>
    <row r="86" spans="1:5" ht="15" x14ac:dyDescent="0.25">
      <c r="A86" s="56"/>
      <c r="D86" s="57"/>
      <c r="E86" s="57"/>
    </row>
    <row r="87" spans="1:5" ht="15" x14ac:dyDescent="0.25">
      <c r="A87" s="56"/>
      <c r="D87" s="57"/>
      <c r="E87" s="57"/>
    </row>
    <row r="88" spans="1:5" ht="15" x14ac:dyDescent="0.25">
      <c r="A88" s="56"/>
      <c r="D88" s="57"/>
      <c r="E88" s="57"/>
    </row>
    <row r="89" spans="1:5" ht="15" x14ac:dyDescent="0.25">
      <c r="A89" s="56"/>
      <c r="D89" s="57"/>
      <c r="E89" s="57"/>
    </row>
    <row r="90" spans="1:5" ht="15" x14ac:dyDescent="0.25">
      <c r="A90" s="56"/>
      <c r="D90" s="57"/>
      <c r="E90" s="57"/>
    </row>
    <row r="91" spans="1:5" ht="15" x14ac:dyDescent="0.25">
      <c r="A91" s="56"/>
      <c r="D91" s="57"/>
      <c r="E91" s="57"/>
    </row>
    <row r="92" spans="1:5" ht="15" x14ac:dyDescent="0.25">
      <c r="A92" s="56"/>
      <c r="D92" s="57"/>
      <c r="E92" s="57"/>
    </row>
    <row r="93" spans="1:5" ht="15" x14ac:dyDescent="0.25">
      <c r="A93" s="56"/>
      <c r="D93" s="57"/>
      <c r="E93" s="57"/>
    </row>
    <row r="94" spans="1:5" ht="15" x14ac:dyDescent="0.25">
      <c r="A94" s="56"/>
      <c r="D94" s="57"/>
      <c r="E94" s="57"/>
    </row>
    <row r="95" spans="1:5" ht="15" x14ac:dyDescent="0.25">
      <c r="A95" s="56"/>
      <c r="D95" s="57"/>
      <c r="E95" s="57"/>
    </row>
    <row r="96" spans="1:5" ht="15" x14ac:dyDescent="0.25">
      <c r="A96" s="56"/>
      <c r="D96" s="57"/>
      <c r="E96" s="57"/>
    </row>
  </sheetData>
  <mergeCells count="1">
    <mergeCell ref="A1:B1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32"/>
  <sheetViews>
    <sheetView zoomScale="85" zoomScaleNormal="85" workbookViewId="0">
      <selection activeCell="G9" sqref="G9"/>
    </sheetView>
  </sheetViews>
  <sheetFormatPr baseColWidth="10" defaultColWidth="9.140625" defaultRowHeight="15" x14ac:dyDescent="0.25"/>
  <cols>
    <col min="1" max="1" width="9.140625" style="46" customWidth="1"/>
    <col min="2" max="2" width="35.42578125" style="47" customWidth="1"/>
    <col min="3" max="4" width="33" style="47" customWidth="1"/>
    <col min="5" max="6" width="9.140625" style="46" customWidth="1"/>
    <col min="7" max="7" width="9.140625" style="52" customWidth="1"/>
    <col min="8" max="8" width="42.140625" style="46" customWidth="1"/>
    <col min="9" max="9" width="9.140625" style="46" customWidth="1"/>
    <col min="10" max="10" width="29.140625" style="46" customWidth="1"/>
    <col min="11" max="11" width="9.140625" style="46" customWidth="1"/>
    <col min="12" max="12" width="12.7109375" style="46" customWidth="1"/>
    <col min="13" max="252" width="9.140625" style="46"/>
    <col min="253" max="253" width="9.140625" style="46" customWidth="1"/>
    <col min="254" max="254" width="35.42578125" style="46" customWidth="1"/>
    <col min="255" max="255" width="28.85546875" style="46" customWidth="1"/>
    <col min="256" max="256" width="26.28515625" style="46" customWidth="1"/>
    <col min="257" max="258" width="9.140625" style="46" customWidth="1"/>
    <col min="259" max="259" width="42.140625" style="46" customWidth="1"/>
    <col min="260" max="267" width="9.140625" style="46" customWidth="1"/>
    <col min="268" max="508" width="9.140625" style="46"/>
    <col min="509" max="509" width="9.140625" style="46" customWidth="1"/>
    <col min="510" max="510" width="35.42578125" style="46" customWidth="1"/>
    <col min="511" max="511" width="28.85546875" style="46" customWidth="1"/>
    <col min="512" max="512" width="26.28515625" style="46" customWidth="1"/>
    <col min="513" max="514" width="9.140625" style="46" customWidth="1"/>
    <col min="515" max="515" width="42.140625" style="46" customWidth="1"/>
    <col min="516" max="523" width="9.140625" style="46" customWidth="1"/>
    <col min="524" max="764" width="9.140625" style="46"/>
    <col min="765" max="765" width="9.140625" style="46" customWidth="1"/>
    <col min="766" max="766" width="35.42578125" style="46" customWidth="1"/>
    <col min="767" max="767" width="28.85546875" style="46" customWidth="1"/>
    <col min="768" max="768" width="26.28515625" style="46" customWidth="1"/>
    <col min="769" max="770" width="9.140625" style="46" customWidth="1"/>
    <col min="771" max="771" width="42.140625" style="46" customWidth="1"/>
    <col min="772" max="779" width="9.140625" style="46" customWidth="1"/>
    <col min="780" max="1020" width="9.140625" style="46"/>
    <col min="1021" max="1021" width="9.140625" style="46" customWidth="1"/>
    <col min="1022" max="1022" width="35.42578125" style="46" customWidth="1"/>
    <col min="1023" max="1023" width="28.85546875" style="46" customWidth="1"/>
    <col min="1024" max="1024" width="26.28515625" style="46" customWidth="1"/>
    <col min="1025" max="1026" width="9.140625" style="46" customWidth="1"/>
    <col min="1027" max="1027" width="42.140625" style="46" customWidth="1"/>
    <col min="1028" max="1035" width="9.140625" style="46" customWidth="1"/>
    <col min="1036" max="1276" width="9.140625" style="46"/>
    <col min="1277" max="1277" width="9.140625" style="46" customWidth="1"/>
    <col min="1278" max="1278" width="35.42578125" style="46" customWidth="1"/>
    <col min="1279" max="1279" width="28.85546875" style="46" customWidth="1"/>
    <col min="1280" max="1280" width="26.28515625" style="46" customWidth="1"/>
    <col min="1281" max="1282" width="9.140625" style="46" customWidth="1"/>
    <col min="1283" max="1283" width="42.140625" style="46" customWidth="1"/>
    <col min="1284" max="1291" width="9.140625" style="46" customWidth="1"/>
    <col min="1292" max="1532" width="9.140625" style="46"/>
    <col min="1533" max="1533" width="9.140625" style="46" customWidth="1"/>
    <col min="1534" max="1534" width="35.42578125" style="46" customWidth="1"/>
    <col min="1535" max="1535" width="28.85546875" style="46" customWidth="1"/>
    <col min="1536" max="1536" width="26.28515625" style="46" customWidth="1"/>
    <col min="1537" max="1538" width="9.140625" style="46" customWidth="1"/>
    <col min="1539" max="1539" width="42.140625" style="46" customWidth="1"/>
    <col min="1540" max="1547" width="9.140625" style="46" customWidth="1"/>
    <col min="1548" max="1788" width="9.140625" style="46"/>
    <col min="1789" max="1789" width="9.140625" style="46" customWidth="1"/>
    <col min="1790" max="1790" width="35.42578125" style="46" customWidth="1"/>
    <col min="1791" max="1791" width="28.85546875" style="46" customWidth="1"/>
    <col min="1792" max="1792" width="26.28515625" style="46" customWidth="1"/>
    <col min="1793" max="1794" width="9.140625" style="46" customWidth="1"/>
    <col min="1795" max="1795" width="42.140625" style="46" customWidth="1"/>
    <col min="1796" max="1803" width="9.140625" style="46" customWidth="1"/>
    <col min="1804" max="2044" width="9.140625" style="46"/>
    <col min="2045" max="2045" width="9.140625" style="46" customWidth="1"/>
    <col min="2046" max="2046" width="35.42578125" style="46" customWidth="1"/>
    <col min="2047" max="2047" width="28.85546875" style="46" customWidth="1"/>
    <col min="2048" max="2048" width="26.28515625" style="46" customWidth="1"/>
    <col min="2049" max="2050" width="9.140625" style="46" customWidth="1"/>
    <col min="2051" max="2051" width="42.140625" style="46" customWidth="1"/>
    <col min="2052" max="2059" width="9.140625" style="46" customWidth="1"/>
    <col min="2060" max="2300" width="9.140625" style="46"/>
    <col min="2301" max="2301" width="9.140625" style="46" customWidth="1"/>
    <col min="2302" max="2302" width="35.42578125" style="46" customWidth="1"/>
    <col min="2303" max="2303" width="28.85546875" style="46" customWidth="1"/>
    <col min="2304" max="2304" width="26.28515625" style="46" customWidth="1"/>
    <col min="2305" max="2306" width="9.140625" style="46" customWidth="1"/>
    <col min="2307" max="2307" width="42.140625" style="46" customWidth="1"/>
    <col min="2308" max="2315" width="9.140625" style="46" customWidth="1"/>
    <col min="2316" max="2556" width="9.140625" style="46"/>
    <col min="2557" max="2557" width="9.140625" style="46" customWidth="1"/>
    <col min="2558" max="2558" width="35.42578125" style="46" customWidth="1"/>
    <col min="2559" max="2559" width="28.85546875" style="46" customWidth="1"/>
    <col min="2560" max="2560" width="26.28515625" style="46" customWidth="1"/>
    <col min="2561" max="2562" width="9.140625" style="46" customWidth="1"/>
    <col min="2563" max="2563" width="42.140625" style="46" customWidth="1"/>
    <col min="2564" max="2571" width="9.140625" style="46" customWidth="1"/>
    <col min="2572" max="2812" width="9.140625" style="46"/>
    <col min="2813" max="2813" width="9.140625" style="46" customWidth="1"/>
    <col min="2814" max="2814" width="35.42578125" style="46" customWidth="1"/>
    <col min="2815" max="2815" width="28.85546875" style="46" customWidth="1"/>
    <col min="2816" max="2816" width="26.28515625" style="46" customWidth="1"/>
    <col min="2817" max="2818" width="9.140625" style="46" customWidth="1"/>
    <col min="2819" max="2819" width="42.140625" style="46" customWidth="1"/>
    <col min="2820" max="2827" width="9.140625" style="46" customWidth="1"/>
    <col min="2828" max="3068" width="9.140625" style="46"/>
    <col min="3069" max="3069" width="9.140625" style="46" customWidth="1"/>
    <col min="3070" max="3070" width="35.42578125" style="46" customWidth="1"/>
    <col min="3071" max="3071" width="28.85546875" style="46" customWidth="1"/>
    <col min="3072" max="3072" width="26.28515625" style="46" customWidth="1"/>
    <col min="3073" max="3074" width="9.140625" style="46" customWidth="1"/>
    <col min="3075" max="3075" width="42.140625" style="46" customWidth="1"/>
    <col min="3076" max="3083" width="9.140625" style="46" customWidth="1"/>
    <col min="3084" max="3324" width="9.140625" style="46"/>
    <col min="3325" max="3325" width="9.140625" style="46" customWidth="1"/>
    <col min="3326" max="3326" width="35.42578125" style="46" customWidth="1"/>
    <col min="3327" max="3327" width="28.85546875" style="46" customWidth="1"/>
    <col min="3328" max="3328" width="26.28515625" style="46" customWidth="1"/>
    <col min="3329" max="3330" width="9.140625" style="46" customWidth="1"/>
    <col min="3331" max="3331" width="42.140625" style="46" customWidth="1"/>
    <col min="3332" max="3339" width="9.140625" style="46" customWidth="1"/>
    <col min="3340" max="3580" width="9.140625" style="46"/>
    <col min="3581" max="3581" width="9.140625" style="46" customWidth="1"/>
    <col min="3582" max="3582" width="35.42578125" style="46" customWidth="1"/>
    <col min="3583" max="3583" width="28.85546875" style="46" customWidth="1"/>
    <col min="3584" max="3584" width="26.28515625" style="46" customWidth="1"/>
    <col min="3585" max="3586" width="9.140625" style="46" customWidth="1"/>
    <col min="3587" max="3587" width="42.140625" style="46" customWidth="1"/>
    <col min="3588" max="3595" width="9.140625" style="46" customWidth="1"/>
    <col min="3596" max="3836" width="9.140625" style="46"/>
    <col min="3837" max="3837" width="9.140625" style="46" customWidth="1"/>
    <col min="3838" max="3838" width="35.42578125" style="46" customWidth="1"/>
    <col min="3839" max="3839" width="28.85546875" style="46" customWidth="1"/>
    <col min="3840" max="3840" width="26.28515625" style="46" customWidth="1"/>
    <col min="3841" max="3842" width="9.140625" style="46" customWidth="1"/>
    <col min="3843" max="3843" width="42.140625" style="46" customWidth="1"/>
    <col min="3844" max="3851" width="9.140625" style="46" customWidth="1"/>
    <col min="3852" max="4092" width="9.140625" style="46"/>
    <col min="4093" max="4093" width="9.140625" style="46" customWidth="1"/>
    <col min="4094" max="4094" width="35.42578125" style="46" customWidth="1"/>
    <col min="4095" max="4095" width="28.85546875" style="46" customWidth="1"/>
    <col min="4096" max="4096" width="26.28515625" style="46" customWidth="1"/>
    <col min="4097" max="4098" width="9.140625" style="46" customWidth="1"/>
    <col min="4099" max="4099" width="42.140625" style="46" customWidth="1"/>
    <col min="4100" max="4107" width="9.140625" style="46" customWidth="1"/>
    <col min="4108" max="4348" width="9.140625" style="46"/>
    <col min="4349" max="4349" width="9.140625" style="46" customWidth="1"/>
    <col min="4350" max="4350" width="35.42578125" style="46" customWidth="1"/>
    <col min="4351" max="4351" width="28.85546875" style="46" customWidth="1"/>
    <col min="4352" max="4352" width="26.28515625" style="46" customWidth="1"/>
    <col min="4353" max="4354" width="9.140625" style="46" customWidth="1"/>
    <col min="4355" max="4355" width="42.140625" style="46" customWidth="1"/>
    <col min="4356" max="4363" width="9.140625" style="46" customWidth="1"/>
    <col min="4364" max="4604" width="9.140625" style="46"/>
    <col min="4605" max="4605" width="9.140625" style="46" customWidth="1"/>
    <col min="4606" max="4606" width="35.42578125" style="46" customWidth="1"/>
    <col min="4607" max="4607" width="28.85546875" style="46" customWidth="1"/>
    <col min="4608" max="4608" width="26.28515625" style="46" customWidth="1"/>
    <col min="4609" max="4610" width="9.140625" style="46" customWidth="1"/>
    <col min="4611" max="4611" width="42.140625" style="46" customWidth="1"/>
    <col min="4612" max="4619" width="9.140625" style="46" customWidth="1"/>
    <col min="4620" max="4860" width="9.140625" style="46"/>
    <col min="4861" max="4861" width="9.140625" style="46" customWidth="1"/>
    <col min="4862" max="4862" width="35.42578125" style="46" customWidth="1"/>
    <col min="4863" max="4863" width="28.85546875" style="46" customWidth="1"/>
    <col min="4864" max="4864" width="26.28515625" style="46" customWidth="1"/>
    <col min="4865" max="4866" width="9.140625" style="46" customWidth="1"/>
    <col min="4867" max="4867" width="42.140625" style="46" customWidth="1"/>
    <col min="4868" max="4875" width="9.140625" style="46" customWidth="1"/>
    <col min="4876" max="5116" width="9.140625" style="46"/>
    <col min="5117" max="5117" width="9.140625" style="46" customWidth="1"/>
    <col min="5118" max="5118" width="35.42578125" style="46" customWidth="1"/>
    <col min="5119" max="5119" width="28.85546875" style="46" customWidth="1"/>
    <col min="5120" max="5120" width="26.28515625" style="46" customWidth="1"/>
    <col min="5121" max="5122" width="9.140625" style="46" customWidth="1"/>
    <col min="5123" max="5123" width="42.140625" style="46" customWidth="1"/>
    <col min="5124" max="5131" width="9.140625" style="46" customWidth="1"/>
    <col min="5132" max="5372" width="9.140625" style="46"/>
    <col min="5373" max="5373" width="9.140625" style="46" customWidth="1"/>
    <col min="5374" max="5374" width="35.42578125" style="46" customWidth="1"/>
    <col min="5375" max="5375" width="28.85546875" style="46" customWidth="1"/>
    <col min="5376" max="5376" width="26.28515625" style="46" customWidth="1"/>
    <col min="5377" max="5378" width="9.140625" style="46" customWidth="1"/>
    <col min="5379" max="5379" width="42.140625" style="46" customWidth="1"/>
    <col min="5380" max="5387" width="9.140625" style="46" customWidth="1"/>
    <col min="5388" max="5628" width="9.140625" style="46"/>
    <col min="5629" max="5629" width="9.140625" style="46" customWidth="1"/>
    <col min="5630" max="5630" width="35.42578125" style="46" customWidth="1"/>
    <col min="5631" max="5631" width="28.85546875" style="46" customWidth="1"/>
    <col min="5632" max="5632" width="26.28515625" style="46" customWidth="1"/>
    <col min="5633" max="5634" width="9.140625" style="46" customWidth="1"/>
    <col min="5635" max="5635" width="42.140625" style="46" customWidth="1"/>
    <col min="5636" max="5643" width="9.140625" style="46" customWidth="1"/>
    <col min="5644" max="5884" width="9.140625" style="46"/>
    <col min="5885" max="5885" width="9.140625" style="46" customWidth="1"/>
    <col min="5886" max="5886" width="35.42578125" style="46" customWidth="1"/>
    <col min="5887" max="5887" width="28.85546875" style="46" customWidth="1"/>
    <col min="5888" max="5888" width="26.28515625" style="46" customWidth="1"/>
    <col min="5889" max="5890" width="9.140625" style="46" customWidth="1"/>
    <col min="5891" max="5891" width="42.140625" style="46" customWidth="1"/>
    <col min="5892" max="5899" width="9.140625" style="46" customWidth="1"/>
    <col min="5900" max="6140" width="9.140625" style="46"/>
    <col min="6141" max="6141" width="9.140625" style="46" customWidth="1"/>
    <col min="6142" max="6142" width="35.42578125" style="46" customWidth="1"/>
    <col min="6143" max="6143" width="28.85546875" style="46" customWidth="1"/>
    <col min="6144" max="6144" width="26.28515625" style="46" customWidth="1"/>
    <col min="6145" max="6146" width="9.140625" style="46" customWidth="1"/>
    <col min="6147" max="6147" width="42.140625" style="46" customWidth="1"/>
    <col min="6148" max="6155" width="9.140625" style="46" customWidth="1"/>
    <col min="6156" max="6396" width="9.140625" style="46"/>
    <col min="6397" max="6397" width="9.140625" style="46" customWidth="1"/>
    <col min="6398" max="6398" width="35.42578125" style="46" customWidth="1"/>
    <col min="6399" max="6399" width="28.85546875" style="46" customWidth="1"/>
    <col min="6400" max="6400" width="26.28515625" style="46" customWidth="1"/>
    <col min="6401" max="6402" width="9.140625" style="46" customWidth="1"/>
    <col min="6403" max="6403" width="42.140625" style="46" customWidth="1"/>
    <col min="6404" max="6411" width="9.140625" style="46" customWidth="1"/>
    <col min="6412" max="6652" width="9.140625" style="46"/>
    <col min="6653" max="6653" width="9.140625" style="46" customWidth="1"/>
    <col min="6654" max="6654" width="35.42578125" style="46" customWidth="1"/>
    <col min="6655" max="6655" width="28.85546875" style="46" customWidth="1"/>
    <col min="6656" max="6656" width="26.28515625" style="46" customWidth="1"/>
    <col min="6657" max="6658" width="9.140625" style="46" customWidth="1"/>
    <col min="6659" max="6659" width="42.140625" style="46" customWidth="1"/>
    <col min="6660" max="6667" width="9.140625" style="46" customWidth="1"/>
    <col min="6668" max="6908" width="9.140625" style="46"/>
    <col min="6909" max="6909" width="9.140625" style="46" customWidth="1"/>
    <col min="6910" max="6910" width="35.42578125" style="46" customWidth="1"/>
    <col min="6911" max="6911" width="28.85546875" style="46" customWidth="1"/>
    <col min="6912" max="6912" width="26.28515625" style="46" customWidth="1"/>
    <col min="6913" max="6914" width="9.140625" style="46" customWidth="1"/>
    <col min="6915" max="6915" width="42.140625" style="46" customWidth="1"/>
    <col min="6916" max="6923" width="9.140625" style="46" customWidth="1"/>
    <col min="6924" max="7164" width="9.140625" style="46"/>
    <col min="7165" max="7165" width="9.140625" style="46" customWidth="1"/>
    <col min="7166" max="7166" width="35.42578125" style="46" customWidth="1"/>
    <col min="7167" max="7167" width="28.85546875" style="46" customWidth="1"/>
    <col min="7168" max="7168" width="26.28515625" style="46" customWidth="1"/>
    <col min="7169" max="7170" width="9.140625" style="46" customWidth="1"/>
    <col min="7171" max="7171" width="42.140625" style="46" customWidth="1"/>
    <col min="7172" max="7179" width="9.140625" style="46" customWidth="1"/>
    <col min="7180" max="7420" width="9.140625" style="46"/>
    <col min="7421" max="7421" width="9.140625" style="46" customWidth="1"/>
    <col min="7422" max="7422" width="35.42578125" style="46" customWidth="1"/>
    <col min="7423" max="7423" width="28.85546875" style="46" customWidth="1"/>
    <col min="7424" max="7424" width="26.28515625" style="46" customWidth="1"/>
    <col min="7425" max="7426" width="9.140625" style="46" customWidth="1"/>
    <col min="7427" max="7427" width="42.140625" style="46" customWidth="1"/>
    <col min="7428" max="7435" width="9.140625" style="46" customWidth="1"/>
    <col min="7436" max="7676" width="9.140625" style="46"/>
    <col min="7677" max="7677" width="9.140625" style="46" customWidth="1"/>
    <col min="7678" max="7678" width="35.42578125" style="46" customWidth="1"/>
    <col min="7679" max="7679" width="28.85546875" style="46" customWidth="1"/>
    <col min="7680" max="7680" width="26.28515625" style="46" customWidth="1"/>
    <col min="7681" max="7682" width="9.140625" style="46" customWidth="1"/>
    <col min="7683" max="7683" width="42.140625" style="46" customWidth="1"/>
    <col min="7684" max="7691" width="9.140625" style="46" customWidth="1"/>
    <col min="7692" max="7932" width="9.140625" style="46"/>
    <col min="7933" max="7933" width="9.140625" style="46" customWidth="1"/>
    <col min="7934" max="7934" width="35.42578125" style="46" customWidth="1"/>
    <col min="7935" max="7935" width="28.85546875" style="46" customWidth="1"/>
    <col min="7936" max="7936" width="26.28515625" style="46" customWidth="1"/>
    <col min="7937" max="7938" width="9.140625" style="46" customWidth="1"/>
    <col min="7939" max="7939" width="42.140625" style="46" customWidth="1"/>
    <col min="7940" max="7947" width="9.140625" style="46" customWidth="1"/>
    <col min="7948" max="8188" width="9.140625" style="46"/>
    <col min="8189" max="8189" width="9.140625" style="46" customWidth="1"/>
    <col min="8190" max="8190" width="35.42578125" style="46" customWidth="1"/>
    <col min="8191" max="8191" width="28.85546875" style="46" customWidth="1"/>
    <col min="8192" max="8192" width="26.28515625" style="46" customWidth="1"/>
    <col min="8193" max="8194" width="9.140625" style="46" customWidth="1"/>
    <col min="8195" max="8195" width="42.140625" style="46" customWidth="1"/>
    <col min="8196" max="8203" width="9.140625" style="46" customWidth="1"/>
    <col min="8204" max="8444" width="9.140625" style="46"/>
    <col min="8445" max="8445" width="9.140625" style="46" customWidth="1"/>
    <col min="8446" max="8446" width="35.42578125" style="46" customWidth="1"/>
    <col min="8447" max="8447" width="28.85546875" style="46" customWidth="1"/>
    <col min="8448" max="8448" width="26.28515625" style="46" customWidth="1"/>
    <col min="8449" max="8450" width="9.140625" style="46" customWidth="1"/>
    <col min="8451" max="8451" width="42.140625" style="46" customWidth="1"/>
    <col min="8452" max="8459" width="9.140625" style="46" customWidth="1"/>
    <col min="8460" max="8700" width="9.140625" style="46"/>
    <col min="8701" max="8701" width="9.140625" style="46" customWidth="1"/>
    <col min="8702" max="8702" width="35.42578125" style="46" customWidth="1"/>
    <col min="8703" max="8703" width="28.85546875" style="46" customWidth="1"/>
    <col min="8704" max="8704" width="26.28515625" style="46" customWidth="1"/>
    <col min="8705" max="8706" width="9.140625" style="46" customWidth="1"/>
    <col min="8707" max="8707" width="42.140625" style="46" customWidth="1"/>
    <col min="8708" max="8715" width="9.140625" style="46" customWidth="1"/>
    <col min="8716" max="8956" width="9.140625" style="46"/>
    <col min="8957" max="8957" width="9.140625" style="46" customWidth="1"/>
    <col min="8958" max="8958" width="35.42578125" style="46" customWidth="1"/>
    <col min="8959" max="8959" width="28.85546875" style="46" customWidth="1"/>
    <col min="8960" max="8960" width="26.28515625" style="46" customWidth="1"/>
    <col min="8961" max="8962" width="9.140625" style="46" customWidth="1"/>
    <col min="8963" max="8963" width="42.140625" style="46" customWidth="1"/>
    <col min="8964" max="8971" width="9.140625" style="46" customWidth="1"/>
    <col min="8972" max="9212" width="9.140625" style="46"/>
    <col min="9213" max="9213" width="9.140625" style="46" customWidth="1"/>
    <col min="9214" max="9214" width="35.42578125" style="46" customWidth="1"/>
    <col min="9215" max="9215" width="28.85546875" style="46" customWidth="1"/>
    <col min="9216" max="9216" width="26.28515625" style="46" customWidth="1"/>
    <col min="9217" max="9218" width="9.140625" style="46" customWidth="1"/>
    <col min="9219" max="9219" width="42.140625" style="46" customWidth="1"/>
    <col min="9220" max="9227" width="9.140625" style="46" customWidth="1"/>
    <col min="9228" max="9468" width="9.140625" style="46"/>
    <col min="9469" max="9469" width="9.140625" style="46" customWidth="1"/>
    <col min="9470" max="9470" width="35.42578125" style="46" customWidth="1"/>
    <col min="9471" max="9471" width="28.85546875" style="46" customWidth="1"/>
    <col min="9472" max="9472" width="26.28515625" style="46" customWidth="1"/>
    <col min="9473" max="9474" width="9.140625" style="46" customWidth="1"/>
    <col min="9475" max="9475" width="42.140625" style="46" customWidth="1"/>
    <col min="9476" max="9483" width="9.140625" style="46" customWidth="1"/>
    <col min="9484" max="9724" width="9.140625" style="46"/>
    <col min="9725" max="9725" width="9.140625" style="46" customWidth="1"/>
    <col min="9726" max="9726" width="35.42578125" style="46" customWidth="1"/>
    <col min="9727" max="9727" width="28.85546875" style="46" customWidth="1"/>
    <col min="9728" max="9728" width="26.28515625" style="46" customWidth="1"/>
    <col min="9729" max="9730" width="9.140625" style="46" customWidth="1"/>
    <col min="9731" max="9731" width="42.140625" style="46" customWidth="1"/>
    <col min="9732" max="9739" width="9.140625" style="46" customWidth="1"/>
    <col min="9740" max="9980" width="9.140625" style="46"/>
    <col min="9981" max="9981" width="9.140625" style="46" customWidth="1"/>
    <col min="9982" max="9982" width="35.42578125" style="46" customWidth="1"/>
    <col min="9983" max="9983" width="28.85546875" style="46" customWidth="1"/>
    <col min="9984" max="9984" width="26.28515625" style="46" customWidth="1"/>
    <col min="9985" max="9986" width="9.140625" style="46" customWidth="1"/>
    <col min="9987" max="9987" width="42.140625" style="46" customWidth="1"/>
    <col min="9988" max="9995" width="9.140625" style="46" customWidth="1"/>
    <col min="9996" max="10236" width="9.140625" style="46"/>
    <col min="10237" max="10237" width="9.140625" style="46" customWidth="1"/>
    <col min="10238" max="10238" width="35.42578125" style="46" customWidth="1"/>
    <col min="10239" max="10239" width="28.85546875" style="46" customWidth="1"/>
    <col min="10240" max="10240" width="26.28515625" style="46" customWidth="1"/>
    <col min="10241" max="10242" width="9.140625" style="46" customWidth="1"/>
    <col min="10243" max="10243" width="42.140625" style="46" customWidth="1"/>
    <col min="10244" max="10251" width="9.140625" style="46" customWidth="1"/>
    <col min="10252" max="10492" width="9.140625" style="46"/>
    <col min="10493" max="10493" width="9.140625" style="46" customWidth="1"/>
    <col min="10494" max="10494" width="35.42578125" style="46" customWidth="1"/>
    <col min="10495" max="10495" width="28.85546875" style="46" customWidth="1"/>
    <col min="10496" max="10496" width="26.28515625" style="46" customWidth="1"/>
    <col min="10497" max="10498" width="9.140625" style="46" customWidth="1"/>
    <col min="10499" max="10499" width="42.140625" style="46" customWidth="1"/>
    <col min="10500" max="10507" width="9.140625" style="46" customWidth="1"/>
    <col min="10508" max="10748" width="9.140625" style="46"/>
    <col min="10749" max="10749" width="9.140625" style="46" customWidth="1"/>
    <col min="10750" max="10750" width="35.42578125" style="46" customWidth="1"/>
    <col min="10751" max="10751" width="28.85546875" style="46" customWidth="1"/>
    <col min="10752" max="10752" width="26.28515625" style="46" customWidth="1"/>
    <col min="10753" max="10754" width="9.140625" style="46" customWidth="1"/>
    <col min="10755" max="10755" width="42.140625" style="46" customWidth="1"/>
    <col min="10756" max="10763" width="9.140625" style="46" customWidth="1"/>
    <col min="10764" max="11004" width="9.140625" style="46"/>
    <col min="11005" max="11005" width="9.140625" style="46" customWidth="1"/>
    <col min="11006" max="11006" width="35.42578125" style="46" customWidth="1"/>
    <col min="11007" max="11007" width="28.85546875" style="46" customWidth="1"/>
    <col min="11008" max="11008" width="26.28515625" style="46" customWidth="1"/>
    <col min="11009" max="11010" width="9.140625" style="46" customWidth="1"/>
    <col min="11011" max="11011" width="42.140625" style="46" customWidth="1"/>
    <col min="11012" max="11019" width="9.140625" style="46" customWidth="1"/>
    <col min="11020" max="11260" width="9.140625" style="46"/>
    <col min="11261" max="11261" width="9.140625" style="46" customWidth="1"/>
    <col min="11262" max="11262" width="35.42578125" style="46" customWidth="1"/>
    <col min="11263" max="11263" width="28.85546875" style="46" customWidth="1"/>
    <col min="11264" max="11264" width="26.28515625" style="46" customWidth="1"/>
    <col min="11265" max="11266" width="9.140625" style="46" customWidth="1"/>
    <col min="11267" max="11267" width="42.140625" style="46" customWidth="1"/>
    <col min="11268" max="11275" width="9.140625" style="46" customWidth="1"/>
    <col min="11276" max="11516" width="9.140625" style="46"/>
    <col min="11517" max="11517" width="9.140625" style="46" customWidth="1"/>
    <col min="11518" max="11518" width="35.42578125" style="46" customWidth="1"/>
    <col min="11519" max="11519" width="28.85546875" style="46" customWidth="1"/>
    <col min="11520" max="11520" width="26.28515625" style="46" customWidth="1"/>
    <col min="11521" max="11522" width="9.140625" style="46" customWidth="1"/>
    <col min="11523" max="11523" width="42.140625" style="46" customWidth="1"/>
    <col min="11524" max="11531" width="9.140625" style="46" customWidth="1"/>
    <col min="11532" max="11772" width="9.140625" style="46"/>
    <col min="11773" max="11773" width="9.140625" style="46" customWidth="1"/>
    <col min="11774" max="11774" width="35.42578125" style="46" customWidth="1"/>
    <col min="11775" max="11775" width="28.85546875" style="46" customWidth="1"/>
    <col min="11776" max="11776" width="26.28515625" style="46" customWidth="1"/>
    <col min="11777" max="11778" width="9.140625" style="46" customWidth="1"/>
    <col min="11779" max="11779" width="42.140625" style="46" customWidth="1"/>
    <col min="11780" max="11787" width="9.140625" style="46" customWidth="1"/>
    <col min="11788" max="12028" width="9.140625" style="46"/>
    <col min="12029" max="12029" width="9.140625" style="46" customWidth="1"/>
    <col min="12030" max="12030" width="35.42578125" style="46" customWidth="1"/>
    <col min="12031" max="12031" width="28.85546875" style="46" customWidth="1"/>
    <col min="12032" max="12032" width="26.28515625" style="46" customWidth="1"/>
    <col min="12033" max="12034" width="9.140625" style="46" customWidth="1"/>
    <col min="12035" max="12035" width="42.140625" style="46" customWidth="1"/>
    <col min="12036" max="12043" width="9.140625" style="46" customWidth="1"/>
    <col min="12044" max="12284" width="9.140625" style="46"/>
    <col min="12285" max="12285" width="9.140625" style="46" customWidth="1"/>
    <col min="12286" max="12286" width="35.42578125" style="46" customWidth="1"/>
    <col min="12287" max="12287" width="28.85546875" style="46" customWidth="1"/>
    <col min="12288" max="12288" width="26.28515625" style="46" customWidth="1"/>
    <col min="12289" max="12290" width="9.140625" style="46" customWidth="1"/>
    <col min="12291" max="12291" width="42.140625" style="46" customWidth="1"/>
    <col min="12292" max="12299" width="9.140625" style="46" customWidth="1"/>
    <col min="12300" max="12540" width="9.140625" style="46"/>
    <col min="12541" max="12541" width="9.140625" style="46" customWidth="1"/>
    <col min="12542" max="12542" width="35.42578125" style="46" customWidth="1"/>
    <col min="12543" max="12543" width="28.85546875" style="46" customWidth="1"/>
    <col min="12544" max="12544" width="26.28515625" style="46" customWidth="1"/>
    <col min="12545" max="12546" width="9.140625" style="46" customWidth="1"/>
    <col min="12547" max="12547" width="42.140625" style="46" customWidth="1"/>
    <col min="12548" max="12555" width="9.140625" style="46" customWidth="1"/>
    <col min="12556" max="12796" width="9.140625" style="46"/>
    <col min="12797" max="12797" width="9.140625" style="46" customWidth="1"/>
    <col min="12798" max="12798" width="35.42578125" style="46" customWidth="1"/>
    <col min="12799" max="12799" width="28.85546875" style="46" customWidth="1"/>
    <col min="12800" max="12800" width="26.28515625" style="46" customWidth="1"/>
    <col min="12801" max="12802" width="9.140625" style="46" customWidth="1"/>
    <col min="12803" max="12803" width="42.140625" style="46" customWidth="1"/>
    <col min="12804" max="12811" width="9.140625" style="46" customWidth="1"/>
    <col min="12812" max="13052" width="9.140625" style="46"/>
    <col min="13053" max="13053" width="9.140625" style="46" customWidth="1"/>
    <col min="13054" max="13054" width="35.42578125" style="46" customWidth="1"/>
    <col min="13055" max="13055" width="28.85546875" style="46" customWidth="1"/>
    <col min="13056" max="13056" width="26.28515625" style="46" customWidth="1"/>
    <col min="13057" max="13058" width="9.140625" style="46" customWidth="1"/>
    <col min="13059" max="13059" width="42.140625" style="46" customWidth="1"/>
    <col min="13060" max="13067" width="9.140625" style="46" customWidth="1"/>
    <col min="13068" max="13308" width="9.140625" style="46"/>
    <col min="13309" max="13309" width="9.140625" style="46" customWidth="1"/>
    <col min="13310" max="13310" width="35.42578125" style="46" customWidth="1"/>
    <col min="13311" max="13311" width="28.85546875" style="46" customWidth="1"/>
    <col min="13312" max="13312" width="26.28515625" style="46" customWidth="1"/>
    <col min="13313" max="13314" width="9.140625" style="46" customWidth="1"/>
    <col min="13315" max="13315" width="42.140625" style="46" customWidth="1"/>
    <col min="13316" max="13323" width="9.140625" style="46" customWidth="1"/>
    <col min="13324" max="13564" width="9.140625" style="46"/>
    <col min="13565" max="13565" width="9.140625" style="46" customWidth="1"/>
    <col min="13566" max="13566" width="35.42578125" style="46" customWidth="1"/>
    <col min="13567" max="13567" width="28.85546875" style="46" customWidth="1"/>
    <col min="13568" max="13568" width="26.28515625" style="46" customWidth="1"/>
    <col min="13569" max="13570" width="9.140625" style="46" customWidth="1"/>
    <col min="13571" max="13571" width="42.140625" style="46" customWidth="1"/>
    <col min="13572" max="13579" width="9.140625" style="46" customWidth="1"/>
    <col min="13580" max="13820" width="9.140625" style="46"/>
    <col min="13821" max="13821" width="9.140625" style="46" customWidth="1"/>
    <col min="13822" max="13822" width="35.42578125" style="46" customWidth="1"/>
    <col min="13823" max="13823" width="28.85546875" style="46" customWidth="1"/>
    <col min="13824" max="13824" width="26.28515625" style="46" customWidth="1"/>
    <col min="13825" max="13826" width="9.140625" style="46" customWidth="1"/>
    <col min="13827" max="13827" width="42.140625" style="46" customWidth="1"/>
    <col min="13828" max="13835" width="9.140625" style="46" customWidth="1"/>
    <col min="13836" max="14076" width="9.140625" style="46"/>
    <col min="14077" max="14077" width="9.140625" style="46" customWidth="1"/>
    <col min="14078" max="14078" width="35.42578125" style="46" customWidth="1"/>
    <col min="14079" max="14079" width="28.85546875" style="46" customWidth="1"/>
    <col min="14080" max="14080" width="26.28515625" style="46" customWidth="1"/>
    <col min="14081" max="14082" width="9.140625" style="46" customWidth="1"/>
    <col min="14083" max="14083" width="42.140625" style="46" customWidth="1"/>
    <col min="14084" max="14091" width="9.140625" style="46" customWidth="1"/>
    <col min="14092" max="14332" width="9.140625" style="46"/>
    <col min="14333" max="14333" width="9.140625" style="46" customWidth="1"/>
    <col min="14334" max="14334" width="35.42578125" style="46" customWidth="1"/>
    <col min="14335" max="14335" width="28.85546875" style="46" customWidth="1"/>
    <col min="14336" max="14336" width="26.28515625" style="46" customWidth="1"/>
    <col min="14337" max="14338" width="9.140625" style="46" customWidth="1"/>
    <col min="14339" max="14339" width="42.140625" style="46" customWidth="1"/>
    <col min="14340" max="14347" width="9.140625" style="46" customWidth="1"/>
    <col min="14348" max="14588" width="9.140625" style="46"/>
    <col min="14589" max="14589" width="9.140625" style="46" customWidth="1"/>
    <col min="14590" max="14590" width="35.42578125" style="46" customWidth="1"/>
    <col min="14591" max="14591" width="28.85546875" style="46" customWidth="1"/>
    <col min="14592" max="14592" width="26.28515625" style="46" customWidth="1"/>
    <col min="14593" max="14594" width="9.140625" style="46" customWidth="1"/>
    <col min="14595" max="14595" width="42.140625" style="46" customWidth="1"/>
    <col min="14596" max="14603" width="9.140625" style="46" customWidth="1"/>
    <col min="14604" max="14844" width="9.140625" style="46"/>
    <col min="14845" max="14845" width="9.140625" style="46" customWidth="1"/>
    <col min="14846" max="14846" width="35.42578125" style="46" customWidth="1"/>
    <col min="14847" max="14847" width="28.85546875" style="46" customWidth="1"/>
    <col min="14848" max="14848" width="26.28515625" style="46" customWidth="1"/>
    <col min="14849" max="14850" width="9.140625" style="46" customWidth="1"/>
    <col min="14851" max="14851" width="42.140625" style="46" customWidth="1"/>
    <col min="14852" max="14859" width="9.140625" style="46" customWidth="1"/>
    <col min="14860" max="15100" width="9.140625" style="46"/>
    <col min="15101" max="15101" width="9.140625" style="46" customWidth="1"/>
    <col min="15102" max="15102" width="35.42578125" style="46" customWidth="1"/>
    <col min="15103" max="15103" width="28.85546875" style="46" customWidth="1"/>
    <col min="15104" max="15104" width="26.28515625" style="46" customWidth="1"/>
    <col min="15105" max="15106" width="9.140625" style="46" customWidth="1"/>
    <col min="15107" max="15107" width="42.140625" style="46" customWidth="1"/>
    <col min="15108" max="15115" width="9.140625" style="46" customWidth="1"/>
    <col min="15116" max="15356" width="9.140625" style="46"/>
    <col min="15357" max="15357" width="9.140625" style="46" customWidth="1"/>
    <col min="15358" max="15358" width="35.42578125" style="46" customWidth="1"/>
    <col min="15359" max="15359" width="28.85546875" style="46" customWidth="1"/>
    <col min="15360" max="15360" width="26.28515625" style="46" customWidth="1"/>
    <col min="15361" max="15362" width="9.140625" style="46" customWidth="1"/>
    <col min="15363" max="15363" width="42.140625" style="46" customWidth="1"/>
    <col min="15364" max="15371" width="9.140625" style="46" customWidth="1"/>
    <col min="15372" max="15612" width="9.140625" style="46"/>
    <col min="15613" max="15613" width="9.140625" style="46" customWidth="1"/>
    <col min="15614" max="15614" width="35.42578125" style="46" customWidth="1"/>
    <col min="15615" max="15615" width="28.85546875" style="46" customWidth="1"/>
    <col min="15616" max="15616" width="26.28515625" style="46" customWidth="1"/>
    <col min="15617" max="15618" width="9.140625" style="46" customWidth="1"/>
    <col min="15619" max="15619" width="42.140625" style="46" customWidth="1"/>
    <col min="15620" max="15627" width="9.140625" style="46" customWidth="1"/>
    <col min="15628" max="15868" width="9.140625" style="46"/>
    <col min="15869" max="15869" width="9.140625" style="46" customWidth="1"/>
    <col min="15870" max="15870" width="35.42578125" style="46" customWidth="1"/>
    <col min="15871" max="15871" width="28.85546875" style="46" customWidth="1"/>
    <col min="15872" max="15872" width="26.28515625" style="46" customWidth="1"/>
    <col min="15873" max="15874" width="9.140625" style="46" customWidth="1"/>
    <col min="15875" max="15875" width="42.140625" style="46" customWidth="1"/>
    <col min="15876" max="15883" width="9.140625" style="46" customWidth="1"/>
    <col min="15884" max="16124" width="9.140625" style="46"/>
    <col min="16125" max="16125" width="9.140625" style="46" customWidth="1"/>
    <col min="16126" max="16126" width="35.42578125" style="46" customWidth="1"/>
    <col min="16127" max="16127" width="28.85546875" style="46" customWidth="1"/>
    <col min="16128" max="16128" width="26.28515625" style="46" customWidth="1"/>
    <col min="16129" max="16130" width="9.140625" style="46" customWidth="1"/>
    <col min="16131" max="16131" width="42.140625" style="46" customWidth="1"/>
    <col min="16132" max="16139" width="9.140625" style="46" customWidth="1"/>
    <col min="16140" max="16384" width="9.140625" style="46"/>
  </cols>
  <sheetData>
    <row r="1" spans="1:245" s="61" customFormat="1" ht="12.75" x14ac:dyDescent="0.2">
      <c r="A1" s="154" t="s">
        <v>98</v>
      </c>
      <c r="B1" s="154"/>
      <c r="G1" s="143"/>
    </row>
    <row r="2" spans="1:245" s="62" customFormat="1" ht="13.5" thickBot="1" x14ac:dyDescent="0.25">
      <c r="C2" s="62" t="s">
        <v>99</v>
      </c>
      <c r="D2" s="62" t="s">
        <v>100</v>
      </c>
      <c r="G2" s="144"/>
      <c r="H2" s="62" t="s">
        <v>431</v>
      </c>
    </row>
    <row r="3" spans="1:245" ht="29.25" thickBot="1" x14ac:dyDescent="0.3">
      <c r="B3" s="48" t="s">
        <v>101</v>
      </c>
      <c r="C3" s="49" t="str">
        <f>CONCATENATE(H3,I3)</f>
        <v>ASRAE, Insulation entirely above deck; U-0,273</v>
      </c>
      <c r="D3" s="49" t="str">
        <f>CONCATENATE(J3,K3)</f>
        <v>Architectural design U-0,2</v>
      </c>
      <c r="F3" s="46">
        <f>I3/$B$24</f>
        <v>4.8078616462963616E-2</v>
      </c>
      <c r="G3" s="52">
        <f>K3/$B$24</f>
        <v>3.5222429643196787E-2</v>
      </c>
      <c r="H3" s="25" t="s">
        <v>445</v>
      </c>
      <c r="I3" s="51">
        <f>'&lt;90.1 Constructions&gt;'!D12</f>
        <v>0.27300000000000002</v>
      </c>
      <c r="J3" s="95" t="s">
        <v>469</v>
      </c>
      <c r="K3" s="96">
        <v>0.2</v>
      </c>
    </row>
    <row r="4" spans="1:245" ht="15.75" thickBot="1" x14ac:dyDescent="0.3">
      <c r="B4" s="123" t="s">
        <v>102</v>
      </c>
      <c r="C4" s="124" t="str">
        <f>CONCATENATE(H4,I4)</f>
        <v>Steel framed; U-0,365</v>
      </c>
      <c r="D4" s="124" t="str">
        <f>CONCATENATE(J4,K4)</f>
        <v>Architectural design U-0,8</v>
      </c>
      <c r="F4" s="52">
        <f t="shared" ref="F4:F14" si="0">I4/$B$24</f>
        <v>6.4280934098834133E-2</v>
      </c>
      <c r="G4" s="52">
        <f t="shared" ref="G4:G14" si="1">K4/$B$24</f>
        <v>0.14088971857278715</v>
      </c>
      <c r="H4" s="25" t="s">
        <v>248</v>
      </c>
      <c r="I4" s="51">
        <f>'&lt;90.1 Constructions&gt;'!F12</f>
        <v>0.36499999999999999</v>
      </c>
      <c r="J4" s="95" t="s">
        <v>469</v>
      </c>
      <c r="K4" s="96">
        <v>0.8</v>
      </c>
    </row>
    <row r="5" spans="1:245" ht="31.5" customHeight="1" thickBot="1" x14ac:dyDescent="0.3">
      <c r="B5" s="48" t="s">
        <v>103</v>
      </c>
      <c r="C5" s="49" t="str">
        <f>CONCATENATE(H5,I5)</f>
        <v>Below-grade wall; C-0,365</v>
      </c>
      <c r="D5" s="49" t="str">
        <f>CONCATENATE(J5,K5)</f>
        <v>Architectural design C-0,365</v>
      </c>
      <c r="F5" s="52">
        <f t="shared" si="0"/>
        <v>6.4280934098834133E-2</v>
      </c>
      <c r="G5" s="52">
        <f t="shared" si="1"/>
        <v>6.4280934098834133E-2</v>
      </c>
      <c r="H5" s="49" t="s">
        <v>434</v>
      </c>
      <c r="I5" s="51">
        <f>'&lt;90.1 Constructions&gt;'!F12</f>
        <v>0.36499999999999999</v>
      </c>
      <c r="J5" s="95" t="s">
        <v>470</v>
      </c>
      <c r="K5" s="118">
        <v>0.36499999999999999</v>
      </c>
    </row>
    <row r="6" spans="1:245" ht="15.75" thickBot="1" x14ac:dyDescent="0.3">
      <c r="B6" s="48" t="s">
        <v>104</v>
      </c>
      <c r="C6" s="49" t="str">
        <f>CONCATENATE(H6,I6)</f>
        <v>Slab on grade, F-0,214</v>
      </c>
      <c r="D6" s="49" t="str">
        <f>CONCATENATE(J6,K6)</f>
        <v>Architectural design F-0,214</v>
      </c>
      <c r="F6" s="52">
        <f t="shared" si="0"/>
        <v>3.7687999718220559E-2</v>
      </c>
      <c r="G6" s="52">
        <f t="shared" si="1"/>
        <v>3.7687999718220559E-2</v>
      </c>
      <c r="H6" s="49" t="s">
        <v>443</v>
      </c>
      <c r="I6" s="51">
        <f>'&lt;90.1 Constructions&gt;'!H12</f>
        <v>0.214</v>
      </c>
      <c r="J6" s="95" t="s">
        <v>471</v>
      </c>
      <c r="K6" s="118">
        <v>0.214</v>
      </c>
    </row>
    <row r="7" spans="1:245" ht="15.75" thickBot="1" x14ac:dyDescent="0.3">
      <c r="B7" s="48" t="s">
        <v>105</v>
      </c>
      <c r="C7" s="49" t="str">
        <f>CONCATENATE(H7,I7)</f>
        <v>0,365</v>
      </c>
      <c r="D7" s="49" t="str">
        <f>CONCATENATE(J7,K7)</f>
        <v>Architectural design U-0,365</v>
      </c>
      <c r="F7" s="52">
        <f t="shared" si="0"/>
        <v>6.4280934098834133E-2</v>
      </c>
      <c r="G7" s="52">
        <f t="shared" si="1"/>
        <v>6.4280934098834133E-2</v>
      </c>
      <c r="H7" s="95"/>
      <c r="I7" s="51">
        <f>'&lt;90.1 Constructions&gt;'!F12</f>
        <v>0.36499999999999999</v>
      </c>
      <c r="J7" s="95" t="s">
        <v>469</v>
      </c>
      <c r="K7" s="51">
        <v>0.36499999999999999</v>
      </c>
    </row>
    <row r="8" spans="1:245" ht="30.75" thickBot="1" x14ac:dyDescent="0.3">
      <c r="B8" s="123" t="s">
        <v>106</v>
      </c>
      <c r="C8" s="125">
        <v>0.4</v>
      </c>
      <c r="D8" s="125">
        <v>0.8</v>
      </c>
      <c r="F8" s="52">
        <f t="shared" si="0"/>
        <v>0</v>
      </c>
      <c r="G8" s="52">
        <f t="shared" si="1"/>
        <v>0</v>
      </c>
      <c r="H8" s="95"/>
      <c r="I8" s="95"/>
      <c r="J8" s="95"/>
      <c r="K8" s="95"/>
    </row>
    <row r="9" spans="1:245" ht="30.75" thickBot="1" x14ac:dyDescent="0.3">
      <c r="B9" s="123" t="s">
        <v>107</v>
      </c>
      <c r="C9" s="124" t="str">
        <f>CONCATENATE(H9,I9)</f>
        <v>ASHRAE, U-2,56</v>
      </c>
      <c r="D9" s="124" t="str">
        <f>CONCATENATE(J9,K9)</f>
        <v>Architectural design U-1,5</v>
      </c>
      <c r="F9" s="52">
        <f t="shared" si="0"/>
        <v>0.45084709943291884</v>
      </c>
      <c r="G9" s="52">
        <f t="shared" si="1"/>
        <v>0.26416822232397591</v>
      </c>
      <c r="H9" s="95" t="s">
        <v>446</v>
      </c>
      <c r="I9" s="51">
        <f>'&lt;90.1 Constructions&gt;'!J12</f>
        <v>2.56</v>
      </c>
      <c r="J9" s="95" t="s">
        <v>469</v>
      </c>
      <c r="K9" s="51">
        <v>1.5</v>
      </c>
    </row>
    <row r="10" spans="1:245" ht="30.75" thickBot="1" x14ac:dyDescent="0.3">
      <c r="B10" s="123" t="s">
        <v>108</v>
      </c>
      <c r="C10" s="124" t="str">
        <f>CONCATENATE(H10,I10)</f>
        <v>ASHRAE, g-0,4</v>
      </c>
      <c r="D10" s="124" t="str">
        <f>CONCATENATE(J10,K10)</f>
        <v>Architectural design g-0,32</v>
      </c>
      <c r="F10" s="52">
        <f t="shared" si="0"/>
        <v>7.0444859286393574E-2</v>
      </c>
      <c r="G10" s="52">
        <f t="shared" si="1"/>
        <v>5.6355887429114855E-2</v>
      </c>
      <c r="H10" s="95" t="s">
        <v>447</v>
      </c>
      <c r="I10" s="51">
        <f>'&lt;90.1 Constructions&gt;'!K12</f>
        <v>0.4</v>
      </c>
      <c r="J10" s="95" t="s">
        <v>472</v>
      </c>
      <c r="K10" s="51">
        <v>0.32</v>
      </c>
    </row>
    <row r="11" spans="1:245" ht="30" x14ac:dyDescent="0.25">
      <c r="B11" s="48" t="s">
        <v>109</v>
      </c>
      <c r="C11" s="26" t="s">
        <v>111</v>
      </c>
      <c r="D11" s="26" t="s">
        <v>111</v>
      </c>
      <c r="F11" s="52">
        <f t="shared" si="0"/>
        <v>0</v>
      </c>
      <c r="G11" s="52">
        <f t="shared" si="1"/>
        <v>0</v>
      </c>
      <c r="H11" s="95"/>
      <c r="I11" s="99"/>
      <c r="J11" s="95"/>
      <c r="K11" s="95"/>
    </row>
    <row r="12" spans="1:245" ht="30.75" thickBot="1" x14ac:dyDescent="0.3">
      <c r="B12" s="48" t="s">
        <v>110</v>
      </c>
      <c r="C12" s="117">
        <v>0.4</v>
      </c>
      <c r="D12" s="117">
        <v>0.4</v>
      </c>
      <c r="F12" s="52">
        <f t="shared" si="0"/>
        <v>0</v>
      </c>
      <c r="G12" s="52">
        <f t="shared" si="1"/>
        <v>0</v>
      </c>
      <c r="H12" s="95"/>
      <c r="I12" s="100"/>
      <c r="J12" s="95"/>
      <c r="K12" s="95"/>
      <c r="IK12" s="50"/>
    </row>
    <row r="13" spans="1:245" ht="30.75" thickBot="1" x14ac:dyDescent="0.3">
      <c r="B13" s="48" t="s">
        <v>112</v>
      </c>
      <c r="C13" s="49" t="str">
        <f>CONCATENATE(H13,I13)</f>
        <v>Metal framing; U-6,64</v>
      </c>
      <c r="D13" s="97" t="str">
        <f>CONCATENATE(J13, K13)</f>
        <v>Architectural design U-1,5</v>
      </c>
      <c r="F13" s="52">
        <f t="shared" si="0"/>
        <v>1.1693846641541332</v>
      </c>
      <c r="G13" s="52">
        <f t="shared" si="1"/>
        <v>0.26416822232397591</v>
      </c>
      <c r="H13" s="95" t="s">
        <v>468</v>
      </c>
      <c r="I13" s="51">
        <f>'&lt;90.1 Constructions&gt;'!M12</f>
        <v>6.64</v>
      </c>
      <c r="J13" s="95" t="s">
        <v>469</v>
      </c>
      <c r="K13" s="51">
        <v>1.5</v>
      </c>
    </row>
    <row r="14" spans="1:245" ht="15" customHeight="1" thickBot="1" x14ac:dyDescent="0.3">
      <c r="B14" s="48" t="s">
        <v>113</v>
      </c>
      <c r="C14" s="49" t="str">
        <f>CONCATENATE(H14,I14)</f>
        <v>ASHRAE, g-0,39</v>
      </c>
      <c r="D14" s="97" t="str">
        <f>CONCATENATE(J14,K14)</f>
        <v>Architectural design g-0,32</v>
      </c>
      <c r="F14" s="52">
        <f t="shared" si="0"/>
        <v>6.868373780423373E-2</v>
      </c>
      <c r="G14" s="52">
        <f t="shared" si="1"/>
        <v>5.6355887429114855E-2</v>
      </c>
      <c r="H14" s="95" t="s">
        <v>447</v>
      </c>
      <c r="I14" s="51">
        <f>'&lt;90.1 Constructions&gt;'!N12</f>
        <v>0.39</v>
      </c>
      <c r="J14" s="95" t="s">
        <v>472</v>
      </c>
      <c r="K14" s="51">
        <v>0.32</v>
      </c>
    </row>
    <row r="15" spans="1:245" x14ac:dyDescent="0.25">
      <c r="B15" s="48" t="s">
        <v>114</v>
      </c>
      <c r="C15" s="49" t="s">
        <v>111</v>
      </c>
      <c r="D15" s="97" t="s">
        <v>111</v>
      </c>
      <c r="H15" s="95"/>
      <c r="I15" s="95"/>
      <c r="J15" s="95"/>
      <c r="K15" s="95"/>
    </row>
    <row r="16" spans="1:245" x14ac:dyDescent="0.25">
      <c r="B16" s="48" t="s">
        <v>115</v>
      </c>
      <c r="C16" s="49" t="s">
        <v>116</v>
      </c>
      <c r="D16" s="98" t="s">
        <v>117</v>
      </c>
      <c r="H16" s="95"/>
      <c r="I16" s="95"/>
      <c r="J16" s="95"/>
      <c r="K16" s="95"/>
    </row>
    <row r="17" spans="2:2" x14ac:dyDescent="0.25">
      <c r="B17" s="48"/>
    </row>
    <row r="18" spans="2:2" x14ac:dyDescent="0.25">
      <c r="B18" s="48"/>
    </row>
    <row r="19" spans="2:2" x14ac:dyDescent="0.25">
      <c r="B19" s="48"/>
    </row>
    <row r="20" spans="2:2" x14ac:dyDescent="0.25">
      <c r="B20" s="48"/>
    </row>
    <row r="21" spans="2:2" x14ac:dyDescent="0.25">
      <c r="B21" s="48"/>
    </row>
    <row r="22" spans="2:2" x14ac:dyDescent="0.25">
      <c r="B22" s="48"/>
    </row>
    <row r="23" spans="2:2" ht="18" x14ac:dyDescent="0.35">
      <c r="B23" t="s">
        <v>558</v>
      </c>
    </row>
    <row r="24" spans="2:2" x14ac:dyDescent="0.25">
      <c r="B24" s="48">
        <v>5.6782000000000004</v>
      </c>
    </row>
    <row r="25" spans="2:2" x14ac:dyDescent="0.25">
      <c r="B25" s="48"/>
    </row>
    <row r="26" spans="2:2" x14ac:dyDescent="0.25">
      <c r="B26" s="48"/>
    </row>
    <row r="27" spans="2:2" x14ac:dyDescent="0.25">
      <c r="B27" s="48"/>
    </row>
    <row r="28" spans="2:2" x14ac:dyDescent="0.25">
      <c r="B28" s="48"/>
    </row>
    <row r="29" spans="2:2" x14ac:dyDescent="0.25">
      <c r="B29" s="48"/>
    </row>
    <row r="30" spans="2:2" x14ac:dyDescent="0.25">
      <c r="B30" s="48"/>
    </row>
    <row r="31" spans="2:2" x14ac:dyDescent="0.25">
      <c r="B31" s="48"/>
    </row>
    <row r="32" spans="2:2" x14ac:dyDescent="0.25">
      <c r="B32" s="48"/>
    </row>
  </sheetData>
  <mergeCells count="1">
    <mergeCell ref="A1:B1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B8" sqref="B8"/>
    </sheetView>
  </sheetViews>
  <sheetFormatPr baseColWidth="10" defaultColWidth="19.42578125" defaultRowHeight="15" x14ac:dyDescent="0.25"/>
  <cols>
    <col min="1" max="1" width="3.42578125" style="59" customWidth="1"/>
    <col min="2" max="2" width="33.28515625" style="59" bestFit="1" customWidth="1"/>
    <col min="3" max="3" width="16.42578125" style="59" bestFit="1" customWidth="1"/>
    <col min="4" max="11" width="4.28515625" style="59" bestFit="1" customWidth="1"/>
    <col min="12" max="19" width="4" style="59" bestFit="1" customWidth="1"/>
    <col min="20" max="24" width="3.5703125" style="59" bestFit="1" customWidth="1"/>
    <col min="25" max="27" width="4.28515625" style="59" bestFit="1" customWidth="1"/>
    <col min="28" max="16384" width="19.42578125" style="59"/>
  </cols>
  <sheetData>
    <row r="1" spans="1:27" s="61" customFormat="1" ht="12.75" x14ac:dyDescent="0.2">
      <c r="B1" s="61" t="s">
        <v>64</v>
      </c>
      <c r="C1" s="61" t="s">
        <v>427</v>
      </c>
      <c r="D1" s="154" t="s">
        <v>65</v>
      </c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</row>
    <row r="2" spans="1:27" s="62" customFormat="1" ht="12.75" x14ac:dyDescent="0.2">
      <c r="D2" s="155" t="s">
        <v>66</v>
      </c>
      <c r="E2" s="155"/>
      <c r="F2" s="155"/>
      <c r="G2" s="155"/>
      <c r="H2" s="155"/>
      <c r="P2" s="155" t="s">
        <v>67</v>
      </c>
      <c r="Q2" s="155"/>
      <c r="R2" s="155"/>
      <c r="S2" s="155"/>
      <c r="T2" s="155"/>
      <c r="X2" s="155" t="s">
        <v>66</v>
      </c>
      <c r="Y2" s="155"/>
      <c r="Z2" s="155"/>
      <c r="AA2" s="155"/>
    </row>
    <row r="3" spans="1:27" ht="15.75" x14ac:dyDescent="0.25">
      <c r="A3" s="78" t="s">
        <v>92</v>
      </c>
      <c r="D3" s="79" t="s">
        <v>68</v>
      </c>
      <c r="E3" s="79" t="s">
        <v>69</v>
      </c>
      <c r="F3" s="79" t="s">
        <v>70</v>
      </c>
      <c r="G3" s="79" t="s">
        <v>71</v>
      </c>
      <c r="H3" s="79" t="s">
        <v>72</v>
      </c>
      <c r="I3" s="79" t="s">
        <v>73</v>
      </c>
      <c r="J3" s="79" t="s">
        <v>74</v>
      </c>
      <c r="K3" s="79" t="s">
        <v>75</v>
      </c>
      <c r="L3" s="79" t="s">
        <v>76</v>
      </c>
      <c r="M3" s="79" t="s">
        <v>77</v>
      </c>
      <c r="N3" s="79" t="s">
        <v>78</v>
      </c>
      <c r="O3" s="79" t="s">
        <v>79</v>
      </c>
      <c r="P3" s="79" t="s">
        <v>80</v>
      </c>
      <c r="Q3" s="79" t="s">
        <v>81</v>
      </c>
      <c r="R3" s="79" t="s">
        <v>82</v>
      </c>
      <c r="S3" s="79" t="s">
        <v>83</v>
      </c>
      <c r="T3" s="79" t="s">
        <v>84</v>
      </c>
      <c r="U3" s="79" t="s">
        <v>85</v>
      </c>
      <c r="V3" s="79" t="s">
        <v>86</v>
      </c>
      <c r="W3" s="79" t="s">
        <v>87</v>
      </c>
      <c r="X3" s="79" t="s">
        <v>88</v>
      </c>
      <c r="Y3" s="79" t="s">
        <v>89</v>
      </c>
      <c r="Z3" s="79" t="s">
        <v>90</v>
      </c>
      <c r="AA3" s="79" t="s">
        <v>91</v>
      </c>
    </row>
    <row r="4" spans="1:27" x14ac:dyDescent="0.25">
      <c r="B4" s="59" t="s">
        <v>398</v>
      </c>
      <c r="C4" s="59" t="s">
        <v>399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0</v>
      </c>
      <c r="J4" s="80">
        <v>0.1</v>
      </c>
      <c r="K4" s="80">
        <v>0.3</v>
      </c>
      <c r="L4" s="80">
        <v>0.3</v>
      </c>
      <c r="M4" s="80">
        <v>0.3</v>
      </c>
      <c r="N4" s="80">
        <v>0.3</v>
      </c>
      <c r="O4" s="80">
        <v>0.3</v>
      </c>
      <c r="P4" s="80">
        <v>0.3</v>
      </c>
      <c r="Q4" s="80">
        <v>0.3</v>
      </c>
      <c r="R4" s="80">
        <v>0.3</v>
      </c>
      <c r="S4" s="80">
        <v>0.3</v>
      </c>
      <c r="T4" s="80">
        <v>0.1</v>
      </c>
      <c r="U4" s="80">
        <v>0.1</v>
      </c>
      <c r="V4" s="80">
        <v>0.1</v>
      </c>
      <c r="W4" s="80">
        <v>0.1</v>
      </c>
      <c r="X4" s="80">
        <v>0.1</v>
      </c>
      <c r="Y4" s="80">
        <v>0</v>
      </c>
      <c r="Z4" s="80">
        <v>0</v>
      </c>
      <c r="AA4" s="80">
        <v>0</v>
      </c>
    </row>
    <row r="5" spans="1:27" x14ac:dyDescent="0.25">
      <c r="B5" s="59" t="s">
        <v>401</v>
      </c>
      <c r="C5" s="59" t="s">
        <v>402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0">
        <v>0</v>
      </c>
      <c r="J5" s="80">
        <v>0.1</v>
      </c>
      <c r="K5" s="80">
        <v>0.3</v>
      </c>
      <c r="L5" s="80">
        <v>0.3</v>
      </c>
      <c r="M5" s="80">
        <v>0.3</v>
      </c>
      <c r="N5" s="80">
        <v>0.3</v>
      </c>
      <c r="O5" s="80">
        <v>0.3</v>
      </c>
      <c r="P5" s="80">
        <v>0.3</v>
      </c>
      <c r="Q5" s="80">
        <v>0.3</v>
      </c>
      <c r="R5" s="80">
        <v>0.3</v>
      </c>
      <c r="S5" s="80">
        <v>0.3</v>
      </c>
      <c r="T5" s="80">
        <v>0.1</v>
      </c>
      <c r="U5" s="80">
        <v>0.1</v>
      </c>
      <c r="V5" s="80">
        <v>0.1</v>
      </c>
      <c r="W5" s="80">
        <v>0.1</v>
      </c>
      <c r="X5" s="80">
        <v>0.1</v>
      </c>
      <c r="Y5" s="80">
        <v>0</v>
      </c>
      <c r="Z5" s="80">
        <v>0</v>
      </c>
      <c r="AA5" s="80">
        <v>0</v>
      </c>
    </row>
    <row r="6" spans="1:27" x14ac:dyDescent="0.25">
      <c r="B6" s="59" t="s">
        <v>93</v>
      </c>
      <c r="C6" s="59" t="s">
        <v>404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0.1</v>
      </c>
      <c r="K6" s="80">
        <v>0.3</v>
      </c>
      <c r="L6" s="80">
        <v>0.3</v>
      </c>
      <c r="M6" s="80">
        <v>0.3</v>
      </c>
      <c r="N6" s="80">
        <v>0.3</v>
      </c>
      <c r="O6" s="80">
        <v>0.3</v>
      </c>
      <c r="P6" s="80">
        <v>0.3</v>
      </c>
      <c r="Q6" s="80">
        <v>0.3</v>
      </c>
      <c r="R6" s="80">
        <v>0.3</v>
      </c>
      <c r="S6" s="80">
        <v>0.3</v>
      </c>
      <c r="T6" s="80">
        <v>0.1</v>
      </c>
      <c r="U6" s="80">
        <v>0.1</v>
      </c>
      <c r="V6" s="80">
        <v>0.1</v>
      </c>
      <c r="W6" s="80">
        <v>0.1</v>
      </c>
      <c r="X6" s="80">
        <v>0.1</v>
      </c>
      <c r="Y6" s="80">
        <v>0</v>
      </c>
      <c r="Z6" s="80">
        <v>0</v>
      </c>
      <c r="AA6" s="80">
        <v>0</v>
      </c>
    </row>
    <row r="7" spans="1:27" x14ac:dyDescent="0.25">
      <c r="B7" s="59" t="s">
        <v>96</v>
      </c>
      <c r="C7" s="59" t="s">
        <v>405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0</v>
      </c>
      <c r="J7" s="80">
        <v>0.1</v>
      </c>
      <c r="K7" s="80">
        <v>0.3</v>
      </c>
      <c r="L7" s="80">
        <v>0.3</v>
      </c>
      <c r="M7" s="80">
        <v>0.3</v>
      </c>
      <c r="N7" s="80">
        <v>0.3</v>
      </c>
      <c r="O7" s="80">
        <v>0.3</v>
      </c>
      <c r="P7" s="80">
        <v>0.3</v>
      </c>
      <c r="Q7" s="80">
        <v>0.3</v>
      </c>
      <c r="R7" s="80">
        <v>0.3</v>
      </c>
      <c r="S7" s="80">
        <v>0.3</v>
      </c>
      <c r="T7" s="80">
        <v>0.1</v>
      </c>
      <c r="U7" s="80">
        <v>0.1</v>
      </c>
      <c r="V7" s="80">
        <v>0.1</v>
      </c>
      <c r="W7" s="80">
        <v>0.1</v>
      </c>
      <c r="X7" s="80">
        <v>0.1</v>
      </c>
      <c r="Y7" s="80">
        <v>0</v>
      </c>
      <c r="Z7" s="80">
        <v>0</v>
      </c>
      <c r="AA7" s="80">
        <v>0</v>
      </c>
    </row>
    <row r="8" spans="1:27" x14ac:dyDescent="0.25">
      <c r="B8" s="59" t="s">
        <v>406</v>
      </c>
      <c r="C8" s="59" t="s">
        <v>407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0.1</v>
      </c>
      <c r="K8" s="80">
        <v>0.3</v>
      </c>
      <c r="L8" s="80">
        <v>0.3</v>
      </c>
      <c r="M8" s="80">
        <v>0.3</v>
      </c>
      <c r="N8" s="80">
        <v>0.3</v>
      </c>
      <c r="O8" s="80">
        <v>0.3</v>
      </c>
      <c r="P8" s="80">
        <v>0.3</v>
      </c>
      <c r="Q8" s="80">
        <v>0.3</v>
      </c>
      <c r="R8" s="80">
        <v>0.3</v>
      </c>
      <c r="S8" s="80">
        <v>0.3</v>
      </c>
      <c r="T8" s="80">
        <v>0.1</v>
      </c>
      <c r="U8" s="80">
        <v>0.1</v>
      </c>
      <c r="V8" s="80">
        <v>0.1</v>
      </c>
      <c r="W8" s="80">
        <v>0.1</v>
      </c>
      <c r="X8" s="80">
        <v>0.1</v>
      </c>
      <c r="Y8" s="80">
        <v>0</v>
      </c>
      <c r="Z8" s="80">
        <v>0</v>
      </c>
      <c r="AA8" s="80">
        <v>0</v>
      </c>
    </row>
    <row r="9" spans="1:27" x14ac:dyDescent="0.25">
      <c r="B9" s="59" t="s">
        <v>408</v>
      </c>
      <c r="C9" s="59" t="s">
        <v>409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0.1</v>
      </c>
      <c r="K9" s="80">
        <v>0.3</v>
      </c>
      <c r="L9" s="80">
        <v>0.3</v>
      </c>
      <c r="M9" s="80">
        <v>0.3</v>
      </c>
      <c r="N9" s="80">
        <v>0.3</v>
      </c>
      <c r="O9" s="80">
        <v>0.3</v>
      </c>
      <c r="P9" s="80">
        <v>0.3</v>
      </c>
      <c r="Q9" s="80">
        <v>0.3</v>
      </c>
      <c r="R9" s="80">
        <v>0.3</v>
      </c>
      <c r="S9" s="80">
        <v>0.3</v>
      </c>
      <c r="T9" s="80">
        <v>0.1</v>
      </c>
      <c r="U9" s="80">
        <v>0.1</v>
      </c>
      <c r="V9" s="80">
        <v>0.1</v>
      </c>
      <c r="W9" s="80">
        <v>0.1</v>
      </c>
      <c r="X9" s="80">
        <v>0.1</v>
      </c>
      <c r="Y9" s="80">
        <v>0</v>
      </c>
      <c r="Z9" s="80">
        <v>0</v>
      </c>
      <c r="AA9" s="80">
        <v>0</v>
      </c>
    </row>
    <row r="10" spans="1:27" x14ac:dyDescent="0.25">
      <c r="B10" s="59" t="s">
        <v>410</v>
      </c>
      <c r="C10" s="59" t="s">
        <v>411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  <c r="I10" s="80">
        <v>0</v>
      </c>
      <c r="J10" s="80">
        <v>0.1</v>
      </c>
      <c r="K10" s="80">
        <v>0.3</v>
      </c>
      <c r="L10" s="80">
        <v>0.3</v>
      </c>
      <c r="M10" s="80">
        <v>0.3</v>
      </c>
      <c r="N10" s="80">
        <v>0.3</v>
      </c>
      <c r="O10" s="80">
        <v>0.3</v>
      </c>
      <c r="P10" s="80">
        <v>0.3</v>
      </c>
      <c r="Q10" s="80">
        <v>0.3</v>
      </c>
      <c r="R10" s="80">
        <v>0.3</v>
      </c>
      <c r="S10" s="80">
        <v>0.3</v>
      </c>
      <c r="T10" s="80">
        <v>0.1</v>
      </c>
      <c r="U10" s="80">
        <v>0.1</v>
      </c>
      <c r="V10" s="80">
        <v>0.1</v>
      </c>
      <c r="W10" s="80">
        <v>0.1</v>
      </c>
      <c r="X10" s="80">
        <v>0.1</v>
      </c>
      <c r="Y10" s="80">
        <v>0</v>
      </c>
      <c r="Z10" s="80">
        <v>0</v>
      </c>
      <c r="AA10" s="80">
        <v>0</v>
      </c>
    </row>
    <row r="11" spans="1:27" x14ac:dyDescent="0.25">
      <c r="B11" s="59" t="s">
        <v>49</v>
      </c>
      <c r="C11" s="59" t="s">
        <v>412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  <c r="X11" s="80">
        <v>0</v>
      </c>
      <c r="Y11" s="80">
        <v>0</v>
      </c>
      <c r="Z11" s="80">
        <v>0</v>
      </c>
      <c r="AA11" s="80">
        <v>0</v>
      </c>
    </row>
    <row r="12" spans="1:27" x14ac:dyDescent="0.25">
      <c r="B12" s="59" t="s">
        <v>413</v>
      </c>
      <c r="C12" s="59" t="s">
        <v>414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0.1</v>
      </c>
      <c r="K12" s="80">
        <v>0.3</v>
      </c>
      <c r="L12" s="80">
        <v>0.3</v>
      </c>
      <c r="M12" s="80">
        <v>0.3</v>
      </c>
      <c r="N12" s="80">
        <v>0.3</v>
      </c>
      <c r="O12" s="80">
        <v>0.3</v>
      </c>
      <c r="P12" s="80">
        <v>0.3</v>
      </c>
      <c r="Q12" s="80">
        <v>0.3</v>
      </c>
      <c r="R12" s="80">
        <v>0.3</v>
      </c>
      <c r="S12" s="80">
        <v>0.3</v>
      </c>
      <c r="T12" s="80">
        <v>0.1</v>
      </c>
      <c r="U12" s="80">
        <v>0.1</v>
      </c>
      <c r="V12" s="80">
        <v>0.1</v>
      </c>
      <c r="W12" s="80">
        <v>0.1</v>
      </c>
      <c r="X12" s="80">
        <v>0.1</v>
      </c>
      <c r="Y12" s="80">
        <v>0</v>
      </c>
      <c r="Z12" s="80">
        <v>0</v>
      </c>
      <c r="AA12" s="80">
        <v>0</v>
      </c>
    </row>
    <row r="13" spans="1:27" x14ac:dyDescent="0.25">
      <c r="B13" s="59" t="s">
        <v>94</v>
      </c>
      <c r="C13" s="59" t="s">
        <v>397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0.1</v>
      </c>
      <c r="K13" s="80">
        <v>0.3</v>
      </c>
      <c r="L13" s="80">
        <v>0.3</v>
      </c>
      <c r="M13" s="80">
        <v>0.3</v>
      </c>
      <c r="N13" s="80">
        <v>0.3</v>
      </c>
      <c r="O13" s="80">
        <v>0.3</v>
      </c>
      <c r="P13" s="80">
        <v>0.3</v>
      </c>
      <c r="Q13" s="80">
        <v>0.3</v>
      </c>
      <c r="R13" s="80">
        <v>0.3</v>
      </c>
      <c r="S13" s="80">
        <v>0.3</v>
      </c>
      <c r="T13" s="80">
        <v>0.1</v>
      </c>
      <c r="U13" s="80">
        <v>0.1</v>
      </c>
      <c r="V13" s="80">
        <v>0.1</v>
      </c>
      <c r="W13" s="80">
        <v>0.1</v>
      </c>
      <c r="X13" s="80">
        <v>0.1</v>
      </c>
      <c r="Y13" s="80">
        <v>0</v>
      </c>
      <c r="Z13" s="80">
        <v>0</v>
      </c>
      <c r="AA13" s="80">
        <v>0</v>
      </c>
    </row>
    <row r="14" spans="1:27" x14ac:dyDescent="0.25">
      <c r="B14" s="59" t="s">
        <v>400</v>
      </c>
      <c r="C14" s="59" t="s">
        <v>400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0</v>
      </c>
      <c r="AA14" s="80">
        <v>0</v>
      </c>
    </row>
    <row r="15" spans="1:27" x14ac:dyDescent="0.25">
      <c r="B15" s="59" t="s">
        <v>419</v>
      </c>
      <c r="C15" s="59" t="s">
        <v>420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0.1</v>
      </c>
      <c r="K15" s="80">
        <v>0.3</v>
      </c>
      <c r="L15" s="80">
        <v>0.3</v>
      </c>
      <c r="M15" s="80">
        <v>0.3</v>
      </c>
      <c r="N15" s="80">
        <v>0.3</v>
      </c>
      <c r="O15" s="80">
        <v>0.3</v>
      </c>
      <c r="P15" s="80">
        <v>0.3</v>
      </c>
      <c r="Q15" s="80">
        <v>0.3</v>
      </c>
      <c r="R15" s="80">
        <v>0.3</v>
      </c>
      <c r="S15" s="80">
        <v>0.3</v>
      </c>
      <c r="T15" s="80">
        <v>0.1</v>
      </c>
      <c r="U15" s="80">
        <v>0.1</v>
      </c>
      <c r="V15" s="80">
        <v>0.1</v>
      </c>
      <c r="W15" s="80">
        <v>0.1</v>
      </c>
      <c r="X15" s="80">
        <v>0.1</v>
      </c>
      <c r="Y15" s="80">
        <v>0</v>
      </c>
      <c r="Z15" s="80">
        <v>0</v>
      </c>
      <c r="AA15" s="80">
        <v>0</v>
      </c>
    </row>
    <row r="16" spans="1:27" x14ac:dyDescent="0.25">
      <c r="B16" s="59" t="s">
        <v>417</v>
      </c>
      <c r="C16" s="59" t="s">
        <v>418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0.1</v>
      </c>
      <c r="K16" s="80">
        <v>0.3</v>
      </c>
      <c r="L16" s="80">
        <v>0.3</v>
      </c>
      <c r="M16" s="80">
        <v>0.3</v>
      </c>
      <c r="N16" s="80">
        <v>0.3</v>
      </c>
      <c r="O16" s="80">
        <v>0.3</v>
      </c>
      <c r="P16" s="80">
        <v>0.3</v>
      </c>
      <c r="Q16" s="80">
        <v>0.3</v>
      </c>
      <c r="R16" s="80">
        <v>0.3</v>
      </c>
      <c r="S16" s="80">
        <v>0.3</v>
      </c>
      <c r="T16" s="80">
        <v>0.1</v>
      </c>
      <c r="U16" s="80">
        <v>0.1</v>
      </c>
      <c r="V16" s="80">
        <v>0.1</v>
      </c>
      <c r="W16" s="80">
        <v>0.1</v>
      </c>
      <c r="X16" s="80">
        <v>0.1</v>
      </c>
      <c r="Y16" s="80">
        <v>0</v>
      </c>
      <c r="Z16" s="80">
        <v>0</v>
      </c>
      <c r="AA16" s="80">
        <v>0</v>
      </c>
    </row>
    <row r="17" spans="1:27" x14ac:dyDescent="0.25">
      <c r="B17" s="59" t="s">
        <v>327</v>
      </c>
      <c r="C17" s="59" t="s">
        <v>403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0.1</v>
      </c>
      <c r="K17" s="80">
        <v>0.3</v>
      </c>
      <c r="L17" s="80">
        <v>0.3</v>
      </c>
      <c r="M17" s="80">
        <v>0.3</v>
      </c>
      <c r="N17" s="80">
        <v>0.3</v>
      </c>
      <c r="O17" s="80">
        <v>0.3</v>
      </c>
      <c r="P17" s="80">
        <v>0.3</v>
      </c>
      <c r="Q17" s="80">
        <v>0.3</v>
      </c>
      <c r="R17" s="80">
        <v>0.3</v>
      </c>
      <c r="S17" s="80">
        <v>0.3</v>
      </c>
      <c r="T17" s="80">
        <v>0.1</v>
      </c>
      <c r="U17" s="80">
        <v>0.1</v>
      </c>
      <c r="V17" s="80">
        <v>0.1</v>
      </c>
      <c r="W17" s="80">
        <v>0.1</v>
      </c>
      <c r="X17" s="80">
        <v>0.1</v>
      </c>
      <c r="Y17" s="80">
        <v>0</v>
      </c>
      <c r="Z17" s="80">
        <v>0</v>
      </c>
      <c r="AA17" s="80">
        <v>0</v>
      </c>
    </row>
    <row r="18" spans="1:27" x14ac:dyDescent="0.25">
      <c r="B18" s="59" t="s">
        <v>95</v>
      </c>
      <c r="C18" s="59" t="s">
        <v>421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0.1</v>
      </c>
      <c r="K18" s="80">
        <v>0.3</v>
      </c>
      <c r="L18" s="80">
        <v>0.3</v>
      </c>
      <c r="M18" s="80">
        <v>0.3</v>
      </c>
      <c r="N18" s="80">
        <v>0.3</v>
      </c>
      <c r="O18" s="80">
        <v>0.3</v>
      </c>
      <c r="P18" s="80">
        <v>0.3</v>
      </c>
      <c r="Q18" s="80">
        <v>0.3</v>
      </c>
      <c r="R18" s="80">
        <v>0.3</v>
      </c>
      <c r="S18" s="80">
        <v>0.3</v>
      </c>
      <c r="T18" s="80">
        <v>0.1</v>
      </c>
      <c r="U18" s="80">
        <v>0.1</v>
      </c>
      <c r="V18" s="80">
        <v>0.1</v>
      </c>
      <c r="W18" s="80">
        <v>0.1</v>
      </c>
      <c r="X18" s="80">
        <v>0.1</v>
      </c>
      <c r="Y18" s="80">
        <v>0</v>
      </c>
      <c r="Z18" s="80">
        <v>0</v>
      </c>
      <c r="AA18" s="80">
        <v>0</v>
      </c>
    </row>
    <row r="19" spans="1:27" ht="17.25" x14ac:dyDescent="0.25">
      <c r="A19" s="78" t="s">
        <v>97</v>
      </c>
      <c r="D19" s="80"/>
      <c r="E19" s="81"/>
      <c r="F19" s="80"/>
      <c r="G19" s="80"/>
      <c r="H19" s="80"/>
      <c r="I19" s="80"/>
      <c r="J19" s="81"/>
      <c r="K19" s="80"/>
      <c r="L19" s="81"/>
      <c r="M19" s="81"/>
      <c r="N19" s="81"/>
      <c r="O19" s="81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</row>
    <row r="20" spans="1:27" x14ac:dyDescent="0.25">
      <c r="B20" s="59" t="s">
        <v>398</v>
      </c>
      <c r="C20" s="59" t="s">
        <v>399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0.1</v>
      </c>
      <c r="K20" s="80">
        <v>0.3</v>
      </c>
      <c r="L20" s="80">
        <v>0.3</v>
      </c>
      <c r="M20" s="80">
        <v>0.3</v>
      </c>
      <c r="N20" s="80">
        <v>0.3</v>
      </c>
      <c r="O20" s="80">
        <v>0.3</v>
      </c>
      <c r="P20" s="80">
        <v>0.3</v>
      </c>
      <c r="Q20" s="80">
        <v>0.3</v>
      </c>
      <c r="R20" s="80">
        <v>0.3</v>
      </c>
      <c r="S20" s="80">
        <v>0.3</v>
      </c>
      <c r="T20" s="80">
        <v>0.1</v>
      </c>
      <c r="U20" s="80">
        <v>0.1</v>
      </c>
      <c r="V20" s="80">
        <v>0.1</v>
      </c>
      <c r="W20" s="80">
        <v>0.1</v>
      </c>
      <c r="X20" s="80">
        <v>0.1</v>
      </c>
      <c r="Y20" s="80">
        <v>0</v>
      </c>
      <c r="Z20" s="80">
        <v>0</v>
      </c>
      <c r="AA20" s="80">
        <v>0</v>
      </c>
    </row>
    <row r="21" spans="1:27" x14ac:dyDescent="0.25">
      <c r="B21" s="59" t="s">
        <v>401</v>
      </c>
      <c r="C21" s="59" t="s">
        <v>402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0.1</v>
      </c>
      <c r="K21" s="80">
        <v>0.3</v>
      </c>
      <c r="L21" s="80">
        <v>0.3</v>
      </c>
      <c r="M21" s="80">
        <v>0.3</v>
      </c>
      <c r="N21" s="80">
        <v>0.3</v>
      </c>
      <c r="O21" s="80">
        <v>0.3</v>
      </c>
      <c r="P21" s="80">
        <v>0.3</v>
      </c>
      <c r="Q21" s="80">
        <v>0.3</v>
      </c>
      <c r="R21" s="80">
        <v>0.3</v>
      </c>
      <c r="S21" s="80">
        <v>0.3</v>
      </c>
      <c r="T21" s="80">
        <v>0.1</v>
      </c>
      <c r="U21" s="80">
        <v>0.1</v>
      </c>
      <c r="V21" s="80">
        <v>0.1</v>
      </c>
      <c r="W21" s="80">
        <v>0.1</v>
      </c>
      <c r="X21" s="80">
        <v>0.1</v>
      </c>
      <c r="Y21" s="80">
        <v>0</v>
      </c>
      <c r="Z21" s="80">
        <v>0</v>
      </c>
      <c r="AA21" s="80">
        <v>0</v>
      </c>
    </row>
    <row r="22" spans="1:27" x14ac:dyDescent="0.25">
      <c r="B22" s="59" t="s">
        <v>93</v>
      </c>
      <c r="C22" s="59" t="s">
        <v>404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0.1</v>
      </c>
      <c r="K22" s="80">
        <v>0.3</v>
      </c>
      <c r="L22" s="80">
        <v>0.3</v>
      </c>
      <c r="M22" s="80">
        <v>0.3</v>
      </c>
      <c r="N22" s="80">
        <v>0.3</v>
      </c>
      <c r="O22" s="80">
        <v>0.3</v>
      </c>
      <c r="P22" s="80">
        <v>0.3</v>
      </c>
      <c r="Q22" s="80">
        <v>0.3</v>
      </c>
      <c r="R22" s="80">
        <v>0.3</v>
      </c>
      <c r="S22" s="80">
        <v>0.3</v>
      </c>
      <c r="T22" s="80">
        <v>0.1</v>
      </c>
      <c r="U22" s="80">
        <v>0.1</v>
      </c>
      <c r="V22" s="80">
        <v>0.1</v>
      </c>
      <c r="W22" s="80">
        <v>0.1</v>
      </c>
      <c r="X22" s="80">
        <v>0.1</v>
      </c>
      <c r="Y22" s="80">
        <v>0</v>
      </c>
      <c r="Z22" s="80">
        <v>0</v>
      </c>
      <c r="AA22" s="80">
        <v>0</v>
      </c>
    </row>
    <row r="23" spans="1:27" x14ac:dyDescent="0.25">
      <c r="B23" s="59" t="s">
        <v>96</v>
      </c>
      <c r="C23" s="59" t="s">
        <v>405</v>
      </c>
      <c r="D23" s="80">
        <v>0</v>
      </c>
      <c r="E23" s="80">
        <v>0</v>
      </c>
      <c r="F23" s="80">
        <v>0</v>
      </c>
      <c r="G23" s="80">
        <v>0</v>
      </c>
      <c r="H23" s="80">
        <v>0</v>
      </c>
      <c r="I23" s="80">
        <v>0</v>
      </c>
      <c r="J23" s="80">
        <v>0.1</v>
      </c>
      <c r="K23" s="80">
        <v>0.3</v>
      </c>
      <c r="L23" s="80">
        <v>0.3</v>
      </c>
      <c r="M23" s="80">
        <v>0.3</v>
      </c>
      <c r="N23" s="80">
        <v>0.3</v>
      </c>
      <c r="O23" s="80">
        <v>0.3</v>
      </c>
      <c r="P23" s="80">
        <v>0.3</v>
      </c>
      <c r="Q23" s="80">
        <v>0.3</v>
      </c>
      <c r="R23" s="80">
        <v>0.3</v>
      </c>
      <c r="S23" s="80">
        <v>0.3</v>
      </c>
      <c r="T23" s="80">
        <v>0.1</v>
      </c>
      <c r="U23" s="80">
        <v>0.1</v>
      </c>
      <c r="V23" s="80">
        <v>0.1</v>
      </c>
      <c r="W23" s="80">
        <v>0.1</v>
      </c>
      <c r="X23" s="80">
        <v>0.1</v>
      </c>
      <c r="Y23" s="80">
        <v>0</v>
      </c>
      <c r="Z23" s="80">
        <v>0</v>
      </c>
      <c r="AA23" s="80">
        <v>0</v>
      </c>
    </row>
    <row r="24" spans="1:27" x14ac:dyDescent="0.25">
      <c r="B24" s="59" t="s">
        <v>406</v>
      </c>
      <c r="C24" s="59" t="s">
        <v>407</v>
      </c>
      <c r="D24" s="80">
        <v>0</v>
      </c>
      <c r="E24" s="80">
        <v>0</v>
      </c>
      <c r="F24" s="80">
        <v>0</v>
      </c>
      <c r="G24" s="80">
        <v>0</v>
      </c>
      <c r="H24" s="80">
        <v>0</v>
      </c>
      <c r="I24" s="80">
        <v>0</v>
      </c>
      <c r="J24" s="80">
        <v>0.1</v>
      </c>
      <c r="K24" s="80">
        <v>0.3</v>
      </c>
      <c r="L24" s="80">
        <v>0.3</v>
      </c>
      <c r="M24" s="80">
        <v>0.3</v>
      </c>
      <c r="N24" s="80">
        <v>0.3</v>
      </c>
      <c r="O24" s="80">
        <v>0.3</v>
      </c>
      <c r="P24" s="80">
        <v>0.3</v>
      </c>
      <c r="Q24" s="80">
        <v>0.3</v>
      </c>
      <c r="R24" s="80">
        <v>0.3</v>
      </c>
      <c r="S24" s="80">
        <v>0.3</v>
      </c>
      <c r="T24" s="80">
        <v>0.1</v>
      </c>
      <c r="U24" s="80">
        <v>0.1</v>
      </c>
      <c r="V24" s="80">
        <v>0.1</v>
      </c>
      <c r="W24" s="80">
        <v>0.1</v>
      </c>
      <c r="X24" s="80">
        <v>0.1</v>
      </c>
      <c r="Y24" s="80">
        <v>0</v>
      </c>
      <c r="Z24" s="80">
        <v>0</v>
      </c>
      <c r="AA24" s="80">
        <v>0</v>
      </c>
    </row>
    <row r="25" spans="1:27" x14ac:dyDescent="0.25">
      <c r="B25" s="59" t="s">
        <v>408</v>
      </c>
      <c r="C25" s="59" t="s">
        <v>409</v>
      </c>
      <c r="D25" s="80">
        <v>0</v>
      </c>
      <c r="E25" s="80">
        <v>0</v>
      </c>
      <c r="F25" s="80">
        <v>0</v>
      </c>
      <c r="G25" s="80">
        <v>0</v>
      </c>
      <c r="H25" s="80">
        <v>0</v>
      </c>
      <c r="I25" s="80">
        <v>0</v>
      </c>
      <c r="J25" s="80">
        <v>0.1</v>
      </c>
      <c r="K25" s="80">
        <v>0.3</v>
      </c>
      <c r="L25" s="80">
        <v>0.3</v>
      </c>
      <c r="M25" s="80">
        <v>0.3</v>
      </c>
      <c r="N25" s="80">
        <v>0.3</v>
      </c>
      <c r="O25" s="80">
        <v>0.3</v>
      </c>
      <c r="P25" s="80">
        <v>0.3</v>
      </c>
      <c r="Q25" s="80">
        <v>0.3</v>
      </c>
      <c r="R25" s="80">
        <v>0.3</v>
      </c>
      <c r="S25" s="80">
        <v>0.3</v>
      </c>
      <c r="T25" s="80">
        <v>0.1</v>
      </c>
      <c r="U25" s="80">
        <v>0.1</v>
      </c>
      <c r="V25" s="80">
        <v>0.1</v>
      </c>
      <c r="W25" s="80">
        <v>0.1</v>
      </c>
      <c r="X25" s="80">
        <v>0.1</v>
      </c>
      <c r="Y25" s="80">
        <v>0</v>
      </c>
      <c r="Z25" s="80">
        <v>0</v>
      </c>
      <c r="AA25" s="80">
        <v>0</v>
      </c>
    </row>
    <row r="26" spans="1:27" x14ac:dyDescent="0.25">
      <c r="B26" s="59" t="s">
        <v>410</v>
      </c>
      <c r="C26" s="59" t="s">
        <v>411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0.1</v>
      </c>
      <c r="K26" s="80">
        <v>0.3</v>
      </c>
      <c r="L26" s="80">
        <v>0.3</v>
      </c>
      <c r="M26" s="80">
        <v>0.3</v>
      </c>
      <c r="N26" s="80">
        <v>0.3</v>
      </c>
      <c r="O26" s="80">
        <v>0.3</v>
      </c>
      <c r="P26" s="80">
        <v>0.3</v>
      </c>
      <c r="Q26" s="80">
        <v>0.3</v>
      </c>
      <c r="R26" s="80">
        <v>0.3</v>
      </c>
      <c r="S26" s="80">
        <v>0.3</v>
      </c>
      <c r="T26" s="80">
        <v>0.1</v>
      </c>
      <c r="U26" s="80">
        <v>0.1</v>
      </c>
      <c r="V26" s="80">
        <v>0.1</v>
      </c>
      <c r="W26" s="80">
        <v>0.1</v>
      </c>
      <c r="X26" s="80">
        <v>0.1</v>
      </c>
      <c r="Y26" s="80">
        <v>0</v>
      </c>
      <c r="Z26" s="80">
        <v>0</v>
      </c>
      <c r="AA26" s="80">
        <v>0</v>
      </c>
    </row>
    <row r="27" spans="1:27" ht="17.25" x14ac:dyDescent="0.25">
      <c r="B27" s="59" t="s">
        <v>49</v>
      </c>
      <c r="C27" s="59" t="s">
        <v>412</v>
      </c>
      <c r="D27" s="80">
        <v>1</v>
      </c>
      <c r="E27" s="80">
        <v>1</v>
      </c>
      <c r="F27" s="80">
        <v>1</v>
      </c>
      <c r="G27" s="80">
        <v>1</v>
      </c>
      <c r="H27" s="80">
        <v>1</v>
      </c>
      <c r="I27" s="80">
        <v>1</v>
      </c>
      <c r="J27" s="80">
        <v>1</v>
      </c>
      <c r="K27" s="80">
        <v>1</v>
      </c>
      <c r="L27" s="81">
        <v>0.85</v>
      </c>
      <c r="M27" s="81">
        <v>0.39</v>
      </c>
      <c r="N27" s="81">
        <v>0.25</v>
      </c>
      <c r="O27" s="81">
        <v>0.25</v>
      </c>
      <c r="P27" s="81">
        <v>0.25</v>
      </c>
      <c r="Q27" s="81">
        <v>0.25</v>
      </c>
      <c r="R27" s="81">
        <v>0.25</v>
      </c>
      <c r="S27" s="81">
        <v>0.25</v>
      </c>
      <c r="T27" s="80">
        <v>0.3</v>
      </c>
      <c r="U27" s="80">
        <v>0.52</v>
      </c>
      <c r="V27" s="80">
        <v>0.87</v>
      </c>
      <c r="W27" s="80">
        <v>0.87</v>
      </c>
      <c r="X27" s="80">
        <v>0.87</v>
      </c>
      <c r="Y27" s="80">
        <v>1</v>
      </c>
      <c r="Z27" s="80">
        <v>1</v>
      </c>
      <c r="AA27" s="80">
        <v>1</v>
      </c>
    </row>
    <row r="28" spans="1:27" x14ac:dyDescent="0.25">
      <c r="B28" s="59" t="s">
        <v>413</v>
      </c>
      <c r="C28" s="59" t="s">
        <v>414</v>
      </c>
      <c r="D28" s="80">
        <v>0</v>
      </c>
      <c r="E28" s="80">
        <v>0</v>
      </c>
      <c r="F28" s="80">
        <v>0</v>
      </c>
      <c r="G28" s="80">
        <v>0</v>
      </c>
      <c r="H28" s="80">
        <v>0</v>
      </c>
      <c r="I28" s="80">
        <v>0</v>
      </c>
      <c r="J28" s="80">
        <v>0.1</v>
      </c>
      <c r="K28" s="80">
        <v>0.3</v>
      </c>
      <c r="L28" s="80">
        <v>0.3</v>
      </c>
      <c r="M28" s="80">
        <v>0.3</v>
      </c>
      <c r="N28" s="80">
        <v>0.3</v>
      </c>
      <c r="O28" s="80">
        <v>0.3</v>
      </c>
      <c r="P28" s="80">
        <v>0.3</v>
      </c>
      <c r="Q28" s="80">
        <v>0.3</v>
      </c>
      <c r="R28" s="80">
        <v>0.3</v>
      </c>
      <c r="S28" s="80">
        <v>0.3</v>
      </c>
      <c r="T28" s="80">
        <v>0.1</v>
      </c>
      <c r="U28" s="80">
        <v>0.1</v>
      </c>
      <c r="V28" s="80">
        <v>0.1</v>
      </c>
      <c r="W28" s="80">
        <v>0.1</v>
      </c>
      <c r="X28" s="80">
        <v>0.1</v>
      </c>
      <c r="Y28" s="80">
        <v>0</v>
      </c>
      <c r="Z28" s="80">
        <v>0</v>
      </c>
      <c r="AA28" s="80">
        <v>0</v>
      </c>
    </row>
    <row r="29" spans="1:27" x14ac:dyDescent="0.25">
      <c r="B29" s="59" t="s">
        <v>415</v>
      </c>
      <c r="C29" s="59" t="s">
        <v>416</v>
      </c>
      <c r="D29" s="80">
        <v>0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0.1</v>
      </c>
      <c r="K29" s="80">
        <v>0.3</v>
      </c>
      <c r="L29" s="80">
        <v>0.3</v>
      </c>
      <c r="M29" s="80">
        <v>0.3</v>
      </c>
      <c r="N29" s="80">
        <v>0.3</v>
      </c>
      <c r="O29" s="80">
        <v>0.3</v>
      </c>
      <c r="P29" s="80">
        <v>0.3</v>
      </c>
      <c r="Q29" s="80">
        <v>0.3</v>
      </c>
      <c r="R29" s="80">
        <v>0.3</v>
      </c>
      <c r="S29" s="80">
        <v>0.3</v>
      </c>
      <c r="T29" s="80">
        <v>0.1</v>
      </c>
      <c r="U29" s="80">
        <v>0.1</v>
      </c>
      <c r="V29" s="80">
        <v>0.1</v>
      </c>
      <c r="W29" s="80">
        <v>0.1</v>
      </c>
      <c r="X29" s="80">
        <v>0.1</v>
      </c>
      <c r="Y29" s="80">
        <v>0</v>
      </c>
      <c r="Z29" s="80">
        <v>0</v>
      </c>
      <c r="AA29" s="80">
        <v>0</v>
      </c>
    </row>
    <row r="30" spans="1:27" x14ac:dyDescent="0.25">
      <c r="B30" s="59" t="s">
        <v>94</v>
      </c>
      <c r="C30" s="59" t="s">
        <v>397</v>
      </c>
      <c r="D30" s="80">
        <v>0</v>
      </c>
      <c r="E30" s="80">
        <v>0</v>
      </c>
      <c r="F30" s="80">
        <v>0</v>
      </c>
      <c r="G30" s="80">
        <v>0</v>
      </c>
      <c r="H30" s="80">
        <v>0</v>
      </c>
      <c r="I30" s="80">
        <v>0</v>
      </c>
      <c r="J30" s="80">
        <v>0.1</v>
      </c>
      <c r="K30" s="80">
        <v>0.3</v>
      </c>
      <c r="L30" s="80">
        <v>0.3</v>
      </c>
      <c r="M30" s="80">
        <v>0.3</v>
      </c>
      <c r="N30" s="80">
        <v>0.3</v>
      </c>
      <c r="O30" s="80">
        <v>0.3</v>
      </c>
      <c r="P30" s="80">
        <v>0.3</v>
      </c>
      <c r="Q30" s="80">
        <v>0.3</v>
      </c>
      <c r="R30" s="80">
        <v>0.3</v>
      </c>
      <c r="S30" s="80">
        <v>0.3</v>
      </c>
      <c r="T30" s="80">
        <v>0.1</v>
      </c>
      <c r="U30" s="80">
        <v>0.1</v>
      </c>
      <c r="V30" s="80">
        <v>0.1</v>
      </c>
      <c r="W30" s="80">
        <v>0.1</v>
      </c>
      <c r="X30" s="80">
        <v>0.1</v>
      </c>
      <c r="Y30" s="80">
        <v>0</v>
      </c>
      <c r="Z30" s="80">
        <v>0</v>
      </c>
      <c r="AA30" s="80">
        <v>0</v>
      </c>
    </row>
    <row r="31" spans="1:27" x14ac:dyDescent="0.25">
      <c r="B31" s="59" t="s">
        <v>400</v>
      </c>
      <c r="C31" s="59" t="s">
        <v>400</v>
      </c>
      <c r="D31" s="80">
        <v>0</v>
      </c>
      <c r="E31" s="80">
        <v>0</v>
      </c>
      <c r="F31" s="80">
        <v>0</v>
      </c>
      <c r="G31" s="80">
        <v>0</v>
      </c>
      <c r="H31" s="80">
        <v>0</v>
      </c>
      <c r="I31" s="80">
        <v>0</v>
      </c>
      <c r="J31" s="80">
        <v>0</v>
      </c>
      <c r="K31" s="80">
        <v>0</v>
      </c>
      <c r="L31" s="80">
        <v>0</v>
      </c>
      <c r="M31" s="80">
        <v>0</v>
      </c>
      <c r="N31" s="80">
        <v>0</v>
      </c>
      <c r="O31" s="80">
        <v>0</v>
      </c>
      <c r="P31" s="80">
        <v>0</v>
      </c>
      <c r="Q31" s="80">
        <v>0</v>
      </c>
      <c r="R31" s="80">
        <v>0</v>
      </c>
      <c r="S31" s="80">
        <v>0</v>
      </c>
      <c r="T31" s="80">
        <v>0</v>
      </c>
      <c r="U31" s="80">
        <v>0</v>
      </c>
      <c r="V31" s="80">
        <v>0</v>
      </c>
      <c r="W31" s="80">
        <v>0</v>
      </c>
      <c r="X31" s="80">
        <v>0</v>
      </c>
      <c r="Y31" s="80">
        <v>0</v>
      </c>
      <c r="Z31" s="80">
        <v>0</v>
      </c>
      <c r="AA31" s="80">
        <v>0</v>
      </c>
    </row>
    <row r="32" spans="1:27" x14ac:dyDescent="0.25">
      <c r="B32" s="59" t="s">
        <v>419</v>
      </c>
      <c r="C32" s="59" t="s">
        <v>420</v>
      </c>
      <c r="D32" s="80">
        <v>0</v>
      </c>
      <c r="E32" s="80">
        <v>0</v>
      </c>
      <c r="F32" s="80">
        <v>0</v>
      </c>
      <c r="G32" s="80">
        <v>0</v>
      </c>
      <c r="H32" s="80">
        <v>0</v>
      </c>
      <c r="I32" s="80">
        <v>0</v>
      </c>
      <c r="J32" s="80">
        <v>0.1</v>
      </c>
      <c r="K32" s="80">
        <v>0.3</v>
      </c>
      <c r="L32" s="80">
        <v>0.3</v>
      </c>
      <c r="M32" s="80">
        <v>0.3</v>
      </c>
      <c r="N32" s="80">
        <v>0.3</v>
      </c>
      <c r="O32" s="80">
        <v>0.3</v>
      </c>
      <c r="P32" s="80">
        <v>0.3</v>
      </c>
      <c r="Q32" s="80">
        <v>0.3</v>
      </c>
      <c r="R32" s="80">
        <v>0.3</v>
      </c>
      <c r="S32" s="80">
        <v>0.3</v>
      </c>
      <c r="T32" s="80">
        <v>0.1</v>
      </c>
      <c r="U32" s="80">
        <v>0.1</v>
      </c>
      <c r="V32" s="80">
        <v>0.1</v>
      </c>
      <c r="W32" s="80">
        <v>0.1</v>
      </c>
      <c r="X32" s="80">
        <v>0.1</v>
      </c>
      <c r="Y32" s="80">
        <v>0</v>
      </c>
      <c r="Z32" s="80">
        <v>0</v>
      </c>
      <c r="AA32" s="80">
        <v>0</v>
      </c>
    </row>
    <row r="33" spans="2:27" x14ac:dyDescent="0.25">
      <c r="B33" s="59" t="s">
        <v>417</v>
      </c>
      <c r="C33" s="59" t="s">
        <v>418</v>
      </c>
      <c r="D33" s="80">
        <v>0</v>
      </c>
      <c r="E33" s="80">
        <v>0</v>
      </c>
      <c r="F33" s="80">
        <v>0</v>
      </c>
      <c r="G33" s="80">
        <v>0</v>
      </c>
      <c r="H33" s="80">
        <v>0</v>
      </c>
      <c r="I33" s="80">
        <v>0</v>
      </c>
      <c r="J33" s="80">
        <v>0.1</v>
      </c>
      <c r="K33" s="80">
        <v>0.3</v>
      </c>
      <c r="L33" s="80">
        <v>0.3</v>
      </c>
      <c r="M33" s="80">
        <v>0.3</v>
      </c>
      <c r="N33" s="80">
        <v>0.3</v>
      </c>
      <c r="O33" s="80">
        <v>0.3</v>
      </c>
      <c r="P33" s="80">
        <v>0.3</v>
      </c>
      <c r="Q33" s="80">
        <v>0.3</v>
      </c>
      <c r="R33" s="80">
        <v>0.3</v>
      </c>
      <c r="S33" s="80">
        <v>0.3</v>
      </c>
      <c r="T33" s="80">
        <v>0.1</v>
      </c>
      <c r="U33" s="80">
        <v>0.1</v>
      </c>
      <c r="V33" s="80">
        <v>0.1</v>
      </c>
      <c r="W33" s="80">
        <v>0.1</v>
      </c>
      <c r="X33" s="80">
        <v>0.1</v>
      </c>
      <c r="Y33" s="80">
        <v>0</v>
      </c>
      <c r="Z33" s="80">
        <v>0</v>
      </c>
      <c r="AA33" s="80">
        <v>0</v>
      </c>
    </row>
    <row r="34" spans="2:27" x14ac:dyDescent="0.25">
      <c r="B34" s="59" t="s">
        <v>327</v>
      </c>
      <c r="C34" s="59" t="s">
        <v>403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0">
        <v>0</v>
      </c>
      <c r="J34" s="80">
        <v>0.1</v>
      </c>
      <c r="K34" s="80">
        <v>0.3</v>
      </c>
      <c r="L34" s="80">
        <v>0.3</v>
      </c>
      <c r="M34" s="80">
        <v>0.3</v>
      </c>
      <c r="N34" s="80">
        <v>0.3</v>
      </c>
      <c r="O34" s="80">
        <v>0.3</v>
      </c>
      <c r="P34" s="80">
        <v>0.3</v>
      </c>
      <c r="Q34" s="80">
        <v>0.3</v>
      </c>
      <c r="R34" s="80">
        <v>0.3</v>
      </c>
      <c r="S34" s="80">
        <v>0.3</v>
      </c>
      <c r="T34" s="80">
        <v>0.1</v>
      </c>
      <c r="U34" s="80">
        <v>0.1</v>
      </c>
      <c r="V34" s="80">
        <v>0.1</v>
      </c>
      <c r="W34" s="80">
        <v>0.1</v>
      </c>
      <c r="X34" s="80">
        <v>0.1</v>
      </c>
      <c r="Y34" s="80">
        <v>0</v>
      </c>
      <c r="Z34" s="80">
        <v>0</v>
      </c>
      <c r="AA34" s="80">
        <v>0</v>
      </c>
    </row>
    <row r="35" spans="2:27" x14ac:dyDescent="0.25">
      <c r="B35" s="59" t="s">
        <v>95</v>
      </c>
      <c r="C35" s="59" t="s">
        <v>421</v>
      </c>
      <c r="D35" s="80">
        <v>0</v>
      </c>
      <c r="E35" s="80">
        <v>0</v>
      </c>
      <c r="F35" s="80">
        <v>0</v>
      </c>
      <c r="G35" s="80">
        <v>0</v>
      </c>
      <c r="H35" s="80">
        <v>0</v>
      </c>
      <c r="I35" s="80">
        <v>0</v>
      </c>
      <c r="J35" s="80">
        <v>0.1</v>
      </c>
      <c r="K35" s="80">
        <v>0.3</v>
      </c>
      <c r="L35" s="80">
        <v>0.3</v>
      </c>
      <c r="M35" s="80">
        <v>0.3</v>
      </c>
      <c r="N35" s="80">
        <v>0.3</v>
      </c>
      <c r="O35" s="80">
        <v>0.3</v>
      </c>
      <c r="P35" s="80">
        <v>0.3</v>
      </c>
      <c r="Q35" s="80">
        <v>0.3</v>
      </c>
      <c r="R35" s="80">
        <v>0.3</v>
      </c>
      <c r="S35" s="80">
        <v>0.3</v>
      </c>
      <c r="T35" s="80">
        <v>0.1</v>
      </c>
      <c r="U35" s="80">
        <v>0.1</v>
      </c>
      <c r="V35" s="80">
        <v>0.1</v>
      </c>
      <c r="W35" s="80">
        <v>0.1</v>
      </c>
      <c r="X35" s="80">
        <v>0.1</v>
      </c>
      <c r="Y35" s="80">
        <v>0</v>
      </c>
      <c r="Z35" s="80">
        <v>0</v>
      </c>
      <c r="AA35" s="80">
        <v>0</v>
      </c>
    </row>
  </sheetData>
  <mergeCells count="4">
    <mergeCell ref="D1:AA1"/>
    <mergeCell ref="D2:H2"/>
    <mergeCell ref="P2:T2"/>
    <mergeCell ref="X2:AA2"/>
  </mergeCells>
  <conditionalFormatting sqref="D4:AA35">
    <cfRule type="colorScale" priority="2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pageMargins left="0.75" right="0.75" top="1" bottom="1" header="0.5" footer="0.5"/>
  <pageSetup paperSize="9" orientation="portrait" horizontalDpi="300" verticalDpi="300" r:id="rId1"/>
  <headerFooter alignWithMargins="0"/>
  <ignoredErrors>
    <ignoredError sqref="D3:J3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16" workbookViewId="0">
      <selection activeCell="F28" sqref="F28"/>
    </sheetView>
  </sheetViews>
  <sheetFormatPr baseColWidth="10" defaultColWidth="9.140625" defaultRowHeight="15" customHeight="1" x14ac:dyDescent="0.25"/>
  <cols>
    <col min="1" max="1" width="4.5703125" style="27" customWidth="1"/>
    <col min="2" max="2" width="35.5703125" style="27" customWidth="1"/>
    <col min="3" max="3" width="39.28515625" style="27" customWidth="1"/>
    <col min="4" max="4" width="41.7109375" style="27" customWidth="1"/>
    <col min="5" max="5" width="11.5703125" style="27" customWidth="1"/>
    <col min="6" max="6" width="12.85546875" style="27" customWidth="1"/>
    <col min="7" max="7" width="18.85546875" style="27" bestFit="1" customWidth="1"/>
    <col min="8" max="8" width="9.140625" style="27" customWidth="1"/>
    <col min="9" max="9" width="26.42578125" style="27" bestFit="1" customWidth="1"/>
    <col min="10" max="15" width="9.140625" style="27" customWidth="1"/>
    <col min="16" max="256" width="9.140625" style="27"/>
    <col min="257" max="257" width="4.5703125" style="27" customWidth="1"/>
    <col min="258" max="258" width="35.5703125" style="27" customWidth="1"/>
    <col min="259" max="259" width="39.28515625" style="27" customWidth="1"/>
    <col min="260" max="260" width="41.7109375" style="27" customWidth="1"/>
    <col min="261" max="261" width="11.5703125" style="27" customWidth="1"/>
    <col min="262" max="262" width="12.85546875" style="27" customWidth="1"/>
    <col min="263" max="263" width="16.28515625" style="27" customWidth="1"/>
    <col min="264" max="271" width="9.140625" style="27" customWidth="1"/>
    <col min="272" max="512" width="9.140625" style="27"/>
    <col min="513" max="513" width="4.5703125" style="27" customWidth="1"/>
    <col min="514" max="514" width="35.5703125" style="27" customWidth="1"/>
    <col min="515" max="515" width="39.28515625" style="27" customWidth="1"/>
    <col min="516" max="516" width="41.7109375" style="27" customWidth="1"/>
    <col min="517" max="517" width="11.5703125" style="27" customWidth="1"/>
    <col min="518" max="518" width="12.85546875" style="27" customWidth="1"/>
    <col min="519" max="519" width="16.28515625" style="27" customWidth="1"/>
    <col min="520" max="527" width="9.140625" style="27" customWidth="1"/>
    <col min="528" max="768" width="9.140625" style="27"/>
    <col min="769" max="769" width="4.5703125" style="27" customWidth="1"/>
    <col min="770" max="770" width="35.5703125" style="27" customWidth="1"/>
    <col min="771" max="771" width="39.28515625" style="27" customWidth="1"/>
    <col min="772" max="772" width="41.7109375" style="27" customWidth="1"/>
    <col min="773" max="773" width="11.5703125" style="27" customWidth="1"/>
    <col min="774" max="774" width="12.85546875" style="27" customWidth="1"/>
    <col min="775" max="775" width="16.28515625" style="27" customWidth="1"/>
    <col min="776" max="783" width="9.140625" style="27" customWidth="1"/>
    <col min="784" max="1024" width="9.140625" style="27"/>
    <col min="1025" max="1025" width="4.5703125" style="27" customWidth="1"/>
    <col min="1026" max="1026" width="35.5703125" style="27" customWidth="1"/>
    <col min="1027" max="1027" width="39.28515625" style="27" customWidth="1"/>
    <col min="1028" max="1028" width="41.7109375" style="27" customWidth="1"/>
    <col min="1029" max="1029" width="11.5703125" style="27" customWidth="1"/>
    <col min="1030" max="1030" width="12.85546875" style="27" customWidth="1"/>
    <col min="1031" max="1031" width="16.28515625" style="27" customWidth="1"/>
    <col min="1032" max="1039" width="9.140625" style="27" customWidth="1"/>
    <col min="1040" max="1280" width="9.140625" style="27"/>
    <col min="1281" max="1281" width="4.5703125" style="27" customWidth="1"/>
    <col min="1282" max="1282" width="35.5703125" style="27" customWidth="1"/>
    <col min="1283" max="1283" width="39.28515625" style="27" customWidth="1"/>
    <col min="1284" max="1284" width="41.7109375" style="27" customWidth="1"/>
    <col min="1285" max="1285" width="11.5703125" style="27" customWidth="1"/>
    <col min="1286" max="1286" width="12.85546875" style="27" customWidth="1"/>
    <col min="1287" max="1287" width="16.28515625" style="27" customWidth="1"/>
    <col min="1288" max="1295" width="9.140625" style="27" customWidth="1"/>
    <col min="1296" max="1536" width="9.140625" style="27"/>
    <col min="1537" max="1537" width="4.5703125" style="27" customWidth="1"/>
    <col min="1538" max="1538" width="35.5703125" style="27" customWidth="1"/>
    <col min="1539" max="1539" width="39.28515625" style="27" customWidth="1"/>
    <col min="1540" max="1540" width="41.7109375" style="27" customWidth="1"/>
    <col min="1541" max="1541" width="11.5703125" style="27" customWidth="1"/>
    <col min="1542" max="1542" width="12.85546875" style="27" customWidth="1"/>
    <col min="1543" max="1543" width="16.28515625" style="27" customWidth="1"/>
    <col min="1544" max="1551" width="9.140625" style="27" customWidth="1"/>
    <col min="1552" max="1792" width="9.140625" style="27"/>
    <col min="1793" max="1793" width="4.5703125" style="27" customWidth="1"/>
    <col min="1794" max="1794" width="35.5703125" style="27" customWidth="1"/>
    <col min="1795" max="1795" width="39.28515625" style="27" customWidth="1"/>
    <col min="1796" max="1796" width="41.7109375" style="27" customWidth="1"/>
    <col min="1797" max="1797" width="11.5703125" style="27" customWidth="1"/>
    <col min="1798" max="1798" width="12.85546875" style="27" customWidth="1"/>
    <col min="1799" max="1799" width="16.28515625" style="27" customWidth="1"/>
    <col min="1800" max="1807" width="9.140625" style="27" customWidth="1"/>
    <col min="1808" max="2048" width="9.140625" style="27"/>
    <col min="2049" max="2049" width="4.5703125" style="27" customWidth="1"/>
    <col min="2050" max="2050" width="35.5703125" style="27" customWidth="1"/>
    <col min="2051" max="2051" width="39.28515625" style="27" customWidth="1"/>
    <col min="2052" max="2052" width="41.7109375" style="27" customWidth="1"/>
    <col min="2053" max="2053" width="11.5703125" style="27" customWidth="1"/>
    <col min="2054" max="2054" width="12.85546875" style="27" customWidth="1"/>
    <col min="2055" max="2055" width="16.28515625" style="27" customWidth="1"/>
    <col min="2056" max="2063" width="9.140625" style="27" customWidth="1"/>
    <col min="2064" max="2304" width="9.140625" style="27"/>
    <col min="2305" max="2305" width="4.5703125" style="27" customWidth="1"/>
    <col min="2306" max="2306" width="35.5703125" style="27" customWidth="1"/>
    <col min="2307" max="2307" width="39.28515625" style="27" customWidth="1"/>
    <col min="2308" max="2308" width="41.7109375" style="27" customWidth="1"/>
    <col min="2309" max="2309" width="11.5703125" style="27" customWidth="1"/>
    <col min="2310" max="2310" width="12.85546875" style="27" customWidth="1"/>
    <col min="2311" max="2311" width="16.28515625" style="27" customWidth="1"/>
    <col min="2312" max="2319" width="9.140625" style="27" customWidth="1"/>
    <col min="2320" max="2560" width="9.140625" style="27"/>
    <col min="2561" max="2561" width="4.5703125" style="27" customWidth="1"/>
    <col min="2562" max="2562" width="35.5703125" style="27" customWidth="1"/>
    <col min="2563" max="2563" width="39.28515625" style="27" customWidth="1"/>
    <col min="2564" max="2564" width="41.7109375" style="27" customWidth="1"/>
    <col min="2565" max="2565" width="11.5703125" style="27" customWidth="1"/>
    <col min="2566" max="2566" width="12.85546875" style="27" customWidth="1"/>
    <col min="2567" max="2567" width="16.28515625" style="27" customWidth="1"/>
    <col min="2568" max="2575" width="9.140625" style="27" customWidth="1"/>
    <col min="2576" max="2816" width="9.140625" style="27"/>
    <col min="2817" max="2817" width="4.5703125" style="27" customWidth="1"/>
    <col min="2818" max="2818" width="35.5703125" style="27" customWidth="1"/>
    <col min="2819" max="2819" width="39.28515625" style="27" customWidth="1"/>
    <col min="2820" max="2820" width="41.7109375" style="27" customWidth="1"/>
    <col min="2821" max="2821" width="11.5703125" style="27" customWidth="1"/>
    <col min="2822" max="2822" width="12.85546875" style="27" customWidth="1"/>
    <col min="2823" max="2823" width="16.28515625" style="27" customWidth="1"/>
    <col min="2824" max="2831" width="9.140625" style="27" customWidth="1"/>
    <col min="2832" max="3072" width="9.140625" style="27"/>
    <col min="3073" max="3073" width="4.5703125" style="27" customWidth="1"/>
    <col min="3074" max="3074" width="35.5703125" style="27" customWidth="1"/>
    <col min="3075" max="3075" width="39.28515625" style="27" customWidth="1"/>
    <col min="3076" max="3076" width="41.7109375" style="27" customWidth="1"/>
    <col min="3077" max="3077" width="11.5703125" style="27" customWidth="1"/>
    <col min="3078" max="3078" width="12.85546875" style="27" customWidth="1"/>
    <col min="3079" max="3079" width="16.28515625" style="27" customWidth="1"/>
    <col min="3080" max="3087" width="9.140625" style="27" customWidth="1"/>
    <col min="3088" max="3328" width="9.140625" style="27"/>
    <col min="3329" max="3329" width="4.5703125" style="27" customWidth="1"/>
    <col min="3330" max="3330" width="35.5703125" style="27" customWidth="1"/>
    <col min="3331" max="3331" width="39.28515625" style="27" customWidth="1"/>
    <col min="3332" max="3332" width="41.7109375" style="27" customWidth="1"/>
    <col min="3333" max="3333" width="11.5703125" style="27" customWidth="1"/>
    <col min="3334" max="3334" width="12.85546875" style="27" customWidth="1"/>
    <col min="3335" max="3335" width="16.28515625" style="27" customWidth="1"/>
    <col min="3336" max="3343" width="9.140625" style="27" customWidth="1"/>
    <col min="3344" max="3584" width="9.140625" style="27"/>
    <col min="3585" max="3585" width="4.5703125" style="27" customWidth="1"/>
    <col min="3586" max="3586" width="35.5703125" style="27" customWidth="1"/>
    <col min="3587" max="3587" width="39.28515625" style="27" customWidth="1"/>
    <col min="3588" max="3588" width="41.7109375" style="27" customWidth="1"/>
    <col min="3589" max="3589" width="11.5703125" style="27" customWidth="1"/>
    <col min="3590" max="3590" width="12.85546875" style="27" customWidth="1"/>
    <col min="3591" max="3591" width="16.28515625" style="27" customWidth="1"/>
    <col min="3592" max="3599" width="9.140625" style="27" customWidth="1"/>
    <col min="3600" max="3840" width="9.140625" style="27"/>
    <col min="3841" max="3841" width="4.5703125" style="27" customWidth="1"/>
    <col min="3842" max="3842" width="35.5703125" style="27" customWidth="1"/>
    <col min="3843" max="3843" width="39.28515625" style="27" customWidth="1"/>
    <col min="3844" max="3844" width="41.7109375" style="27" customWidth="1"/>
    <col min="3845" max="3845" width="11.5703125" style="27" customWidth="1"/>
    <col min="3846" max="3846" width="12.85546875" style="27" customWidth="1"/>
    <col min="3847" max="3847" width="16.28515625" style="27" customWidth="1"/>
    <col min="3848" max="3855" width="9.140625" style="27" customWidth="1"/>
    <col min="3856" max="4096" width="9.140625" style="27"/>
    <col min="4097" max="4097" width="4.5703125" style="27" customWidth="1"/>
    <col min="4098" max="4098" width="35.5703125" style="27" customWidth="1"/>
    <col min="4099" max="4099" width="39.28515625" style="27" customWidth="1"/>
    <col min="4100" max="4100" width="41.7109375" style="27" customWidth="1"/>
    <col min="4101" max="4101" width="11.5703125" style="27" customWidth="1"/>
    <col min="4102" max="4102" width="12.85546875" style="27" customWidth="1"/>
    <col min="4103" max="4103" width="16.28515625" style="27" customWidth="1"/>
    <col min="4104" max="4111" width="9.140625" style="27" customWidth="1"/>
    <col min="4112" max="4352" width="9.140625" style="27"/>
    <col min="4353" max="4353" width="4.5703125" style="27" customWidth="1"/>
    <col min="4354" max="4354" width="35.5703125" style="27" customWidth="1"/>
    <col min="4355" max="4355" width="39.28515625" style="27" customWidth="1"/>
    <col min="4356" max="4356" width="41.7109375" style="27" customWidth="1"/>
    <col min="4357" max="4357" width="11.5703125" style="27" customWidth="1"/>
    <col min="4358" max="4358" width="12.85546875" style="27" customWidth="1"/>
    <col min="4359" max="4359" width="16.28515625" style="27" customWidth="1"/>
    <col min="4360" max="4367" width="9.140625" style="27" customWidth="1"/>
    <col min="4368" max="4608" width="9.140625" style="27"/>
    <col min="4609" max="4609" width="4.5703125" style="27" customWidth="1"/>
    <col min="4610" max="4610" width="35.5703125" style="27" customWidth="1"/>
    <col min="4611" max="4611" width="39.28515625" style="27" customWidth="1"/>
    <col min="4612" max="4612" width="41.7109375" style="27" customWidth="1"/>
    <col min="4613" max="4613" width="11.5703125" style="27" customWidth="1"/>
    <col min="4614" max="4614" width="12.85546875" style="27" customWidth="1"/>
    <col min="4615" max="4615" width="16.28515625" style="27" customWidth="1"/>
    <col min="4616" max="4623" width="9.140625" style="27" customWidth="1"/>
    <col min="4624" max="4864" width="9.140625" style="27"/>
    <col min="4865" max="4865" width="4.5703125" style="27" customWidth="1"/>
    <col min="4866" max="4866" width="35.5703125" style="27" customWidth="1"/>
    <col min="4867" max="4867" width="39.28515625" style="27" customWidth="1"/>
    <col min="4868" max="4868" width="41.7109375" style="27" customWidth="1"/>
    <col min="4869" max="4869" width="11.5703125" style="27" customWidth="1"/>
    <col min="4870" max="4870" width="12.85546875" style="27" customWidth="1"/>
    <col min="4871" max="4871" width="16.28515625" style="27" customWidth="1"/>
    <col min="4872" max="4879" width="9.140625" style="27" customWidth="1"/>
    <col min="4880" max="5120" width="9.140625" style="27"/>
    <col min="5121" max="5121" width="4.5703125" style="27" customWidth="1"/>
    <col min="5122" max="5122" width="35.5703125" style="27" customWidth="1"/>
    <col min="5123" max="5123" width="39.28515625" style="27" customWidth="1"/>
    <col min="5124" max="5124" width="41.7109375" style="27" customWidth="1"/>
    <col min="5125" max="5125" width="11.5703125" style="27" customWidth="1"/>
    <col min="5126" max="5126" width="12.85546875" style="27" customWidth="1"/>
    <col min="5127" max="5127" width="16.28515625" style="27" customWidth="1"/>
    <col min="5128" max="5135" width="9.140625" style="27" customWidth="1"/>
    <col min="5136" max="5376" width="9.140625" style="27"/>
    <col min="5377" max="5377" width="4.5703125" style="27" customWidth="1"/>
    <col min="5378" max="5378" width="35.5703125" style="27" customWidth="1"/>
    <col min="5379" max="5379" width="39.28515625" style="27" customWidth="1"/>
    <col min="5380" max="5380" width="41.7109375" style="27" customWidth="1"/>
    <col min="5381" max="5381" width="11.5703125" style="27" customWidth="1"/>
    <col min="5382" max="5382" width="12.85546875" style="27" customWidth="1"/>
    <col min="5383" max="5383" width="16.28515625" style="27" customWidth="1"/>
    <col min="5384" max="5391" width="9.140625" style="27" customWidth="1"/>
    <col min="5392" max="5632" width="9.140625" style="27"/>
    <col min="5633" max="5633" width="4.5703125" style="27" customWidth="1"/>
    <col min="5634" max="5634" width="35.5703125" style="27" customWidth="1"/>
    <col min="5635" max="5635" width="39.28515625" style="27" customWidth="1"/>
    <col min="5636" max="5636" width="41.7109375" style="27" customWidth="1"/>
    <col min="5637" max="5637" width="11.5703125" style="27" customWidth="1"/>
    <col min="5638" max="5638" width="12.85546875" style="27" customWidth="1"/>
    <col min="5639" max="5639" width="16.28515625" style="27" customWidth="1"/>
    <col min="5640" max="5647" width="9.140625" style="27" customWidth="1"/>
    <col min="5648" max="5888" width="9.140625" style="27"/>
    <col min="5889" max="5889" width="4.5703125" style="27" customWidth="1"/>
    <col min="5890" max="5890" width="35.5703125" style="27" customWidth="1"/>
    <col min="5891" max="5891" width="39.28515625" style="27" customWidth="1"/>
    <col min="5892" max="5892" width="41.7109375" style="27" customWidth="1"/>
    <col min="5893" max="5893" width="11.5703125" style="27" customWidth="1"/>
    <col min="5894" max="5894" width="12.85546875" style="27" customWidth="1"/>
    <col min="5895" max="5895" width="16.28515625" style="27" customWidth="1"/>
    <col min="5896" max="5903" width="9.140625" style="27" customWidth="1"/>
    <col min="5904" max="6144" width="9.140625" style="27"/>
    <col min="6145" max="6145" width="4.5703125" style="27" customWidth="1"/>
    <col min="6146" max="6146" width="35.5703125" style="27" customWidth="1"/>
    <col min="6147" max="6147" width="39.28515625" style="27" customWidth="1"/>
    <col min="6148" max="6148" width="41.7109375" style="27" customWidth="1"/>
    <col min="6149" max="6149" width="11.5703125" style="27" customWidth="1"/>
    <col min="6150" max="6150" width="12.85546875" style="27" customWidth="1"/>
    <col min="6151" max="6151" width="16.28515625" style="27" customWidth="1"/>
    <col min="6152" max="6159" width="9.140625" style="27" customWidth="1"/>
    <col min="6160" max="6400" width="9.140625" style="27"/>
    <col min="6401" max="6401" width="4.5703125" style="27" customWidth="1"/>
    <col min="6402" max="6402" width="35.5703125" style="27" customWidth="1"/>
    <col min="6403" max="6403" width="39.28515625" style="27" customWidth="1"/>
    <col min="6404" max="6404" width="41.7109375" style="27" customWidth="1"/>
    <col min="6405" max="6405" width="11.5703125" style="27" customWidth="1"/>
    <col min="6406" max="6406" width="12.85546875" style="27" customWidth="1"/>
    <col min="6407" max="6407" width="16.28515625" style="27" customWidth="1"/>
    <col min="6408" max="6415" width="9.140625" style="27" customWidth="1"/>
    <col min="6416" max="6656" width="9.140625" style="27"/>
    <col min="6657" max="6657" width="4.5703125" style="27" customWidth="1"/>
    <col min="6658" max="6658" width="35.5703125" style="27" customWidth="1"/>
    <col min="6659" max="6659" width="39.28515625" style="27" customWidth="1"/>
    <col min="6660" max="6660" width="41.7109375" style="27" customWidth="1"/>
    <col min="6661" max="6661" width="11.5703125" style="27" customWidth="1"/>
    <col min="6662" max="6662" width="12.85546875" style="27" customWidth="1"/>
    <col min="6663" max="6663" width="16.28515625" style="27" customWidth="1"/>
    <col min="6664" max="6671" width="9.140625" style="27" customWidth="1"/>
    <col min="6672" max="6912" width="9.140625" style="27"/>
    <col min="6913" max="6913" width="4.5703125" style="27" customWidth="1"/>
    <col min="6914" max="6914" width="35.5703125" style="27" customWidth="1"/>
    <col min="6915" max="6915" width="39.28515625" style="27" customWidth="1"/>
    <col min="6916" max="6916" width="41.7109375" style="27" customWidth="1"/>
    <col min="6917" max="6917" width="11.5703125" style="27" customWidth="1"/>
    <col min="6918" max="6918" width="12.85546875" style="27" customWidth="1"/>
    <col min="6919" max="6919" width="16.28515625" style="27" customWidth="1"/>
    <col min="6920" max="6927" width="9.140625" style="27" customWidth="1"/>
    <col min="6928" max="7168" width="9.140625" style="27"/>
    <col min="7169" max="7169" width="4.5703125" style="27" customWidth="1"/>
    <col min="7170" max="7170" width="35.5703125" style="27" customWidth="1"/>
    <col min="7171" max="7171" width="39.28515625" style="27" customWidth="1"/>
    <col min="7172" max="7172" width="41.7109375" style="27" customWidth="1"/>
    <col min="7173" max="7173" width="11.5703125" style="27" customWidth="1"/>
    <col min="7174" max="7174" width="12.85546875" style="27" customWidth="1"/>
    <col min="7175" max="7175" width="16.28515625" style="27" customWidth="1"/>
    <col min="7176" max="7183" width="9.140625" style="27" customWidth="1"/>
    <col min="7184" max="7424" width="9.140625" style="27"/>
    <col min="7425" max="7425" width="4.5703125" style="27" customWidth="1"/>
    <col min="7426" max="7426" width="35.5703125" style="27" customWidth="1"/>
    <col min="7427" max="7427" width="39.28515625" style="27" customWidth="1"/>
    <col min="7428" max="7428" width="41.7109375" style="27" customWidth="1"/>
    <col min="7429" max="7429" width="11.5703125" style="27" customWidth="1"/>
    <col min="7430" max="7430" width="12.85546875" style="27" customWidth="1"/>
    <col min="7431" max="7431" width="16.28515625" style="27" customWidth="1"/>
    <col min="7432" max="7439" width="9.140625" style="27" customWidth="1"/>
    <col min="7440" max="7680" width="9.140625" style="27"/>
    <col min="7681" max="7681" width="4.5703125" style="27" customWidth="1"/>
    <col min="7682" max="7682" width="35.5703125" style="27" customWidth="1"/>
    <col min="7683" max="7683" width="39.28515625" style="27" customWidth="1"/>
    <col min="7684" max="7684" width="41.7109375" style="27" customWidth="1"/>
    <col min="7685" max="7685" width="11.5703125" style="27" customWidth="1"/>
    <col min="7686" max="7686" width="12.85546875" style="27" customWidth="1"/>
    <col min="7687" max="7687" width="16.28515625" style="27" customWidth="1"/>
    <col min="7688" max="7695" width="9.140625" style="27" customWidth="1"/>
    <col min="7696" max="7936" width="9.140625" style="27"/>
    <col min="7937" max="7937" width="4.5703125" style="27" customWidth="1"/>
    <col min="7938" max="7938" width="35.5703125" style="27" customWidth="1"/>
    <col min="7939" max="7939" width="39.28515625" style="27" customWidth="1"/>
    <col min="7940" max="7940" width="41.7109375" style="27" customWidth="1"/>
    <col min="7941" max="7941" width="11.5703125" style="27" customWidth="1"/>
    <col min="7942" max="7942" width="12.85546875" style="27" customWidth="1"/>
    <col min="7943" max="7943" width="16.28515625" style="27" customWidth="1"/>
    <col min="7944" max="7951" width="9.140625" style="27" customWidth="1"/>
    <col min="7952" max="8192" width="9.140625" style="27"/>
    <col min="8193" max="8193" width="4.5703125" style="27" customWidth="1"/>
    <col min="8194" max="8194" width="35.5703125" style="27" customWidth="1"/>
    <col min="8195" max="8195" width="39.28515625" style="27" customWidth="1"/>
    <col min="8196" max="8196" width="41.7109375" style="27" customWidth="1"/>
    <col min="8197" max="8197" width="11.5703125" style="27" customWidth="1"/>
    <col min="8198" max="8198" width="12.85546875" style="27" customWidth="1"/>
    <col min="8199" max="8199" width="16.28515625" style="27" customWidth="1"/>
    <col min="8200" max="8207" width="9.140625" style="27" customWidth="1"/>
    <col min="8208" max="8448" width="9.140625" style="27"/>
    <col min="8449" max="8449" width="4.5703125" style="27" customWidth="1"/>
    <col min="8450" max="8450" width="35.5703125" style="27" customWidth="1"/>
    <col min="8451" max="8451" width="39.28515625" style="27" customWidth="1"/>
    <col min="8452" max="8452" width="41.7109375" style="27" customWidth="1"/>
    <col min="8453" max="8453" width="11.5703125" style="27" customWidth="1"/>
    <col min="8454" max="8454" width="12.85546875" style="27" customWidth="1"/>
    <col min="8455" max="8455" width="16.28515625" style="27" customWidth="1"/>
    <col min="8456" max="8463" width="9.140625" style="27" customWidth="1"/>
    <col min="8464" max="8704" width="9.140625" style="27"/>
    <col min="8705" max="8705" width="4.5703125" style="27" customWidth="1"/>
    <col min="8706" max="8706" width="35.5703125" style="27" customWidth="1"/>
    <col min="8707" max="8707" width="39.28515625" style="27" customWidth="1"/>
    <col min="8708" max="8708" width="41.7109375" style="27" customWidth="1"/>
    <col min="8709" max="8709" width="11.5703125" style="27" customWidth="1"/>
    <col min="8710" max="8710" width="12.85546875" style="27" customWidth="1"/>
    <col min="8711" max="8711" width="16.28515625" style="27" customWidth="1"/>
    <col min="8712" max="8719" width="9.140625" style="27" customWidth="1"/>
    <col min="8720" max="8960" width="9.140625" style="27"/>
    <col min="8961" max="8961" width="4.5703125" style="27" customWidth="1"/>
    <col min="8962" max="8962" width="35.5703125" style="27" customWidth="1"/>
    <col min="8963" max="8963" width="39.28515625" style="27" customWidth="1"/>
    <col min="8964" max="8964" width="41.7109375" style="27" customWidth="1"/>
    <col min="8965" max="8965" width="11.5703125" style="27" customWidth="1"/>
    <col min="8966" max="8966" width="12.85546875" style="27" customWidth="1"/>
    <col min="8967" max="8967" width="16.28515625" style="27" customWidth="1"/>
    <col min="8968" max="8975" width="9.140625" style="27" customWidth="1"/>
    <col min="8976" max="9216" width="9.140625" style="27"/>
    <col min="9217" max="9217" width="4.5703125" style="27" customWidth="1"/>
    <col min="9218" max="9218" width="35.5703125" style="27" customWidth="1"/>
    <col min="9219" max="9219" width="39.28515625" style="27" customWidth="1"/>
    <col min="9220" max="9220" width="41.7109375" style="27" customWidth="1"/>
    <col min="9221" max="9221" width="11.5703125" style="27" customWidth="1"/>
    <col min="9222" max="9222" width="12.85546875" style="27" customWidth="1"/>
    <col min="9223" max="9223" width="16.28515625" style="27" customWidth="1"/>
    <col min="9224" max="9231" width="9.140625" style="27" customWidth="1"/>
    <col min="9232" max="9472" width="9.140625" style="27"/>
    <col min="9473" max="9473" width="4.5703125" style="27" customWidth="1"/>
    <col min="9474" max="9474" width="35.5703125" style="27" customWidth="1"/>
    <col min="9475" max="9475" width="39.28515625" style="27" customWidth="1"/>
    <col min="9476" max="9476" width="41.7109375" style="27" customWidth="1"/>
    <col min="9477" max="9477" width="11.5703125" style="27" customWidth="1"/>
    <col min="9478" max="9478" width="12.85546875" style="27" customWidth="1"/>
    <col min="9479" max="9479" width="16.28515625" style="27" customWidth="1"/>
    <col min="9480" max="9487" width="9.140625" style="27" customWidth="1"/>
    <col min="9488" max="9728" width="9.140625" style="27"/>
    <col min="9729" max="9729" width="4.5703125" style="27" customWidth="1"/>
    <col min="9730" max="9730" width="35.5703125" style="27" customWidth="1"/>
    <col min="9731" max="9731" width="39.28515625" style="27" customWidth="1"/>
    <col min="9732" max="9732" width="41.7109375" style="27" customWidth="1"/>
    <col min="9733" max="9733" width="11.5703125" style="27" customWidth="1"/>
    <col min="9734" max="9734" width="12.85546875" style="27" customWidth="1"/>
    <col min="9735" max="9735" width="16.28515625" style="27" customWidth="1"/>
    <col min="9736" max="9743" width="9.140625" style="27" customWidth="1"/>
    <col min="9744" max="9984" width="9.140625" style="27"/>
    <col min="9985" max="9985" width="4.5703125" style="27" customWidth="1"/>
    <col min="9986" max="9986" width="35.5703125" style="27" customWidth="1"/>
    <col min="9987" max="9987" width="39.28515625" style="27" customWidth="1"/>
    <col min="9988" max="9988" width="41.7109375" style="27" customWidth="1"/>
    <col min="9989" max="9989" width="11.5703125" style="27" customWidth="1"/>
    <col min="9990" max="9990" width="12.85546875" style="27" customWidth="1"/>
    <col min="9991" max="9991" width="16.28515625" style="27" customWidth="1"/>
    <col min="9992" max="9999" width="9.140625" style="27" customWidth="1"/>
    <col min="10000" max="10240" width="9.140625" style="27"/>
    <col min="10241" max="10241" width="4.5703125" style="27" customWidth="1"/>
    <col min="10242" max="10242" width="35.5703125" style="27" customWidth="1"/>
    <col min="10243" max="10243" width="39.28515625" style="27" customWidth="1"/>
    <col min="10244" max="10244" width="41.7109375" style="27" customWidth="1"/>
    <col min="10245" max="10245" width="11.5703125" style="27" customWidth="1"/>
    <col min="10246" max="10246" width="12.85546875" style="27" customWidth="1"/>
    <col min="10247" max="10247" width="16.28515625" style="27" customWidth="1"/>
    <col min="10248" max="10255" width="9.140625" style="27" customWidth="1"/>
    <col min="10256" max="10496" width="9.140625" style="27"/>
    <col min="10497" max="10497" width="4.5703125" style="27" customWidth="1"/>
    <col min="10498" max="10498" width="35.5703125" style="27" customWidth="1"/>
    <col min="10499" max="10499" width="39.28515625" style="27" customWidth="1"/>
    <col min="10500" max="10500" width="41.7109375" style="27" customWidth="1"/>
    <col min="10501" max="10501" width="11.5703125" style="27" customWidth="1"/>
    <col min="10502" max="10502" width="12.85546875" style="27" customWidth="1"/>
    <col min="10503" max="10503" width="16.28515625" style="27" customWidth="1"/>
    <col min="10504" max="10511" width="9.140625" style="27" customWidth="1"/>
    <col min="10512" max="10752" width="9.140625" style="27"/>
    <col min="10753" max="10753" width="4.5703125" style="27" customWidth="1"/>
    <col min="10754" max="10754" width="35.5703125" style="27" customWidth="1"/>
    <col min="10755" max="10755" width="39.28515625" style="27" customWidth="1"/>
    <col min="10756" max="10756" width="41.7109375" style="27" customWidth="1"/>
    <col min="10757" max="10757" width="11.5703125" style="27" customWidth="1"/>
    <col min="10758" max="10758" width="12.85546875" style="27" customWidth="1"/>
    <col min="10759" max="10759" width="16.28515625" style="27" customWidth="1"/>
    <col min="10760" max="10767" width="9.140625" style="27" customWidth="1"/>
    <col min="10768" max="11008" width="9.140625" style="27"/>
    <col min="11009" max="11009" width="4.5703125" style="27" customWidth="1"/>
    <col min="11010" max="11010" width="35.5703125" style="27" customWidth="1"/>
    <col min="11011" max="11011" width="39.28515625" style="27" customWidth="1"/>
    <col min="11012" max="11012" width="41.7109375" style="27" customWidth="1"/>
    <col min="11013" max="11013" width="11.5703125" style="27" customWidth="1"/>
    <col min="11014" max="11014" width="12.85546875" style="27" customWidth="1"/>
    <col min="11015" max="11015" width="16.28515625" style="27" customWidth="1"/>
    <col min="11016" max="11023" width="9.140625" style="27" customWidth="1"/>
    <col min="11024" max="11264" width="9.140625" style="27"/>
    <col min="11265" max="11265" width="4.5703125" style="27" customWidth="1"/>
    <col min="11266" max="11266" width="35.5703125" style="27" customWidth="1"/>
    <col min="11267" max="11267" width="39.28515625" style="27" customWidth="1"/>
    <col min="11268" max="11268" width="41.7109375" style="27" customWidth="1"/>
    <col min="11269" max="11269" width="11.5703125" style="27" customWidth="1"/>
    <col min="11270" max="11270" width="12.85546875" style="27" customWidth="1"/>
    <col min="11271" max="11271" width="16.28515625" style="27" customWidth="1"/>
    <col min="11272" max="11279" width="9.140625" style="27" customWidth="1"/>
    <col min="11280" max="11520" width="9.140625" style="27"/>
    <col min="11521" max="11521" width="4.5703125" style="27" customWidth="1"/>
    <col min="11522" max="11522" width="35.5703125" style="27" customWidth="1"/>
    <col min="11523" max="11523" width="39.28515625" style="27" customWidth="1"/>
    <col min="11524" max="11524" width="41.7109375" style="27" customWidth="1"/>
    <col min="11525" max="11525" width="11.5703125" style="27" customWidth="1"/>
    <col min="11526" max="11526" width="12.85546875" style="27" customWidth="1"/>
    <col min="11527" max="11527" width="16.28515625" style="27" customWidth="1"/>
    <col min="11528" max="11535" width="9.140625" style="27" customWidth="1"/>
    <col min="11536" max="11776" width="9.140625" style="27"/>
    <col min="11777" max="11777" width="4.5703125" style="27" customWidth="1"/>
    <col min="11778" max="11778" width="35.5703125" style="27" customWidth="1"/>
    <col min="11779" max="11779" width="39.28515625" style="27" customWidth="1"/>
    <col min="11780" max="11780" width="41.7109375" style="27" customWidth="1"/>
    <col min="11781" max="11781" width="11.5703125" style="27" customWidth="1"/>
    <col min="11782" max="11782" width="12.85546875" style="27" customWidth="1"/>
    <col min="11783" max="11783" width="16.28515625" style="27" customWidth="1"/>
    <col min="11784" max="11791" width="9.140625" style="27" customWidth="1"/>
    <col min="11792" max="12032" width="9.140625" style="27"/>
    <col min="12033" max="12033" width="4.5703125" style="27" customWidth="1"/>
    <col min="12034" max="12034" width="35.5703125" style="27" customWidth="1"/>
    <col min="12035" max="12035" width="39.28515625" style="27" customWidth="1"/>
    <col min="12036" max="12036" width="41.7109375" style="27" customWidth="1"/>
    <col min="12037" max="12037" width="11.5703125" style="27" customWidth="1"/>
    <col min="12038" max="12038" width="12.85546875" style="27" customWidth="1"/>
    <col min="12039" max="12039" width="16.28515625" style="27" customWidth="1"/>
    <col min="12040" max="12047" width="9.140625" style="27" customWidth="1"/>
    <col min="12048" max="12288" width="9.140625" style="27"/>
    <col min="12289" max="12289" width="4.5703125" style="27" customWidth="1"/>
    <col min="12290" max="12290" width="35.5703125" style="27" customWidth="1"/>
    <col min="12291" max="12291" width="39.28515625" style="27" customWidth="1"/>
    <col min="12292" max="12292" width="41.7109375" style="27" customWidth="1"/>
    <col min="12293" max="12293" width="11.5703125" style="27" customWidth="1"/>
    <col min="12294" max="12294" width="12.85546875" style="27" customWidth="1"/>
    <col min="12295" max="12295" width="16.28515625" style="27" customWidth="1"/>
    <col min="12296" max="12303" width="9.140625" style="27" customWidth="1"/>
    <col min="12304" max="12544" width="9.140625" style="27"/>
    <col min="12545" max="12545" width="4.5703125" style="27" customWidth="1"/>
    <col min="12546" max="12546" width="35.5703125" style="27" customWidth="1"/>
    <col min="12547" max="12547" width="39.28515625" style="27" customWidth="1"/>
    <col min="12548" max="12548" width="41.7109375" style="27" customWidth="1"/>
    <col min="12549" max="12549" width="11.5703125" style="27" customWidth="1"/>
    <col min="12550" max="12550" width="12.85546875" style="27" customWidth="1"/>
    <col min="12551" max="12551" width="16.28515625" style="27" customWidth="1"/>
    <col min="12552" max="12559" width="9.140625" style="27" customWidth="1"/>
    <col min="12560" max="12800" width="9.140625" style="27"/>
    <col min="12801" max="12801" width="4.5703125" style="27" customWidth="1"/>
    <col min="12802" max="12802" width="35.5703125" style="27" customWidth="1"/>
    <col min="12803" max="12803" width="39.28515625" style="27" customWidth="1"/>
    <col min="12804" max="12804" width="41.7109375" style="27" customWidth="1"/>
    <col min="12805" max="12805" width="11.5703125" style="27" customWidth="1"/>
    <col min="12806" max="12806" width="12.85546875" style="27" customWidth="1"/>
    <col min="12807" max="12807" width="16.28515625" style="27" customWidth="1"/>
    <col min="12808" max="12815" width="9.140625" style="27" customWidth="1"/>
    <col min="12816" max="13056" width="9.140625" style="27"/>
    <col min="13057" max="13057" width="4.5703125" style="27" customWidth="1"/>
    <col min="13058" max="13058" width="35.5703125" style="27" customWidth="1"/>
    <col min="13059" max="13059" width="39.28515625" style="27" customWidth="1"/>
    <col min="13060" max="13060" width="41.7109375" style="27" customWidth="1"/>
    <col min="13061" max="13061" width="11.5703125" style="27" customWidth="1"/>
    <col min="13062" max="13062" width="12.85546875" style="27" customWidth="1"/>
    <col min="13063" max="13063" width="16.28515625" style="27" customWidth="1"/>
    <col min="13064" max="13071" width="9.140625" style="27" customWidth="1"/>
    <col min="13072" max="13312" width="9.140625" style="27"/>
    <col min="13313" max="13313" width="4.5703125" style="27" customWidth="1"/>
    <col min="13314" max="13314" width="35.5703125" style="27" customWidth="1"/>
    <col min="13315" max="13315" width="39.28515625" style="27" customWidth="1"/>
    <col min="13316" max="13316" width="41.7109375" style="27" customWidth="1"/>
    <col min="13317" max="13317" width="11.5703125" style="27" customWidth="1"/>
    <col min="13318" max="13318" width="12.85546875" style="27" customWidth="1"/>
    <col min="13319" max="13319" width="16.28515625" style="27" customWidth="1"/>
    <col min="13320" max="13327" width="9.140625" style="27" customWidth="1"/>
    <col min="13328" max="13568" width="9.140625" style="27"/>
    <col min="13569" max="13569" width="4.5703125" style="27" customWidth="1"/>
    <col min="13570" max="13570" width="35.5703125" style="27" customWidth="1"/>
    <col min="13571" max="13571" width="39.28515625" style="27" customWidth="1"/>
    <col min="13572" max="13572" width="41.7109375" style="27" customWidth="1"/>
    <col min="13573" max="13573" width="11.5703125" style="27" customWidth="1"/>
    <col min="13574" max="13574" width="12.85546875" style="27" customWidth="1"/>
    <col min="13575" max="13575" width="16.28515625" style="27" customWidth="1"/>
    <col min="13576" max="13583" width="9.140625" style="27" customWidth="1"/>
    <col min="13584" max="13824" width="9.140625" style="27"/>
    <col min="13825" max="13825" width="4.5703125" style="27" customWidth="1"/>
    <col min="13826" max="13826" width="35.5703125" style="27" customWidth="1"/>
    <col min="13827" max="13827" width="39.28515625" style="27" customWidth="1"/>
    <col min="13828" max="13828" width="41.7109375" style="27" customWidth="1"/>
    <col min="13829" max="13829" width="11.5703125" style="27" customWidth="1"/>
    <col min="13830" max="13830" width="12.85546875" style="27" customWidth="1"/>
    <col min="13831" max="13831" width="16.28515625" style="27" customWidth="1"/>
    <col min="13832" max="13839" width="9.140625" style="27" customWidth="1"/>
    <col min="13840" max="14080" width="9.140625" style="27"/>
    <col min="14081" max="14081" width="4.5703125" style="27" customWidth="1"/>
    <col min="14082" max="14082" width="35.5703125" style="27" customWidth="1"/>
    <col min="14083" max="14083" width="39.28515625" style="27" customWidth="1"/>
    <col min="14084" max="14084" width="41.7109375" style="27" customWidth="1"/>
    <col min="14085" max="14085" width="11.5703125" style="27" customWidth="1"/>
    <col min="14086" max="14086" width="12.85546875" style="27" customWidth="1"/>
    <col min="14087" max="14087" width="16.28515625" style="27" customWidth="1"/>
    <col min="14088" max="14095" width="9.140625" style="27" customWidth="1"/>
    <col min="14096" max="14336" width="9.140625" style="27"/>
    <col min="14337" max="14337" width="4.5703125" style="27" customWidth="1"/>
    <col min="14338" max="14338" width="35.5703125" style="27" customWidth="1"/>
    <col min="14339" max="14339" width="39.28515625" style="27" customWidth="1"/>
    <col min="14340" max="14340" width="41.7109375" style="27" customWidth="1"/>
    <col min="14341" max="14341" width="11.5703125" style="27" customWidth="1"/>
    <col min="14342" max="14342" width="12.85546875" style="27" customWidth="1"/>
    <col min="14343" max="14343" width="16.28515625" style="27" customWidth="1"/>
    <col min="14344" max="14351" width="9.140625" style="27" customWidth="1"/>
    <col min="14352" max="14592" width="9.140625" style="27"/>
    <col min="14593" max="14593" width="4.5703125" style="27" customWidth="1"/>
    <col min="14594" max="14594" width="35.5703125" style="27" customWidth="1"/>
    <col min="14595" max="14595" width="39.28515625" style="27" customWidth="1"/>
    <col min="14596" max="14596" width="41.7109375" style="27" customWidth="1"/>
    <col min="14597" max="14597" width="11.5703125" style="27" customWidth="1"/>
    <col min="14598" max="14598" width="12.85546875" style="27" customWidth="1"/>
    <col min="14599" max="14599" width="16.28515625" style="27" customWidth="1"/>
    <col min="14600" max="14607" width="9.140625" style="27" customWidth="1"/>
    <col min="14608" max="14848" width="9.140625" style="27"/>
    <col min="14849" max="14849" width="4.5703125" style="27" customWidth="1"/>
    <col min="14850" max="14850" width="35.5703125" style="27" customWidth="1"/>
    <col min="14851" max="14851" width="39.28515625" style="27" customWidth="1"/>
    <col min="14852" max="14852" width="41.7109375" style="27" customWidth="1"/>
    <col min="14853" max="14853" width="11.5703125" style="27" customWidth="1"/>
    <col min="14854" max="14854" width="12.85546875" style="27" customWidth="1"/>
    <col min="14855" max="14855" width="16.28515625" style="27" customWidth="1"/>
    <col min="14856" max="14863" width="9.140625" style="27" customWidth="1"/>
    <col min="14864" max="15104" width="9.140625" style="27"/>
    <col min="15105" max="15105" width="4.5703125" style="27" customWidth="1"/>
    <col min="15106" max="15106" width="35.5703125" style="27" customWidth="1"/>
    <col min="15107" max="15107" width="39.28515625" style="27" customWidth="1"/>
    <col min="15108" max="15108" width="41.7109375" style="27" customWidth="1"/>
    <col min="15109" max="15109" width="11.5703125" style="27" customWidth="1"/>
    <col min="15110" max="15110" width="12.85546875" style="27" customWidth="1"/>
    <col min="15111" max="15111" width="16.28515625" style="27" customWidth="1"/>
    <col min="15112" max="15119" width="9.140625" style="27" customWidth="1"/>
    <col min="15120" max="15360" width="9.140625" style="27"/>
    <col min="15361" max="15361" width="4.5703125" style="27" customWidth="1"/>
    <col min="15362" max="15362" width="35.5703125" style="27" customWidth="1"/>
    <col min="15363" max="15363" width="39.28515625" style="27" customWidth="1"/>
    <col min="15364" max="15364" width="41.7109375" style="27" customWidth="1"/>
    <col min="15365" max="15365" width="11.5703125" style="27" customWidth="1"/>
    <col min="15366" max="15366" width="12.85546875" style="27" customWidth="1"/>
    <col min="15367" max="15367" width="16.28515625" style="27" customWidth="1"/>
    <col min="15368" max="15375" width="9.140625" style="27" customWidth="1"/>
    <col min="15376" max="15616" width="9.140625" style="27"/>
    <col min="15617" max="15617" width="4.5703125" style="27" customWidth="1"/>
    <col min="15618" max="15618" width="35.5703125" style="27" customWidth="1"/>
    <col min="15619" max="15619" width="39.28515625" style="27" customWidth="1"/>
    <col min="15620" max="15620" width="41.7109375" style="27" customWidth="1"/>
    <col min="15621" max="15621" width="11.5703125" style="27" customWidth="1"/>
    <col min="15622" max="15622" width="12.85546875" style="27" customWidth="1"/>
    <col min="15623" max="15623" width="16.28515625" style="27" customWidth="1"/>
    <col min="15624" max="15631" width="9.140625" style="27" customWidth="1"/>
    <col min="15632" max="15872" width="9.140625" style="27"/>
    <col min="15873" max="15873" width="4.5703125" style="27" customWidth="1"/>
    <col min="15874" max="15874" width="35.5703125" style="27" customWidth="1"/>
    <col min="15875" max="15875" width="39.28515625" style="27" customWidth="1"/>
    <col min="15876" max="15876" width="41.7109375" style="27" customWidth="1"/>
    <col min="15877" max="15877" width="11.5703125" style="27" customWidth="1"/>
    <col min="15878" max="15878" width="12.85546875" style="27" customWidth="1"/>
    <col min="15879" max="15879" width="16.28515625" style="27" customWidth="1"/>
    <col min="15880" max="15887" width="9.140625" style="27" customWidth="1"/>
    <col min="15888" max="16128" width="9.140625" style="27"/>
    <col min="16129" max="16129" width="4.5703125" style="27" customWidth="1"/>
    <col min="16130" max="16130" width="35.5703125" style="27" customWidth="1"/>
    <col min="16131" max="16131" width="39.28515625" style="27" customWidth="1"/>
    <col min="16132" max="16132" width="41.7109375" style="27" customWidth="1"/>
    <col min="16133" max="16133" width="11.5703125" style="27" customWidth="1"/>
    <col min="16134" max="16134" width="12.85546875" style="27" customWidth="1"/>
    <col min="16135" max="16135" width="16.28515625" style="27" customWidth="1"/>
    <col min="16136" max="16143" width="9.140625" style="27" customWidth="1"/>
    <col min="16144" max="16384" width="9.140625" style="27"/>
  </cols>
  <sheetData>
    <row r="1" spans="1:5" ht="30" customHeight="1" x14ac:dyDescent="0.4">
      <c r="A1" s="40" t="s">
        <v>120</v>
      </c>
      <c r="C1" s="40"/>
      <c r="D1" s="40"/>
      <c r="E1" s="40"/>
    </row>
    <row r="3" spans="1:5" ht="18" x14ac:dyDescent="0.25">
      <c r="A3" s="53" t="s">
        <v>121</v>
      </c>
    </row>
    <row r="4" spans="1:5" ht="15" customHeight="1" x14ac:dyDescent="0.25">
      <c r="B4" s="23" t="s">
        <v>122</v>
      </c>
      <c r="C4" s="22" t="s">
        <v>99</v>
      </c>
      <c r="D4" s="22" t="s">
        <v>100</v>
      </c>
    </row>
    <row r="5" spans="1:5" ht="60" customHeight="1" x14ac:dyDescent="0.2">
      <c r="B5" s="110" t="s">
        <v>123</v>
      </c>
      <c r="C5" s="101" t="s">
        <v>435</v>
      </c>
      <c r="D5" s="103"/>
    </row>
    <row r="6" spans="1:5" ht="15" customHeight="1" x14ac:dyDescent="0.25">
      <c r="B6" s="23" t="s">
        <v>124</v>
      </c>
      <c r="C6" s="103" t="s">
        <v>436</v>
      </c>
      <c r="D6" s="103"/>
    </row>
    <row r="7" spans="1:5" ht="15" customHeight="1" x14ac:dyDescent="0.25">
      <c r="B7" s="23" t="s">
        <v>125</v>
      </c>
      <c r="C7" s="103" t="s">
        <v>126</v>
      </c>
      <c r="D7" s="103"/>
    </row>
    <row r="8" spans="1:5" ht="15" customHeight="1" x14ac:dyDescent="0.25">
      <c r="B8" s="23" t="s">
        <v>127</v>
      </c>
      <c r="C8" s="103" t="s">
        <v>437</v>
      </c>
      <c r="D8" s="103"/>
    </row>
    <row r="9" spans="1:5" ht="15" customHeight="1" x14ac:dyDescent="0.25">
      <c r="B9" s="23" t="s">
        <v>128</v>
      </c>
      <c r="C9" s="103" t="s">
        <v>437</v>
      </c>
      <c r="D9" s="103"/>
    </row>
    <row r="10" spans="1:5" ht="15" customHeight="1" x14ac:dyDescent="0.25">
      <c r="B10" s="23" t="s">
        <v>129</v>
      </c>
      <c r="C10" s="103" t="s">
        <v>437</v>
      </c>
      <c r="D10" s="103"/>
    </row>
    <row r="11" spans="1:5" ht="15" customHeight="1" x14ac:dyDescent="0.25">
      <c r="B11" s="23" t="s">
        <v>130</v>
      </c>
      <c r="C11" s="103" t="s">
        <v>437</v>
      </c>
      <c r="D11" s="103"/>
    </row>
    <row r="12" spans="1:5" ht="15" customHeight="1" x14ac:dyDescent="0.25">
      <c r="B12" s="76"/>
      <c r="C12" s="101"/>
      <c r="D12" s="101"/>
    </row>
    <row r="13" spans="1:5" ht="18" x14ac:dyDescent="0.25">
      <c r="A13" s="53" t="s">
        <v>131</v>
      </c>
      <c r="B13" s="76"/>
      <c r="C13" s="101"/>
      <c r="D13" s="101"/>
    </row>
    <row r="14" spans="1:5" ht="15" customHeight="1" x14ac:dyDescent="0.25">
      <c r="B14" s="23" t="s">
        <v>122</v>
      </c>
      <c r="C14" s="104" t="s">
        <v>99</v>
      </c>
      <c r="D14" s="104" t="s">
        <v>100</v>
      </c>
    </row>
    <row r="15" spans="1:5" ht="15" customHeight="1" x14ac:dyDescent="0.25">
      <c r="B15" s="23" t="s">
        <v>132</v>
      </c>
      <c r="C15" s="103"/>
      <c r="D15" s="103"/>
    </row>
    <row r="16" spans="1:5" ht="15" customHeight="1" x14ac:dyDescent="0.25">
      <c r="B16" s="23" t="s">
        <v>133</v>
      </c>
      <c r="C16" s="103"/>
      <c r="D16" s="103"/>
    </row>
    <row r="17" spans="1:10" x14ac:dyDescent="0.25">
      <c r="B17" s="23" t="s">
        <v>134</v>
      </c>
      <c r="C17" s="103"/>
      <c r="D17" s="103"/>
    </row>
    <row r="18" spans="1:10" ht="15" customHeight="1" x14ac:dyDescent="0.25">
      <c r="B18" s="76"/>
      <c r="C18" s="101"/>
      <c r="D18" s="101"/>
    </row>
    <row r="19" spans="1:10" ht="18" x14ac:dyDescent="0.25">
      <c r="A19" s="53" t="s">
        <v>135</v>
      </c>
      <c r="B19" s="76"/>
      <c r="C19" s="101"/>
      <c r="D19" s="101"/>
    </row>
    <row r="20" spans="1:10" ht="15" customHeight="1" x14ac:dyDescent="0.25">
      <c r="B20" s="23" t="s">
        <v>122</v>
      </c>
      <c r="C20" s="104" t="s">
        <v>99</v>
      </c>
      <c r="D20" s="104" t="s">
        <v>100</v>
      </c>
    </row>
    <row r="21" spans="1:10" ht="15" customHeight="1" x14ac:dyDescent="0.25">
      <c r="B21" s="23" t="s">
        <v>136</v>
      </c>
      <c r="C21" s="102" t="s">
        <v>262</v>
      </c>
      <c r="D21" s="103"/>
    </row>
    <row r="22" spans="1:10" ht="15" customHeight="1" thickBot="1" x14ac:dyDescent="0.3">
      <c r="B22" s="23" t="s">
        <v>137</v>
      </c>
      <c r="C22" s="103" t="s">
        <v>138</v>
      </c>
      <c r="D22" s="103"/>
    </row>
    <row r="23" spans="1:10" ht="30.75" thickBot="1" x14ac:dyDescent="0.3">
      <c r="B23" s="23" t="s">
        <v>134</v>
      </c>
      <c r="C23" s="102" t="str">
        <f>CONCATENATE(G23,H23)</f>
        <v>ASHRAE 90.1 tables 6.8.1 Avg. COP-6,1</v>
      </c>
      <c r="D23" s="105" t="str">
        <f>CONCATENATE(I23,J23)</f>
        <v>Design at ARI 550/590 conditions, COP-</v>
      </c>
      <c r="E23" s="52"/>
      <c r="F23" s="52"/>
      <c r="G23" s="47" t="s">
        <v>250</v>
      </c>
      <c r="H23" s="108">
        <v>6.1</v>
      </c>
      <c r="I23" s="47" t="s">
        <v>249</v>
      </c>
      <c r="J23" s="108"/>
    </row>
    <row r="24" spans="1:10" ht="15" customHeight="1" x14ac:dyDescent="0.25">
      <c r="B24" s="23" t="s">
        <v>139</v>
      </c>
      <c r="C24" s="103" t="s">
        <v>438</v>
      </c>
      <c r="D24" s="103"/>
    </row>
    <row r="25" spans="1:10" ht="15" customHeight="1" x14ac:dyDescent="0.25">
      <c r="B25" s="23" t="s">
        <v>140</v>
      </c>
      <c r="C25" s="103" t="s">
        <v>253</v>
      </c>
      <c r="D25" s="103"/>
    </row>
    <row r="26" spans="1:10" ht="15" customHeight="1" x14ac:dyDescent="0.25">
      <c r="B26" s="23" t="s">
        <v>141</v>
      </c>
      <c r="C26" s="103"/>
      <c r="D26" s="103"/>
    </row>
    <row r="27" spans="1:10" ht="15" customHeight="1" x14ac:dyDescent="0.25">
      <c r="B27" s="76"/>
      <c r="C27" s="101"/>
      <c r="D27" s="101"/>
    </row>
    <row r="28" spans="1:10" ht="18" x14ac:dyDescent="0.25">
      <c r="A28" s="53" t="s">
        <v>142</v>
      </c>
      <c r="B28" s="76"/>
      <c r="C28" s="101"/>
      <c r="D28" s="101"/>
    </row>
    <row r="29" spans="1:10" ht="15" customHeight="1" x14ac:dyDescent="0.25">
      <c r="B29" s="76"/>
      <c r="C29" s="104" t="s">
        <v>143</v>
      </c>
      <c r="D29" s="104" t="s">
        <v>144</v>
      </c>
    </row>
    <row r="30" spans="1:10" ht="15" customHeight="1" x14ac:dyDescent="0.25">
      <c r="B30" s="23" t="s">
        <v>145</v>
      </c>
      <c r="C30" s="103" t="s">
        <v>146</v>
      </c>
      <c r="D30" s="103"/>
    </row>
    <row r="31" spans="1:10" ht="15" customHeight="1" x14ac:dyDescent="0.25">
      <c r="B31" s="23" t="s">
        <v>147</v>
      </c>
      <c r="C31" s="103" t="s">
        <v>148</v>
      </c>
      <c r="D31" s="103"/>
    </row>
    <row r="32" spans="1:10" ht="15" customHeight="1" x14ac:dyDescent="0.25">
      <c r="B32" s="23" t="s">
        <v>149</v>
      </c>
      <c r="C32" s="101" t="s">
        <v>150</v>
      </c>
      <c r="D32" s="101"/>
    </row>
    <row r="33" spans="1:4" ht="15" customHeight="1" x14ac:dyDescent="0.25">
      <c r="B33" s="23" t="s">
        <v>151</v>
      </c>
      <c r="C33" s="106">
        <v>0.55000000000000004</v>
      </c>
      <c r="D33" s="106"/>
    </row>
    <row r="34" spans="1:4" ht="15" customHeight="1" x14ac:dyDescent="0.25">
      <c r="B34" s="23" t="s">
        <v>152</v>
      </c>
      <c r="C34" s="106">
        <v>0.45</v>
      </c>
      <c r="D34" s="106"/>
    </row>
    <row r="35" spans="1:4" ht="15" customHeight="1" x14ac:dyDescent="0.25">
      <c r="B35" s="76"/>
      <c r="C35" s="101"/>
      <c r="D35" s="101"/>
    </row>
    <row r="36" spans="1:4" ht="18" x14ac:dyDescent="0.25">
      <c r="A36" s="53" t="s">
        <v>153</v>
      </c>
      <c r="B36" s="76"/>
      <c r="C36" s="101"/>
      <c r="D36" s="101"/>
    </row>
    <row r="37" spans="1:4" ht="15" customHeight="1" x14ac:dyDescent="0.25">
      <c r="B37" s="76"/>
      <c r="C37" s="104" t="s">
        <v>99</v>
      </c>
      <c r="D37" s="104" t="s">
        <v>100</v>
      </c>
    </row>
    <row r="38" spans="1:4" ht="42" customHeight="1" x14ac:dyDescent="0.25">
      <c r="B38" s="23" t="s">
        <v>154</v>
      </c>
      <c r="C38" s="103"/>
      <c r="D38" s="107"/>
    </row>
    <row r="39" spans="1:4" ht="33" customHeight="1" x14ac:dyDescent="0.25">
      <c r="B39" s="23" t="s">
        <v>155</v>
      </c>
      <c r="C39" s="103"/>
      <c r="D39" s="103"/>
    </row>
    <row r="40" spans="1:4" ht="36" customHeight="1" x14ac:dyDescent="0.25">
      <c r="B40" s="23" t="s">
        <v>156</v>
      </c>
      <c r="C40" s="103"/>
      <c r="D40" s="103"/>
    </row>
    <row r="41" spans="1:4" ht="15" customHeight="1" x14ac:dyDescent="0.25">
      <c r="B41" s="23" t="s">
        <v>157</v>
      </c>
      <c r="C41" s="103"/>
      <c r="D41" s="106"/>
    </row>
    <row r="42" spans="1:4" ht="15" customHeight="1" x14ac:dyDescent="0.25">
      <c r="B42" s="23" t="s">
        <v>158</v>
      </c>
      <c r="C42" s="103"/>
      <c r="D42" s="103"/>
    </row>
    <row r="43" spans="1:4" ht="15" customHeight="1" x14ac:dyDescent="0.25">
      <c r="B43" s="23" t="s">
        <v>155</v>
      </c>
      <c r="C43" s="103"/>
      <c r="D43" s="103"/>
    </row>
    <row r="44" spans="1:4" ht="15" customHeight="1" x14ac:dyDescent="0.25">
      <c r="B44" s="23" t="s">
        <v>156</v>
      </c>
      <c r="C44" s="103"/>
      <c r="D44" s="103"/>
    </row>
    <row r="45" spans="1:4" ht="15" customHeight="1" x14ac:dyDescent="0.25">
      <c r="B45" s="23" t="s">
        <v>157</v>
      </c>
      <c r="C45" s="103"/>
      <c r="D45" s="103"/>
    </row>
    <row r="46" spans="1:4" ht="15" customHeight="1" x14ac:dyDescent="0.25">
      <c r="B46" s="23" t="s">
        <v>159</v>
      </c>
      <c r="C46" s="103"/>
      <c r="D46" s="103"/>
    </row>
    <row r="47" spans="1:4" ht="15" customHeight="1" x14ac:dyDescent="0.25">
      <c r="B47" s="23" t="s">
        <v>155</v>
      </c>
      <c r="C47" s="103"/>
      <c r="D47" s="103"/>
    </row>
    <row r="48" spans="1:4" ht="15" customHeight="1" x14ac:dyDescent="0.25">
      <c r="B48" s="23" t="s">
        <v>156</v>
      </c>
      <c r="C48" s="103"/>
      <c r="D48" s="103"/>
    </row>
    <row r="49" spans="1:4" ht="15" customHeight="1" x14ac:dyDescent="0.25">
      <c r="B49" s="23" t="s">
        <v>157</v>
      </c>
      <c r="C49" s="103"/>
      <c r="D49" s="103"/>
    </row>
    <row r="50" spans="1:4" ht="15" customHeight="1" x14ac:dyDescent="0.25">
      <c r="B50" s="76"/>
      <c r="C50" s="101"/>
      <c r="D50" s="101"/>
    </row>
    <row r="51" spans="1:4" ht="18" x14ac:dyDescent="0.25">
      <c r="A51" s="53" t="s">
        <v>160</v>
      </c>
      <c r="B51" s="76"/>
      <c r="C51" s="101"/>
      <c r="D51" s="101"/>
    </row>
    <row r="52" spans="1:4" ht="15" customHeight="1" x14ac:dyDescent="0.2">
      <c r="A52" s="54" t="s">
        <v>161</v>
      </c>
      <c r="B52" s="76"/>
      <c r="C52" s="101"/>
      <c r="D52" s="101"/>
    </row>
    <row r="53" spans="1:4" ht="15" customHeight="1" x14ac:dyDescent="0.25">
      <c r="B53" s="76"/>
      <c r="C53" s="104" t="s">
        <v>99</v>
      </c>
      <c r="D53" s="104" t="s">
        <v>100</v>
      </c>
    </row>
    <row r="54" spans="1:4" ht="15" customHeight="1" x14ac:dyDescent="0.25">
      <c r="B54" s="23" t="s">
        <v>162</v>
      </c>
      <c r="C54" s="103">
        <v>6.7</v>
      </c>
      <c r="D54" s="103"/>
    </row>
    <row r="55" spans="1:4" ht="15" customHeight="1" x14ac:dyDescent="0.25">
      <c r="B55" s="23" t="s">
        <v>163</v>
      </c>
      <c r="C55" s="103">
        <v>13</v>
      </c>
      <c r="D55" s="103"/>
    </row>
    <row r="56" spans="1:4" ht="15" customHeight="1" x14ac:dyDescent="0.25">
      <c r="B56" s="23" t="s">
        <v>164</v>
      </c>
      <c r="C56" s="103" t="s">
        <v>111</v>
      </c>
      <c r="D56" s="103"/>
    </row>
    <row r="57" spans="1:4" ht="15" customHeight="1" x14ac:dyDescent="0.25">
      <c r="B57" s="76"/>
      <c r="C57" s="101"/>
      <c r="D57" s="101"/>
    </row>
    <row r="58" spans="1:4" ht="15" customHeight="1" x14ac:dyDescent="0.2">
      <c r="A58" s="54" t="s">
        <v>165</v>
      </c>
      <c r="B58" s="76"/>
      <c r="C58" s="101"/>
      <c r="D58" s="101"/>
    </row>
    <row r="59" spans="1:4" ht="15" customHeight="1" x14ac:dyDescent="0.25">
      <c r="B59" s="76"/>
      <c r="C59" s="104" t="s">
        <v>99</v>
      </c>
      <c r="D59" s="104" t="s">
        <v>100</v>
      </c>
    </row>
    <row r="60" spans="1:4" ht="15" customHeight="1" x14ac:dyDescent="0.25">
      <c r="B60" s="23" t="s">
        <v>162</v>
      </c>
      <c r="C60" s="103" t="s">
        <v>111</v>
      </c>
      <c r="D60" s="103"/>
    </row>
    <row r="61" spans="1:4" ht="15" customHeight="1" x14ac:dyDescent="0.25">
      <c r="B61" s="23" t="s">
        <v>163</v>
      </c>
      <c r="C61" s="103" t="s">
        <v>111</v>
      </c>
      <c r="D61" s="103"/>
    </row>
    <row r="62" spans="1:4" ht="15" customHeight="1" x14ac:dyDescent="0.25">
      <c r="B62" s="23" t="s">
        <v>164</v>
      </c>
      <c r="C62" s="103" t="s">
        <v>111</v>
      </c>
      <c r="D62" s="103"/>
    </row>
    <row r="63" spans="1:4" ht="15" customHeight="1" x14ac:dyDescent="0.25">
      <c r="B63" s="76"/>
      <c r="C63" s="101"/>
      <c r="D63" s="101"/>
    </row>
    <row r="64" spans="1:4" ht="15" customHeight="1" x14ac:dyDescent="0.2">
      <c r="A64" s="54" t="s">
        <v>166</v>
      </c>
      <c r="B64" s="76"/>
      <c r="C64" s="101"/>
      <c r="D64" s="101"/>
    </row>
    <row r="65" spans="1:4" ht="15" customHeight="1" x14ac:dyDescent="0.25">
      <c r="B65" s="76"/>
      <c r="C65" s="104" t="s">
        <v>99</v>
      </c>
      <c r="D65" s="104" t="s">
        <v>100</v>
      </c>
    </row>
    <row r="66" spans="1:4" ht="15" customHeight="1" x14ac:dyDescent="0.25">
      <c r="B66" s="23" t="s">
        <v>162</v>
      </c>
      <c r="C66" s="103"/>
      <c r="D66" s="103"/>
    </row>
    <row r="67" spans="1:4" ht="15" customHeight="1" x14ac:dyDescent="0.25">
      <c r="B67" s="23" t="s">
        <v>163</v>
      </c>
      <c r="C67" s="103"/>
      <c r="D67" s="103"/>
    </row>
    <row r="68" spans="1:4" ht="15" customHeight="1" x14ac:dyDescent="0.25">
      <c r="B68" s="23" t="s">
        <v>164</v>
      </c>
      <c r="C68" s="103"/>
      <c r="D68" s="103"/>
    </row>
    <row r="69" spans="1:4" ht="15" customHeight="1" x14ac:dyDescent="0.25">
      <c r="B69" s="76"/>
      <c r="C69" s="101"/>
      <c r="D69" s="101"/>
    </row>
    <row r="70" spans="1:4" ht="18" x14ac:dyDescent="0.25">
      <c r="A70" s="53" t="s">
        <v>167</v>
      </c>
      <c r="B70" s="76"/>
      <c r="C70" s="101"/>
      <c r="D70" s="101"/>
    </row>
    <row r="71" spans="1:4" ht="15" customHeight="1" x14ac:dyDescent="0.2">
      <c r="A71" s="54" t="s">
        <v>99</v>
      </c>
      <c r="B71" s="76"/>
      <c r="C71" s="101"/>
      <c r="D71" s="101"/>
    </row>
    <row r="72" spans="1:4" ht="15" customHeight="1" x14ac:dyDescent="0.25">
      <c r="B72" s="23" t="s">
        <v>168</v>
      </c>
      <c r="C72" s="101"/>
      <c r="D72" s="101"/>
    </row>
    <row r="73" spans="1:4" ht="15" customHeight="1" x14ac:dyDescent="0.25">
      <c r="B73" s="23" t="s">
        <v>169</v>
      </c>
      <c r="C73" s="111">
        <v>82959</v>
      </c>
      <c r="D73" s="101"/>
    </row>
    <row r="74" spans="1:4" ht="33.75" customHeight="1" x14ac:dyDescent="0.25">
      <c r="B74" s="23" t="s">
        <v>170</v>
      </c>
      <c r="C74" s="101"/>
      <c r="D74" s="101"/>
    </row>
    <row r="75" spans="1:4" ht="36.75" customHeight="1" x14ac:dyDescent="0.25">
      <c r="B75" s="23" t="s">
        <v>171</v>
      </c>
      <c r="C75" s="101"/>
      <c r="D75" s="101"/>
    </row>
    <row r="76" spans="1:4" ht="30" x14ac:dyDescent="0.25">
      <c r="B76" s="23" t="s">
        <v>172</v>
      </c>
      <c r="C76" s="101"/>
      <c r="D76" s="101"/>
    </row>
    <row r="77" spans="1:4" ht="15" customHeight="1" x14ac:dyDescent="0.25">
      <c r="B77" s="23" t="s">
        <v>173</v>
      </c>
      <c r="C77" s="101"/>
      <c r="D77" s="101"/>
    </row>
    <row r="78" spans="1:4" ht="15" customHeight="1" x14ac:dyDescent="0.25">
      <c r="B78" s="23" t="s">
        <v>174</v>
      </c>
      <c r="C78" s="101"/>
      <c r="D78" s="101"/>
    </row>
    <row r="79" spans="1:4" ht="15" customHeight="1" x14ac:dyDescent="0.25">
      <c r="B79" s="23" t="s">
        <v>175</v>
      </c>
      <c r="C79" s="101"/>
      <c r="D79" s="101"/>
    </row>
    <row r="80" spans="1:4" ht="15" customHeight="1" x14ac:dyDescent="0.25">
      <c r="B80" s="23" t="s">
        <v>176</v>
      </c>
      <c r="C80" s="101"/>
      <c r="D80" s="101"/>
    </row>
    <row r="81" spans="1:9" ht="15" customHeight="1" x14ac:dyDescent="0.25">
      <c r="B81" s="76"/>
      <c r="C81" s="101"/>
      <c r="D81" s="101"/>
    </row>
    <row r="82" spans="1:9" ht="15" customHeight="1" x14ac:dyDescent="0.2">
      <c r="A82" s="54" t="s">
        <v>100</v>
      </c>
      <c r="B82" s="76"/>
      <c r="C82" s="101"/>
      <c r="D82" s="101"/>
    </row>
    <row r="83" spans="1:9" ht="15" customHeight="1" x14ac:dyDescent="0.25">
      <c r="B83" s="23" t="s">
        <v>168</v>
      </c>
      <c r="C83" s="101"/>
      <c r="D83" s="103"/>
      <c r="E83" s="20"/>
      <c r="F83" s="20"/>
      <c r="G83" s="20"/>
      <c r="H83" s="20"/>
      <c r="I83" s="20"/>
    </row>
    <row r="84" spans="1:9" ht="15" customHeight="1" x14ac:dyDescent="0.25">
      <c r="B84" s="23" t="s">
        <v>169</v>
      </c>
      <c r="C84" s="101"/>
      <c r="D84" s="101"/>
    </row>
    <row r="85" spans="1:9" ht="31.5" customHeight="1" x14ac:dyDescent="0.25">
      <c r="B85" s="23" t="s">
        <v>170</v>
      </c>
      <c r="C85" s="101"/>
      <c r="D85" s="103"/>
      <c r="E85" s="20"/>
      <c r="F85" s="20"/>
    </row>
    <row r="86" spans="1:9" ht="30" customHeight="1" x14ac:dyDescent="0.25">
      <c r="B86" s="23" t="s">
        <v>171</v>
      </c>
      <c r="C86" s="101"/>
      <c r="D86" s="101"/>
    </row>
    <row r="87" spans="1:9" ht="30" x14ac:dyDescent="0.25">
      <c r="B87" s="23" t="s">
        <v>172</v>
      </c>
      <c r="C87" s="103"/>
      <c r="D87" s="103"/>
      <c r="E87" s="20"/>
      <c r="F87" s="20"/>
    </row>
    <row r="88" spans="1:9" ht="15" customHeight="1" x14ac:dyDescent="0.25">
      <c r="B88" s="23" t="s">
        <v>173</v>
      </c>
      <c r="C88" s="103"/>
      <c r="D88" s="103"/>
      <c r="E88" s="20"/>
      <c r="F88" s="20"/>
    </row>
    <row r="89" spans="1:9" ht="15" customHeight="1" x14ac:dyDescent="0.25">
      <c r="B89" s="23" t="s">
        <v>174</v>
      </c>
      <c r="C89" s="101"/>
      <c r="D89" s="103"/>
      <c r="E89" s="20"/>
      <c r="F89" s="20"/>
      <c r="G89" s="20"/>
      <c r="H89" s="20"/>
      <c r="I89" s="20"/>
    </row>
    <row r="90" spans="1:9" ht="15" customHeight="1" x14ac:dyDescent="0.25">
      <c r="B90" s="23" t="s">
        <v>175</v>
      </c>
      <c r="C90" s="103"/>
      <c r="D90" s="103"/>
      <c r="E90" s="20"/>
      <c r="F90" s="20"/>
      <c r="G90" s="20"/>
      <c r="H90" s="20"/>
      <c r="I90" s="20"/>
    </row>
    <row r="91" spans="1:9" ht="15" customHeight="1" x14ac:dyDescent="0.25">
      <c r="B91" s="23" t="s">
        <v>176</v>
      </c>
      <c r="C91" s="103"/>
      <c r="D91" s="103"/>
      <c r="E91" s="20"/>
      <c r="F91" s="20"/>
      <c r="G91" s="20"/>
      <c r="H91" s="20"/>
      <c r="I91" s="20"/>
    </row>
    <row r="92" spans="1:9" ht="15" customHeight="1" x14ac:dyDescent="0.2">
      <c r="B92" s="109" t="s">
        <v>177</v>
      </c>
      <c r="C92" s="103"/>
      <c r="D92" s="103"/>
      <c r="E92" s="20"/>
      <c r="F92" s="20"/>
      <c r="G92" s="20"/>
      <c r="H92" s="20"/>
      <c r="I92" s="20"/>
    </row>
    <row r="93" spans="1:9" ht="15" customHeight="1" x14ac:dyDescent="0.2">
      <c r="B93" s="109" t="s">
        <v>178</v>
      </c>
      <c r="C93" s="103"/>
      <c r="D93" s="103"/>
      <c r="E93" s="20"/>
      <c r="F93" s="20"/>
    </row>
    <row r="94" spans="1:9" ht="15" customHeight="1" x14ac:dyDescent="0.2">
      <c r="B94" s="109" t="s">
        <v>179</v>
      </c>
      <c r="C94" s="103"/>
      <c r="D94" s="103"/>
      <c r="E94" s="20"/>
      <c r="F94" s="20"/>
    </row>
    <row r="95" spans="1:9" ht="15" customHeight="1" x14ac:dyDescent="0.25">
      <c r="C95" s="74"/>
      <c r="D95" s="74"/>
    </row>
  </sheetData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8" sqref="I18"/>
    </sheetView>
  </sheetViews>
  <sheetFormatPr baseColWidth="10" defaultColWidth="9.140625" defaultRowHeight="15" customHeight="1" x14ac:dyDescent="0.25"/>
  <cols>
    <col min="1" max="1" width="7.28515625" style="28" customWidth="1"/>
    <col min="2" max="2" width="26.85546875" style="28" customWidth="1"/>
    <col min="3" max="3" width="12.7109375" style="28" customWidth="1"/>
    <col min="4" max="4" width="30.7109375" style="36" customWidth="1"/>
    <col min="5" max="6" width="9.140625" style="28" customWidth="1"/>
    <col min="7" max="12" width="9.140625" style="28"/>
    <col min="13" max="13" width="9.140625" style="37"/>
    <col min="14" max="14" width="9.140625" style="28"/>
    <col min="15" max="15" width="12.42578125" style="38" bestFit="1" customWidth="1"/>
    <col min="16" max="256" width="9.140625" style="28"/>
    <col min="257" max="257" width="7.28515625" style="28" customWidth="1"/>
    <col min="258" max="258" width="26.85546875" style="28" customWidth="1"/>
    <col min="259" max="259" width="12.7109375" style="28" customWidth="1"/>
    <col min="260" max="260" width="30.7109375" style="28" customWidth="1"/>
    <col min="261" max="262" width="9.140625" style="28" customWidth="1"/>
    <col min="263" max="270" width="9.140625" style="28"/>
    <col min="271" max="271" width="12.42578125" style="28" bestFit="1" customWidth="1"/>
    <col min="272" max="512" width="9.140625" style="28"/>
    <col min="513" max="513" width="7.28515625" style="28" customWidth="1"/>
    <col min="514" max="514" width="26.85546875" style="28" customWidth="1"/>
    <col min="515" max="515" width="12.7109375" style="28" customWidth="1"/>
    <col min="516" max="516" width="30.7109375" style="28" customWidth="1"/>
    <col min="517" max="518" width="9.140625" style="28" customWidth="1"/>
    <col min="519" max="526" width="9.140625" style="28"/>
    <col min="527" max="527" width="12.42578125" style="28" bestFit="1" customWidth="1"/>
    <col min="528" max="768" width="9.140625" style="28"/>
    <col min="769" max="769" width="7.28515625" style="28" customWidth="1"/>
    <col min="770" max="770" width="26.85546875" style="28" customWidth="1"/>
    <col min="771" max="771" width="12.7109375" style="28" customWidth="1"/>
    <col min="772" max="772" width="30.7109375" style="28" customWidth="1"/>
    <col min="773" max="774" width="9.140625" style="28" customWidth="1"/>
    <col min="775" max="782" width="9.140625" style="28"/>
    <col min="783" max="783" width="12.42578125" style="28" bestFit="1" customWidth="1"/>
    <col min="784" max="1024" width="9.140625" style="28"/>
    <col min="1025" max="1025" width="7.28515625" style="28" customWidth="1"/>
    <col min="1026" max="1026" width="26.85546875" style="28" customWidth="1"/>
    <col min="1027" max="1027" width="12.7109375" style="28" customWidth="1"/>
    <col min="1028" max="1028" width="30.7109375" style="28" customWidth="1"/>
    <col min="1029" max="1030" width="9.140625" style="28" customWidth="1"/>
    <col min="1031" max="1038" width="9.140625" style="28"/>
    <col min="1039" max="1039" width="12.42578125" style="28" bestFit="1" customWidth="1"/>
    <col min="1040" max="1280" width="9.140625" style="28"/>
    <col min="1281" max="1281" width="7.28515625" style="28" customWidth="1"/>
    <col min="1282" max="1282" width="26.85546875" style="28" customWidth="1"/>
    <col min="1283" max="1283" width="12.7109375" style="28" customWidth="1"/>
    <col min="1284" max="1284" width="30.7109375" style="28" customWidth="1"/>
    <col min="1285" max="1286" width="9.140625" style="28" customWidth="1"/>
    <col min="1287" max="1294" width="9.140625" style="28"/>
    <col min="1295" max="1295" width="12.42578125" style="28" bestFit="1" customWidth="1"/>
    <col min="1296" max="1536" width="9.140625" style="28"/>
    <col min="1537" max="1537" width="7.28515625" style="28" customWidth="1"/>
    <col min="1538" max="1538" width="26.85546875" style="28" customWidth="1"/>
    <col min="1539" max="1539" width="12.7109375" style="28" customWidth="1"/>
    <col min="1540" max="1540" width="30.7109375" style="28" customWidth="1"/>
    <col min="1541" max="1542" width="9.140625" style="28" customWidth="1"/>
    <col min="1543" max="1550" width="9.140625" style="28"/>
    <col min="1551" max="1551" width="12.42578125" style="28" bestFit="1" customWidth="1"/>
    <col min="1552" max="1792" width="9.140625" style="28"/>
    <col min="1793" max="1793" width="7.28515625" style="28" customWidth="1"/>
    <col min="1794" max="1794" width="26.85546875" style="28" customWidth="1"/>
    <col min="1795" max="1795" width="12.7109375" style="28" customWidth="1"/>
    <col min="1796" max="1796" width="30.7109375" style="28" customWidth="1"/>
    <col min="1797" max="1798" width="9.140625" style="28" customWidth="1"/>
    <col min="1799" max="1806" width="9.140625" style="28"/>
    <col min="1807" max="1807" width="12.42578125" style="28" bestFit="1" customWidth="1"/>
    <col min="1808" max="2048" width="9.140625" style="28"/>
    <col min="2049" max="2049" width="7.28515625" style="28" customWidth="1"/>
    <col min="2050" max="2050" width="26.85546875" style="28" customWidth="1"/>
    <col min="2051" max="2051" width="12.7109375" style="28" customWidth="1"/>
    <col min="2052" max="2052" width="30.7109375" style="28" customWidth="1"/>
    <col min="2053" max="2054" width="9.140625" style="28" customWidth="1"/>
    <col min="2055" max="2062" width="9.140625" style="28"/>
    <col min="2063" max="2063" width="12.42578125" style="28" bestFit="1" customWidth="1"/>
    <col min="2064" max="2304" width="9.140625" style="28"/>
    <col min="2305" max="2305" width="7.28515625" style="28" customWidth="1"/>
    <col min="2306" max="2306" width="26.85546875" style="28" customWidth="1"/>
    <col min="2307" max="2307" width="12.7109375" style="28" customWidth="1"/>
    <col min="2308" max="2308" width="30.7109375" style="28" customWidth="1"/>
    <col min="2309" max="2310" width="9.140625" style="28" customWidth="1"/>
    <col min="2311" max="2318" width="9.140625" style="28"/>
    <col min="2319" max="2319" width="12.42578125" style="28" bestFit="1" customWidth="1"/>
    <col min="2320" max="2560" width="9.140625" style="28"/>
    <col min="2561" max="2561" width="7.28515625" style="28" customWidth="1"/>
    <col min="2562" max="2562" width="26.85546875" style="28" customWidth="1"/>
    <col min="2563" max="2563" width="12.7109375" style="28" customWidth="1"/>
    <col min="2564" max="2564" width="30.7109375" style="28" customWidth="1"/>
    <col min="2565" max="2566" width="9.140625" style="28" customWidth="1"/>
    <col min="2567" max="2574" width="9.140625" style="28"/>
    <col min="2575" max="2575" width="12.42578125" style="28" bestFit="1" customWidth="1"/>
    <col min="2576" max="2816" width="9.140625" style="28"/>
    <col min="2817" max="2817" width="7.28515625" style="28" customWidth="1"/>
    <col min="2818" max="2818" width="26.85546875" style="28" customWidth="1"/>
    <col min="2819" max="2819" width="12.7109375" style="28" customWidth="1"/>
    <col min="2820" max="2820" width="30.7109375" style="28" customWidth="1"/>
    <col min="2821" max="2822" width="9.140625" style="28" customWidth="1"/>
    <col min="2823" max="2830" width="9.140625" style="28"/>
    <col min="2831" max="2831" width="12.42578125" style="28" bestFit="1" customWidth="1"/>
    <col min="2832" max="3072" width="9.140625" style="28"/>
    <col min="3073" max="3073" width="7.28515625" style="28" customWidth="1"/>
    <col min="3074" max="3074" width="26.85546875" style="28" customWidth="1"/>
    <col min="3075" max="3075" width="12.7109375" style="28" customWidth="1"/>
    <col min="3076" max="3076" width="30.7109375" style="28" customWidth="1"/>
    <col min="3077" max="3078" width="9.140625" style="28" customWidth="1"/>
    <col min="3079" max="3086" width="9.140625" style="28"/>
    <col min="3087" max="3087" width="12.42578125" style="28" bestFit="1" customWidth="1"/>
    <col min="3088" max="3328" width="9.140625" style="28"/>
    <col min="3329" max="3329" width="7.28515625" style="28" customWidth="1"/>
    <col min="3330" max="3330" width="26.85546875" style="28" customWidth="1"/>
    <col min="3331" max="3331" width="12.7109375" style="28" customWidth="1"/>
    <col min="3332" max="3332" width="30.7109375" style="28" customWidth="1"/>
    <col min="3333" max="3334" width="9.140625" style="28" customWidth="1"/>
    <col min="3335" max="3342" width="9.140625" style="28"/>
    <col min="3343" max="3343" width="12.42578125" style="28" bestFit="1" customWidth="1"/>
    <col min="3344" max="3584" width="9.140625" style="28"/>
    <col min="3585" max="3585" width="7.28515625" style="28" customWidth="1"/>
    <col min="3586" max="3586" width="26.85546875" style="28" customWidth="1"/>
    <col min="3587" max="3587" width="12.7109375" style="28" customWidth="1"/>
    <col min="3588" max="3588" width="30.7109375" style="28" customWidth="1"/>
    <col min="3589" max="3590" width="9.140625" style="28" customWidth="1"/>
    <col min="3591" max="3598" width="9.140625" style="28"/>
    <col min="3599" max="3599" width="12.42578125" style="28" bestFit="1" customWidth="1"/>
    <col min="3600" max="3840" width="9.140625" style="28"/>
    <col min="3841" max="3841" width="7.28515625" style="28" customWidth="1"/>
    <col min="3842" max="3842" width="26.85546875" style="28" customWidth="1"/>
    <col min="3843" max="3843" width="12.7109375" style="28" customWidth="1"/>
    <col min="3844" max="3844" width="30.7109375" style="28" customWidth="1"/>
    <col min="3845" max="3846" width="9.140625" style="28" customWidth="1"/>
    <col min="3847" max="3854" width="9.140625" style="28"/>
    <col min="3855" max="3855" width="12.42578125" style="28" bestFit="1" customWidth="1"/>
    <col min="3856" max="4096" width="9.140625" style="28"/>
    <col min="4097" max="4097" width="7.28515625" style="28" customWidth="1"/>
    <col min="4098" max="4098" width="26.85546875" style="28" customWidth="1"/>
    <col min="4099" max="4099" width="12.7109375" style="28" customWidth="1"/>
    <col min="4100" max="4100" width="30.7109375" style="28" customWidth="1"/>
    <col min="4101" max="4102" width="9.140625" style="28" customWidth="1"/>
    <col min="4103" max="4110" width="9.140625" style="28"/>
    <col min="4111" max="4111" width="12.42578125" style="28" bestFit="1" customWidth="1"/>
    <col min="4112" max="4352" width="9.140625" style="28"/>
    <col min="4353" max="4353" width="7.28515625" style="28" customWidth="1"/>
    <col min="4354" max="4354" width="26.85546875" style="28" customWidth="1"/>
    <col min="4355" max="4355" width="12.7109375" style="28" customWidth="1"/>
    <col min="4356" max="4356" width="30.7109375" style="28" customWidth="1"/>
    <col min="4357" max="4358" width="9.140625" style="28" customWidth="1"/>
    <col min="4359" max="4366" width="9.140625" style="28"/>
    <col min="4367" max="4367" width="12.42578125" style="28" bestFit="1" customWidth="1"/>
    <col min="4368" max="4608" width="9.140625" style="28"/>
    <col min="4609" max="4609" width="7.28515625" style="28" customWidth="1"/>
    <col min="4610" max="4610" width="26.85546875" style="28" customWidth="1"/>
    <col min="4611" max="4611" width="12.7109375" style="28" customWidth="1"/>
    <col min="4612" max="4612" width="30.7109375" style="28" customWidth="1"/>
    <col min="4613" max="4614" width="9.140625" style="28" customWidth="1"/>
    <col min="4615" max="4622" width="9.140625" style="28"/>
    <col min="4623" max="4623" width="12.42578125" style="28" bestFit="1" customWidth="1"/>
    <col min="4624" max="4864" width="9.140625" style="28"/>
    <col min="4865" max="4865" width="7.28515625" style="28" customWidth="1"/>
    <col min="4866" max="4866" width="26.85546875" style="28" customWidth="1"/>
    <col min="4867" max="4867" width="12.7109375" style="28" customWidth="1"/>
    <col min="4868" max="4868" width="30.7109375" style="28" customWidth="1"/>
    <col min="4869" max="4870" width="9.140625" style="28" customWidth="1"/>
    <col min="4871" max="4878" width="9.140625" style="28"/>
    <col min="4879" max="4879" width="12.42578125" style="28" bestFit="1" customWidth="1"/>
    <col min="4880" max="5120" width="9.140625" style="28"/>
    <col min="5121" max="5121" width="7.28515625" style="28" customWidth="1"/>
    <col min="5122" max="5122" width="26.85546875" style="28" customWidth="1"/>
    <col min="5123" max="5123" width="12.7109375" style="28" customWidth="1"/>
    <col min="5124" max="5124" width="30.7109375" style="28" customWidth="1"/>
    <col min="5125" max="5126" width="9.140625" style="28" customWidth="1"/>
    <col min="5127" max="5134" width="9.140625" style="28"/>
    <col min="5135" max="5135" width="12.42578125" style="28" bestFit="1" customWidth="1"/>
    <col min="5136" max="5376" width="9.140625" style="28"/>
    <col min="5377" max="5377" width="7.28515625" style="28" customWidth="1"/>
    <col min="5378" max="5378" width="26.85546875" style="28" customWidth="1"/>
    <col min="5379" max="5379" width="12.7109375" style="28" customWidth="1"/>
    <col min="5380" max="5380" width="30.7109375" style="28" customWidth="1"/>
    <col min="5381" max="5382" width="9.140625" style="28" customWidth="1"/>
    <col min="5383" max="5390" width="9.140625" style="28"/>
    <col min="5391" max="5391" width="12.42578125" style="28" bestFit="1" customWidth="1"/>
    <col min="5392" max="5632" width="9.140625" style="28"/>
    <col min="5633" max="5633" width="7.28515625" style="28" customWidth="1"/>
    <col min="5634" max="5634" width="26.85546875" style="28" customWidth="1"/>
    <col min="5635" max="5635" width="12.7109375" style="28" customWidth="1"/>
    <col min="5636" max="5636" width="30.7109375" style="28" customWidth="1"/>
    <col min="5637" max="5638" width="9.140625" style="28" customWidth="1"/>
    <col min="5639" max="5646" width="9.140625" style="28"/>
    <col min="5647" max="5647" width="12.42578125" style="28" bestFit="1" customWidth="1"/>
    <col min="5648" max="5888" width="9.140625" style="28"/>
    <col min="5889" max="5889" width="7.28515625" style="28" customWidth="1"/>
    <col min="5890" max="5890" width="26.85546875" style="28" customWidth="1"/>
    <col min="5891" max="5891" width="12.7109375" style="28" customWidth="1"/>
    <col min="5892" max="5892" width="30.7109375" style="28" customWidth="1"/>
    <col min="5893" max="5894" width="9.140625" style="28" customWidth="1"/>
    <col min="5895" max="5902" width="9.140625" style="28"/>
    <col min="5903" max="5903" width="12.42578125" style="28" bestFit="1" customWidth="1"/>
    <col min="5904" max="6144" width="9.140625" style="28"/>
    <col min="6145" max="6145" width="7.28515625" style="28" customWidth="1"/>
    <col min="6146" max="6146" width="26.85546875" style="28" customWidth="1"/>
    <col min="6147" max="6147" width="12.7109375" style="28" customWidth="1"/>
    <col min="6148" max="6148" width="30.7109375" style="28" customWidth="1"/>
    <col min="6149" max="6150" width="9.140625" style="28" customWidth="1"/>
    <col min="6151" max="6158" width="9.140625" style="28"/>
    <col min="6159" max="6159" width="12.42578125" style="28" bestFit="1" customWidth="1"/>
    <col min="6160" max="6400" width="9.140625" style="28"/>
    <col min="6401" max="6401" width="7.28515625" style="28" customWidth="1"/>
    <col min="6402" max="6402" width="26.85546875" style="28" customWidth="1"/>
    <col min="6403" max="6403" width="12.7109375" style="28" customWidth="1"/>
    <col min="6404" max="6404" width="30.7109375" style="28" customWidth="1"/>
    <col min="6405" max="6406" width="9.140625" style="28" customWidth="1"/>
    <col min="6407" max="6414" width="9.140625" style="28"/>
    <col min="6415" max="6415" width="12.42578125" style="28" bestFit="1" customWidth="1"/>
    <col min="6416" max="6656" width="9.140625" style="28"/>
    <col min="6657" max="6657" width="7.28515625" style="28" customWidth="1"/>
    <col min="6658" max="6658" width="26.85546875" style="28" customWidth="1"/>
    <col min="6659" max="6659" width="12.7109375" style="28" customWidth="1"/>
    <col min="6660" max="6660" width="30.7109375" style="28" customWidth="1"/>
    <col min="6661" max="6662" width="9.140625" style="28" customWidth="1"/>
    <col min="6663" max="6670" width="9.140625" style="28"/>
    <col min="6671" max="6671" width="12.42578125" style="28" bestFit="1" customWidth="1"/>
    <col min="6672" max="6912" width="9.140625" style="28"/>
    <col min="6913" max="6913" width="7.28515625" style="28" customWidth="1"/>
    <col min="6914" max="6914" width="26.85546875" style="28" customWidth="1"/>
    <col min="6915" max="6915" width="12.7109375" style="28" customWidth="1"/>
    <col min="6916" max="6916" width="30.7109375" style="28" customWidth="1"/>
    <col min="6917" max="6918" width="9.140625" style="28" customWidth="1"/>
    <col min="6919" max="6926" width="9.140625" style="28"/>
    <col min="6927" max="6927" width="12.42578125" style="28" bestFit="1" customWidth="1"/>
    <col min="6928" max="7168" width="9.140625" style="28"/>
    <col min="7169" max="7169" width="7.28515625" style="28" customWidth="1"/>
    <col min="7170" max="7170" width="26.85546875" style="28" customWidth="1"/>
    <col min="7171" max="7171" width="12.7109375" style="28" customWidth="1"/>
    <col min="7172" max="7172" width="30.7109375" style="28" customWidth="1"/>
    <col min="7173" max="7174" width="9.140625" style="28" customWidth="1"/>
    <col min="7175" max="7182" width="9.140625" style="28"/>
    <col min="7183" max="7183" width="12.42578125" style="28" bestFit="1" customWidth="1"/>
    <col min="7184" max="7424" width="9.140625" style="28"/>
    <col min="7425" max="7425" width="7.28515625" style="28" customWidth="1"/>
    <col min="7426" max="7426" width="26.85546875" style="28" customWidth="1"/>
    <col min="7427" max="7427" width="12.7109375" style="28" customWidth="1"/>
    <col min="7428" max="7428" width="30.7109375" style="28" customWidth="1"/>
    <col min="7429" max="7430" width="9.140625" style="28" customWidth="1"/>
    <col min="7431" max="7438" width="9.140625" style="28"/>
    <col min="7439" max="7439" width="12.42578125" style="28" bestFit="1" customWidth="1"/>
    <col min="7440" max="7680" width="9.140625" style="28"/>
    <col min="7681" max="7681" width="7.28515625" style="28" customWidth="1"/>
    <col min="7682" max="7682" width="26.85546875" style="28" customWidth="1"/>
    <col min="7683" max="7683" width="12.7109375" style="28" customWidth="1"/>
    <col min="7684" max="7684" width="30.7109375" style="28" customWidth="1"/>
    <col min="7685" max="7686" width="9.140625" style="28" customWidth="1"/>
    <col min="7687" max="7694" width="9.140625" style="28"/>
    <col min="7695" max="7695" width="12.42578125" style="28" bestFit="1" customWidth="1"/>
    <col min="7696" max="7936" width="9.140625" style="28"/>
    <col min="7937" max="7937" width="7.28515625" style="28" customWidth="1"/>
    <col min="7938" max="7938" width="26.85546875" style="28" customWidth="1"/>
    <col min="7939" max="7939" width="12.7109375" style="28" customWidth="1"/>
    <col min="7940" max="7940" width="30.7109375" style="28" customWidth="1"/>
    <col min="7941" max="7942" width="9.140625" style="28" customWidth="1"/>
    <col min="7943" max="7950" width="9.140625" style="28"/>
    <col min="7951" max="7951" width="12.42578125" style="28" bestFit="1" customWidth="1"/>
    <col min="7952" max="8192" width="9.140625" style="28"/>
    <col min="8193" max="8193" width="7.28515625" style="28" customWidth="1"/>
    <col min="8194" max="8194" width="26.85546875" style="28" customWidth="1"/>
    <col min="8195" max="8195" width="12.7109375" style="28" customWidth="1"/>
    <col min="8196" max="8196" width="30.7109375" style="28" customWidth="1"/>
    <col min="8197" max="8198" width="9.140625" style="28" customWidth="1"/>
    <col min="8199" max="8206" width="9.140625" style="28"/>
    <col min="8207" max="8207" width="12.42578125" style="28" bestFit="1" customWidth="1"/>
    <col min="8208" max="8448" width="9.140625" style="28"/>
    <col min="8449" max="8449" width="7.28515625" style="28" customWidth="1"/>
    <col min="8450" max="8450" width="26.85546875" style="28" customWidth="1"/>
    <col min="8451" max="8451" width="12.7109375" style="28" customWidth="1"/>
    <col min="8452" max="8452" width="30.7109375" style="28" customWidth="1"/>
    <col min="8453" max="8454" width="9.140625" style="28" customWidth="1"/>
    <col min="8455" max="8462" width="9.140625" style="28"/>
    <col min="8463" max="8463" width="12.42578125" style="28" bestFit="1" customWidth="1"/>
    <col min="8464" max="8704" width="9.140625" style="28"/>
    <col min="8705" max="8705" width="7.28515625" style="28" customWidth="1"/>
    <col min="8706" max="8706" width="26.85546875" style="28" customWidth="1"/>
    <col min="8707" max="8707" width="12.7109375" style="28" customWidth="1"/>
    <col min="8708" max="8708" width="30.7109375" style="28" customWidth="1"/>
    <col min="8709" max="8710" width="9.140625" style="28" customWidth="1"/>
    <col min="8711" max="8718" width="9.140625" style="28"/>
    <col min="8719" max="8719" width="12.42578125" style="28" bestFit="1" customWidth="1"/>
    <col min="8720" max="8960" width="9.140625" style="28"/>
    <col min="8961" max="8961" width="7.28515625" style="28" customWidth="1"/>
    <col min="8962" max="8962" width="26.85546875" style="28" customWidth="1"/>
    <col min="8963" max="8963" width="12.7109375" style="28" customWidth="1"/>
    <col min="8964" max="8964" width="30.7109375" style="28" customWidth="1"/>
    <col min="8965" max="8966" width="9.140625" style="28" customWidth="1"/>
    <col min="8967" max="8974" width="9.140625" style="28"/>
    <col min="8975" max="8975" width="12.42578125" style="28" bestFit="1" customWidth="1"/>
    <col min="8976" max="9216" width="9.140625" style="28"/>
    <col min="9217" max="9217" width="7.28515625" style="28" customWidth="1"/>
    <col min="9218" max="9218" width="26.85546875" style="28" customWidth="1"/>
    <col min="9219" max="9219" width="12.7109375" style="28" customWidth="1"/>
    <col min="9220" max="9220" width="30.7109375" style="28" customWidth="1"/>
    <col min="9221" max="9222" width="9.140625" style="28" customWidth="1"/>
    <col min="9223" max="9230" width="9.140625" style="28"/>
    <col min="9231" max="9231" width="12.42578125" style="28" bestFit="1" customWidth="1"/>
    <col min="9232" max="9472" width="9.140625" style="28"/>
    <col min="9473" max="9473" width="7.28515625" style="28" customWidth="1"/>
    <col min="9474" max="9474" width="26.85546875" style="28" customWidth="1"/>
    <col min="9475" max="9475" width="12.7109375" style="28" customWidth="1"/>
    <col min="9476" max="9476" width="30.7109375" style="28" customWidth="1"/>
    <col min="9477" max="9478" width="9.140625" style="28" customWidth="1"/>
    <col min="9479" max="9486" width="9.140625" style="28"/>
    <col min="9487" max="9487" width="12.42578125" style="28" bestFit="1" customWidth="1"/>
    <col min="9488" max="9728" width="9.140625" style="28"/>
    <col min="9729" max="9729" width="7.28515625" style="28" customWidth="1"/>
    <col min="9730" max="9730" width="26.85546875" style="28" customWidth="1"/>
    <col min="9731" max="9731" width="12.7109375" style="28" customWidth="1"/>
    <col min="9732" max="9732" width="30.7109375" style="28" customWidth="1"/>
    <col min="9733" max="9734" width="9.140625" style="28" customWidth="1"/>
    <col min="9735" max="9742" width="9.140625" style="28"/>
    <col min="9743" max="9743" width="12.42578125" style="28" bestFit="1" customWidth="1"/>
    <col min="9744" max="9984" width="9.140625" style="28"/>
    <col min="9985" max="9985" width="7.28515625" style="28" customWidth="1"/>
    <col min="9986" max="9986" width="26.85546875" style="28" customWidth="1"/>
    <col min="9987" max="9987" width="12.7109375" style="28" customWidth="1"/>
    <col min="9988" max="9988" width="30.7109375" style="28" customWidth="1"/>
    <col min="9989" max="9990" width="9.140625" style="28" customWidth="1"/>
    <col min="9991" max="9998" width="9.140625" style="28"/>
    <col min="9999" max="9999" width="12.42578125" style="28" bestFit="1" customWidth="1"/>
    <col min="10000" max="10240" width="9.140625" style="28"/>
    <col min="10241" max="10241" width="7.28515625" style="28" customWidth="1"/>
    <col min="10242" max="10242" width="26.85546875" style="28" customWidth="1"/>
    <col min="10243" max="10243" width="12.7109375" style="28" customWidth="1"/>
    <col min="10244" max="10244" width="30.7109375" style="28" customWidth="1"/>
    <col min="10245" max="10246" width="9.140625" style="28" customWidth="1"/>
    <col min="10247" max="10254" width="9.140625" style="28"/>
    <col min="10255" max="10255" width="12.42578125" style="28" bestFit="1" customWidth="1"/>
    <col min="10256" max="10496" width="9.140625" style="28"/>
    <col min="10497" max="10497" width="7.28515625" style="28" customWidth="1"/>
    <col min="10498" max="10498" width="26.85546875" style="28" customWidth="1"/>
    <col min="10499" max="10499" width="12.7109375" style="28" customWidth="1"/>
    <col min="10500" max="10500" width="30.7109375" style="28" customWidth="1"/>
    <col min="10501" max="10502" width="9.140625" style="28" customWidth="1"/>
    <col min="10503" max="10510" width="9.140625" style="28"/>
    <col min="10511" max="10511" width="12.42578125" style="28" bestFit="1" customWidth="1"/>
    <col min="10512" max="10752" width="9.140625" style="28"/>
    <col min="10753" max="10753" width="7.28515625" style="28" customWidth="1"/>
    <col min="10754" max="10754" width="26.85546875" style="28" customWidth="1"/>
    <col min="10755" max="10755" width="12.7109375" style="28" customWidth="1"/>
    <col min="10756" max="10756" width="30.7109375" style="28" customWidth="1"/>
    <col min="10757" max="10758" width="9.140625" style="28" customWidth="1"/>
    <col min="10759" max="10766" width="9.140625" style="28"/>
    <col min="10767" max="10767" width="12.42578125" style="28" bestFit="1" customWidth="1"/>
    <col min="10768" max="11008" width="9.140625" style="28"/>
    <col min="11009" max="11009" width="7.28515625" style="28" customWidth="1"/>
    <col min="11010" max="11010" width="26.85546875" style="28" customWidth="1"/>
    <col min="11011" max="11011" width="12.7109375" style="28" customWidth="1"/>
    <col min="11012" max="11012" width="30.7109375" style="28" customWidth="1"/>
    <col min="11013" max="11014" width="9.140625" style="28" customWidth="1"/>
    <col min="11015" max="11022" width="9.140625" style="28"/>
    <col min="11023" max="11023" width="12.42578125" style="28" bestFit="1" customWidth="1"/>
    <col min="11024" max="11264" width="9.140625" style="28"/>
    <col min="11265" max="11265" width="7.28515625" style="28" customWidth="1"/>
    <col min="11266" max="11266" width="26.85546875" style="28" customWidth="1"/>
    <col min="11267" max="11267" width="12.7109375" style="28" customWidth="1"/>
    <col min="11268" max="11268" width="30.7109375" style="28" customWidth="1"/>
    <col min="11269" max="11270" width="9.140625" style="28" customWidth="1"/>
    <col min="11271" max="11278" width="9.140625" style="28"/>
    <col min="11279" max="11279" width="12.42578125" style="28" bestFit="1" customWidth="1"/>
    <col min="11280" max="11520" width="9.140625" style="28"/>
    <col min="11521" max="11521" width="7.28515625" style="28" customWidth="1"/>
    <col min="11522" max="11522" width="26.85546875" style="28" customWidth="1"/>
    <col min="11523" max="11523" width="12.7109375" style="28" customWidth="1"/>
    <col min="11524" max="11524" width="30.7109375" style="28" customWidth="1"/>
    <col min="11525" max="11526" width="9.140625" style="28" customWidth="1"/>
    <col min="11527" max="11534" width="9.140625" style="28"/>
    <col min="11535" max="11535" width="12.42578125" style="28" bestFit="1" customWidth="1"/>
    <col min="11536" max="11776" width="9.140625" style="28"/>
    <col min="11777" max="11777" width="7.28515625" style="28" customWidth="1"/>
    <col min="11778" max="11778" width="26.85546875" style="28" customWidth="1"/>
    <col min="11779" max="11779" width="12.7109375" style="28" customWidth="1"/>
    <col min="11780" max="11780" width="30.7109375" style="28" customWidth="1"/>
    <col min="11781" max="11782" width="9.140625" style="28" customWidth="1"/>
    <col min="11783" max="11790" width="9.140625" style="28"/>
    <col min="11791" max="11791" width="12.42578125" style="28" bestFit="1" customWidth="1"/>
    <col min="11792" max="12032" width="9.140625" style="28"/>
    <col min="12033" max="12033" width="7.28515625" style="28" customWidth="1"/>
    <col min="12034" max="12034" width="26.85546875" style="28" customWidth="1"/>
    <col min="12035" max="12035" width="12.7109375" style="28" customWidth="1"/>
    <col min="12036" max="12036" width="30.7109375" style="28" customWidth="1"/>
    <col min="12037" max="12038" width="9.140625" style="28" customWidth="1"/>
    <col min="12039" max="12046" width="9.140625" style="28"/>
    <col min="12047" max="12047" width="12.42578125" style="28" bestFit="1" customWidth="1"/>
    <col min="12048" max="12288" width="9.140625" style="28"/>
    <col min="12289" max="12289" width="7.28515625" style="28" customWidth="1"/>
    <col min="12290" max="12290" width="26.85546875" style="28" customWidth="1"/>
    <col min="12291" max="12291" width="12.7109375" style="28" customWidth="1"/>
    <col min="12292" max="12292" width="30.7109375" style="28" customWidth="1"/>
    <col min="12293" max="12294" width="9.140625" style="28" customWidth="1"/>
    <col min="12295" max="12302" width="9.140625" style="28"/>
    <col min="12303" max="12303" width="12.42578125" style="28" bestFit="1" customWidth="1"/>
    <col min="12304" max="12544" width="9.140625" style="28"/>
    <col min="12545" max="12545" width="7.28515625" style="28" customWidth="1"/>
    <col min="12546" max="12546" width="26.85546875" style="28" customWidth="1"/>
    <col min="12547" max="12547" width="12.7109375" style="28" customWidth="1"/>
    <col min="12548" max="12548" width="30.7109375" style="28" customWidth="1"/>
    <col min="12549" max="12550" width="9.140625" style="28" customWidth="1"/>
    <col min="12551" max="12558" width="9.140625" style="28"/>
    <col min="12559" max="12559" width="12.42578125" style="28" bestFit="1" customWidth="1"/>
    <col min="12560" max="12800" width="9.140625" style="28"/>
    <col min="12801" max="12801" width="7.28515625" style="28" customWidth="1"/>
    <col min="12802" max="12802" width="26.85546875" style="28" customWidth="1"/>
    <col min="12803" max="12803" width="12.7109375" style="28" customWidth="1"/>
    <col min="12804" max="12804" width="30.7109375" style="28" customWidth="1"/>
    <col min="12805" max="12806" width="9.140625" style="28" customWidth="1"/>
    <col min="12807" max="12814" width="9.140625" style="28"/>
    <col min="12815" max="12815" width="12.42578125" style="28" bestFit="1" customWidth="1"/>
    <col min="12816" max="13056" width="9.140625" style="28"/>
    <col min="13057" max="13057" width="7.28515625" style="28" customWidth="1"/>
    <col min="13058" max="13058" width="26.85546875" style="28" customWidth="1"/>
    <col min="13059" max="13059" width="12.7109375" style="28" customWidth="1"/>
    <col min="13060" max="13060" width="30.7109375" style="28" customWidth="1"/>
    <col min="13061" max="13062" width="9.140625" style="28" customWidth="1"/>
    <col min="13063" max="13070" width="9.140625" style="28"/>
    <col min="13071" max="13071" width="12.42578125" style="28" bestFit="1" customWidth="1"/>
    <col min="13072" max="13312" width="9.140625" style="28"/>
    <col min="13313" max="13313" width="7.28515625" style="28" customWidth="1"/>
    <col min="13314" max="13314" width="26.85546875" style="28" customWidth="1"/>
    <col min="13315" max="13315" width="12.7109375" style="28" customWidth="1"/>
    <col min="13316" max="13316" width="30.7109375" style="28" customWidth="1"/>
    <col min="13317" max="13318" width="9.140625" style="28" customWidth="1"/>
    <col min="13319" max="13326" width="9.140625" style="28"/>
    <col min="13327" max="13327" width="12.42578125" style="28" bestFit="1" customWidth="1"/>
    <col min="13328" max="13568" width="9.140625" style="28"/>
    <col min="13569" max="13569" width="7.28515625" style="28" customWidth="1"/>
    <col min="13570" max="13570" width="26.85546875" style="28" customWidth="1"/>
    <col min="13571" max="13571" width="12.7109375" style="28" customWidth="1"/>
    <col min="13572" max="13572" width="30.7109375" style="28" customWidth="1"/>
    <col min="13573" max="13574" width="9.140625" style="28" customWidth="1"/>
    <col min="13575" max="13582" width="9.140625" style="28"/>
    <col min="13583" max="13583" width="12.42578125" style="28" bestFit="1" customWidth="1"/>
    <col min="13584" max="13824" width="9.140625" style="28"/>
    <col min="13825" max="13825" width="7.28515625" style="28" customWidth="1"/>
    <col min="13826" max="13826" width="26.85546875" style="28" customWidth="1"/>
    <col min="13827" max="13827" width="12.7109375" style="28" customWidth="1"/>
    <col min="13828" max="13828" width="30.7109375" style="28" customWidth="1"/>
    <col min="13829" max="13830" width="9.140625" style="28" customWidth="1"/>
    <col min="13831" max="13838" width="9.140625" style="28"/>
    <col min="13839" max="13839" width="12.42578125" style="28" bestFit="1" customWidth="1"/>
    <col min="13840" max="14080" width="9.140625" style="28"/>
    <col min="14081" max="14081" width="7.28515625" style="28" customWidth="1"/>
    <col min="14082" max="14082" width="26.85546875" style="28" customWidth="1"/>
    <col min="14083" max="14083" width="12.7109375" style="28" customWidth="1"/>
    <col min="14084" max="14084" width="30.7109375" style="28" customWidth="1"/>
    <col min="14085" max="14086" width="9.140625" style="28" customWidth="1"/>
    <col min="14087" max="14094" width="9.140625" style="28"/>
    <col min="14095" max="14095" width="12.42578125" style="28" bestFit="1" customWidth="1"/>
    <col min="14096" max="14336" width="9.140625" style="28"/>
    <col min="14337" max="14337" width="7.28515625" style="28" customWidth="1"/>
    <col min="14338" max="14338" width="26.85546875" style="28" customWidth="1"/>
    <col min="14339" max="14339" width="12.7109375" style="28" customWidth="1"/>
    <col min="14340" max="14340" width="30.7109375" style="28" customWidth="1"/>
    <col min="14341" max="14342" width="9.140625" style="28" customWidth="1"/>
    <col min="14343" max="14350" width="9.140625" style="28"/>
    <col min="14351" max="14351" width="12.42578125" style="28" bestFit="1" customWidth="1"/>
    <col min="14352" max="14592" width="9.140625" style="28"/>
    <col min="14593" max="14593" width="7.28515625" style="28" customWidth="1"/>
    <col min="14594" max="14594" width="26.85546875" style="28" customWidth="1"/>
    <col min="14595" max="14595" width="12.7109375" style="28" customWidth="1"/>
    <col min="14596" max="14596" width="30.7109375" style="28" customWidth="1"/>
    <col min="14597" max="14598" width="9.140625" style="28" customWidth="1"/>
    <col min="14599" max="14606" width="9.140625" style="28"/>
    <col min="14607" max="14607" width="12.42578125" style="28" bestFit="1" customWidth="1"/>
    <col min="14608" max="14848" width="9.140625" style="28"/>
    <col min="14849" max="14849" width="7.28515625" style="28" customWidth="1"/>
    <col min="14850" max="14850" width="26.85546875" style="28" customWidth="1"/>
    <col min="14851" max="14851" width="12.7109375" style="28" customWidth="1"/>
    <col min="14852" max="14852" width="30.7109375" style="28" customWidth="1"/>
    <col min="14853" max="14854" width="9.140625" style="28" customWidth="1"/>
    <col min="14855" max="14862" width="9.140625" style="28"/>
    <col min="14863" max="14863" width="12.42578125" style="28" bestFit="1" customWidth="1"/>
    <col min="14864" max="15104" width="9.140625" style="28"/>
    <col min="15105" max="15105" width="7.28515625" style="28" customWidth="1"/>
    <col min="15106" max="15106" width="26.85546875" style="28" customWidth="1"/>
    <col min="15107" max="15107" width="12.7109375" style="28" customWidth="1"/>
    <col min="15108" max="15108" width="30.7109375" style="28" customWidth="1"/>
    <col min="15109" max="15110" width="9.140625" style="28" customWidth="1"/>
    <col min="15111" max="15118" width="9.140625" style="28"/>
    <col min="15119" max="15119" width="12.42578125" style="28" bestFit="1" customWidth="1"/>
    <col min="15120" max="15360" width="9.140625" style="28"/>
    <col min="15361" max="15361" width="7.28515625" style="28" customWidth="1"/>
    <col min="15362" max="15362" width="26.85546875" style="28" customWidth="1"/>
    <col min="15363" max="15363" width="12.7109375" style="28" customWidth="1"/>
    <col min="15364" max="15364" width="30.7109375" style="28" customWidth="1"/>
    <col min="15365" max="15366" width="9.140625" style="28" customWidth="1"/>
    <col min="15367" max="15374" width="9.140625" style="28"/>
    <col min="15375" max="15375" width="12.42578125" style="28" bestFit="1" customWidth="1"/>
    <col min="15376" max="15616" width="9.140625" style="28"/>
    <col min="15617" max="15617" width="7.28515625" style="28" customWidth="1"/>
    <col min="15618" max="15618" width="26.85546875" style="28" customWidth="1"/>
    <col min="15619" max="15619" width="12.7109375" style="28" customWidth="1"/>
    <col min="15620" max="15620" width="30.7109375" style="28" customWidth="1"/>
    <col min="15621" max="15622" width="9.140625" style="28" customWidth="1"/>
    <col min="15623" max="15630" width="9.140625" style="28"/>
    <col min="15631" max="15631" width="12.42578125" style="28" bestFit="1" customWidth="1"/>
    <col min="15632" max="15872" width="9.140625" style="28"/>
    <col min="15873" max="15873" width="7.28515625" style="28" customWidth="1"/>
    <col min="15874" max="15874" width="26.85546875" style="28" customWidth="1"/>
    <col min="15875" max="15875" width="12.7109375" style="28" customWidth="1"/>
    <col min="15876" max="15876" width="30.7109375" style="28" customWidth="1"/>
    <col min="15877" max="15878" width="9.140625" style="28" customWidth="1"/>
    <col min="15879" max="15886" width="9.140625" style="28"/>
    <col min="15887" max="15887" width="12.42578125" style="28" bestFit="1" customWidth="1"/>
    <col min="15888" max="16128" width="9.140625" style="28"/>
    <col min="16129" max="16129" width="7.28515625" style="28" customWidth="1"/>
    <col min="16130" max="16130" width="26.85546875" style="28" customWidth="1"/>
    <col min="16131" max="16131" width="12.7109375" style="28" customWidth="1"/>
    <col min="16132" max="16132" width="30.7109375" style="28" customWidth="1"/>
    <col min="16133" max="16134" width="9.140625" style="28" customWidth="1"/>
    <col min="16135" max="16142" width="9.140625" style="28"/>
    <col min="16143" max="16143" width="12.42578125" style="28" bestFit="1" customWidth="1"/>
    <col min="16144" max="16384" width="9.140625" style="28"/>
  </cols>
  <sheetData>
    <row r="1" spans="1:11" ht="30" x14ac:dyDescent="0.25">
      <c r="A1" s="156" t="s">
        <v>180</v>
      </c>
      <c r="B1" s="157"/>
      <c r="C1" s="156"/>
      <c r="D1" s="156"/>
      <c r="E1" s="156"/>
      <c r="F1" s="157"/>
    </row>
    <row r="3" spans="1:11" ht="18" x14ac:dyDescent="0.25">
      <c r="A3" s="158" t="s">
        <v>181</v>
      </c>
      <c r="B3" s="157"/>
      <c r="C3" s="157"/>
      <c r="D3" s="157"/>
    </row>
    <row r="4" spans="1:11" ht="15" customHeight="1" x14ac:dyDescent="0.25">
      <c r="B4" s="29" t="s">
        <v>182</v>
      </c>
      <c r="C4" s="30" t="s">
        <v>118</v>
      </c>
      <c r="D4" s="24"/>
    </row>
    <row r="5" spans="1:11" ht="15" customHeight="1" x14ac:dyDescent="0.25">
      <c r="B5" s="29" t="s">
        <v>183</v>
      </c>
      <c r="C5" s="30" t="s">
        <v>118</v>
      </c>
      <c r="D5" s="24"/>
    </row>
    <row r="6" spans="1:11" ht="15" customHeight="1" x14ac:dyDescent="0.25">
      <c r="B6" s="29" t="s">
        <v>184</v>
      </c>
      <c r="C6" s="30" t="s">
        <v>185</v>
      </c>
      <c r="D6" s="31"/>
    </row>
    <row r="7" spans="1:11" ht="15" customHeight="1" x14ac:dyDescent="0.25">
      <c r="B7" s="29" t="s">
        <v>186</v>
      </c>
      <c r="C7" s="30" t="s">
        <v>185</v>
      </c>
      <c r="D7" s="31"/>
    </row>
    <row r="8" spans="1:11" ht="15" customHeight="1" x14ac:dyDescent="0.25">
      <c r="B8" s="29" t="s">
        <v>187</v>
      </c>
      <c r="C8" s="30" t="s">
        <v>188</v>
      </c>
      <c r="D8" s="24"/>
    </row>
    <row r="9" spans="1:11" x14ac:dyDescent="0.25">
      <c r="B9" s="29" t="s">
        <v>189</v>
      </c>
      <c r="C9" s="30" t="s">
        <v>190</v>
      </c>
      <c r="D9" s="24"/>
      <c r="G9" s="28" t="s">
        <v>540</v>
      </c>
    </row>
    <row r="10" spans="1:11" ht="15" customHeight="1" x14ac:dyDescent="0.25">
      <c r="B10" s="29" t="s">
        <v>191</v>
      </c>
      <c r="C10" s="30" t="s">
        <v>119</v>
      </c>
      <c r="D10" s="24"/>
    </row>
    <row r="11" spans="1:11" ht="15" customHeight="1" x14ac:dyDescent="0.25">
      <c r="B11" s="29" t="s">
        <v>192</v>
      </c>
      <c r="C11" s="30" t="s">
        <v>193</v>
      </c>
      <c r="D11" s="24"/>
      <c r="E11" s="32"/>
      <c r="F11" s="33"/>
    </row>
    <row r="12" spans="1:11" ht="15" customHeight="1" x14ac:dyDescent="0.25">
      <c r="B12" s="29" t="s">
        <v>194</v>
      </c>
      <c r="C12" s="30" t="s">
        <v>195</v>
      </c>
      <c r="D12" s="34"/>
      <c r="E12" s="33"/>
      <c r="F12" s="33"/>
      <c r="I12" s="28">
        <v>1.00396</v>
      </c>
      <c r="J12" s="28" t="s">
        <v>544</v>
      </c>
      <c r="K12" s="28" t="s">
        <v>541</v>
      </c>
    </row>
    <row r="13" spans="1:11" ht="15" customHeight="1" x14ac:dyDescent="0.25">
      <c r="B13" s="29" t="s">
        <v>196</v>
      </c>
      <c r="C13" s="30" t="s">
        <v>197</v>
      </c>
      <c r="D13" s="34"/>
      <c r="E13" s="33"/>
      <c r="F13" s="33"/>
      <c r="I13" s="28">
        <v>106</v>
      </c>
      <c r="J13" s="28" t="s">
        <v>543</v>
      </c>
      <c r="K13" s="28" t="s">
        <v>542</v>
      </c>
    </row>
    <row r="14" spans="1:11" ht="15" customHeight="1" x14ac:dyDescent="0.25">
      <c r="B14" s="29" t="s">
        <v>198</v>
      </c>
      <c r="C14" s="30" t="s">
        <v>199</v>
      </c>
      <c r="D14" s="31"/>
    </row>
    <row r="15" spans="1:11" ht="15" customHeight="1" x14ac:dyDescent="0.25">
      <c r="B15" s="29"/>
      <c r="C15" s="30"/>
      <c r="D15" s="31"/>
      <c r="I15" s="28">
        <f>3.78*I12</f>
        <v>3.7949687999999995</v>
      </c>
      <c r="J15" s="28" t="s">
        <v>545</v>
      </c>
    </row>
    <row r="16" spans="1:11" ht="15" customHeight="1" x14ac:dyDescent="0.25">
      <c r="B16" s="29" t="s">
        <v>200</v>
      </c>
      <c r="C16" s="30" t="s">
        <v>193</v>
      </c>
      <c r="D16" s="35"/>
    </row>
    <row r="17" spans="1:10" ht="15" customHeight="1" x14ac:dyDescent="0.25">
      <c r="B17" s="29" t="s">
        <v>201</v>
      </c>
      <c r="C17" s="30" t="s">
        <v>193</v>
      </c>
      <c r="D17" s="35"/>
      <c r="I17" s="28">
        <f>0.29307103866 * I13</f>
        <v>31.06553009796</v>
      </c>
      <c r="J17" s="28" t="s">
        <v>546</v>
      </c>
    </row>
    <row r="18" spans="1:10" ht="15" customHeight="1" x14ac:dyDescent="0.25">
      <c r="I18" s="28">
        <f>I15*365 /1000</f>
        <v>1.3851636119999999</v>
      </c>
      <c r="J18" s="28" t="s">
        <v>547</v>
      </c>
    </row>
    <row r="19" spans="1:10" ht="18" x14ac:dyDescent="0.25">
      <c r="A19" s="158" t="s">
        <v>202</v>
      </c>
      <c r="B19" s="157"/>
      <c r="C19" s="157"/>
      <c r="D19" s="157"/>
    </row>
    <row r="20" spans="1:10" ht="15" customHeight="1" x14ac:dyDescent="0.25">
      <c r="B20" s="29" t="s">
        <v>203</v>
      </c>
      <c r="D20" s="24"/>
      <c r="I20" t="s">
        <v>548</v>
      </c>
      <c r="J20" s="141" t="s">
        <v>549</v>
      </c>
    </row>
    <row r="21" spans="1:10" ht="15" customHeight="1" x14ac:dyDescent="0.25">
      <c r="B21" s="29" t="s">
        <v>204</v>
      </c>
      <c r="C21" s="30" t="s">
        <v>205</v>
      </c>
      <c r="D21" s="24"/>
    </row>
    <row r="22" spans="1:10" ht="15" customHeight="1" x14ac:dyDescent="0.25">
      <c r="B22" s="29" t="s">
        <v>206</v>
      </c>
      <c r="C22" s="30" t="s">
        <v>207</v>
      </c>
      <c r="D22" s="24"/>
    </row>
    <row r="23" spans="1:10" ht="15" customHeight="1" x14ac:dyDescent="0.25">
      <c r="B23" s="29" t="s">
        <v>208</v>
      </c>
      <c r="D23" s="24"/>
    </row>
    <row r="24" spans="1:10" ht="15" customHeight="1" x14ac:dyDescent="0.25">
      <c r="B24" s="29" t="s">
        <v>209</v>
      </c>
      <c r="C24" s="30" t="s">
        <v>185</v>
      </c>
      <c r="D24" s="24"/>
    </row>
    <row r="25" spans="1:10" ht="15" customHeight="1" x14ac:dyDescent="0.25">
      <c r="B25" s="29" t="s">
        <v>210</v>
      </c>
      <c r="C25" s="30" t="s">
        <v>188</v>
      </c>
      <c r="D25" s="24"/>
    </row>
    <row r="27" spans="1:10" ht="18" x14ac:dyDescent="0.25">
      <c r="A27" s="159" t="s">
        <v>211</v>
      </c>
      <c r="B27" s="157"/>
      <c r="C27" s="157"/>
      <c r="D27" s="157"/>
    </row>
    <row r="28" spans="1:10" ht="15" customHeight="1" x14ac:dyDescent="0.25">
      <c r="B28" s="29" t="s">
        <v>212</v>
      </c>
      <c r="C28" s="30" t="s">
        <v>213</v>
      </c>
      <c r="D28" s="24"/>
    </row>
    <row r="29" spans="1:10" ht="15" customHeight="1" x14ac:dyDescent="0.25">
      <c r="B29" s="29" t="s">
        <v>214</v>
      </c>
      <c r="C29" s="30" t="s">
        <v>213</v>
      </c>
      <c r="D29" s="24"/>
    </row>
  </sheetData>
  <mergeCells count="4">
    <mergeCell ref="A1:F1"/>
    <mergeCell ref="A3:D3"/>
    <mergeCell ref="A19:D19"/>
    <mergeCell ref="A27:D27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I15" sqref="I15"/>
    </sheetView>
  </sheetViews>
  <sheetFormatPr baseColWidth="10" defaultColWidth="9.140625" defaultRowHeight="15" customHeight="1" x14ac:dyDescent="0.25"/>
  <cols>
    <col min="1" max="1" width="20" style="19" customWidth="1"/>
    <col min="2" max="2" width="24.140625" style="19" customWidth="1"/>
    <col min="3" max="6" width="9.140625" style="19" customWidth="1"/>
    <col min="7" max="256" width="9.140625" style="19"/>
    <col min="257" max="257" width="20" style="19" customWidth="1"/>
    <col min="258" max="258" width="24.140625" style="19" customWidth="1"/>
    <col min="259" max="262" width="9.140625" style="19" customWidth="1"/>
    <col min="263" max="512" width="9.140625" style="19"/>
    <col min="513" max="513" width="20" style="19" customWidth="1"/>
    <col min="514" max="514" width="24.140625" style="19" customWidth="1"/>
    <col min="515" max="518" width="9.140625" style="19" customWidth="1"/>
    <col min="519" max="768" width="9.140625" style="19"/>
    <col min="769" max="769" width="20" style="19" customWidth="1"/>
    <col min="770" max="770" width="24.140625" style="19" customWidth="1"/>
    <col min="771" max="774" width="9.140625" style="19" customWidth="1"/>
    <col min="775" max="1024" width="9.140625" style="19"/>
    <col min="1025" max="1025" width="20" style="19" customWidth="1"/>
    <col min="1026" max="1026" width="24.140625" style="19" customWidth="1"/>
    <col min="1027" max="1030" width="9.140625" style="19" customWidth="1"/>
    <col min="1031" max="1280" width="9.140625" style="19"/>
    <col min="1281" max="1281" width="20" style="19" customWidth="1"/>
    <col min="1282" max="1282" width="24.140625" style="19" customWidth="1"/>
    <col min="1283" max="1286" width="9.140625" style="19" customWidth="1"/>
    <col min="1287" max="1536" width="9.140625" style="19"/>
    <col min="1537" max="1537" width="20" style="19" customWidth="1"/>
    <col min="1538" max="1538" width="24.140625" style="19" customWidth="1"/>
    <col min="1539" max="1542" width="9.140625" style="19" customWidth="1"/>
    <col min="1543" max="1792" width="9.140625" style="19"/>
    <col min="1793" max="1793" width="20" style="19" customWidth="1"/>
    <col min="1794" max="1794" width="24.140625" style="19" customWidth="1"/>
    <col min="1795" max="1798" width="9.140625" style="19" customWidth="1"/>
    <col min="1799" max="2048" width="9.140625" style="19"/>
    <col min="2049" max="2049" width="20" style="19" customWidth="1"/>
    <col min="2050" max="2050" width="24.140625" style="19" customWidth="1"/>
    <col min="2051" max="2054" width="9.140625" style="19" customWidth="1"/>
    <col min="2055" max="2304" width="9.140625" style="19"/>
    <col min="2305" max="2305" width="20" style="19" customWidth="1"/>
    <col min="2306" max="2306" width="24.140625" style="19" customWidth="1"/>
    <col min="2307" max="2310" width="9.140625" style="19" customWidth="1"/>
    <col min="2311" max="2560" width="9.140625" style="19"/>
    <col min="2561" max="2561" width="20" style="19" customWidth="1"/>
    <col min="2562" max="2562" width="24.140625" style="19" customWidth="1"/>
    <col min="2563" max="2566" width="9.140625" style="19" customWidth="1"/>
    <col min="2567" max="2816" width="9.140625" style="19"/>
    <col min="2817" max="2817" width="20" style="19" customWidth="1"/>
    <col min="2818" max="2818" width="24.140625" style="19" customWidth="1"/>
    <col min="2819" max="2822" width="9.140625" style="19" customWidth="1"/>
    <col min="2823" max="3072" width="9.140625" style="19"/>
    <col min="3073" max="3073" width="20" style="19" customWidth="1"/>
    <col min="3074" max="3074" width="24.140625" style="19" customWidth="1"/>
    <col min="3075" max="3078" width="9.140625" style="19" customWidth="1"/>
    <col min="3079" max="3328" width="9.140625" style="19"/>
    <col min="3329" max="3329" width="20" style="19" customWidth="1"/>
    <col min="3330" max="3330" width="24.140625" style="19" customWidth="1"/>
    <col min="3331" max="3334" width="9.140625" style="19" customWidth="1"/>
    <col min="3335" max="3584" width="9.140625" style="19"/>
    <col min="3585" max="3585" width="20" style="19" customWidth="1"/>
    <col min="3586" max="3586" width="24.140625" style="19" customWidth="1"/>
    <col min="3587" max="3590" width="9.140625" style="19" customWidth="1"/>
    <col min="3591" max="3840" width="9.140625" style="19"/>
    <col min="3841" max="3841" width="20" style="19" customWidth="1"/>
    <col min="3842" max="3842" width="24.140625" style="19" customWidth="1"/>
    <col min="3843" max="3846" width="9.140625" style="19" customWidth="1"/>
    <col min="3847" max="4096" width="9.140625" style="19"/>
    <col min="4097" max="4097" width="20" style="19" customWidth="1"/>
    <col min="4098" max="4098" width="24.140625" style="19" customWidth="1"/>
    <col min="4099" max="4102" width="9.140625" style="19" customWidth="1"/>
    <col min="4103" max="4352" width="9.140625" style="19"/>
    <col min="4353" max="4353" width="20" style="19" customWidth="1"/>
    <col min="4354" max="4354" width="24.140625" style="19" customWidth="1"/>
    <col min="4355" max="4358" width="9.140625" style="19" customWidth="1"/>
    <col min="4359" max="4608" width="9.140625" style="19"/>
    <col min="4609" max="4609" width="20" style="19" customWidth="1"/>
    <col min="4610" max="4610" width="24.140625" style="19" customWidth="1"/>
    <col min="4611" max="4614" width="9.140625" style="19" customWidth="1"/>
    <col min="4615" max="4864" width="9.140625" style="19"/>
    <col min="4865" max="4865" width="20" style="19" customWidth="1"/>
    <col min="4866" max="4866" width="24.140625" style="19" customWidth="1"/>
    <col min="4867" max="4870" width="9.140625" style="19" customWidth="1"/>
    <col min="4871" max="5120" width="9.140625" style="19"/>
    <col min="5121" max="5121" width="20" style="19" customWidth="1"/>
    <col min="5122" max="5122" width="24.140625" style="19" customWidth="1"/>
    <col min="5123" max="5126" width="9.140625" style="19" customWidth="1"/>
    <col min="5127" max="5376" width="9.140625" style="19"/>
    <col min="5377" max="5377" width="20" style="19" customWidth="1"/>
    <col min="5378" max="5378" width="24.140625" style="19" customWidth="1"/>
    <col min="5379" max="5382" width="9.140625" style="19" customWidth="1"/>
    <col min="5383" max="5632" width="9.140625" style="19"/>
    <col min="5633" max="5633" width="20" style="19" customWidth="1"/>
    <col min="5634" max="5634" width="24.140625" style="19" customWidth="1"/>
    <col min="5635" max="5638" width="9.140625" style="19" customWidth="1"/>
    <col min="5639" max="5888" width="9.140625" style="19"/>
    <col min="5889" max="5889" width="20" style="19" customWidth="1"/>
    <col min="5890" max="5890" width="24.140625" style="19" customWidth="1"/>
    <col min="5891" max="5894" width="9.140625" style="19" customWidth="1"/>
    <col min="5895" max="6144" width="9.140625" style="19"/>
    <col min="6145" max="6145" width="20" style="19" customWidth="1"/>
    <col min="6146" max="6146" width="24.140625" style="19" customWidth="1"/>
    <col min="6147" max="6150" width="9.140625" style="19" customWidth="1"/>
    <col min="6151" max="6400" width="9.140625" style="19"/>
    <col min="6401" max="6401" width="20" style="19" customWidth="1"/>
    <col min="6402" max="6402" width="24.140625" style="19" customWidth="1"/>
    <col min="6403" max="6406" width="9.140625" style="19" customWidth="1"/>
    <col min="6407" max="6656" width="9.140625" style="19"/>
    <col min="6657" max="6657" width="20" style="19" customWidth="1"/>
    <col min="6658" max="6658" width="24.140625" style="19" customWidth="1"/>
    <col min="6659" max="6662" width="9.140625" style="19" customWidth="1"/>
    <col min="6663" max="6912" width="9.140625" style="19"/>
    <col min="6913" max="6913" width="20" style="19" customWidth="1"/>
    <col min="6914" max="6914" width="24.140625" style="19" customWidth="1"/>
    <col min="6915" max="6918" width="9.140625" style="19" customWidth="1"/>
    <col min="6919" max="7168" width="9.140625" style="19"/>
    <col min="7169" max="7169" width="20" style="19" customWidth="1"/>
    <col min="7170" max="7170" width="24.140625" style="19" customWidth="1"/>
    <col min="7171" max="7174" width="9.140625" style="19" customWidth="1"/>
    <col min="7175" max="7424" width="9.140625" style="19"/>
    <col min="7425" max="7425" width="20" style="19" customWidth="1"/>
    <col min="7426" max="7426" width="24.140625" style="19" customWidth="1"/>
    <col min="7427" max="7430" width="9.140625" style="19" customWidth="1"/>
    <col min="7431" max="7680" width="9.140625" style="19"/>
    <col min="7681" max="7681" width="20" style="19" customWidth="1"/>
    <col min="7682" max="7682" width="24.140625" style="19" customWidth="1"/>
    <col min="7683" max="7686" width="9.140625" style="19" customWidth="1"/>
    <col min="7687" max="7936" width="9.140625" style="19"/>
    <col min="7937" max="7937" width="20" style="19" customWidth="1"/>
    <col min="7938" max="7938" width="24.140625" style="19" customWidth="1"/>
    <col min="7939" max="7942" width="9.140625" style="19" customWidth="1"/>
    <col min="7943" max="8192" width="9.140625" style="19"/>
    <col min="8193" max="8193" width="20" style="19" customWidth="1"/>
    <col min="8194" max="8194" width="24.140625" style="19" customWidth="1"/>
    <col min="8195" max="8198" width="9.140625" style="19" customWidth="1"/>
    <col min="8199" max="8448" width="9.140625" style="19"/>
    <col min="8449" max="8449" width="20" style="19" customWidth="1"/>
    <col min="8450" max="8450" width="24.140625" style="19" customWidth="1"/>
    <col min="8451" max="8454" width="9.140625" style="19" customWidth="1"/>
    <col min="8455" max="8704" width="9.140625" style="19"/>
    <col min="8705" max="8705" width="20" style="19" customWidth="1"/>
    <col min="8706" max="8706" width="24.140625" style="19" customWidth="1"/>
    <col min="8707" max="8710" width="9.140625" style="19" customWidth="1"/>
    <col min="8711" max="8960" width="9.140625" style="19"/>
    <col min="8961" max="8961" width="20" style="19" customWidth="1"/>
    <col min="8962" max="8962" width="24.140625" style="19" customWidth="1"/>
    <col min="8963" max="8966" width="9.140625" style="19" customWidth="1"/>
    <col min="8967" max="9216" width="9.140625" style="19"/>
    <col min="9217" max="9217" width="20" style="19" customWidth="1"/>
    <col min="9218" max="9218" width="24.140625" style="19" customWidth="1"/>
    <col min="9219" max="9222" width="9.140625" style="19" customWidth="1"/>
    <col min="9223" max="9472" width="9.140625" style="19"/>
    <col min="9473" max="9473" width="20" style="19" customWidth="1"/>
    <col min="9474" max="9474" width="24.140625" style="19" customWidth="1"/>
    <col min="9475" max="9478" width="9.140625" style="19" customWidth="1"/>
    <col min="9479" max="9728" width="9.140625" style="19"/>
    <col min="9729" max="9729" width="20" style="19" customWidth="1"/>
    <col min="9730" max="9730" width="24.140625" style="19" customWidth="1"/>
    <col min="9731" max="9734" width="9.140625" style="19" customWidth="1"/>
    <col min="9735" max="9984" width="9.140625" style="19"/>
    <col min="9985" max="9985" width="20" style="19" customWidth="1"/>
    <col min="9986" max="9986" width="24.140625" style="19" customWidth="1"/>
    <col min="9987" max="9990" width="9.140625" style="19" customWidth="1"/>
    <col min="9991" max="10240" width="9.140625" style="19"/>
    <col min="10241" max="10241" width="20" style="19" customWidth="1"/>
    <col min="10242" max="10242" width="24.140625" style="19" customWidth="1"/>
    <col min="10243" max="10246" width="9.140625" style="19" customWidth="1"/>
    <col min="10247" max="10496" width="9.140625" style="19"/>
    <col min="10497" max="10497" width="20" style="19" customWidth="1"/>
    <col min="10498" max="10498" width="24.140625" style="19" customWidth="1"/>
    <col min="10499" max="10502" width="9.140625" style="19" customWidth="1"/>
    <col min="10503" max="10752" width="9.140625" style="19"/>
    <col min="10753" max="10753" width="20" style="19" customWidth="1"/>
    <col min="10754" max="10754" width="24.140625" style="19" customWidth="1"/>
    <col min="10755" max="10758" width="9.140625" style="19" customWidth="1"/>
    <col min="10759" max="11008" width="9.140625" style="19"/>
    <col min="11009" max="11009" width="20" style="19" customWidth="1"/>
    <col min="11010" max="11010" width="24.140625" style="19" customWidth="1"/>
    <col min="11011" max="11014" width="9.140625" style="19" customWidth="1"/>
    <col min="11015" max="11264" width="9.140625" style="19"/>
    <col min="11265" max="11265" width="20" style="19" customWidth="1"/>
    <col min="11266" max="11266" width="24.140625" style="19" customWidth="1"/>
    <col min="11267" max="11270" width="9.140625" style="19" customWidth="1"/>
    <col min="11271" max="11520" width="9.140625" style="19"/>
    <col min="11521" max="11521" width="20" style="19" customWidth="1"/>
    <col min="11522" max="11522" width="24.140625" style="19" customWidth="1"/>
    <col min="11523" max="11526" width="9.140625" style="19" customWidth="1"/>
    <col min="11527" max="11776" width="9.140625" style="19"/>
    <col min="11777" max="11777" width="20" style="19" customWidth="1"/>
    <col min="11778" max="11778" width="24.140625" style="19" customWidth="1"/>
    <col min="11779" max="11782" width="9.140625" style="19" customWidth="1"/>
    <col min="11783" max="12032" width="9.140625" style="19"/>
    <col min="12033" max="12033" width="20" style="19" customWidth="1"/>
    <col min="12034" max="12034" width="24.140625" style="19" customWidth="1"/>
    <col min="12035" max="12038" width="9.140625" style="19" customWidth="1"/>
    <col min="12039" max="12288" width="9.140625" style="19"/>
    <col min="12289" max="12289" width="20" style="19" customWidth="1"/>
    <col min="12290" max="12290" width="24.140625" style="19" customWidth="1"/>
    <col min="12291" max="12294" width="9.140625" style="19" customWidth="1"/>
    <col min="12295" max="12544" width="9.140625" style="19"/>
    <col min="12545" max="12545" width="20" style="19" customWidth="1"/>
    <col min="12546" max="12546" width="24.140625" style="19" customWidth="1"/>
    <col min="12547" max="12550" width="9.140625" style="19" customWidth="1"/>
    <col min="12551" max="12800" width="9.140625" style="19"/>
    <col min="12801" max="12801" width="20" style="19" customWidth="1"/>
    <col min="12802" max="12802" width="24.140625" style="19" customWidth="1"/>
    <col min="12803" max="12806" width="9.140625" style="19" customWidth="1"/>
    <col min="12807" max="13056" width="9.140625" style="19"/>
    <col min="13057" max="13057" width="20" style="19" customWidth="1"/>
    <col min="13058" max="13058" width="24.140625" style="19" customWidth="1"/>
    <col min="13059" max="13062" width="9.140625" style="19" customWidth="1"/>
    <col min="13063" max="13312" width="9.140625" style="19"/>
    <col min="13313" max="13313" width="20" style="19" customWidth="1"/>
    <col min="13314" max="13314" width="24.140625" style="19" customWidth="1"/>
    <col min="13315" max="13318" width="9.140625" style="19" customWidth="1"/>
    <col min="13319" max="13568" width="9.140625" style="19"/>
    <col min="13569" max="13569" width="20" style="19" customWidth="1"/>
    <col min="13570" max="13570" width="24.140625" style="19" customWidth="1"/>
    <col min="13571" max="13574" width="9.140625" style="19" customWidth="1"/>
    <col min="13575" max="13824" width="9.140625" style="19"/>
    <col min="13825" max="13825" width="20" style="19" customWidth="1"/>
    <col min="13826" max="13826" width="24.140625" style="19" customWidth="1"/>
    <col min="13827" max="13830" width="9.140625" style="19" customWidth="1"/>
    <col min="13831" max="14080" width="9.140625" style="19"/>
    <col min="14081" max="14081" width="20" style="19" customWidth="1"/>
    <col min="14082" max="14082" width="24.140625" style="19" customWidth="1"/>
    <col min="14083" max="14086" width="9.140625" style="19" customWidth="1"/>
    <col min="14087" max="14336" width="9.140625" style="19"/>
    <col min="14337" max="14337" width="20" style="19" customWidth="1"/>
    <col min="14338" max="14338" width="24.140625" style="19" customWidth="1"/>
    <col min="14339" max="14342" width="9.140625" style="19" customWidth="1"/>
    <col min="14343" max="14592" width="9.140625" style="19"/>
    <col min="14593" max="14593" width="20" style="19" customWidth="1"/>
    <col min="14594" max="14594" width="24.140625" style="19" customWidth="1"/>
    <col min="14595" max="14598" width="9.140625" style="19" customWidth="1"/>
    <col min="14599" max="14848" width="9.140625" style="19"/>
    <col min="14849" max="14849" width="20" style="19" customWidth="1"/>
    <col min="14850" max="14850" width="24.140625" style="19" customWidth="1"/>
    <col min="14851" max="14854" width="9.140625" style="19" customWidth="1"/>
    <col min="14855" max="15104" width="9.140625" style="19"/>
    <col min="15105" max="15105" width="20" style="19" customWidth="1"/>
    <col min="15106" max="15106" width="24.140625" style="19" customWidth="1"/>
    <col min="15107" max="15110" width="9.140625" style="19" customWidth="1"/>
    <col min="15111" max="15360" width="9.140625" style="19"/>
    <col min="15361" max="15361" width="20" style="19" customWidth="1"/>
    <col min="15362" max="15362" width="24.140625" style="19" customWidth="1"/>
    <col min="15363" max="15366" width="9.140625" style="19" customWidth="1"/>
    <col min="15367" max="15616" width="9.140625" style="19"/>
    <col min="15617" max="15617" width="20" style="19" customWidth="1"/>
    <col min="15618" max="15618" width="24.140625" style="19" customWidth="1"/>
    <col min="15619" max="15622" width="9.140625" style="19" customWidth="1"/>
    <col min="15623" max="15872" width="9.140625" style="19"/>
    <col min="15873" max="15873" width="20" style="19" customWidth="1"/>
    <col min="15874" max="15874" width="24.140625" style="19" customWidth="1"/>
    <col min="15875" max="15878" width="9.140625" style="19" customWidth="1"/>
    <col min="15879" max="16128" width="9.140625" style="19"/>
    <col min="16129" max="16129" width="20" style="19" customWidth="1"/>
    <col min="16130" max="16130" width="24.140625" style="19" customWidth="1"/>
    <col min="16131" max="16134" width="9.140625" style="19" customWidth="1"/>
    <col min="16135" max="16384" width="9.140625" style="19"/>
  </cols>
  <sheetData>
    <row r="1" spans="1:4" s="61" customFormat="1" ht="12.75" x14ac:dyDescent="0.2">
      <c r="A1" s="61" t="s">
        <v>215</v>
      </c>
      <c r="B1" s="61" t="s">
        <v>215</v>
      </c>
    </row>
    <row r="2" spans="1:4" s="62" customFormat="1" ht="15" customHeight="1" x14ac:dyDescent="0.2">
      <c r="B2" s="62" t="s">
        <v>188</v>
      </c>
    </row>
    <row r="3" spans="1:4" ht="63" customHeight="1" x14ac:dyDescent="0.25">
      <c r="A3" s="21"/>
    </row>
    <row r="6" spans="1:4" ht="15" customHeight="1" x14ac:dyDescent="0.25">
      <c r="A6" s="19" t="s">
        <v>559</v>
      </c>
      <c r="C6" s="19" t="s">
        <v>560</v>
      </c>
    </row>
    <row r="8" spans="1:4" ht="15" customHeight="1" x14ac:dyDescent="0.25">
      <c r="C8" s="20"/>
    </row>
    <row r="9" spans="1:4" ht="15" customHeight="1" x14ac:dyDescent="0.25">
      <c r="C9" s="20">
        <f>8*17888</f>
        <v>143104</v>
      </c>
    </row>
    <row r="10" spans="1:4" ht="15" customHeight="1" x14ac:dyDescent="0.25">
      <c r="A10" s="20"/>
    </row>
    <row r="12" spans="1:4" ht="15" customHeight="1" x14ac:dyDescent="0.25">
      <c r="C12" s="19">
        <f>C9/365*D12/24</f>
        <v>65.344292237442929</v>
      </c>
      <c r="D12" s="19">
        <v>4</v>
      </c>
    </row>
  </sheetData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2"/>
  <sheetViews>
    <sheetView tabSelected="1" topLeftCell="A55" zoomScale="70" zoomScaleNormal="70" workbookViewId="0">
      <selection activeCell="D16" sqref="D16"/>
    </sheetView>
  </sheetViews>
  <sheetFormatPr baseColWidth="10" defaultColWidth="9.140625" defaultRowHeight="15" x14ac:dyDescent="0.25"/>
  <cols>
    <col min="1" max="1" width="9.140625" style="2"/>
    <col min="2" max="2" width="13.5703125" style="2" customWidth="1"/>
    <col min="3" max="3" width="50.28515625" style="2" customWidth="1"/>
    <col min="4" max="4" width="85.85546875" style="2" bestFit="1" customWidth="1"/>
    <col min="5" max="5" width="42.7109375" style="14" customWidth="1"/>
    <col min="6" max="6" width="32.7109375" style="14" customWidth="1"/>
    <col min="7" max="7" width="9.140625" style="83"/>
    <col min="8" max="8" width="15.42578125" style="2" bestFit="1" customWidth="1"/>
    <col min="9" max="9" width="5.42578125" style="2" bestFit="1" customWidth="1"/>
    <col min="10" max="10" width="16.140625" style="2" bestFit="1" customWidth="1"/>
    <col min="11" max="11" width="5.42578125" style="2" bestFit="1" customWidth="1"/>
    <col min="12" max="12" width="12.5703125" style="2" bestFit="1" customWidth="1"/>
    <col min="13" max="13" width="5.42578125" style="2" bestFit="1" customWidth="1"/>
    <col min="14" max="14" width="23.140625" style="2" bestFit="1" customWidth="1"/>
    <col min="15" max="15" width="5.42578125" style="2" bestFit="1" customWidth="1"/>
    <col min="16" max="16" width="9.42578125" style="2" bestFit="1" customWidth="1"/>
    <col min="17" max="17" width="5.42578125" style="2" bestFit="1" customWidth="1"/>
    <col min="18" max="18" width="9.42578125" style="2" bestFit="1" customWidth="1"/>
    <col min="19" max="19" width="5.42578125" style="2" bestFit="1" customWidth="1"/>
    <col min="20" max="20" width="9.42578125" style="2" bestFit="1" customWidth="1"/>
    <col min="21" max="21" width="5.42578125" style="2" bestFit="1" customWidth="1"/>
    <col min="22" max="22" width="9.42578125" style="2" bestFit="1" customWidth="1"/>
    <col min="23" max="23" width="5.42578125" style="2" bestFit="1" customWidth="1"/>
    <col min="24" max="24" width="9.42578125" style="2" bestFit="1" customWidth="1"/>
    <col min="25" max="25" width="5.42578125" style="2" bestFit="1" customWidth="1"/>
    <col min="26" max="26" width="25" style="2" bestFit="1" customWidth="1"/>
    <col min="27" max="27" width="21.7109375" style="2" bestFit="1" customWidth="1"/>
    <col min="28" max="28" width="4" style="2" bestFit="1" customWidth="1"/>
    <col min="29" max="16384" width="9.140625" style="2"/>
  </cols>
  <sheetData>
    <row r="1" spans="1:8" s="3" customFormat="1" x14ac:dyDescent="0.25">
      <c r="C1" s="3" t="s">
        <v>6</v>
      </c>
      <c r="D1" s="3" t="s">
        <v>9</v>
      </c>
      <c r="E1" s="12" t="s">
        <v>7</v>
      </c>
      <c r="F1" s="12" t="s">
        <v>505</v>
      </c>
    </row>
    <row r="2" spans="1:8" s="4" customFormat="1" ht="23.25" x14ac:dyDescent="0.35">
      <c r="A2" s="4" t="s">
        <v>218</v>
      </c>
      <c r="C2" s="4" t="s">
        <v>218</v>
      </c>
      <c r="D2" s="4" t="str">
        <f>pathBL</f>
        <v>D:\Projects\081_Central_Hotel_New\07 IDF\baseline.idf</v>
      </c>
      <c r="E2" s="4" t="s">
        <v>5</v>
      </c>
      <c r="F2" s="13" t="s">
        <v>218</v>
      </c>
      <c r="G2" s="5"/>
      <c r="H2" s="4" t="s">
        <v>592</v>
      </c>
    </row>
    <row r="3" spans="1:8" s="3" customFormat="1" x14ac:dyDescent="0.25">
      <c r="B3" s="3" t="s">
        <v>587</v>
      </c>
      <c r="F3" s="12"/>
      <c r="G3" s="142"/>
    </row>
    <row r="4" spans="1:8" s="3" customFormat="1" x14ac:dyDescent="0.25">
      <c r="C4" s="3" t="s">
        <v>588</v>
      </c>
      <c r="D4" s="3" t="s">
        <v>589</v>
      </c>
      <c r="F4" s="12"/>
      <c r="G4" s="142"/>
    </row>
    <row r="5" spans="1:8" s="16" customFormat="1" x14ac:dyDescent="0.25">
      <c r="C5" s="16" t="s">
        <v>590</v>
      </c>
      <c r="D5" s="16" t="s">
        <v>591</v>
      </c>
      <c r="F5" s="150"/>
      <c r="G5" s="6"/>
    </row>
    <row r="6" spans="1:8" s="3" customFormat="1" x14ac:dyDescent="0.25">
      <c r="B6" s="3" t="s">
        <v>580</v>
      </c>
      <c r="F6" s="12"/>
      <c r="G6" s="142"/>
    </row>
    <row r="7" spans="1:8" s="3" customFormat="1" x14ac:dyDescent="0.25">
      <c r="C7" s="3" t="s">
        <v>581</v>
      </c>
      <c r="D7" s="3" t="s">
        <v>33</v>
      </c>
      <c r="F7" s="12"/>
      <c r="G7" s="142"/>
    </row>
    <row r="8" spans="1:8" s="16" customFormat="1" x14ac:dyDescent="0.25">
      <c r="B8" s="16" t="s">
        <v>602</v>
      </c>
      <c r="C8" s="16" t="s">
        <v>582</v>
      </c>
      <c r="D8" s="16" t="s">
        <v>5</v>
      </c>
      <c r="F8" s="150"/>
      <c r="G8" s="6"/>
    </row>
    <row r="9" spans="1:8" s="16" customFormat="1" x14ac:dyDescent="0.25">
      <c r="B9" s="16" t="s">
        <v>602</v>
      </c>
      <c r="C9" s="16" t="s">
        <v>583</v>
      </c>
      <c r="D9" s="16" t="s">
        <v>5</v>
      </c>
      <c r="F9" s="150"/>
      <c r="G9" s="6"/>
    </row>
    <row r="10" spans="1:8" s="16" customFormat="1" x14ac:dyDescent="0.25">
      <c r="B10" s="16" t="s">
        <v>602</v>
      </c>
      <c r="C10" s="16" t="s">
        <v>584</v>
      </c>
      <c r="D10" s="16" t="s">
        <v>5</v>
      </c>
      <c r="F10" s="150"/>
      <c r="G10" s="6"/>
    </row>
    <row r="11" spans="1:8" s="16" customFormat="1" x14ac:dyDescent="0.25">
      <c r="B11" s="16" t="s">
        <v>602</v>
      </c>
      <c r="C11" s="16" t="s">
        <v>585</v>
      </c>
      <c r="D11" s="16" t="s">
        <v>5</v>
      </c>
      <c r="F11" s="150"/>
      <c r="G11" s="6"/>
    </row>
    <row r="12" spans="1:8" s="3" customFormat="1" x14ac:dyDescent="0.25">
      <c r="B12" s="16" t="s">
        <v>602</v>
      </c>
      <c r="C12" s="6" t="s">
        <v>603</v>
      </c>
      <c r="D12" s="16" t="s">
        <v>5</v>
      </c>
      <c r="F12" s="17"/>
    </row>
    <row r="13" spans="1:8" x14ac:dyDescent="0.25">
      <c r="B13" s="3" t="s">
        <v>0</v>
      </c>
      <c r="E13" s="2"/>
    </row>
    <row r="14" spans="1:8" s="3" customFormat="1" x14ac:dyDescent="0.25">
      <c r="C14" s="3" t="s">
        <v>8</v>
      </c>
      <c r="D14" s="3" t="s">
        <v>10</v>
      </c>
      <c r="E14" s="3" t="s">
        <v>564</v>
      </c>
      <c r="F14" s="12"/>
    </row>
    <row r="15" spans="1:8" s="16" customFormat="1" x14ac:dyDescent="0.25">
      <c r="B15" s="16" t="s">
        <v>562</v>
      </c>
      <c r="C15" s="16" t="s">
        <v>605</v>
      </c>
      <c r="F15" s="150"/>
    </row>
    <row r="16" spans="1:8" s="16" customFormat="1" x14ac:dyDescent="0.25">
      <c r="C16" s="16" t="s">
        <v>606</v>
      </c>
      <c r="F16" s="150"/>
    </row>
    <row r="17" spans="2:7" s="16" customFormat="1" x14ac:dyDescent="0.25">
      <c r="B17" s="16" t="s">
        <v>562</v>
      </c>
      <c r="C17" s="16" t="s">
        <v>609</v>
      </c>
      <c r="F17" s="150"/>
    </row>
    <row r="18" spans="2:7" s="16" customFormat="1" x14ac:dyDescent="0.25">
      <c r="B18" s="16" t="s">
        <v>562</v>
      </c>
      <c r="C18" s="16" t="s">
        <v>607</v>
      </c>
      <c r="F18" s="150"/>
    </row>
    <row r="19" spans="2:7" s="3" customFormat="1" x14ac:dyDescent="0.25">
      <c r="B19" s="16" t="s">
        <v>562</v>
      </c>
      <c r="C19" s="16" t="s">
        <v>597</v>
      </c>
      <c r="F19" s="12"/>
    </row>
    <row r="20" spans="2:7" s="3" customFormat="1" x14ac:dyDescent="0.25">
      <c r="B20" s="16" t="s">
        <v>562</v>
      </c>
      <c r="C20" s="16" t="s">
        <v>559</v>
      </c>
      <c r="F20" s="12"/>
    </row>
    <row r="21" spans="2:7" s="3" customFormat="1" x14ac:dyDescent="0.25">
      <c r="B21" s="16" t="s">
        <v>562</v>
      </c>
      <c r="C21" s="6" t="s">
        <v>586</v>
      </c>
      <c r="D21" s="16"/>
      <c r="F21" s="17"/>
    </row>
    <row r="22" spans="2:7" s="3" customFormat="1" x14ac:dyDescent="0.25">
      <c r="B22" s="16" t="s">
        <v>562</v>
      </c>
      <c r="C22" s="16" t="s">
        <v>608</v>
      </c>
      <c r="D22" s="16"/>
      <c r="F22" s="17"/>
    </row>
    <row r="23" spans="2:7" s="3" customFormat="1" x14ac:dyDescent="0.25">
      <c r="B23" s="16"/>
      <c r="C23" s="6" t="s">
        <v>595</v>
      </c>
      <c r="D23" s="16"/>
      <c r="F23" s="17"/>
    </row>
    <row r="24" spans="2:7" s="3" customFormat="1" x14ac:dyDescent="0.25">
      <c r="B24" s="16" t="s">
        <v>562</v>
      </c>
      <c r="C24" s="6" t="s">
        <v>604</v>
      </c>
      <c r="D24" s="16"/>
      <c r="F24" s="17"/>
    </row>
    <row r="25" spans="2:7" s="3" customFormat="1" x14ac:dyDescent="0.25">
      <c r="B25" s="16" t="s">
        <v>562</v>
      </c>
      <c r="C25" s="16" t="s">
        <v>620</v>
      </c>
      <c r="D25" s="16"/>
      <c r="F25" s="17"/>
    </row>
    <row r="26" spans="2:7" s="3" customFormat="1" x14ac:dyDescent="0.25">
      <c r="B26" s="16" t="s">
        <v>562</v>
      </c>
      <c r="C26" s="16" t="s">
        <v>621</v>
      </c>
      <c r="D26" s="16"/>
      <c r="F26" s="17"/>
    </row>
    <row r="27" spans="2:7" x14ac:dyDescent="0.25">
      <c r="B27" s="3" t="s">
        <v>1</v>
      </c>
      <c r="E27" s="2"/>
      <c r="F27" s="17"/>
      <c r="G27" s="2"/>
    </row>
    <row r="28" spans="2:7" x14ac:dyDescent="0.25">
      <c r="C28" s="3" t="s">
        <v>2</v>
      </c>
      <c r="D28" s="3" t="s">
        <v>33</v>
      </c>
      <c r="E28" s="3" t="s">
        <v>3</v>
      </c>
      <c r="F28" s="12" t="s">
        <v>4</v>
      </c>
      <c r="G28" s="2"/>
    </row>
    <row r="29" spans="2:7" s="83" customFormat="1" ht="15.75" customHeight="1" x14ac:dyDescent="0.25">
      <c r="B29" s="2" t="s">
        <v>561</v>
      </c>
      <c r="C29" s="83" t="s">
        <v>11</v>
      </c>
      <c r="D29" s="3" t="s">
        <v>5</v>
      </c>
      <c r="E29" s="83" t="s">
        <v>601</v>
      </c>
      <c r="F29" s="8" t="str">
        <f>C2</f>
        <v>Baseline</v>
      </c>
    </row>
    <row r="30" spans="2:7" s="83" customFormat="1" ht="15.75" customHeight="1" x14ac:dyDescent="0.25">
      <c r="B30" s="2" t="s">
        <v>561</v>
      </c>
      <c r="C30" s="83" t="s">
        <v>617</v>
      </c>
      <c r="D30" s="3" t="s">
        <v>5</v>
      </c>
      <c r="E30" s="83" t="s">
        <v>618</v>
      </c>
      <c r="F30" s="8">
        <v>3</v>
      </c>
    </row>
    <row r="31" spans="2:7" s="83" customFormat="1" ht="15.75" customHeight="1" x14ac:dyDescent="0.25">
      <c r="B31" s="2" t="s">
        <v>561</v>
      </c>
      <c r="C31" s="83" t="s">
        <v>617</v>
      </c>
      <c r="D31" s="3" t="s">
        <v>5</v>
      </c>
      <c r="E31" s="83" t="s">
        <v>619</v>
      </c>
      <c r="F31" s="8">
        <v>2</v>
      </c>
    </row>
    <row r="32" spans="2:7" s="83" customFormat="1" ht="15.75" customHeight="1" x14ac:dyDescent="0.25">
      <c r="B32" s="2" t="s">
        <v>561</v>
      </c>
      <c r="C32" s="83" t="s">
        <v>13</v>
      </c>
      <c r="D32" s="3" t="s">
        <v>5</v>
      </c>
      <c r="E32" s="83" t="s">
        <v>563</v>
      </c>
      <c r="F32" s="8" t="str">
        <f>runWeather</f>
        <v>Yes</v>
      </c>
    </row>
    <row r="33" spans="1:8" s="83" customFormat="1" ht="15.75" customHeight="1" x14ac:dyDescent="0.25">
      <c r="B33" s="2" t="s">
        <v>561</v>
      </c>
      <c r="C33" s="83" t="s">
        <v>612</v>
      </c>
      <c r="D33" s="3" t="s">
        <v>5</v>
      </c>
      <c r="E33" s="83" t="s">
        <v>613</v>
      </c>
      <c r="F33" s="153" t="s">
        <v>615</v>
      </c>
    </row>
    <row r="34" spans="1:8" s="83" customFormat="1" ht="15.75" customHeight="1" x14ac:dyDescent="0.25">
      <c r="B34" s="2" t="s">
        <v>561</v>
      </c>
      <c r="C34" s="83" t="s">
        <v>612</v>
      </c>
      <c r="D34" s="3" t="s">
        <v>5</v>
      </c>
      <c r="E34" s="83" t="s">
        <v>614</v>
      </c>
      <c r="F34" s="153" t="s">
        <v>616</v>
      </c>
    </row>
    <row r="35" spans="1:8" s="83" customFormat="1" ht="15.75" customHeight="1" x14ac:dyDescent="0.25">
      <c r="B35" s="2" t="s">
        <v>561</v>
      </c>
      <c r="C35" s="83" t="s">
        <v>15</v>
      </c>
      <c r="D35" s="3" t="s">
        <v>5</v>
      </c>
      <c r="E35" s="83" t="s">
        <v>610</v>
      </c>
      <c r="F35" s="8">
        <f>beginDay</f>
        <v>1</v>
      </c>
    </row>
    <row r="36" spans="1:8" s="83" customFormat="1" ht="15.75" customHeight="1" x14ac:dyDescent="0.25">
      <c r="B36" s="2" t="s">
        <v>561</v>
      </c>
      <c r="C36" s="83" t="s">
        <v>15</v>
      </c>
      <c r="D36" s="3" t="s">
        <v>5</v>
      </c>
      <c r="E36" s="83" t="s">
        <v>611</v>
      </c>
      <c r="F36" s="8">
        <f>endDay</f>
        <v>7</v>
      </c>
    </row>
    <row r="37" spans="1:8" s="83" customFormat="1" ht="15.75" customHeight="1" x14ac:dyDescent="0.25">
      <c r="B37" s="2" t="s">
        <v>561</v>
      </c>
      <c r="C37" s="83" t="s">
        <v>15</v>
      </c>
      <c r="D37" s="3" t="s">
        <v>5</v>
      </c>
      <c r="E37" s="83" t="s">
        <v>17</v>
      </c>
      <c r="F37" s="8">
        <f>beginMonth</f>
        <v>6</v>
      </c>
    </row>
    <row r="38" spans="1:8" s="83" customFormat="1" ht="15.75" customHeight="1" x14ac:dyDescent="0.25">
      <c r="B38" s="2" t="s">
        <v>561</v>
      </c>
      <c r="C38" s="83" t="s">
        <v>15</v>
      </c>
      <c r="D38" s="3" t="s">
        <v>5</v>
      </c>
      <c r="E38" s="83" t="s">
        <v>16</v>
      </c>
      <c r="F38" s="8">
        <f>endMonth</f>
        <v>6</v>
      </c>
    </row>
    <row r="39" spans="1:8" s="16" customFormat="1" x14ac:dyDescent="0.25">
      <c r="B39" s="16" t="s">
        <v>561</v>
      </c>
      <c r="C39" s="6" t="s">
        <v>598</v>
      </c>
      <c r="D39" s="16" t="s">
        <v>559</v>
      </c>
      <c r="E39" s="16" t="s">
        <v>599</v>
      </c>
      <c r="F39" s="17">
        <v>10000</v>
      </c>
      <c r="G39" s="6"/>
    </row>
    <row r="40" spans="1:8" s="16" customFormat="1" x14ac:dyDescent="0.25">
      <c r="C40" s="6"/>
      <c r="F40" s="17"/>
      <c r="G40" s="6"/>
    </row>
    <row r="41" spans="1:8" s="4" customFormat="1" ht="23.25" x14ac:dyDescent="0.35">
      <c r="A41" s="4" t="s">
        <v>216</v>
      </c>
      <c r="C41" s="4" t="str">
        <f>A41</f>
        <v>Proposed</v>
      </c>
      <c r="D41" s="4" t="str">
        <f>pathAD</f>
        <v>D:\Projects\081_Central_Hotel_New\07 IDF\proposed.idf</v>
      </c>
      <c r="E41" s="4" t="s">
        <v>5</v>
      </c>
      <c r="F41" s="13" t="s">
        <v>218</v>
      </c>
      <c r="G41" s="5"/>
      <c r="H41" s="4" t="s">
        <v>592</v>
      </c>
    </row>
    <row r="42" spans="1:8" s="3" customFormat="1" x14ac:dyDescent="0.25">
      <c r="B42" s="3" t="s">
        <v>587</v>
      </c>
      <c r="F42" s="12"/>
      <c r="G42" s="142"/>
    </row>
    <row r="43" spans="1:8" s="3" customFormat="1" x14ac:dyDescent="0.25">
      <c r="C43" s="3" t="s">
        <v>588</v>
      </c>
      <c r="D43" s="3" t="s">
        <v>589</v>
      </c>
      <c r="F43" s="12"/>
      <c r="G43" s="142"/>
    </row>
    <row r="44" spans="1:8" s="16" customFormat="1" x14ac:dyDescent="0.25">
      <c r="C44" s="16" t="s">
        <v>590</v>
      </c>
      <c r="D44" s="16" t="s">
        <v>591</v>
      </c>
      <c r="F44" s="150"/>
      <c r="G44" s="6"/>
    </row>
    <row r="45" spans="1:8" s="3" customFormat="1" x14ac:dyDescent="0.25">
      <c r="B45" s="3" t="s">
        <v>580</v>
      </c>
      <c r="F45" s="12"/>
      <c r="G45" s="142"/>
    </row>
    <row r="46" spans="1:8" s="3" customFormat="1" x14ac:dyDescent="0.25">
      <c r="C46" s="3" t="s">
        <v>581</v>
      </c>
      <c r="D46" s="3" t="s">
        <v>33</v>
      </c>
      <c r="F46" s="12"/>
      <c r="G46" s="142"/>
    </row>
    <row r="47" spans="1:8" s="16" customFormat="1" x14ac:dyDescent="0.25">
      <c r="B47" s="16" t="s">
        <v>602</v>
      </c>
      <c r="C47" s="16" t="s">
        <v>582</v>
      </c>
      <c r="D47" s="16" t="s">
        <v>5</v>
      </c>
      <c r="F47" s="150"/>
      <c r="G47" s="6"/>
    </row>
    <row r="48" spans="1:8" s="16" customFormat="1" x14ac:dyDescent="0.25">
      <c r="B48" s="16" t="s">
        <v>602</v>
      </c>
      <c r="C48" s="16" t="s">
        <v>583</v>
      </c>
      <c r="D48" s="16" t="s">
        <v>5</v>
      </c>
      <c r="F48" s="150"/>
      <c r="G48" s="6"/>
    </row>
    <row r="49" spans="2:7" s="16" customFormat="1" x14ac:dyDescent="0.25">
      <c r="B49" s="16" t="s">
        <v>602</v>
      </c>
      <c r="C49" s="16" t="s">
        <v>584</v>
      </c>
      <c r="D49" s="16" t="s">
        <v>5</v>
      </c>
      <c r="F49" s="150"/>
      <c r="G49" s="6"/>
    </row>
    <row r="50" spans="2:7" s="16" customFormat="1" x14ac:dyDescent="0.25">
      <c r="B50" s="16" t="s">
        <v>602</v>
      </c>
      <c r="C50" s="16" t="s">
        <v>585</v>
      </c>
      <c r="D50" s="16" t="s">
        <v>5</v>
      </c>
      <c r="F50" s="150"/>
      <c r="G50" s="6"/>
    </row>
    <row r="51" spans="2:7" s="3" customFormat="1" x14ac:dyDescent="0.25">
      <c r="B51" s="16" t="s">
        <v>602</v>
      </c>
      <c r="C51" s="6" t="s">
        <v>603</v>
      </c>
      <c r="D51" s="16" t="s">
        <v>5</v>
      </c>
      <c r="F51" s="17"/>
    </row>
    <row r="52" spans="2:7" x14ac:dyDescent="0.25">
      <c r="B52" s="3" t="s">
        <v>0</v>
      </c>
      <c r="E52" s="2"/>
    </row>
    <row r="53" spans="2:7" s="3" customFormat="1" x14ac:dyDescent="0.25">
      <c r="C53" s="3" t="s">
        <v>8</v>
      </c>
      <c r="D53" s="3" t="s">
        <v>10</v>
      </c>
      <c r="E53" s="3" t="s">
        <v>564</v>
      </c>
      <c r="F53" s="12"/>
    </row>
    <row r="54" spans="2:7" s="16" customFormat="1" x14ac:dyDescent="0.25">
      <c r="B54" s="16" t="s">
        <v>562</v>
      </c>
      <c r="C54" s="16" t="s">
        <v>605</v>
      </c>
      <c r="F54" s="150"/>
    </row>
    <row r="55" spans="2:7" s="16" customFormat="1" x14ac:dyDescent="0.25">
      <c r="C55" s="16" t="s">
        <v>606</v>
      </c>
      <c r="F55" s="150"/>
    </row>
    <row r="56" spans="2:7" s="16" customFormat="1" x14ac:dyDescent="0.25">
      <c r="B56" s="16" t="s">
        <v>562</v>
      </c>
      <c r="C56" s="16" t="s">
        <v>609</v>
      </c>
      <c r="F56" s="150"/>
    </row>
    <row r="57" spans="2:7" s="16" customFormat="1" x14ac:dyDescent="0.25">
      <c r="B57" s="16" t="s">
        <v>562</v>
      </c>
      <c r="C57" s="16" t="s">
        <v>607</v>
      </c>
      <c r="F57" s="150"/>
    </row>
    <row r="58" spans="2:7" s="3" customFormat="1" x14ac:dyDescent="0.25">
      <c r="B58" s="16" t="s">
        <v>562</v>
      </c>
      <c r="C58" s="16" t="s">
        <v>559</v>
      </c>
      <c r="F58" s="12"/>
    </row>
    <row r="59" spans="2:7" s="3" customFormat="1" x14ac:dyDescent="0.25">
      <c r="B59" s="16" t="s">
        <v>562</v>
      </c>
      <c r="C59" s="6" t="s">
        <v>586</v>
      </c>
      <c r="D59" s="16"/>
      <c r="F59" s="17"/>
    </row>
    <row r="60" spans="2:7" s="3" customFormat="1" x14ac:dyDescent="0.25">
      <c r="B60" s="16" t="s">
        <v>562</v>
      </c>
      <c r="C60" s="16" t="s">
        <v>608</v>
      </c>
      <c r="D60" s="16"/>
      <c r="F60" s="17"/>
    </row>
    <row r="61" spans="2:7" s="3" customFormat="1" x14ac:dyDescent="0.25">
      <c r="B61" s="16"/>
      <c r="C61" s="6" t="s">
        <v>595</v>
      </c>
      <c r="D61" s="16"/>
      <c r="F61" s="17"/>
    </row>
    <row r="62" spans="2:7" s="3" customFormat="1" x14ac:dyDescent="0.25">
      <c r="B62" s="16" t="s">
        <v>562</v>
      </c>
      <c r="C62" s="6" t="s">
        <v>604</v>
      </c>
      <c r="D62" s="16"/>
      <c r="F62" s="17"/>
    </row>
    <row r="63" spans="2:7" s="3" customFormat="1" x14ac:dyDescent="0.25">
      <c r="B63" s="16" t="s">
        <v>562</v>
      </c>
      <c r="C63" s="16" t="s">
        <v>620</v>
      </c>
      <c r="D63" s="16"/>
      <c r="F63" s="17"/>
    </row>
    <row r="64" spans="2:7" s="3" customFormat="1" x14ac:dyDescent="0.25">
      <c r="B64" s="16" t="s">
        <v>562</v>
      </c>
      <c r="C64" s="16" t="s">
        <v>621</v>
      </c>
      <c r="D64" s="16"/>
      <c r="F64" s="17"/>
    </row>
    <row r="65" spans="1:7" x14ac:dyDescent="0.25">
      <c r="B65" s="3" t="s">
        <v>1</v>
      </c>
      <c r="E65" s="2"/>
      <c r="F65" s="17"/>
      <c r="G65" s="2"/>
    </row>
    <row r="66" spans="1:7" x14ac:dyDescent="0.25">
      <c r="C66" s="3" t="s">
        <v>2</v>
      </c>
      <c r="D66" s="3" t="s">
        <v>33</v>
      </c>
      <c r="E66" s="3" t="s">
        <v>3</v>
      </c>
      <c r="F66" s="12" t="s">
        <v>4</v>
      </c>
      <c r="G66" s="2"/>
    </row>
    <row r="67" spans="1:7" s="83" customFormat="1" ht="15.75" customHeight="1" x14ac:dyDescent="0.25">
      <c r="B67" s="2" t="s">
        <v>561</v>
      </c>
      <c r="C67" s="83" t="s">
        <v>11</v>
      </c>
      <c r="D67" s="3" t="s">
        <v>5</v>
      </c>
      <c r="E67" s="83" t="s">
        <v>601</v>
      </c>
      <c r="F67" s="8" t="str">
        <f>C41</f>
        <v>Proposed</v>
      </c>
    </row>
    <row r="68" spans="1:7" s="83" customFormat="1" ht="15.75" customHeight="1" x14ac:dyDescent="0.25">
      <c r="B68" s="2" t="s">
        <v>561</v>
      </c>
      <c r="C68" s="83" t="s">
        <v>617</v>
      </c>
      <c r="D68" s="3" t="s">
        <v>5</v>
      </c>
      <c r="E68" s="83" t="s">
        <v>618</v>
      </c>
      <c r="F68" s="8">
        <v>2</v>
      </c>
    </row>
    <row r="69" spans="1:7" s="83" customFormat="1" ht="15.75" customHeight="1" x14ac:dyDescent="0.25">
      <c r="B69" s="2" t="s">
        <v>561</v>
      </c>
      <c r="C69" s="83" t="s">
        <v>617</v>
      </c>
      <c r="D69" s="3" t="s">
        <v>5</v>
      </c>
      <c r="E69" s="83" t="s">
        <v>619</v>
      </c>
      <c r="F69" s="8">
        <v>2</v>
      </c>
    </row>
    <row r="70" spans="1:7" s="83" customFormat="1" ht="15.75" customHeight="1" x14ac:dyDescent="0.25">
      <c r="B70" s="2" t="s">
        <v>561</v>
      </c>
      <c r="C70" s="83" t="s">
        <v>13</v>
      </c>
      <c r="D70" s="3" t="s">
        <v>5</v>
      </c>
      <c r="E70" s="83" t="s">
        <v>563</v>
      </c>
      <c r="F70" s="8" t="str">
        <f>runWeather</f>
        <v>Yes</v>
      </c>
    </row>
    <row r="71" spans="1:7" s="83" customFormat="1" ht="15.75" customHeight="1" x14ac:dyDescent="0.25">
      <c r="B71" s="2" t="s">
        <v>561</v>
      </c>
      <c r="C71" s="83" t="s">
        <v>612</v>
      </c>
      <c r="D71" s="3" t="s">
        <v>5</v>
      </c>
      <c r="E71" s="83" t="s">
        <v>613</v>
      </c>
      <c r="F71" s="8">
        <v>1</v>
      </c>
    </row>
    <row r="72" spans="1:7" s="83" customFormat="1" ht="15.75" customHeight="1" x14ac:dyDescent="0.25">
      <c r="B72" s="2" t="s">
        <v>561</v>
      </c>
      <c r="C72" s="83" t="s">
        <v>612</v>
      </c>
      <c r="D72" s="3" t="s">
        <v>5</v>
      </c>
      <c r="E72" s="83" t="s">
        <v>614</v>
      </c>
      <c r="F72" s="8">
        <v>1</v>
      </c>
    </row>
    <row r="73" spans="1:7" s="83" customFormat="1" ht="15.75" customHeight="1" x14ac:dyDescent="0.25">
      <c r="B73" s="2" t="s">
        <v>561</v>
      </c>
      <c r="C73" s="83" t="s">
        <v>15</v>
      </c>
      <c r="D73" s="3" t="s">
        <v>5</v>
      </c>
      <c r="E73" s="83" t="s">
        <v>610</v>
      </c>
      <c r="F73" s="8">
        <f>beginDay</f>
        <v>1</v>
      </c>
    </row>
    <row r="74" spans="1:7" s="83" customFormat="1" ht="15.75" customHeight="1" x14ac:dyDescent="0.25">
      <c r="B74" s="2" t="s">
        <v>561</v>
      </c>
      <c r="C74" s="83" t="s">
        <v>15</v>
      </c>
      <c r="D74" s="3" t="s">
        <v>5</v>
      </c>
      <c r="E74" s="83" t="s">
        <v>611</v>
      </c>
      <c r="F74" s="8">
        <f>endDay</f>
        <v>7</v>
      </c>
    </row>
    <row r="75" spans="1:7" s="83" customFormat="1" ht="15.75" customHeight="1" x14ac:dyDescent="0.25">
      <c r="B75" s="2" t="s">
        <v>561</v>
      </c>
      <c r="C75" s="83" t="s">
        <v>15</v>
      </c>
      <c r="D75" s="3" t="s">
        <v>5</v>
      </c>
      <c r="E75" s="83" t="s">
        <v>17</v>
      </c>
      <c r="F75" s="8">
        <f>beginMonth</f>
        <v>6</v>
      </c>
    </row>
    <row r="76" spans="1:7" s="83" customFormat="1" ht="15.75" customHeight="1" x14ac:dyDescent="0.25">
      <c r="B76" s="2" t="s">
        <v>561</v>
      </c>
      <c r="C76" s="83" t="s">
        <v>15</v>
      </c>
      <c r="D76" s="3" t="s">
        <v>5</v>
      </c>
      <c r="E76" s="83" t="s">
        <v>16</v>
      </c>
      <c r="F76" s="8">
        <f>endMonth</f>
        <v>6</v>
      </c>
    </row>
    <row r="77" spans="1:7" s="16" customFormat="1" x14ac:dyDescent="0.25">
      <c r="B77" s="16" t="s">
        <v>561</v>
      </c>
      <c r="C77" s="6" t="s">
        <v>598</v>
      </c>
      <c r="D77" s="16" t="s">
        <v>559</v>
      </c>
      <c r="E77" s="16" t="s">
        <v>599</v>
      </c>
      <c r="F77" s="17">
        <v>10000</v>
      </c>
      <c r="G77" s="6"/>
    </row>
    <row r="78" spans="1:7" s="16" customFormat="1" x14ac:dyDescent="0.25">
      <c r="C78" s="6"/>
      <c r="F78" s="17"/>
      <c r="G78" s="6"/>
    </row>
    <row r="79" spans="1:7" s="4" customFormat="1" ht="23.25" x14ac:dyDescent="0.35">
      <c r="A79" s="4" t="s">
        <v>571</v>
      </c>
      <c r="F79" s="13"/>
      <c r="G79" s="5"/>
    </row>
    <row r="80" spans="1:7" s="3" customFormat="1" x14ac:dyDescent="0.25">
      <c r="F80" s="12"/>
      <c r="G80" s="142"/>
    </row>
    <row r="81" spans="2:7" s="3" customFormat="1" x14ac:dyDescent="0.25">
      <c r="F81" s="12"/>
      <c r="G81" s="142"/>
    </row>
    <row r="82" spans="2:7" s="16" customFormat="1" x14ac:dyDescent="0.25">
      <c r="F82" s="150"/>
      <c r="G82" s="6"/>
    </row>
    <row r="83" spans="2:7" s="3" customFormat="1" x14ac:dyDescent="0.25">
      <c r="F83" s="12"/>
      <c r="G83" s="142"/>
    </row>
    <row r="84" spans="2:7" s="3" customFormat="1" x14ac:dyDescent="0.25">
      <c r="F84" s="12"/>
      <c r="G84" s="142"/>
    </row>
    <row r="85" spans="2:7" s="16" customFormat="1" x14ac:dyDescent="0.25">
      <c r="F85" s="150"/>
      <c r="G85" s="6"/>
    </row>
    <row r="86" spans="2:7" s="16" customFormat="1" x14ac:dyDescent="0.25">
      <c r="F86" s="150"/>
      <c r="G86" s="6"/>
    </row>
    <row r="87" spans="2:7" s="16" customFormat="1" x14ac:dyDescent="0.25">
      <c r="F87" s="150"/>
      <c r="G87" s="6"/>
    </row>
    <row r="88" spans="2:7" s="16" customFormat="1" x14ac:dyDescent="0.25">
      <c r="F88" s="150"/>
      <c r="G88" s="6"/>
    </row>
    <row r="89" spans="2:7" x14ac:dyDescent="0.25">
      <c r="B89" s="3"/>
      <c r="E89" s="2"/>
    </row>
    <row r="90" spans="2:7" s="3" customFormat="1" x14ac:dyDescent="0.25">
      <c r="F90" s="12"/>
    </row>
    <row r="91" spans="2:7" s="3" customFormat="1" x14ac:dyDescent="0.25">
      <c r="B91" s="16"/>
      <c r="C91" s="16"/>
      <c r="D91" s="16"/>
      <c r="F91" s="12"/>
    </row>
    <row r="92" spans="2:7" s="3" customFormat="1" x14ac:dyDescent="0.25">
      <c r="B92" s="16"/>
      <c r="C92" s="6"/>
      <c r="D92" s="16"/>
      <c r="F92" s="17"/>
    </row>
    <row r="93" spans="2:7" x14ac:dyDescent="0.25">
      <c r="B93" s="3"/>
      <c r="E93" s="2"/>
      <c r="F93" s="17"/>
      <c r="G93" s="2"/>
    </row>
    <row r="94" spans="2:7" x14ac:dyDescent="0.25">
      <c r="C94" s="3"/>
      <c r="D94" s="3"/>
      <c r="E94" s="3"/>
      <c r="F94" s="12"/>
      <c r="G94" s="2"/>
    </row>
    <row r="95" spans="2:7" s="83" customFormat="1" ht="15.75" customHeight="1" x14ac:dyDescent="0.25">
      <c r="B95" s="2"/>
      <c r="D95" s="3"/>
      <c r="F95" s="8"/>
    </row>
    <row r="96" spans="2:7" s="83" customFormat="1" ht="15.75" customHeight="1" x14ac:dyDescent="0.25">
      <c r="B96" s="2"/>
      <c r="D96" s="3"/>
      <c r="F96" s="8"/>
    </row>
    <row r="97" spans="2:7" s="83" customFormat="1" ht="15.75" customHeight="1" x14ac:dyDescent="0.25">
      <c r="B97" s="2"/>
      <c r="D97" s="3"/>
      <c r="F97" s="8"/>
    </row>
    <row r="98" spans="2:7" s="83" customFormat="1" ht="15.75" customHeight="1" x14ac:dyDescent="0.25">
      <c r="B98" s="2"/>
      <c r="D98" s="3"/>
      <c r="F98" s="8"/>
    </row>
    <row r="99" spans="2:7" s="3" customFormat="1" ht="17.25" customHeight="1" x14ac:dyDescent="0.25">
      <c r="B99" s="16"/>
      <c r="C99" s="6"/>
      <c r="F99" s="17"/>
    </row>
    <row r="100" spans="2:7" x14ac:dyDescent="0.25">
      <c r="B100" s="3"/>
      <c r="C100" s="83"/>
      <c r="D100" s="83"/>
      <c r="E100" s="83"/>
      <c r="F100" s="8"/>
    </row>
    <row r="101" spans="2:7" s="4" customFormat="1" ht="23.25" x14ac:dyDescent="0.35">
      <c r="F101" s="13"/>
      <c r="G101" s="5"/>
    </row>
    <row r="102" spans="2:7" s="3" customFormat="1" x14ac:dyDescent="0.25">
      <c r="F102" s="12"/>
      <c r="G102" s="142"/>
    </row>
    <row r="103" spans="2:7" s="3" customFormat="1" x14ac:dyDescent="0.25">
      <c r="F103" s="12"/>
      <c r="G103" s="142"/>
    </row>
    <row r="104" spans="2:7" s="16" customFormat="1" x14ac:dyDescent="0.25">
      <c r="F104" s="150"/>
      <c r="G104" s="6"/>
    </row>
    <row r="105" spans="2:7" s="3" customFormat="1" x14ac:dyDescent="0.25">
      <c r="F105" s="12"/>
      <c r="G105" s="142"/>
    </row>
    <row r="106" spans="2:7" s="3" customFormat="1" x14ac:dyDescent="0.25">
      <c r="F106" s="12"/>
      <c r="G106" s="142"/>
    </row>
    <row r="107" spans="2:7" s="16" customFormat="1" x14ac:dyDescent="0.25">
      <c r="F107" s="150"/>
      <c r="G107" s="6"/>
    </row>
    <row r="108" spans="2:7" s="16" customFormat="1" x14ac:dyDescent="0.25">
      <c r="F108" s="150"/>
      <c r="G108" s="6"/>
    </row>
    <row r="109" spans="2:7" s="16" customFormat="1" x14ac:dyDescent="0.25">
      <c r="F109" s="150"/>
      <c r="G109" s="6"/>
    </row>
    <row r="110" spans="2:7" s="16" customFormat="1" x14ac:dyDescent="0.25">
      <c r="F110" s="150"/>
      <c r="G110" s="6"/>
    </row>
    <row r="111" spans="2:7" x14ac:dyDescent="0.25">
      <c r="B111" s="3"/>
      <c r="E111" s="2"/>
    </row>
    <row r="112" spans="2:7" s="3" customFormat="1" x14ac:dyDescent="0.25">
      <c r="F112" s="12"/>
    </row>
    <row r="113" spans="2:7" s="3" customFormat="1" x14ac:dyDescent="0.25">
      <c r="B113" s="16"/>
      <c r="C113" s="16"/>
      <c r="D113" s="16"/>
      <c r="F113" s="12"/>
    </row>
    <row r="114" spans="2:7" s="3" customFormat="1" x14ac:dyDescent="0.25">
      <c r="B114" s="16"/>
      <c r="C114" s="6"/>
      <c r="D114" s="16"/>
      <c r="F114" s="17"/>
    </row>
    <row r="115" spans="2:7" x14ac:dyDescent="0.25">
      <c r="B115" s="3"/>
      <c r="E115" s="2"/>
      <c r="F115" s="17"/>
      <c r="G115" s="2"/>
    </row>
    <row r="116" spans="2:7" x14ac:dyDescent="0.25">
      <c r="C116" s="3"/>
      <c r="D116" s="3"/>
      <c r="E116" s="3"/>
      <c r="F116" s="12"/>
      <c r="G116" s="2"/>
    </row>
    <row r="117" spans="2:7" s="83" customFormat="1" ht="15.75" customHeight="1" x14ac:dyDescent="0.25">
      <c r="B117" s="2"/>
      <c r="D117" s="3"/>
      <c r="F117" s="8"/>
    </row>
    <row r="118" spans="2:7" s="83" customFormat="1" ht="15.75" customHeight="1" x14ac:dyDescent="0.25">
      <c r="B118" s="2"/>
      <c r="D118" s="3"/>
      <c r="F118" s="8"/>
    </row>
    <row r="119" spans="2:7" s="83" customFormat="1" ht="15.75" customHeight="1" x14ac:dyDescent="0.25">
      <c r="B119" s="2"/>
      <c r="D119" s="3"/>
      <c r="F119" s="8"/>
    </row>
    <row r="120" spans="2:7" s="83" customFormat="1" ht="15.75" customHeight="1" x14ac:dyDescent="0.25">
      <c r="B120" s="2"/>
      <c r="D120" s="3"/>
      <c r="F120" s="8"/>
    </row>
    <row r="121" spans="2:7" s="3" customFormat="1" x14ac:dyDescent="0.25">
      <c r="B121" s="16"/>
      <c r="C121" s="83"/>
      <c r="D121" s="16"/>
      <c r="E121" s="16"/>
      <c r="F121" s="17"/>
    </row>
    <row r="122" spans="2:7" x14ac:dyDescent="0.25">
      <c r="B122" s="16"/>
      <c r="C122" s="83"/>
      <c r="D122" s="83"/>
      <c r="E122" s="16"/>
      <c r="F122" s="8"/>
    </row>
    <row r="123" spans="2:7" x14ac:dyDescent="0.25">
      <c r="B123" s="16"/>
      <c r="C123" s="83"/>
      <c r="D123" s="83"/>
      <c r="E123" s="16"/>
      <c r="F123" s="8"/>
    </row>
    <row r="124" spans="2:7" s="4" customFormat="1" ht="23.25" x14ac:dyDescent="0.35">
      <c r="F124" s="13"/>
      <c r="G124" s="5"/>
    </row>
    <row r="125" spans="2:7" s="3" customFormat="1" x14ac:dyDescent="0.25">
      <c r="F125" s="12"/>
      <c r="G125" s="142"/>
    </row>
    <row r="126" spans="2:7" s="3" customFormat="1" x14ac:dyDescent="0.25">
      <c r="F126" s="12"/>
      <c r="G126" s="142"/>
    </row>
    <row r="127" spans="2:7" s="16" customFormat="1" x14ac:dyDescent="0.25">
      <c r="F127" s="150"/>
      <c r="G127" s="6"/>
    </row>
    <row r="128" spans="2:7" s="3" customFormat="1" x14ac:dyDescent="0.25">
      <c r="F128" s="12"/>
      <c r="G128" s="142"/>
    </row>
    <row r="129" spans="2:7" s="3" customFormat="1" x14ac:dyDescent="0.25">
      <c r="F129" s="12"/>
      <c r="G129" s="142"/>
    </row>
    <row r="130" spans="2:7" s="16" customFormat="1" x14ac:dyDescent="0.25">
      <c r="F130" s="150"/>
      <c r="G130" s="6"/>
    </row>
    <row r="131" spans="2:7" s="16" customFormat="1" x14ac:dyDescent="0.25">
      <c r="F131" s="150"/>
      <c r="G131" s="6"/>
    </row>
    <row r="132" spans="2:7" s="16" customFormat="1" x14ac:dyDescent="0.25">
      <c r="F132" s="150"/>
      <c r="G132" s="6"/>
    </row>
    <row r="133" spans="2:7" s="16" customFormat="1" x14ac:dyDescent="0.25">
      <c r="F133" s="150"/>
      <c r="G133" s="6"/>
    </row>
    <row r="134" spans="2:7" x14ac:dyDescent="0.25">
      <c r="B134" s="3"/>
      <c r="E134" s="2"/>
    </row>
    <row r="135" spans="2:7" s="3" customFormat="1" x14ac:dyDescent="0.25">
      <c r="F135" s="12"/>
    </row>
    <row r="136" spans="2:7" s="3" customFormat="1" x14ac:dyDescent="0.25">
      <c r="B136" s="16"/>
      <c r="C136" s="16"/>
      <c r="D136" s="16"/>
      <c r="F136" s="12"/>
    </row>
    <row r="137" spans="2:7" s="3" customFormat="1" x14ac:dyDescent="0.25">
      <c r="B137" s="16"/>
      <c r="C137" s="6"/>
      <c r="D137" s="16"/>
      <c r="F137" s="17"/>
    </row>
    <row r="138" spans="2:7" x14ac:dyDescent="0.25">
      <c r="B138" s="3"/>
      <c r="E138" s="2"/>
      <c r="F138" s="17"/>
      <c r="G138" s="2"/>
    </row>
    <row r="139" spans="2:7" x14ac:dyDescent="0.25">
      <c r="C139" s="3"/>
      <c r="D139" s="3"/>
      <c r="E139" s="3"/>
      <c r="F139" s="12"/>
      <c r="G139" s="2"/>
    </row>
    <row r="140" spans="2:7" s="83" customFormat="1" ht="15.75" customHeight="1" x14ac:dyDescent="0.25">
      <c r="B140" s="2"/>
      <c r="D140" s="3"/>
      <c r="F140" s="8"/>
    </row>
    <row r="141" spans="2:7" s="83" customFormat="1" ht="15.75" customHeight="1" x14ac:dyDescent="0.25">
      <c r="B141" s="2"/>
      <c r="D141" s="3"/>
      <c r="F141" s="8"/>
    </row>
    <row r="142" spans="2:7" s="83" customFormat="1" ht="15.75" customHeight="1" x14ac:dyDescent="0.25">
      <c r="B142" s="2"/>
      <c r="D142" s="3"/>
      <c r="F142" s="8"/>
    </row>
    <row r="143" spans="2:7" s="83" customFormat="1" ht="15.75" customHeight="1" x14ac:dyDescent="0.25">
      <c r="B143" s="2"/>
      <c r="D143" s="3"/>
      <c r="F143" s="8"/>
    </row>
    <row r="144" spans="2:7" x14ac:dyDescent="0.25">
      <c r="B144" s="16"/>
      <c r="C144" s="83"/>
      <c r="D144" s="83"/>
      <c r="E144" s="16"/>
      <c r="F144" s="17"/>
    </row>
    <row r="145" spans="2:7" x14ac:dyDescent="0.25">
      <c r="B145" s="16"/>
      <c r="C145" s="83"/>
      <c r="D145" s="83"/>
      <c r="E145" s="16"/>
      <c r="F145" s="8"/>
    </row>
    <row r="146" spans="2:7" x14ac:dyDescent="0.25">
      <c r="B146" s="3"/>
      <c r="C146" s="83"/>
      <c r="D146" s="83"/>
      <c r="E146" s="83"/>
      <c r="F146" s="8"/>
    </row>
    <row r="147" spans="2:7" s="4" customFormat="1" ht="23.25" x14ac:dyDescent="0.35">
      <c r="F147" s="13"/>
      <c r="G147" s="5"/>
    </row>
    <row r="148" spans="2:7" s="3" customFormat="1" x14ac:dyDescent="0.25">
      <c r="F148" s="12"/>
      <c r="G148" s="142"/>
    </row>
    <row r="149" spans="2:7" s="3" customFormat="1" x14ac:dyDescent="0.25">
      <c r="F149" s="12"/>
      <c r="G149" s="142"/>
    </row>
    <row r="150" spans="2:7" s="16" customFormat="1" x14ac:dyDescent="0.25">
      <c r="F150" s="150"/>
      <c r="G150" s="6"/>
    </row>
    <row r="151" spans="2:7" s="3" customFormat="1" x14ac:dyDescent="0.25">
      <c r="F151" s="12"/>
      <c r="G151" s="142"/>
    </row>
    <row r="152" spans="2:7" s="3" customFormat="1" x14ac:dyDescent="0.25">
      <c r="F152" s="12"/>
      <c r="G152" s="142"/>
    </row>
    <row r="153" spans="2:7" s="16" customFormat="1" x14ac:dyDescent="0.25">
      <c r="F153" s="150"/>
      <c r="G153" s="6"/>
    </row>
    <row r="154" spans="2:7" s="16" customFormat="1" x14ac:dyDescent="0.25">
      <c r="F154" s="150"/>
      <c r="G154" s="6"/>
    </row>
    <row r="155" spans="2:7" s="16" customFormat="1" x14ac:dyDescent="0.25">
      <c r="F155" s="150"/>
      <c r="G155" s="6"/>
    </row>
    <row r="156" spans="2:7" s="16" customFormat="1" x14ac:dyDescent="0.25">
      <c r="F156" s="150"/>
      <c r="G156" s="6"/>
    </row>
    <row r="157" spans="2:7" x14ac:dyDescent="0.25">
      <c r="B157" s="3"/>
      <c r="E157" s="2"/>
    </row>
    <row r="158" spans="2:7" s="3" customFormat="1" x14ac:dyDescent="0.25">
      <c r="F158" s="12"/>
    </row>
    <row r="159" spans="2:7" s="3" customFormat="1" x14ac:dyDescent="0.25">
      <c r="B159" s="16"/>
      <c r="C159" s="16"/>
      <c r="D159" s="16"/>
      <c r="F159" s="12"/>
    </row>
    <row r="160" spans="2:7" s="3" customFormat="1" x14ac:dyDescent="0.25">
      <c r="B160" s="16"/>
      <c r="C160" s="6"/>
      <c r="D160" s="16"/>
      <c r="F160" s="17"/>
    </row>
    <row r="161" spans="2:7" x14ac:dyDescent="0.25">
      <c r="B161" s="3"/>
      <c r="E161" s="2"/>
      <c r="F161" s="17"/>
      <c r="G161" s="2"/>
    </row>
    <row r="162" spans="2:7" x14ac:dyDescent="0.25">
      <c r="C162" s="3"/>
      <c r="D162" s="3"/>
      <c r="E162" s="3"/>
      <c r="F162" s="12"/>
      <c r="G162" s="2"/>
    </row>
    <row r="163" spans="2:7" s="83" customFormat="1" ht="15.75" customHeight="1" x14ac:dyDescent="0.25">
      <c r="B163" s="2"/>
      <c r="D163" s="3"/>
      <c r="F163" s="8"/>
    </row>
    <row r="164" spans="2:7" s="83" customFormat="1" ht="15.75" customHeight="1" x14ac:dyDescent="0.25">
      <c r="B164" s="2"/>
      <c r="D164" s="3"/>
      <c r="F164" s="8"/>
    </row>
    <row r="165" spans="2:7" s="83" customFormat="1" ht="15.75" customHeight="1" x14ac:dyDescent="0.25">
      <c r="B165" s="2"/>
      <c r="D165" s="3"/>
      <c r="F165" s="8"/>
    </row>
    <row r="166" spans="2:7" s="83" customFormat="1" ht="15.75" customHeight="1" x14ac:dyDescent="0.25">
      <c r="B166" s="2"/>
      <c r="D166" s="3"/>
      <c r="F166" s="8"/>
    </row>
    <row r="167" spans="2:7" s="3" customFormat="1" x14ac:dyDescent="0.25">
      <c r="B167" s="16"/>
      <c r="C167" s="83"/>
      <c r="D167" s="16"/>
      <c r="E167" s="16"/>
      <c r="F167" s="17"/>
    </row>
    <row r="168" spans="2:7" s="3" customFormat="1" x14ac:dyDescent="0.25">
      <c r="B168" s="16"/>
      <c r="C168" s="83"/>
      <c r="D168" s="16"/>
      <c r="E168" s="16"/>
      <c r="F168" s="8"/>
    </row>
    <row r="169" spans="2:7" s="3" customFormat="1" x14ac:dyDescent="0.25">
      <c r="B169" s="16"/>
      <c r="C169" s="83"/>
      <c r="D169" s="16"/>
      <c r="E169" s="16"/>
      <c r="F169" s="8"/>
    </row>
    <row r="170" spans="2:7" s="3" customFormat="1" x14ac:dyDescent="0.25">
      <c r="E170" s="12"/>
      <c r="F170" s="12"/>
    </row>
    <row r="171" spans="2:7" s="4" customFormat="1" ht="23.25" x14ac:dyDescent="0.35">
      <c r="F171" s="13"/>
      <c r="G171" s="5"/>
    </row>
    <row r="172" spans="2:7" s="3" customFormat="1" x14ac:dyDescent="0.25">
      <c r="F172" s="12"/>
      <c r="G172" s="142"/>
    </row>
    <row r="173" spans="2:7" s="3" customFormat="1" x14ac:dyDescent="0.25">
      <c r="F173" s="12"/>
      <c r="G173" s="142"/>
    </row>
    <row r="174" spans="2:7" s="16" customFormat="1" x14ac:dyDescent="0.25">
      <c r="F174" s="150"/>
      <c r="G174" s="6"/>
    </row>
    <row r="175" spans="2:7" s="3" customFormat="1" x14ac:dyDescent="0.25">
      <c r="F175" s="12"/>
      <c r="G175" s="142"/>
    </row>
    <row r="176" spans="2:7" s="3" customFormat="1" x14ac:dyDescent="0.25">
      <c r="F176" s="12"/>
      <c r="G176" s="142"/>
    </row>
    <row r="177" spans="2:7" s="16" customFormat="1" x14ac:dyDescent="0.25">
      <c r="F177" s="150"/>
      <c r="G177" s="6"/>
    </row>
    <row r="178" spans="2:7" s="16" customFormat="1" x14ac:dyDescent="0.25">
      <c r="F178" s="150"/>
      <c r="G178" s="6"/>
    </row>
    <row r="179" spans="2:7" s="16" customFormat="1" x14ac:dyDescent="0.25">
      <c r="F179" s="150"/>
      <c r="G179" s="6"/>
    </row>
    <row r="180" spans="2:7" s="16" customFormat="1" x14ac:dyDescent="0.25">
      <c r="F180" s="150"/>
      <c r="G180" s="6"/>
    </row>
    <row r="181" spans="2:7" x14ac:dyDescent="0.25">
      <c r="B181" s="3"/>
      <c r="E181" s="2"/>
    </row>
    <row r="182" spans="2:7" s="3" customFormat="1" x14ac:dyDescent="0.25">
      <c r="F182" s="12"/>
    </row>
    <row r="183" spans="2:7" s="3" customFormat="1" x14ac:dyDescent="0.25">
      <c r="B183" s="16"/>
      <c r="C183" s="6"/>
      <c r="D183" s="16"/>
      <c r="F183" s="17"/>
    </row>
    <row r="184" spans="2:7" s="3" customFormat="1" x14ac:dyDescent="0.25">
      <c r="B184" s="16"/>
      <c r="C184" s="6"/>
      <c r="D184" s="16"/>
      <c r="F184" s="17"/>
    </row>
    <row r="185" spans="2:7" x14ac:dyDescent="0.25">
      <c r="B185" s="3"/>
      <c r="E185" s="2"/>
      <c r="F185" s="17"/>
      <c r="G185" s="2"/>
    </row>
    <row r="186" spans="2:7" x14ac:dyDescent="0.25">
      <c r="C186" s="3"/>
      <c r="D186" s="3"/>
      <c r="E186" s="3"/>
      <c r="F186" s="12"/>
      <c r="G186" s="2"/>
    </row>
    <row r="187" spans="2:7" s="83" customFormat="1" ht="15.75" customHeight="1" x14ac:dyDescent="0.25">
      <c r="B187" s="2"/>
      <c r="D187" s="3"/>
      <c r="F187" s="8"/>
    </row>
    <row r="188" spans="2:7" s="83" customFormat="1" ht="15.75" customHeight="1" x14ac:dyDescent="0.25">
      <c r="B188" s="2"/>
      <c r="D188" s="3"/>
      <c r="F188" s="8"/>
    </row>
    <row r="189" spans="2:7" s="83" customFormat="1" ht="15.75" customHeight="1" x14ac:dyDescent="0.25">
      <c r="B189" s="2"/>
      <c r="D189" s="3"/>
      <c r="F189" s="8"/>
    </row>
    <row r="190" spans="2:7" x14ac:dyDescent="0.25">
      <c r="B190" s="3"/>
      <c r="C190" s="83"/>
      <c r="D190" s="83"/>
      <c r="E190" s="83"/>
      <c r="F190" s="8"/>
    </row>
    <row r="191" spans="2:7" s="4" customFormat="1" ht="23.25" x14ac:dyDescent="0.35">
      <c r="F191" s="13"/>
      <c r="G191" s="5"/>
    </row>
    <row r="192" spans="2:7" s="3" customFormat="1" x14ac:dyDescent="0.25">
      <c r="F192" s="12"/>
      <c r="G192" s="142"/>
    </row>
    <row r="193" spans="2:7" s="3" customFormat="1" x14ac:dyDescent="0.25">
      <c r="F193" s="12"/>
      <c r="G193" s="142"/>
    </row>
    <row r="194" spans="2:7" s="16" customFormat="1" x14ac:dyDescent="0.25">
      <c r="F194" s="150"/>
      <c r="G194" s="6"/>
    </row>
    <row r="195" spans="2:7" s="3" customFormat="1" x14ac:dyDescent="0.25">
      <c r="F195" s="12"/>
      <c r="G195" s="142"/>
    </row>
    <row r="196" spans="2:7" s="3" customFormat="1" x14ac:dyDescent="0.25">
      <c r="F196" s="12"/>
      <c r="G196" s="142"/>
    </row>
    <row r="197" spans="2:7" s="16" customFormat="1" x14ac:dyDescent="0.25">
      <c r="F197" s="150"/>
      <c r="G197" s="6"/>
    </row>
    <row r="198" spans="2:7" s="16" customFormat="1" x14ac:dyDescent="0.25">
      <c r="F198" s="150"/>
      <c r="G198" s="6"/>
    </row>
    <row r="199" spans="2:7" s="16" customFormat="1" x14ac:dyDescent="0.25">
      <c r="F199" s="150"/>
      <c r="G199" s="6"/>
    </row>
    <row r="200" spans="2:7" s="16" customFormat="1" x14ac:dyDescent="0.25">
      <c r="F200" s="150"/>
      <c r="G200" s="6"/>
    </row>
    <row r="201" spans="2:7" x14ac:dyDescent="0.25">
      <c r="B201" s="3"/>
      <c r="E201" s="2"/>
    </row>
    <row r="202" spans="2:7" s="3" customFormat="1" x14ac:dyDescent="0.25">
      <c r="F202" s="12"/>
    </row>
    <row r="203" spans="2:7" s="3" customFormat="1" x14ac:dyDescent="0.25">
      <c r="B203" s="16"/>
      <c r="C203" s="6"/>
      <c r="D203" s="16"/>
      <c r="F203" s="17"/>
    </row>
    <row r="204" spans="2:7" x14ac:dyDescent="0.25">
      <c r="B204" s="3"/>
      <c r="E204" s="2"/>
      <c r="F204" s="17"/>
      <c r="G204" s="2"/>
    </row>
    <row r="205" spans="2:7" x14ac:dyDescent="0.25">
      <c r="C205" s="3"/>
      <c r="D205" s="3"/>
      <c r="E205" s="3"/>
      <c r="F205" s="12"/>
      <c r="G205" s="2"/>
    </row>
    <row r="206" spans="2:7" s="83" customFormat="1" ht="15.75" customHeight="1" x14ac:dyDescent="0.25">
      <c r="B206" s="2"/>
      <c r="D206" s="3"/>
      <c r="F206" s="8"/>
    </row>
    <row r="207" spans="2:7" s="83" customFormat="1" ht="15.75" customHeight="1" x14ac:dyDescent="0.25">
      <c r="B207" s="2"/>
      <c r="D207" s="3"/>
      <c r="F207" s="8"/>
    </row>
    <row r="208" spans="2:7" s="83" customFormat="1" ht="15.75" customHeight="1" x14ac:dyDescent="0.25">
      <c r="B208" s="2"/>
      <c r="D208" s="3"/>
      <c r="F208" s="8"/>
    </row>
    <row r="209" spans="2:7" s="83" customFormat="1" ht="15.75" customHeight="1" x14ac:dyDescent="0.25">
      <c r="B209" s="2"/>
      <c r="D209" s="3"/>
      <c r="F209" s="8"/>
    </row>
    <row r="210" spans="2:7" s="3" customFormat="1" ht="17.25" customHeight="1" x14ac:dyDescent="0.25">
      <c r="B210" s="16"/>
      <c r="C210" s="6"/>
      <c r="F210" s="17"/>
    </row>
    <row r="211" spans="2:7" x14ac:dyDescent="0.25">
      <c r="B211" s="3"/>
      <c r="C211" s="83"/>
      <c r="D211" s="83"/>
      <c r="E211" s="83"/>
      <c r="F211" s="8"/>
    </row>
    <row r="212" spans="2:7" s="4" customFormat="1" ht="23.25" x14ac:dyDescent="0.35">
      <c r="F212" s="13"/>
      <c r="G212" s="5"/>
    </row>
    <row r="213" spans="2:7" s="3" customFormat="1" x14ac:dyDescent="0.25">
      <c r="F213" s="12"/>
      <c r="G213" s="142"/>
    </row>
    <row r="214" spans="2:7" s="3" customFormat="1" x14ac:dyDescent="0.25">
      <c r="F214" s="12"/>
      <c r="G214" s="142"/>
    </row>
    <row r="215" spans="2:7" s="16" customFormat="1" x14ac:dyDescent="0.25">
      <c r="F215" s="150"/>
      <c r="G215" s="6"/>
    </row>
    <row r="216" spans="2:7" s="3" customFormat="1" x14ac:dyDescent="0.25">
      <c r="F216" s="12"/>
      <c r="G216" s="142"/>
    </row>
    <row r="217" spans="2:7" s="3" customFormat="1" x14ac:dyDescent="0.25">
      <c r="F217" s="12"/>
      <c r="G217" s="142"/>
    </row>
    <row r="218" spans="2:7" s="16" customFormat="1" x14ac:dyDescent="0.25">
      <c r="F218" s="150"/>
      <c r="G218" s="6"/>
    </row>
    <row r="219" spans="2:7" s="16" customFormat="1" x14ac:dyDescent="0.25">
      <c r="F219" s="150"/>
      <c r="G219" s="6"/>
    </row>
    <row r="220" spans="2:7" s="16" customFormat="1" x14ac:dyDescent="0.25">
      <c r="F220" s="150"/>
      <c r="G220" s="6"/>
    </row>
    <row r="221" spans="2:7" s="16" customFormat="1" x14ac:dyDescent="0.25">
      <c r="F221" s="150"/>
      <c r="G221" s="6"/>
    </row>
    <row r="222" spans="2:7" x14ac:dyDescent="0.25">
      <c r="B222" s="3"/>
      <c r="E222" s="2"/>
    </row>
    <row r="223" spans="2:7" s="3" customFormat="1" x14ac:dyDescent="0.25">
      <c r="F223" s="12"/>
    </row>
    <row r="224" spans="2:7" s="3" customFormat="1" x14ac:dyDescent="0.25">
      <c r="B224" s="16"/>
      <c r="C224" s="6"/>
      <c r="D224" s="16"/>
      <c r="F224" s="17"/>
    </row>
    <row r="225" spans="2:7" x14ac:dyDescent="0.25">
      <c r="B225" s="3"/>
      <c r="E225" s="2"/>
      <c r="F225" s="17"/>
      <c r="G225" s="2"/>
    </row>
    <row r="226" spans="2:7" x14ac:dyDescent="0.25">
      <c r="C226" s="3"/>
      <c r="D226" s="3"/>
      <c r="E226" s="3"/>
      <c r="F226" s="12"/>
      <c r="G226" s="2"/>
    </row>
    <row r="227" spans="2:7" s="83" customFormat="1" ht="15.75" customHeight="1" x14ac:dyDescent="0.25">
      <c r="B227" s="2"/>
      <c r="D227" s="3"/>
      <c r="F227" s="8"/>
    </row>
    <row r="228" spans="2:7" s="83" customFormat="1" ht="15.75" customHeight="1" x14ac:dyDescent="0.25">
      <c r="B228" s="2"/>
      <c r="D228" s="3"/>
      <c r="F228" s="8"/>
    </row>
    <row r="229" spans="2:7" s="83" customFormat="1" ht="15.75" customHeight="1" x14ac:dyDescent="0.25">
      <c r="B229" s="2"/>
      <c r="D229" s="3"/>
      <c r="F229" s="8"/>
    </row>
    <row r="230" spans="2:7" s="83" customFormat="1" ht="15.75" customHeight="1" x14ac:dyDescent="0.25">
      <c r="B230" s="2"/>
      <c r="D230" s="3"/>
      <c r="F230" s="8"/>
    </row>
    <row r="231" spans="2:7" s="3" customFormat="1" x14ac:dyDescent="0.25">
      <c r="B231" s="16"/>
      <c r="C231" s="83"/>
      <c r="D231" s="16"/>
      <c r="E231" s="16"/>
      <c r="F231" s="17"/>
    </row>
    <row r="232" spans="2:7" x14ac:dyDescent="0.25">
      <c r="B232" s="16"/>
      <c r="C232" s="83"/>
      <c r="D232" s="83"/>
      <c r="E232" s="16"/>
      <c r="F232" s="8"/>
    </row>
    <row r="233" spans="2:7" x14ac:dyDescent="0.25">
      <c r="B233" s="16"/>
      <c r="C233" s="83"/>
      <c r="D233" s="83"/>
      <c r="E233" s="16"/>
      <c r="F233" s="8"/>
    </row>
    <row r="234" spans="2:7" s="4" customFormat="1" ht="23.25" x14ac:dyDescent="0.35">
      <c r="F234" s="13"/>
      <c r="G234" s="5"/>
    </row>
    <row r="235" spans="2:7" s="3" customFormat="1" x14ac:dyDescent="0.25">
      <c r="F235" s="12"/>
      <c r="G235" s="142"/>
    </row>
    <row r="236" spans="2:7" s="3" customFormat="1" x14ac:dyDescent="0.25">
      <c r="F236" s="12"/>
      <c r="G236" s="142"/>
    </row>
    <row r="237" spans="2:7" s="16" customFormat="1" x14ac:dyDescent="0.25">
      <c r="F237" s="150"/>
      <c r="G237" s="6"/>
    </row>
    <row r="238" spans="2:7" s="3" customFormat="1" x14ac:dyDescent="0.25">
      <c r="F238" s="12"/>
      <c r="G238" s="142"/>
    </row>
    <row r="239" spans="2:7" s="3" customFormat="1" x14ac:dyDescent="0.25">
      <c r="F239" s="12"/>
      <c r="G239" s="142"/>
    </row>
    <row r="240" spans="2:7" s="16" customFormat="1" x14ac:dyDescent="0.25">
      <c r="F240" s="150"/>
      <c r="G240" s="6"/>
    </row>
    <row r="241" spans="2:7" s="16" customFormat="1" x14ac:dyDescent="0.25">
      <c r="F241" s="150"/>
      <c r="G241" s="6"/>
    </row>
    <row r="242" spans="2:7" s="16" customFormat="1" x14ac:dyDescent="0.25">
      <c r="F242" s="150"/>
      <c r="G242" s="6"/>
    </row>
    <row r="243" spans="2:7" s="16" customFormat="1" x14ac:dyDescent="0.25">
      <c r="F243" s="150"/>
      <c r="G243" s="6"/>
    </row>
    <row r="244" spans="2:7" x14ac:dyDescent="0.25">
      <c r="B244" s="3"/>
      <c r="E244" s="2"/>
    </row>
    <row r="245" spans="2:7" s="3" customFormat="1" x14ac:dyDescent="0.25">
      <c r="F245" s="12"/>
    </row>
    <row r="246" spans="2:7" s="3" customFormat="1" x14ac:dyDescent="0.25">
      <c r="B246" s="16"/>
      <c r="C246" s="6"/>
      <c r="D246" s="16"/>
      <c r="F246" s="17"/>
    </row>
    <row r="247" spans="2:7" x14ac:dyDescent="0.25">
      <c r="B247" s="3"/>
      <c r="E247" s="2"/>
      <c r="F247" s="17"/>
      <c r="G247" s="2"/>
    </row>
    <row r="248" spans="2:7" x14ac:dyDescent="0.25">
      <c r="C248" s="3"/>
      <c r="D248" s="3"/>
      <c r="E248" s="3"/>
      <c r="F248" s="12"/>
      <c r="G248" s="2"/>
    </row>
    <row r="249" spans="2:7" s="83" customFormat="1" ht="15.75" customHeight="1" x14ac:dyDescent="0.25">
      <c r="B249" s="2"/>
      <c r="D249" s="3"/>
      <c r="F249" s="8"/>
    </row>
    <row r="250" spans="2:7" s="83" customFormat="1" ht="15.75" customHeight="1" x14ac:dyDescent="0.25">
      <c r="B250" s="2"/>
      <c r="D250" s="3"/>
      <c r="F250" s="8"/>
    </row>
    <row r="251" spans="2:7" s="83" customFormat="1" ht="15.75" customHeight="1" x14ac:dyDescent="0.25">
      <c r="B251" s="2"/>
      <c r="D251" s="3"/>
      <c r="F251" s="8"/>
    </row>
    <row r="252" spans="2:7" s="83" customFormat="1" ht="15.75" customHeight="1" x14ac:dyDescent="0.25">
      <c r="B252" s="2"/>
      <c r="D252" s="3"/>
      <c r="F252" s="8"/>
    </row>
    <row r="253" spans="2:7" x14ac:dyDescent="0.25">
      <c r="B253" s="16"/>
      <c r="C253" s="83"/>
      <c r="D253" s="83"/>
      <c r="E253" s="16"/>
      <c r="F253" s="17"/>
    </row>
    <row r="254" spans="2:7" x14ac:dyDescent="0.25">
      <c r="B254" s="16"/>
      <c r="C254" s="83"/>
      <c r="D254" s="83"/>
      <c r="E254" s="16"/>
      <c r="F254" s="8"/>
    </row>
    <row r="255" spans="2:7" x14ac:dyDescent="0.25">
      <c r="B255" s="3"/>
      <c r="C255" s="83"/>
      <c r="D255" s="83"/>
      <c r="E255" s="83"/>
      <c r="F255" s="8"/>
    </row>
    <row r="256" spans="2:7" s="4" customFormat="1" ht="23.25" x14ac:dyDescent="0.35">
      <c r="F256" s="13"/>
      <c r="G256" s="5"/>
    </row>
    <row r="257" spans="2:7" s="3" customFormat="1" x14ac:dyDescent="0.25">
      <c r="F257" s="12"/>
      <c r="G257" s="142"/>
    </row>
    <row r="258" spans="2:7" s="3" customFormat="1" x14ac:dyDescent="0.25">
      <c r="F258" s="12"/>
      <c r="G258" s="142"/>
    </row>
    <row r="259" spans="2:7" s="16" customFormat="1" x14ac:dyDescent="0.25">
      <c r="F259" s="150"/>
      <c r="G259" s="6"/>
    </row>
    <row r="260" spans="2:7" s="3" customFormat="1" x14ac:dyDescent="0.25">
      <c r="F260" s="12"/>
      <c r="G260" s="142"/>
    </row>
    <row r="261" spans="2:7" s="3" customFormat="1" x14ac:dyDescent="0.25">
      <c r="F261" s="12"/>
      <c r="G261" s="142"/>
    </row>
    <row r="262" spans="2:7" s="16" customFormat="1" x14ac:dyDescent="0.25">
      <c r="F262" s="150"/>
      <c r="G262" s="6"/>
    </row>
    <row r="263" spans="2:7" s="16" customFormat="1" x14ac:dyDescent="0.25">
      <c r="F263" s="150"/>
      <c r="G263" s="6"/>
    </row>
    <row r="264" spans="2:7" s="16" customFormat="1" x14ac:dyDescent="0.25">
      <c r="F264" s="150"/>
      <c r="G264" s="6"/>
    </row>
    <row r="265" spans="2:7" s="16" customFormat="1" x14ac:dyDescent="0.25">
      <c r="F265" s="150"/>
      <c r="G265" s="6"/>
    </row>
    <row r="266" spans="2:7" x14ac:dyDescent="0.25">
      <c r="B266" s="3"/>
      <c r="E266" s="2"/>
    </row>
    <row r="267" spans="2:7" s="3" customFormat="1" x14ac:dyDescent="0.25">
      <c r="F267" s="12"/>
    </row>
    <row r="268" spans="2:7" s="3" customFormat="1" x14ac:dyDescent="0.25">
      <c r="B268" s="16"/>
      <c r="C268" s="6"/>
      <c r="D268" s="16"/>
      <c r="F268" s="17"/>
    </row>
    <row r="269" spans="2:7" x14ac:dyDescent="0.25">
      <c r="B269" s="3"/>
      <c r="E269" s="2"/>
      <c r="F269" s="17"/>
      <c r="G269" s="2"/>
    </row>
    <row r="270" spans="2:7" x14ac:dyDescent="0.25">
      <c r="C270" s="3"/>
      <c r="D270" s="3"/>
      <c r="E270" s="3"/>
      <c r="F270" s="12"/>
      <c r="G270" s="2"/>
    </row>
    <row r="271" spans="2:7" s="83" customFormat="1" ht="15.75" customHeight="1" x14ac:dyDescent="0.25">
      <c r="B271" s="2"/>
      <c r="D271" s="3"/>
      <c r="F271" s="8"/>
    </row>
    <row r="272" spans="2:7" s="83" customFormat="1" ht="15.75" customHeight="1" x14ac:dyDescent="0.25">
      <c r="B272" s="2"/>
      <c r="D272" s="3"/>
      <c r="F272" s="8"/>
    </row>
    <row r="273" spans="2:7" s="83" customFormat="1" ht="15.75" customHeight="1" x14ac:dyDescent="0.25">
      <c r="B273" s="2"/>
      <c r="D273" s="3"/>
      <c r="F273" s="8"/>
    </row>
    <row r="274" spans="2:7" s="83" customFormat="1" ht="15.75" customHeight="1" x14ac:dyDescent="0.25">
      <c r="B274" s="2"/>
      <c r="D274" s="3"/>
      <c r="F274" s="8"/>
    </row>
    <row r="275" spans="2:7" s="3" customFormat="1" x14ac:dyDescent="0.25">
      <c r="B275" s="16"/>
      <c r="C275" s="83"/>
      <c r="D275" s="16"/>
      <c r="E275" s="16"/>
      <c r="F275" s="17"/>
    </row>
    <row r="276" spans="2:7" s="3" customFormat="1" x14ac:dyDescent="0.25">
      <c r="B276" s="16"/>
      <c r="C276" s="83"/>
      <c r="D276" s="16"/>
      <c r="E276" s="16"/>
      <c r="F276" s="8"/>
    </row>
    <row r="277" spans="2:7" s="3" customFormat="1" x14ac:dyDescent="0.25">
      <c r="B277" s="16"/>
      <c r="C277" s="6"/>
      <c r="F277" s="17"/>
    </row>
    <row r="278" spans="2:7" s="3" customFormat="1" x14ac:dyDescent="0.25">
      <c r="B278" s="16"/>
      <c r="C278" s="83"/>
      <c r="F278" s="17"/>
    </row>
    <row r="279" spans="2:7" s="3" customFormat="1" x14ac:dyDescent="0.25">
      <c r="B279" s="16"/>
      <c r="C279" s="83"/>
      <c r="F279" s="17"/>
    </row>
    <row r="280" spans="2:7" s="3" customFormat="1" x14ac:dyDescent="0.25">
      <c r="B280" s="16"/>
      <c r="C280" s="83"/>
      <c r="F280" s="17"/>
    </row>
    <row r="281" spans="2:7" s="3" customFormat="1" x14ac:dyDescent="0.25">
      <c r="B281" s="16"/>
      <c r="C281" s="6"/>
      <c r="F281" s="17"/>
    </row>
    <row r="282" spans="2:7" x14ac:dyDescent="0.25">
      <c r="B282" s="3"/>
      <c r="E282" s="2"/>
      <c r="F282" s="17"/>
      <c r="G282" s="2"/>
    </row>
    <row r="283" spans="2:7" x14ac:dyDescent="0.25">
      <c r="C283" s="3"/>
      <c r="D283" s="3"/>
      <c r="E283" s="3"/>
      <c r="F283" s="12"/>
      <c r="G283" s="2"/>
    </row>
    <row r="284" spans="2:7" s="83" customFormat="1" x14ac:dyDescent="0.25">
      <c r="B284" s="2"/>
      <c r="D284" s="3"/>
      <c r="F284" s="8"/>
    </row>
    <row r="285" spans="2:7" s="83" customFormat="1" x14ac:dyDescent="0.25">
      <c r="B285" s="2"/>
      <c r="D285" s="3"/>
      <c r="F285" s="8"/>
    </row>
    <row r="286" spans="2:7" s="83" customFormat="1" x14ac:dyDescent="0.25">
      <c r="B286" s="2"/>
      <c r="D286" s="3"/>
      <c r="F286" s="8"/>
    </row>
    <row r="287" spans="2:7" s="83" customFormat="1" x14ac:dyDescent="0.25">
      <c r="B287" s="2"/>
      <c r="D287" s="3"/>
      <c r="F287" s="8"/>
    </row>
    <row r="288" spans="2:7" s="83" customFormat="1" x14ac:dyDescent="0.25">
      <c r="B288" s="2"/>
      <c r="D288" s="3"/>
      <c r="F288" s="8"/>
    </row>
    <row r="289" spans="2:7" s="83" customFormat="1" x14ac:dyDescent="0.25">
      <c r="B289" s="2"/>
      <c r="D289" s="3"/>
      <c r="F289" s="8"/>
    </row>
    <row r="290" spans="2:7" s="83" customFormat="1" x14ac:dyDescent="0.25">
      <c r="B290" s="2"/>
      <c r="F290" s="8"/>
    </row>
    <row r="291" spans="2:7" s="83" customFormat="1" x14ac:dyDescent="0.25">
      <c r="B291" s="2"/>
      <c r="F291" s="8"/>
    </row>
    <row r="292" spans="2:7" s="83" customFormat="1" x14ac:dyDescent="0.25">
      <c r="B292" s="2"/>
      <c r="F292" s="8"/>
    </row>
    <row r="293" spans="2:7" s="83" customFormat="1" x14ac:dyDescent="0.25">
      <c r="B293" s="2"/>
      <c r="D293" s="2"/>
      <c r="F293" s="8"/>
    </row>
    <row r="294" spans="2:7" s="83" customFormat="1" x14ac:dyDescent="0.25">
      <c r="B294" s="2"/>
      <c r="F294" s="8"/>
    </row>
    <row r="295" spans="2:7" s="83" customFormat="1" x14ac:dyDescent="0.25">
      <c r="B295" s="2"/>
      <c r="F295" s="8"/>
    </row>
    <row r="296" spans="2:7" s="83" customFormat="1" x14ac:dyDescent="0.25">
      <c r="B296" s="2"/>
      <c r="F296" s="8"/>
    </row>
    <row r="297" spans="2:7" s="4" customFormat="1" ht="23.25" x14ac:dyDescent="0.35">
      <c r="B297" s="2"/>
      <c r="C297" s="83"/>
      <c r="D297" s="83"/>
      <c r="E297" s="83"/>
      <c r="F297" s="8"/>
      <c r="G297" s="5"/>
    </row>
    <row r="298" spans="2:7" x14ac:dyDescent="0.25">
      <c r="C298" s="83"/>
      <c r="D298" s="83"/>
      <c r="E298" s="83"/>
      <c r="F298" s="8"/>
    </row>
    <row r="299" spans="2:7" x14ac:dyDescent="0.25">
      <c r="B299" s="3"/>
      <c r="C299" s="83"/>
      <c r="D299" s="83"/>
      <c r="E299" s="83"/>
      <c r="F299" s="8"/>
    </row>
    <row r="300" spans="2:7" s="3" customFormat="1" x14ac:dyDescent="0.25">
      <c r="E300" s="12"/>
      <c r="F300" s="12"/>
    </row>
    <row r="301" spans="2:7" s="4" customFormat="1" ht="23.25" x14ac:dyDescent="0.35">
      <c r="F301" s="13"/>
      <c r="G301" s="5"/>
    </row>
    <row r="302" spans="2:7" x14ac:dyDescent="0.25">
      <c r="B302" s="3"/>
      <c r="E302" s="2"/>
    </row>
    <row r="303" spans="2:7" s="3" customFormat="1" x14ac:dyDescent="0.25">
      <c r="F303" s="12"/>
    </row>
    <row r="304" spans="2:7" s="3" customFormat="1" x14ac:dyDescent="0.25">
      <c r="C304" s="6"/>
      <c r="F304" s="12"/>
    </row>
    <row r="305" spans="3:6" s="3" customFormat="1" x14ac:dyDescent="0.25">
      <c r="C305" s="83"/>
      <c r="E305" s="6"/>
      <c r="F305" s="12"/>
    </row>
    <row r="306" spans="3:6" s="3" customFormat="1" x14ac:dyDescent="0.25">
      <c r="C306" s="6"/>
      <c r="F306" s="12"/>
    </row>
    <row r="307" spans="3:6" s="3" customFormat="1" x14ac:dyDescent="0.25">
      <c r="C307" s="6"/>
      <c r="F307" s="12"/>
    </row>
    <row r="308" spans="3:6" s="3" customFormat="1" x14ac:dyDescent="0.25">
      <c r="C308" s="6"/>
      <c r="F308" s="12"/>
    </row>
    <row r="309" spans="3:6" s="3" customFormat="1" x14ac:dyDescent="0.25">
      <c r="C309" s="6"/>
      <c r="F309" s="17"/>
    </row>
    <row r="310" spans="3:6" s="3" customFormat="1" x14ac:dyDescent="0.25">
      <c r="C310" s="6"/>
      <c r="F310" s="17"/>
    </row>
    <row r="311" spans="3:6" s="3" customFormat="1" x14ac:dyDescent="0.25">
      <c r="C311" s="6"/>
      <c r="F311" s="17"/>
    </row>
    <row r="312" spans="3:6" s="3" customFormat="1" x14ac:dyDescent="0.25">
      <c r="C312" s="83"/>
      <c r="F312" s="17"/>
    </row>
    <row r="313" spans="3:6" s="3" customFormat="1" x14ac:dyDescent="0.25">
      <c r="C313" s="6"/>
      <c r="F313" s="17"/>
    </row>
    <row r="314" spans="3:6" s="3" customFormat="1" x14ac:dyDescent="0.25">
      <c r="C314" s="83"/>
      <c r="F314" s="17"/>
    </row>
    <row r="315" spans="3:6" s="3" customFormat="1" x14ac:dyDescent="0.25">
      <c r="C315" s="6"/>
      <c r="F315" s="17"/>
    </row>
    <row r="316" spans="3:6" s="3" customFormat="1" x14ac:dyDescent="0.25">
      <c r="C316" s="6"/>
      <c r="F316" s="17"/>
    </row>
    <row r="317" spans="3:6" s="3" customFormat="1" x14ac:dyDescent="0.25">
      <c r="C317" s="6"/>
      <c r="F317" s="17"/>
    </row>
    <row r="318" spans="3:6" s="3" customFormat="1" x14ac:dyDescent="0.25">
      <c r="C318" s="83"/>
      <c r="F318" s="17"/>
    </row>
    <row r="319" spans="3:6" s="3" customFormat="1" x14ac:dyDescent="0.25">
      <c r="C319" s="83"/>
      <c r="F319" s="17"/>
    </row>
    <row r="320" spans="3:6" s="3" customFormat="1" x14ac:dyDescent="0.25">
      <c r="C320" s="83"/>
      <c r="F320" s="17"/>
    </row>
    <row r="321" spans="2:7" s="3" customFormat="1" x14ac:dyDescent="0.25">
      <c r="C321" s="6"/>
      <c r="F321" s="17"/>
    </row>
    <row r="322" spans="2:7" x14ac:dyDescent="0.25">
      <c r="B322" s="3"/>
      <c r="E322" s="2"/>
      <c r="F322" s="17"/>
      <c r="G322" s="2"/>
    </row>
    <row r="323" spans="2:7" x14ac:dyDescent="0.25">
      <c r="C323" s="3"/>
      <c r="D323" s="3"/>
      <c r="E323" s="3"/>
      <c r="F323" s="12"/>
      <c r="G323" s="2"/>
    </row>
    <row r="324" spans="2:7" s="83" customFormat="1" x14ac:dyDescent="0.25">
      <c r="B324" s="2"/>
      <c r="D324" s="3"/>
      <c r="F324" s="8"/>
    </row>
    <row r="325" spans="2:7" s="83" customFormat="1" x14ac:dyDescent="0.25">
      <c r="B325" s="2"/>
      <c r="D325" s="3"/>
      <c r="F325" s="8"/>
    </row>
    <row r="326" spans="2:7" s="83" customFormat="1" x14ac:dyDescent="0.25">
      <c r="B326" s="2"/>
      <c r="D326" s="3"/>
      <c r="F326" s="8"/>
    </row>
    <row r="327" spans="2:7" s="83" customFormat="1" x14ac:dyDescent="0.25">
      <c r="B327" s="2"/>
      <c r="D327" s="3"/>
      <c r="F327" s="8"/>
    </row>
    <row r="328" spans="2:7" s="83" customFormat="1" x14ac:dyDescent="0.25">
      <c r="B328" s="2"/>
      <c r="D328" s="3"/>
      <c r="F328" s="8"/>
    </row>
    <row r="329" spans="2:7" s="83" customFormat="1" x14ac:dyDescent="0.25">
      <c r="B329" s="2"/>
      <c r="D329" s="3"/>
      <c r="F329" s="8"/>
    </row>
    <row r="330" spans="2:7" s="83" customFormat="1" x14ac:dyDescent="0.25">
      <c r="B330" s="2"/>
      <c r="F330" s="8"/>
    </row>
    <row r="331" spans="2:7" s="83" customFormat="1" x14ac:dyDescent="0.25">
      <c r="B331" s="2"/>
      <c r="F331" s="8"/>
    </row>
    <row r="332" spans="2:7" s="83" customFormat="1" x14ac:dyDescent="0.25">
      <c r="B332" s="2"/>
      <c r="F332" s="8"/>
    </row>
    <row r="333" spans="2:7" s="83" customFormat="1" x14ac:dyDescent="0.25">
      <c r="B333" s="2"/>
      <c r="D333" s="2"/>
      <c r="F333" s="8"/>
    </row>
    <row r="334" spans="2:7" s="83" customFormat="1" x14ac:dyDescent="0.25">
      <c r="B334" s="2"/>
      <c r="F334" s="8"/>
    </row>
    <row r="335" spans="2:7" s="83" customFormat="1" x14ac:dyDescent="0.25">
      <c r="B335" s="2"/>
      <c r="F335" s="8"/>
    </row>
    <row r="336" spans="2:7" s="83" customFormat="1" x14ac:dyDescent="0.25">
      <c r="B336" s="2"/>
      <c r="F336" s="8"/>
    </row>
    <row r="337" spans="2:7" s="4" customFormat="1" ht="23.25" x14ac:dyDescent="0.35">
      <c r="B337" s="2"/>
      <c r="C337" s="83"/>
      <c r="D337" s="83"/>
      <c r="E337" s="83"/>
      <c r="F337" s="8"/>
      <c r="G337" s="5"/>
    </row>
    <row r="338" spans="2:7" x14ac:dyDescent="0.25">
      <c r="C338" s="83"/>
      <c r="D338" s="83"/>
      <c r="E338" s="83"/>
      <c r="F338" s="8"/>
    </row>
    <row r="339" spans="2:7" x14ac:dyDescent="0.25">
      <c r="B339" s="3"/>
      <c r="C339" s="83"/>
      <c r="D339" s="83"/>
      <c r="E339" s="83"/>
      <c r="F339" s="8"/>
    </row>
    <row r="340" spans="2:7" s="3" customFormat="1" x14ac:dyDescent="0.25">
      <c r="E340" s="12"/>
      <c r="F340" s="12"/>
    </row>
    <row r="341" spans="2:7" s="4" customFormat="1" ht="23.25" x14ac:dyDescent="0.35">
      <c r="F341" s="13"/>
      <c r="G341" s="5"/>
    </row>
    <row r="342" spans="2:7" x14ac:dyDescent="0.25">
      <c r="B342" s="3"/>
      <c r="E342" s="2"/>
    </row>
    <row r="343" spans="2:7" s="3" customFormat="1" x14ac:dyDescent="0.25">
      <c r="F343" s="12"/>
    </row>
    <row r="344" spans="2:7" s="3" customFormat="1" x14ac:dyDescent="0.25">
      <c r="C344" s="6"/>
      <c r="F344" s="12"/>
    </row>
    <row r="345" spans="2:7" s="3" customFormat="1" x14ac:dyDescent="0.25">
      <c r="C345" s="83"/>
      <c r="E345" s="6"/>
      <c r="F345" s="12"/>
    </row>
    <row r="346" spans="2:7" s="3" customFormat="1" x14ac:dyDescent="0.25">
      <c r="C346" s="6"/>
      <c r="F346" s="12"/>
    </row>
    <row r="347" spans="2:7" s="3" customFormat="1" x14ac:dyDescent="0.25">
      <c r="C347" s="6"/>
      <c r="F347" s="12"/>
    </row>
    <row r="348" spans="2:7" s="3" customFormat="1" x14ac:dyDescent="0.25">
      <c r="C348" s="6"/>
      <c r="F348" s="12"/>
    </row>
    <row r="349" spans="2:7" s="3" customFormat="1" x14ac:dyDescent="0.25">
      <c r="C349" s="6"/>
      <c r="F349" s="17"/>
    </row>
    <row r="350" spans="2:7" s="3" customFormat="1" x14ac:dyDescent="0.25">
      <c r="C350" s="6"/>
      <c r="F350" s="17"/>
    </row>
    <row r="351" spans="2:7" s="3" customFormat="1" x14ac:dyDescent="0.25">
      <c r="C351" s="6"/>
      <c r="F351" s="17"/>
    </row>
    <row r="352" spans="2:7" s="3" customFormat="1" x14ac:dyDescent="0.25">
      <c r="C352" s="83"/>
      <c r="F352" s="17"/>
    </row>
    <row r="353" spans="2:7" s="3" customFormat="1" x14ac:dyDescent="0.25">
      <c r="C353" s="142"/>
      <c r="F353" s="17"/>
    </row>
    <row r="354" spans="2:7" s="3" customFormat="1" x14ac:dyDescent="0.25">
      <c r="C354" s="83"/>
      <c r="F354" s="17"/>
    </row>
    <row r="355" spans="2:7" s="3" customFormat="1" x14ac:dyDescent="0.25">
      <c r="C355" s="6"/>
      <c r="F355" s="17"/>
    </row>
    <row r="356" spans="2:7" s="3" customFormat="1" x14ac:dyDescent="0.25">
      <c r="C356" s="6"/>
      <c r="F356" s="17"/>
    </row>
    <row r="357" spans="2:7" s="3" customFormat="1" x14ac:dyDescent="0.25">
      <c r="C357" s="6"/>
      <c r="F357" s="17"/>
    </row>
    <row r="358" spans="2:7" s="3" customFormat="1" x14ac:dyDescent="0.25">
      <c r="C358" s="83"/>
      <c r="F358" s="17"/>
    </row>
    <row r="359" spans="2:7" s="3" customFormat="1" x14ac:dyDescent="0.25">
      <c r="C359" s="83"/>
      <c r="F359" s="17"/>
    </row>
    <row r="360" spans="2:7" s="3" customFormat="1" x14ac:dyDescent="0.25">
      <c r="C360" s="83"/>
      <c r="F360" s="17"/>
    </row>
    <row r="361" spans="2:7" s="3" customFormat="1" x14ac:dyDescent="0.25">
      <c r="C361" s="6"/>
      <c r="F361" s="17"/>
    </row>
    <row r="362" spans="2:7" x14ac:dyDescent="0.25">
      <c r="B362" s="3"/>
      <c r="E362" s="2"/>
      <c r="F362" s="17"/>
      <c r="G362" s="2"/>
    </row>
    <row r="363" spans="2:7" x14ac:dyDescent="0.25">
      <c r="C363" s="3"/>
      <c r="D363" s="3"/>
      <c r="E363" s="3"/>
      <c r="F363" s="12"/>
      <c r="G363" s="2"/>
    </row>
    <row r="364" spans="2:7" s="83" customFormat="1" x14ac:dyDescent="0.25">
      <c r="B364" s="2"/>
      <c r="D364" s="3"/>
      <c r="F364" s="8"/>
    </row>
    <row r="365" spans="2:7" s="83" customFormat="1" x14ac:dyDescent="0.25">
      <c r="B365" s="2"/>
      <c r="D365" s="3"/>
      <c r="F365" s="8"/>
    </row>
    <row r="366" spans="2:7" s="83" customFormat="1" x14ac:dyDescent="0.25">
      <c r="B366" s="2"/>
      <c r="D366" s="3"/>
      <c r="F366" s="8"/>
    </row>
    <row r="367" spans="2:7" s="83" customFormat="1" x14ac:dyDescent="0.25">
      <c r="B367" s="2"/>
      <c r="D367" s="3"/>
      <c r="F367" s="8"/>
    </row>
    <row r="368" spans="2:7" s="83" customFormat="1" x14ac:dyDescent="0.25">
      <c r="B368" s="2"/>
      <c r="D368" s="3"/>
      <c r="F368" s="8"/>
    </row>
    <row r="369" spans="2:7" s="83" customFormat="1" x14ac:dyDescent="0.25">
      <c r="B369" s="2"/>
      <c r="D369" s="3"/>
      <c r="F369" s="8"/>
    </row>
    <row r="370" spans="2:7" s="83" customFormat="1" x14ac:dyDescent="0.25">
      <c r="B370" s="2"/>
      <c r="F370" s="8"/>
    </row>
    <row r="371" spans="2:7" s="83" customFormat="1" x14ac:dyDescent="0.25">
      <c r="B371" s="2"/>
      <c r="F371" s="8"/>
    </row>
    <row r="372" spans="2:7" s="83" customFormat="1" x14ac:dyDescent="0.25">
      <c r="B372" s="2"/>
      <c r="F372" s="8"/>
    </row>
    <row r="373" spans="2:7" s="83" customFormat="1" x14ac:dyDescent="0.25">
      <c r="B373" s="2"/>
      <c r="D373" s="2"/>
      <c r="F373" s="8"/>
    </row>
    <row r="374" spans="2:7" s="83" customFormat="1" x14ac:dyDescent="0.25">
      <c r="B374" s="2"/>
      <c r="F374" s="8"/>
    </row>
    <row r="375" spans="2:7" s="83" customFormat="1" x14ac:dyDescent="0.25">
      <c r="B375" s="2"/>
      <c r="F375" s="8"/>
    </row>
    <row r="376" spans="2:7" s="83" customFormat="1" x14ac:dyDescent="0.25">
      <c r="B376" s="2"/>
      <c r="F376" s="8"/>
    </row>
    <row r="377" spans="2:7" s="4" customFormat="1" ht="23.25" x14ac:dyDescent="0.35">
      <c r="B377" s="2"/>
      <c r="C377" s="83"/>
      <c r="D377" s="83"/>
      <c r="E377" s="83"/>
      <c r="F377" s="8"/>
      <c r="G377" s="5"/>
    </row>
    <row r="378" spans="2:7" x14ac:dyDescent="0.25">
      <c r="C378" s="83"/>
      <c r="D378" s="83"/>
      <c r="E378" s="83"/>
      <c r="F378" s="8"/>
    </row>
    <row r="379" spans="2:7" s="83" customFormat="1" x14ac:dyDescent="0.25">
      <c r="D379" s="3"/>
      <c r="F379" s="8"/>
      <c r="G379" s="6"/>
    </row>
    <row r="380" spans="2:7" s="3" customFormat="1" x14ac:dyDescent="0.25">
      <c r="E380" s="12"/>
      <c r="F380" s="12"/>
    </row>
    <row r="381" spans="2:7" s="4" customFormat="1" ht="23.25" x14ac:dyDescent="0.35">
      <c r="F381" s="13"/>
      <c r="G381" s="5"/>
    </row>
    <row r="382" spans="2:7" x14ac:dyDescent="0.25">
      <c r="B382" s="3"/>
      <c r="E382" s="2"/>
    </row>
    <row r="383" spans="2:7" s="3" customFormat="1" x14ac:dyDescent="0.25">
      <c r="F383" s="12"/>
    </row>
    <row r="384" spans="2:7" s="3" customFormat="1" x14ac:dyDescent="0.25">
      <c r="C384" s="6"/>
      <c r="F384" s="12"/>
    </row>
    <row r="385" spans="3:6" s="3" customFormat="1" x14ac:dyDescent="0.25">
      <c r="C385" s="83"/>
      <c r="E385" s="6"/>
      <c r="F385" s="12"/>
    </row>
    <row r="386" spans="3:6" s="3" customFormat="1" x14ac:dyDescent="0.25">
      <c r="C386" s="6"/>
      <c r="F386" s="12"/>
    </row>
    <row r="387" spans="3:6" s="3" customFormat="1" x14ac:dyDescent="0.25">
      <c r="C387" s="6"/>
      <c r="F387" s="12"/>
    </row>
    <row r="388" spans="3:6" s="3" customFormat="1" x14ac:dyDescent="0.25">
      <c r="C388" s="6"/>
      <c r="F388" s="12"/>
    </row>
    <row r="389" spans="3:6" s="3" customFormat="1" x14ac:dyDescent="0.25">
      <c r="C389" s="6"/>
      <c r="F389" s="17"/>
    </row>
    <row r="390" spans="3:6" s="3" customFormat="1" x14ac:dyDescent="0.25">
      <c r="C390" s="6"/>
      <c r="F390" s="17"/>
    </row>
    <row r="391" spans="3:6" s="3" customFormat="1" x14ac:dyDescent="0.25">
      <c r="C391" s="6"/>
      <c r="F391" s="17"/>
    </row>
    <row r="392" spans="3:6" s="3" customFormat="1" x14ac:dyDescent="0.25">
      <c r="C392" s="83"/>
      <c r="F392" s="17"/>
    </row>
    <row r="393" spans="3:6" s="3" customFormat="1" x14ac:dyDescent="0.25">
      <c r="C393" s="142"/>
      <c r="F393" s="17"/>
    </row>
    <row r="394" spans="3:6" s="3" customFormat="1" x14ac:dyDescent="0.25">
      <c r="C394" s="83"/>
      <c r="F394" s="17"/>
    </row>
    <row r="395" spans="3:6" s="3" customFormat="1" x14ac:dyDescent="0.25">
      <c r="C395" s="6"/>
      <c r="F395" s="17"/>
    </row>
    <row r="396" spans="3:6" s="3" customFormat="1" x14ac:dyDescent="0.25">
      <c r="C396" s="6"/>
      <c r="F396" s="17"/>
    </row>
    <row r="397" spans="3:6" s="3" customFormat="1" x14ac:dyDescent="0.25">
      <c r="C397" s="6"/>
      <c r="F397" s="17"/>
    </row>
    <row r="398" spans="3:6" s="3" customFormat="1" x14ac:dyDescent="0.25">
      <c r="C398" s="83"/>
      <c r="F398" s="17"/>
    </row>
    <row r="399" spans="3:6" s="3" customFormat="1" x14ac:dyDescent="0.25">
      <c r="C399" s="83"/>
      <c r="F399" s="17"/>
    </row>
    <row r="400" spans="3:6" s="3" customFormat="1" x14ac:dyDescent="0.25">
      <c r="C400" s="83"/>
      <c r="F400" s="17"/>
    </row>
    <row r="401" spans="2:7" s="3" customFormat="1" x14ac:dyDescent="0.25">
      <c r="C401" s="6"/>
      <c r="F401" s="17"/>
    </row>
    <row r="402" spans="2:7" x14ac:dyDescent="0.25">
      <c r="B402" s="3"/>
      <c r="E402" s="2"/>
      <c r="F402" s="17"/>
      <c r="G402" s="2"/>
    </row>
    <row r="403" spans="2:7" x14ac:dyDescent="0.25">
      <c r="C403" s="3"/>
      <c r="D403" s="3"/>
      <c r="E403" s="3"/>
      <c r="F403" s="12"/>
      <c r="G403" s="2"/>
    </row>
    <row r="404" spans="2:7" s="83" customFormat="1" x14ac:dyDescent="0.25">
      <c r="B404" s="2"/>
      <c r="D404" s="3"/>
      <c r="F404" s="8"/>
    </row>
    <row r="405" spans="2:7" s="83" customFormat="1" x14ac:dyDescent="0.25">
      <c r="B405" s="2"/>
      <c r="D405" s="3"/>
      <c r="F405" s="8"/>
    </row>
    <row r="406" spans="2:7" s="83" customFormat="1" x14ac:dyDescent="0.25">
      <c r="B406" s="2"/>
      <c r="D406" s="3"/>
      <c r="F406" s="8"/>
    </row>
    <row r="407" spans="2:7" s="83" customFormat="1" x14ac:dyDescent="0.25">
      <c r="B407" s="2"/>
      <c r="D407" s="3"/>
      <c r="F407" s="8"/>
    </row>
    <row r="408" spans="2:7" s="83" customFormat="1" x14ac:dyDescent="0.25">
      <c r="B408" s="2"/>
      <c r="D408" s="3"/>
      <c r="F408" s="8"/>
    </row>
    <row r="409" spans="2:7" s="83" customFormat="1" x14ac:dyDescent="0.25">
      <c r="B409" s="2"/>
      <c r="D409" s="3"/>
      <c r="F409" s="8"/>
    </row>
    <row r="410" spans="2:7" s="83" customFormat="1" x14ac:dyDescent="0.25">
      <c r="B410" s="2"/>
      <c r="F410" s="8"/>
    </row>
    <row r="411" spans="2:7" s="83" customFormat="1" x14ac:dyDescent="0.25">
      <c r="B411" s="2"/>
      <c r="F411" s="8"/>
    </row>
    <row r="412" spans="2:7" s="83" customFormat="1" x14ac:dyDescent="0.25">
      <c r="B412" s="2"/>
      <c r="F412" s="8"/>
    </row>
    <row r="413" spans="2:7" s="83" customFormat="1" x14ac:dyDescent="0.25">
      <c r="B413" s="2"/>
      <c r="D413" s="2"/>
      <c r="F413" s="8"/>
    </row>
    <row r="414" spans="2:7" s="83" customFormat="1" x14ac:dyDescent="0.25">
      <c r="B414" s="2"/>
      <c r="F414" s="8"/>
    </row>
    <row r="415" spans="2:7" s="83" customFormat="1" x14ac:dyDescent="0.25">
      <c r="B415" s="2"/>
      <c r="F415" s="8"/>
    </row>
    <row r="416" spans="2:7" s="83" customFormat="1" x14ac:dyDescent="0.25">
      <c r="B416" s="2"/>
      <c r="F416" s="8"/>
    </row>
    <row r="417" spans="2:7" s="4" customFormat="1" ht="23.25" x14ac:dyDescent="0.35">
      <c r="B417" s="2"/>
      <c r="C417" s="83"/>
      <c r="D417" s="83"/>
      <c r="E417" s="83"/>
      <c r="F417" s="8"/>
      <c r="G417" s="5"/>
    </row>
    <row r="418" spans="2:7" x14ac:dyDescent="0.25">
      <c r="C418" s="83"/>
      <c r="D418" s="83"/>
      <c r="E418" s="83"/>
      <c r="F418" s="8"/>
    </row>
    <row r="419" spans="2:7" s="83" customFormat="1" x14ac:dyDescent="0.25">
      <c r="D419" s="3"/>
      <c r="F419" s="8"/>
      <c r="G419" s="6"/>
    </row>
    <row r="420" spans="2:7" s="3" customFormat="1" x14ac:dyDescent="0.25">
      <c r="E420" s="12"/>
      <c r="F420" s="12"/>
    </row>
    <row r="421" spans="2:7" s="4" customFormat="1" ht="23.25" x14ac:dyDescent="0.35">
      <c r="F421" s="13"/>
      <c r="G421" s="5"/>
    </row>
    <row r="422" spans="2:7" x14ac:dyDescent="0.25">
      <c r="B422" s="3"/>
      <c r="E422" s="2"/>
    </row>
    <row r="423" spans="2:7" s="3" customFormat="1" x14ac:dyDescent="0.25">
      <c r="F423" s="12"/>
    </row>
    <row r="424" spans="2:7" s="3" customFormat="1" x14ac:dyDescent="0.25">
      <c r="C424" s="6"/>
      <c r="F424" s="12"/>
    </row>
    <row r="425" spans="2:7" s="3" customFormat="1" x14ac:dyDescent="0.25">
      <c r="C425" s="83"/>
      <c r="E425" s="6"/>
      <c r="F425" s="12"/>
    </row>
    <row r="426" spans="2:7" s="3" customFormat="1" x14ac:dyDescent="0.25">
      <c r="C426" s="6"/>
      <c r="F426" s="12"/>
    </row>
    <row r="427" spans="2:7" s="3" customFormat="1" x14ac:dyDescent="0.25">
      <c r="C427" s="6"/>
      <c r="F427" s="12"/>
    </row>
    <row r="428" spans="2:7" s="3" customFormat="1" x14ac:dyDescent="0.25">
      <c r="C428" s="6"/>
      <c r="F428" s="12"/>
    </row>
    <row r="429" spans="2:7" s="3" customFormat="1" x14ac:dyDescent="0.25">
      <c r="C429" s="6"/>
      <c r="F429" s="17"/>
    </row>
    <row r="430" spans="2:7" s="3" customFormat="1" x14ac:dyDescent="0.25">
      <c r="C430" s="6"/>
      <c r="F430" s="17"/>
    </row>
    <row r="431" spans="2:7" s="3" customFormat="1" x14ac:dyDescent="0.25">
      <c r="C431" s="6"/>
      <c r="F431" s="17"/>
    </row>
    <row r="432" spans="2:7" s="3" customFormat="1" x14ac:dyDescent="0.25">
      <c r="C432" s="83"/>
      <c r="F432" s="17"/>
    </row>
    <row r="433" spans="2:7" s="3" customFormat="1" x14ac:dyDescent="0.25">
      <c r="F433" s="17"/>
    </row>
    <row r="434" spans="2:7" s="3" customFormat="1" x14ac:dyDescent="0.25">
      <c r="C434" s="83"/>
      <c r="F434" s="17"/>
    </row>
    <row r="435" spans="2:7" s="3" customFormat="1" x14ac:dyDescent="0.25">
      <c r="C435" s="6"/>
      <c r="F435" s="17"/>
    </row>
    <row r="436" spans="2:7" s="3" customFormat="1" x14ac:dyDescent="0.25">
      <c r="C436" s="6"/>
      <c r="F436" s="17"/>
    </row>
    <row r="437" spans="2:7" s="3" customFormat="1" x14ac:dyDescent="0.25">
      <c r="C437" s="6"/>
      <c r="F437" s="17"/>
    </row>
    <row r="438" spans="2:7" s="3" customFormat="1" x14ac:dyDescent="0.25">
      <c r="C438" s="83"/>
      <c r="F438" s="17"/>
    </row>
    <row r="439" spans="2:7" s="3" customFormat="1" x14ac:dyDescent="0.25">
      <c r="C439" s="83"/>
      <c r="F439" s="17"/>
    </row>
    <row r="440" spans="2:7" s="3" customFormat="1" x14ac:dyDescent="0.25">
      <c r="C440" s="83"/>
      <c r="F440" s="17"/>
    </row>
    <row r="441" spans="2:7" s="3" customFormat="1" x14ac:dyDescent="0.25">
      <c r="C441" s="6"/>
      <c r="F441" s="17"/>
    </row>
    <row r="442" spans="2:7" x14ac:dyDescent="0.25">
      <c r="B442" s="3"/>
      <c r="E442" s="2"/>
      <c r="F442" s="17"/>
      <c r="G442" s="2"/>
    </row>
    <row r="443" spans="2:7" x14ac:dyDescent="0.25">
      <c r="C443" s="3"/>
      <c r="D443" s="3"/>
      <c r="E443" s="3"/>
      <c r="F443" s="12"/>
      <c r="G443" s="2"/>
    </row>
    <row r="444" spans="2:7" s="83" customFormat="1" x14ac:dyDescent="0.25">
      <c r="B444" s="2"/>
      <c r="D444" s="3"/>
      <c r="F444" s="8"/>
    </row>
    <row r="445" spans="2:7" s="83" customFormat="1" x14ac:dyDescent="0.25">
      <c r="B445" s="2"/>
      <c r="D445" s="3"/>
      <c r="F445" s="8"/>
    </row>
    <row r="446" spans="2:7" s="83" customFormat="1" x14ac:dyDescent="0.25">
      <c r="B446" s="2"/>
      <c r="D446" s="3"/>
      <c r="F446" s="8"/>
    </row>
    <row r="447" spans="2:7" s="83" customFormat="1" x14ac:dyDescent="0.25">
      <c r="B447" s="2"/>
      <c r="D447" s="3"/>
      <c r="F447" s="8"/>
    </row>
    <row r="448" spans="2:7" s="83" customFormat="1" x14ac:dyDescent="0.25">
      <c r="B448" s="2"/>
      <c r="D448" s="3"/>
      <c r="F448" s="8"/>
    </row>
    <row r="449" spans="2:7" s="83" customFormat="1" x14ac:dyDescent="0.25">
      <c r="B449" s="2"/>
      <c r="D449" s="3"/>
      <c r="F449" s="8"/>
    </row>
    <row r="450" spans="2:7" s="83" customFormat="1" x14ac:dyDescent="0.25">
      <c r="B450" s="2"/>
      <c r="F450" s="8"/>
    </row>
    <row r="451" spans="2:7" s="83" customFormat="1" x14ac:dyDescent="0.25">
      <c r="B451" s="2"/>
      <c r="F451" s="8"/>
    </row>
    <row r="452" spans="2:7" s="83" customFormat="1" x14ac:dyDescent="0.25">
      <c r="B452" s="2"/>
      <c r="F452" s="8"/>
    </row>
    <row r="453" spans="2:7" s="83" customFormat="1" x14ac:dyDescent="0.25">
      <c r="B453" s="2"/>
      <c r="D453" s="2"/>
      <c r="F453" s="8"/>
    </row>
    <row r="454" spans="2:7" s="83" customFormat="1" x14ac:dyDescent="0.25">
      <c r="B454" s="2"/>
      <c r="F454" s="8"/>
    </row>
    <row r="455" spans="2:7" s="83" customFormat="1" x14ac:dyDescent="0.25">
      <c r="B455" s="2"/>
      <c r="F455" s="8"/>
    </row>
    <row r="456" spans="2:7" s="83" customFormat="1" x14ac:dyDescent="0.25">
      <c r="B456" s="2"/>
      <c r="F456" s="8"/>
    </row>
    <row r="457" spans="2:7" s="4" customFormat="1" ht="23.25" x14ac:dyDescent="0.35">
      <c r="B457" s="2"/>
      <c r="C457" s="83"/>
      <c r="D457" s="83"/>
      <c r="E457" s="83"/>
      <c r="F457" s="8"/>
      <c r="G457" s="5"/>
    </row>
    <row r="458" spans="2:7" x14ac:dyDescent="0.25">
      <c r="C458" s="83"/>
      <c r="D458" s="83"/>
      <c r="E458" s="83"/>
      <c r="F458" s="8"/>
    </row>
    <row r="459" spans="2:7" x14ac:dyDescent="0.25">
      <c r="B459" s="3"/>
      <c r="C459" s="83"/>
      <c r="D459" s="83"/>
      <c r="E459" s="83"/>
      <c r="F459" s="8"/>
    </row>
    <row r="460" spans="2:7" s="3" customFormat="1" x14ac:dyDescent="0.25">
      <c r="E460" s="12"/>
      <c r="F460" s="12"/>
    </row>
    <row r="461" spans="2:7" s="4" customFormat="1" ht="23.25" x14ac:dyDescent="0.35">
      <c r="F461" s="13"/>
      <c r="G461" s="5"/>
    </row>
    <row r="462" spans="2:7" x14ac:dyDescent="0.25">
      <c r="B462" s="3"/>
      <c r="E462" s="2"/>
    </row>
    <row r="463" spans="2:7" s="3" customFormat="1" x14ac:dyDescent="0.25">
      <c r="F463" s="12"/>
    </row>
    <row r="464" spans="2:7" s="3" customFormat="1" x14ac:dyDescent="0.25">
      <c r="C464" s="6"/>
      <c r="F464" s="12"/>
    </row>
    <row r="465" spans="3:6" s="3" customFormat="1" x14ac:dyDescent="0.25">
      <c r="C465" s="83"/>
      <c r="E465" s="6"/>
      <c r="F465" s="12"/>
    </row>
    <row r="466" spans="3:6" s="3" customFormat="1" x14ac:dyDescent="0.25">
      <c r="C466" s="6"/>
      <c r="F466" s="12"/>
    </row>
    <row r="467" spans="3:6" s="3" customFormat="1" x14ac:dyDescent="0.25">
      <c r="C467" s="6"/>
      <c r="F467" s="12"/>
    </row>
    <row r="468" spans="3:6" s="3" customFormat="1" x14ac:dyDescent="0.25">
      <c r="C468" s="6"/>
      <c r="F468" s="12"/>
    </row>
    <row r="469" spans="3:6" s="3" customFormat="1" x14ac:dyDescent="0.25">
      <c r="C469" s="6"/>
      <c r="F469" s="17"/>
    </row>
    <row r="470" spans="3:6" s="3" customFormat="1" x14ac:dyDescent="0.25">
      <c r="C470" s="6"/>
      <c r="F470" s="17"/>
    </row>
    <row r="471" spans="3:6" s="3" customFormat="1" x14ac:dyDescent="0.25">
      <c r="C471" s="6"/>
      <c r="F471" s="17"/>
    </row>
    <row r="472" spans="3:6" s="3" customFormat="1" x14ac:dyDescent="0.25">
      <c r="C472" s="83"/>
      <c r="F472" s="17"/>
    </row>
    <row r="473" spans="3:6" s="3" customFormat="1" x14ac:dyDescent="0.25">
      <c r="F473" s="17"/>
    </row>
    <row r="474" spans="3:6" s="3" customFormat="1" x14ac:dyDescent="0.25">
      <c r="C474" s="83"/>
      <c r="F474" s="17"/>
    </row>
    <row r="475" spans="3:6" s="3" customFormat="1" x14ac:dyDescent="0.25">
      <c r="C475" s="6"/>
      <c r="F475" s="17"/>
    </row>
    <row r="476" spans="3:6" s="3" customFormat="1" x14ac:dyDescent="0.25">
      <c r="C476" s="6"/>
      <c r="F476" s="17"/>
    </row>
    <row r="477" spans="3:6" s="3" customFormat="1" x14ac:dyDescent="0.25">
      <c r="C477" s="6"/>
      <c r="F477" s="17"/>
    </row>
    <row r="478" spans="3:6" s="3" customFormat="1" x14ac:dyDescent="0.25">
      <c r="C478" s="83"/>
      <c r="F478" s="17"/>
    </row>
    <row r="479" spans="3:6" s="3" customFormat="1" x14ac:dyDescent="0.25">
      <c r="C479" s="83"/>
      <c r="F479" s="17"/>
    </row>
    <row r="480" spans="3:6" s="3" customFormat="1" x14ac:dyDescent="0.25">
      <c r="C480" s="83"/>
      <c r="F480" s="17"/>
    </row>
    <row r="481" spans="2:7" s="3" customFormat="1" x14ac:dyDescent="0.25">
      <c r="C481" s="6"/>
      <c r="F481" s="17"/>
    </row>
    <row r="482" spans="2:7" x14ac:dyDescent="0.25">
      <c r="B482" s="3"/>
      <c r="E482" s="2"/>
      <c r="F482" s="17"/>
      <c r="G482" s="2"/>
    </row>
    <row r="483" spans="2:7" x14ac:dyDescent="0.25">
      <c r="C483" s="3"/>
      <c r="D483" s="3"/>
      <c r="E483" s="3"/>
      <c r="F483" s="12"/>
      <c r="G483" s="2"/>
    </row>
    <row r="484" spans="2:7" s="83" customFormat="1" x14ac:dyDescent="0.25">
      <c r="B484" s="2"/>
      <c r="D484" s="3"/>
      <c r="F484" s="8"/>
    </row>
    <row r="485" spans="2:7" s="83" customFormat="1" x14ac:dyDescent="0.25">
      <c r="B485" s="2"/>
      <c r="D485" s="3"/>
      <c r="F485" s="8"/>
    </row>
    <row r="486" spans="2:7" s="83" customFormat="1" x14ac:dyDescent="0.25">
      <c r="B486" s="2"/>
      <c r="D486" s="3"/>
      <c r="F486" s="8"/>
    </row>
    <row r="487" spans="2:7" s="83" customFormat="1" x14ac:dyDescent="0.25">
      <c r="B487" s="2"/>
      <c r="D487" s="3"/>
      <c r="F487" s="8"/>
    </row>
    <row r="488" spans="2:7" s="83" customFormat="1" x14ac:dyDescent="0.25">
      <c r="B488" s="2"/>
      <c r="D488" s="3"/>
      <c r="F488" s="8"/>
    </row>
    <row r="489" spans="2:7" s="83" customFormat="1" x14ac:dyDescent="0.25">
      <c r="B489" s="2"/>
      <c r="D489" s="3"/>
      <c r="F489" s="8"/>
    </row>
    <row r="490" spans="2:7" s="83" customFormat="1" x14ac:dyDescent="0.25">
      <c r="B490" s="2"/>
      <c r="F490" s="8"/>
    </row>
    <row r="491" spans="2:7" s="83" customFormat="1" x14ac:dyDescent="0.25">
      <c r="B491" s="2"/>
      <c r="F491" s="8"/>
    </row>
    <row r="492" spans="2:7" s="83" customFormat="1" x14ac:dyDescent="0.25">
      <c r="B492" s="2"/>
      <c r="F492" s="8"/>
    </row>
    <row r="493" spans="2:7" s="83" customFormat="1" x14ac:dyDescent="0.25">
      <c r="B493" s="2"/>
      <c r="D493" s="2"/>
      <c r="F493" s="8"/>
    </row>
    <row r="494" spans="2:7" s="83" customFormat="1" x14ac:dyDescent="0.25">
      <c r="B494" s="2"/>
      <c r="F494" s="8"/>
    </row>
    <row r="495" spans="2:7" s="83" customFormat="1" x14ac:dyDescent="0.25">
      <c r="B495" s="2"/>
      <c r="F495" s="8"/>
    </row>
    <row r="496" spans="2:7" s="83" customFormat="1" x14ac:dyDescent="0.25">
      <c r="B496" s="2"/>
      <c r="F496" s="8"/>
    </row>
    <row r="497" spans="2:7" s="4" customFormat="1" ht="23.25" x14ac:dyDescent="0.35">
      <c r="B497" s="2"/>
      <c r="C497" s="83"/>
      <c r="D497" s="83"/>
      <c r="E497" s="83"/>
      <c r="F497" s="8"/>
      <c r="G497" s="5"/>
    </row>
    <row r="498" spans="2:7" x14ac:dyDescent="0.25">
      <c r="C498" s="83"/>
      <c r="D498" s="83"/>
      <c r="E498" s="83"/>
      <c r="F498" s="8"/>
    </row>
    <row r="499" spans="2:7" s="83" customFormat="1" x14ac:dyDescent="0.25">
      <c r="D499" s="3"/>
      <c r="F499" s="8"/>
      <c r="G499" s="6"/>
    </row>
    <row r="500" spans="2:7" s="83" customFormat="1" x14ac:dyDescent="0.25">
      <c r="D500" s="3"/>
      <c r="F500" s="8"/>
      <c r="G500" s="6"/>
    </row>
    <row r="501" spans="2:7" s="3" customFormat="1" x14ac:dyDescent="0.25">
      <c r="E501" s="12"/>
      <c r="F501" s="12"/>
    </row>
    <row r="502" spans="2:7" s="4" customFormat="1" ht="23.25" x14ac:dyDescent="0.35">
      <c r="F502" s="13"/>
      <c r="G502" s="5"/>
    </row>
    <row r="503" spans="2:7" x14ac:dyDescent="0.25">
      <c r="B503" s="3"/>
      <c r="E503" s="2"/>
    </row>
    <row r="504" spans="2:7" s="3" customFormat="1" x14ac:dyDescent="0.25">
      <c r="F504" s="12"/>
    </row>
    <row r="505" spans="2:7" s="3" customFormat="1" x14ac:dyDescent="0.25">
      <c r="C505" s="6"/>
      <c r="F505" s="12"/>
    </row>
    <row r="506" spans="2:7" s="3" customFormat="1" x14ac:dyDescent="0.25">
      <c r="C506" s="83"/>
      <c r="E506" s="6"/>
      <c r="F506" s="12"/>
    </row>
    <row r="507" spans="2:7" s="3" customFormat="1" x14ac:dyDescent="0.25">
      <c r="C507" s="6"/>
      <c r="F507" s="12"/>
    </row>
    <row r="508" spans="2:7" s="3" customFormat="1" x14ac:dyDescent="0.25">
      <c r="C508" s="6"/>
      <c r="F508" s="12"/>
    </row>
    <row r="509" spans="2:7" s="3" customFormat="1" x14ac:dyDescent="0.25">
      <c r="C509" s="6"/>
      <c r="F509" s="12"/>
    </row>
    <row r="510" spans="2:7" s="3" customFormat="1" x14ac:dyDescent="0.25">
      <c r="C510" s="6"/>
      <c r="F510" s="17"/>
    </row>
    <row r="511" spans="2:7" s="3" customFormat="1" x14ac:dyDescent="0.25">
      <c r="C511" s="6"/>
      <c r="F511" s="17"/>
    </row>
    <row r="512" spans="2:7" s="3" customFormat="1" x14ac:dyDescent="0.25">
      <c r="C512" s="6"/>
      <c r="F512" s="17"/>
    </row>
    <row r="513" spans="2:7" s="3" customFormat="1" x14ac:dyDescent="0.25">
      <c r="C513" s="83"/>
      <c r="F513" s="17"/>
    </row>
    <row r="514" spans="2:7" s="3" customFormat="1" x14ac:dyDescent="0.25">
      <c r="C514" s="6"/>
      <c r="F514" s="17"/>
    </row>
    <row r="515" spans="2:7" s="3" customFormat="1" x14ac:dyDescent="0.25">
      <c r="C515" s="83"/>
      <c r="F515" s="17"/>
    </row>
    <row r="516" spans="2:7" s="3" customFormat="1" x14ac:dyDescent="0.25">
      <c r="C516" s="6"/>
      <c r="F516" s="17"/>
    </row>
    <row r="517" spans="2:7" s="3" customFormat="1" x14ac:dyDescent="0.25">
      <c r="C517" s="6"/>
      <c r="F517" s="17"/>
    </row>
    <row r="518" spans="2:7" s="3" customFormat="1" x14ac:dyDescent="0.25">
      <c r="C518" s="6"/>
      <c r="F518" s="17"/>
    </row>
    <row r="519" spans="2:7" s="3" customFormat="1" x14ac:dyDescent="0.25">
      <c r="C519" s="83"/>
      <c r="F519" s="17"/>
    </row>
    <row r="520" spans="2:7" s="3" customFormat="1" x14ac:dyDescent="0.25">
      <c r="C520" s="83"/>
      <c r="F520" s="17"/>
    </row>
    <row r="521" spans="2:7" s="3" customFormat="1" x14ac:dyDescent="0.25">
      <c r="C521" s="83"/>
      <c r="F521" s="17"/>
    </row>
    <row r="522" spans="2:7" s="3" customFormat="1" x14ac:dyDescent="0.25">
      <c r="C522" s="6"/>
      <c r="F522" s="17"/>
    </row>
    <row r="523" spans="2:7" x14ac:dyDescent="0.25">
      <c r="B523" s="3"/>
      <c r="E523" s="2"/>
      <c r="F523" s="17"/>
      <c r="G523" s="2"/>
    </row>
    <row r="524" spans="2:7" x14ac:dyDescent="0.25">
      <c r="C524" s="3"/>
      <c r="D524" s="3"/>
      <c r="E524" s="3"/>
      <c r="F524" s="12"/>
      <c r="G524" s="2"/>
    </row>
    <row r="525" spans="2:7" s="83" customFormat="1" x14ac:dyDescent="0.25">
      <c r="D525" s="3"/>
      <c r="F525" s="8"/>
    </row>
    <row r="526" spans="2:7" s="83" customFormat="1" x14ac:dyDescent="0.25">
      <c r="D526" s="3"/>
      <c r="F526" s="8"/>
    </row>
    <row r="527" spans="2:7" s="83" customFormat="1" x14ac:dyDescent="0.25">
      <c r="D527" s="3"/>
      <c r="F527" s="8"/>
    </row>
    <row r="528" spans="2:7" s="83" customFormat="1" x14ac:dyDescent="0.25">
      <c r="D528" s="3"/>
      <c r="F528" s="8"/>
    </row>
    <row r="529" spans="2:7" s="83" customFormat="1" x14ac:dyDescent="0.25">
      <c r="D529" s="3"/>
      <c r="F529" s="8"/>
    </row>
    <row r="530" spans="2:7" s="83" customFormat="1" x14ac:dyDescent="0.25">
      <c r="D530" s="3"/>
      <c r="F530" s="8"/>
    </row>
    <row r="531" spans="2:7" s="83" customFormat="1" x14ac:dyDescent="0.25">
      <c r="F531" s="8"/>
    </row>
    <row r="532" spans="2:7" s="83" customFormat="1" x14ac:dyDescent="0.25">
      <c r="F532" s="8"/>
    </row>
    <row r="533" spans="2:7" s="83" customFormat="1" x14ac:dyDescent="0.25">
      <c r="F533" s="8"/>
    </row>
    <row r="534" spans="2:7" s="83" customFormat="1" x14ac:dyDescent="0.25">
      <c r="D534" s="2"/>
      <c r="F534" s="8"/>
    </row>
    <row r="535" spans="2:7" s="83" customFormat="1" x14ac:dyDescent="0.25">
      <c r="F535" s="8"/>
    </row>
    <row r="536" spans="2:7" s="83" customFormat="1" x14ac:dyDescent="0.25">
      <c r="F536" s="8"/>
    </row>
    <row r="537" spans="2:7" s="83" customFormat="1" x14ac:dyDescent="0.25">
      <c r="F537" s="8"/>
    </row>
    <row r="538" spans="2:7" s="4" customFormat="1" ht="23.25" x14ac:dyDescent="0.35">
      <c r="C538" s="83"/>
      <c r="D538" s="83"/>
      <c r="E538" s="83"/>
      <c r="F538" s="8"/>
      <c r="G538" s="5"/>
    </row>
    <row r="539" spans="2:7" x14ac:dyDescent="0.25">
      <c r="B539" s="3"/>
      <c r="C539" s="83"/>
      <c r="D539" s="83"/>
      <c r="E539" s="83"/>
      <c r="F539" s="8"/>
    </row>
    <row r="540" spans="2:7" s="83" customFormat="1" x14ac:dyDescent="0.25">
      <c r="D540" s="3"/>
      <c r="F540" s="8"/>
    </row>
    <row r="541" spans="2:7" s="83" customFormat="1" x14ac:dyDescent="0.25">
      <c r="D541" s="3"/>
      <c r="F541" s="8"/>
    </row>
    <row r="542" spans="2:7" s="83" customFormat="1" x14ac:dyDescent="0.25">
      <c r="D542" s="3"/>
      <c r="F542" s="8"/>
    </row>
    <row r="543" spans="2:7" s="83" customFormat="1" x14ac:dyDescent="0.25">
      <c r="D543" s="3"/>
      <c r="E543" s="8"/>
      <c r="F543" s="8"/>
    </row>
    <row r="544" spans="2:7" s="83" customFormat="1" x14ac:dyDescent="0.25">
      <c r="D544" s="3"/>
      <c r="E544" s="8"/>
      <c r="F544" s="8"/>
    </row>
    <row r="545" spans="2:7" s="83" customFormat="1" x14ac:dyDescent="0.25">
      <c r="F545" s="8"/>
    </row>
    <row r="546" spans="2:7" s="83" customFormat="1" x14ac:dyDescent="0.25">
      <c r="F546" s="8"/>
    </row>
    <row r="547" spans="2:7" s="83" customFormat="1" x14ac:dyDescent="0.25">
      <c r="D547" s="2"/>
      <c r="F547" s="8"/>
    </row>
    <row r="548" spans="2:7" s="83" customFormat="1" x14ac:dyDescent="0.25">
      <c r="F548" s="8"/>
    </row>
    <row r="549" spans="2:7" s="83" customFormat="1" x14ac:dyDescent="0.25">
      <c r="F549" s="8"/>
    </row>
    <row r="550" spans="2:7" s="83" customFormat="1" x14ac:dyDescent="0.25">
      <c r="E550" s="8"/>
      <c r="F550" s="8"/>
    </row>
    <row r="551" spans="2:7" s="4" customFormat="1" ht="23.25" x14ac:dyDescent="0.35">
      <c r="E551" s="13"/>
      <c r="F551" s="13"/>
      <c r="G551" s="5"/>
    </row>
    <row r="552" spans="2:7" x14ac:dyDescent="0.25">
      <c r="B552" s="3"/>
    </row>
    <row r="553" spans="2:7" s="3" customFormat="1" x14ac:dyDescent="0.25">
      <c r="E553" s="12"/>
      <c r="F553" s="12"/>
    </row>
    <row r="554" spans="2:7" s="3" customFormat="1" x14ac:dyDescent="0.25">
      <c r="C554" s="6"/>
      <c r="E554" s="12"/>
      <c r="F554" s="12"/>
    </row>
    <row r="555" spans="2:7" s="3" customFormat="1" x14ac:dyDescent="0.25">
      <c r="C555" s="83"/>
      <c r="E555" s="6"/>
      <c r="F555" s="12"/>
    </row>
    <row r="556" spans="2:7" s="3" customFormat="1" x14ac:dyDescent="0.25">
      <c r="C556" s="6"/>
      <c r="E556" s="12"/>
      <c r="F556" s="12"/>
    </row>
    <row r="557" spans="2:7" s="3" customFormat="1" x14ac:dyDescent="0.25">
      <c r="C557" s="6"/>
      <c r="E557" s="12"/>
      <c r="F557" s="12"/>
    </row>
    <row r="558" spans="2:7" s="3" customFormat="1" x14ac:dyDescent="0.25">
      <c r="C558" s="6"/>
      <c r="E558" s="12"/>
      <c r="F558" s="12"/>
    </row>
    <row r="559" spans="2:7" s="3" customFormat="1" x14ac:dyDescent="0.25">
      <c r="C559" s="6"/>
      <c r="F559" s="17"/>
    </row>
    <row r="560" spans="2:7" s="3" customFormat="1" x14ac:dyDescent="0.25">
      <c r="C560" s="6"/>
      <c r="F560" s="17"/>
    </row>
    <row r="561" spans="2:7" s="3" customFormat="1" x14ac:dyDescent="0.25">
      <c r="C561" s="6"/>
      <c r="F561" s="17"/>
    </row>
    <row r="562" spans="2:7" s="3" customFormat="1" x14ac:dyDescent="0.25">
      <c r="C562" s="6"/>
      <c r="E562" s="12"/>
      <c r="F562" s="17"/>
    </row>
    <row r="563" spans="2:7" s="3" customFormat="1" x14ac:dyDescent="0.25">
      <c r="C563" s="83"/>
      <c r="E563" s="12"/>
      <c r="F563" s="17"/>
    </row>
    <row r="564" spans="2:7" s="3" customFormat="1" x14ac:dyDescent="0.25">
      <c r="C564" s="83"/>
      <c r="E564" s="12"/>
      <c r="F564" s="17"/>
    </row>
    <row r="565" spans="2:7" s="3" customFormat="1" x14ac:dyDescent="0.25">
      <c r="C565" s="83"/>
      <c r="E565" s="12"/>
      <c r="F565" s="17"/>
    </row>
    <row r="566" spans="2:7" s="3" customFormat="1" x14ac:dyDescent="0.25">
      <c r="C566" s="6"/>
      <c r="E566" s="12"/>
      <c r="F566" s="17"/>
    </row>
    <row r="567" spans="2:7" s="3" customFormat="1" x14ac:dyDescent="0.25">
      <c r="C567" s="6"/>
      <c r="F567" s="17"/>
    </row>
    <row r="568" spans="2:7" s="3" customFormat="1" x14ac:dyDescent="0.25">
      <c r="C568" s="6"/>
      <c r="E568" s="83"/>
      <c r="F568" s="17"/>
    </row>
    <row r="569" spans="2:7" s="3" customFormat="1" x14ac:dyDescent="0.25">
      <c r="C569" s="83"/>
      <c r="E569" s="83"/>
      <c r="F569" s="17"/>
    </row>
    <row r="570" spans="2:7" s="3" customFormat="1" x14ac:dyDescent="0.25">
      <c r="C570" s="83"/>
      <c r="E570" s="83"/>
      <c r="F570" s="17"/>
    </row>
    <row r="571" spans="2:7" s="3" customFormat="1" x14ac:dyDescent="0.25">
      <c r="C571" s="6"/>
      <c r="E571" s="12"/>
      <c r="F571" s="17"/>
    </row>
    <row r="572" spans="2:7" x14ac:dyDescent="0.25">
      <c r="B572" s="3"/>
      <c r="F572" s="17"/>
      <c r="G572" s="2"/>
    </row>
    <row r="573" spans="2:7" x14ac:dyDescent="0.25">
      <c r="C573" s="3"/>
      <c r="D573" s="3"/>
      <c r="E573" s="3"/>
      <c r="F573" s="12"/>
      <c r="G573" s="6"/>
    </row>
    <row r="574" spans="2:7" s="83" customFormat="1" x14ac:dyDescent="0.25">
      <c r="D574" s="3"/>
      <c r="F574" s="8"/>
      <c r="G574" s="6"/>
    </row>
    <row r="575" spans="2:7" s="83" customFormat="1" x14ac:dyDescent="0.25">
      <c r="D575" s="3"/>
      <c r="F575" s="8"/>
      <c r="G575" s="6"/>
    </row>
    <row r="576" spans="2:7" s="83" customFormat="1" x14ac:dyDescent="0.25">
      <c r="D576" s="3"/>
      <c r="F576" s="8"/>
      <c r="G576" s="6"/>
    </row>
    <row r="577" spans="2:7" s="83" customFormat="1" x14ac:dyDescent="0.25">
      <c r="D577" s="3"/>
      <c r="F577" s="8"/>
    </row>
    <row r="578" spans="2:7" s="83" customFormat="1" x14ac:dyDescent="0.25">
      <c r="D578" s="3"/>
      <c r="F578" s="8"/>
    </row>
    <row r="579" spans="2:7" s="83" customFormat="1" x14ac:dyDescent="0.25">
      <c r="D579" s="3"/>
      <c r="F579" s="8"/>
    </row>
    <row r="580" spans="2:7" s="83" customFormat="1" x14ac:dyDescent="0.25">
      <c r="D580" s="3"/>
      <c r="F580" s="8"/>
    </row>
    <row r="581" spans="2:7" s="83" customFormat="1" x14ac:dyDescent="0.25">
      <c r="D581" s="3"/>
      <c r="E581" s="8"/>
      <c r="F581" s="8"/>
    </row>
    <row r="582" spans="2:7" s="83" customFormat="1" x14ac:dyDescent="0.25">
      <c r="D582" s="3"/>
      <c r="E582" s="8"/>
      <c r="F582" s="8"/>
    </row>
    <row r="583" spans="2:7" s="83" customFormat="1" x14ac:dyDescent="0.25">
      <c r="F583" s="8"/>
    </row>
    <row r="584" spans="2:7" s="83" customFormat="1" x14ac:dyDescent="0.25">
      <c r="F584" s="8"/>
    </row>
    <row r="585" spans="2:7" s="83" customFormat="1" x14ac:dyDescent="0.25">
      <c r="D585" s="2"/>
      <c r="F585" s="8"/>
    </row>
    <row r="586" spans="2:7" s="83" customFormat="1" x14ac:dyDescent="0.25">
      <c r="F586" s="8"/>
    </row>
    <row r="587" spans="2:7" s="83" customFormat="1" x14ac:dyDescent="0.25">
      <c r="F587" s="8"/>
    </row>
    <row r="588" spans="2:7" s="83" customFormat="1" x14ac:dyDescent="0.25">
      <c r="E588" s="8"/>
      <c r="F588" s="8"/>
    </row>
    <row r="589" spans="2:7" s="4" customFormat="1" ht="23.25" x14ac:dyDescent="0.35">
      <c r="E589" s="13"/>
      <c r="F589" s="13"/>
      <c r="G589" s="5"/>
    </row>
    <row r="590" spans="2:7" x14ac:dyDescent="0.25">
      <c r="B590" s="3"/>
    </row>
    <row r="591" spans="2:7" s="3" customFormat="1" x14ac:dyDescent="0.25">
      <c r="E591" s="12"/>
      <c r="F591" s="12"/>
    </row>
    <row r="592" spans="2:7" s="3" customFormat="1" x14ac:dyDescent="0.25">
      <c r="C592" s="6"/>
      <c r="E592" s="12"/>
      <c r="F592" s="12"/>
    </row>
    <row r="593" spans="3:6" s="3" customFormat="1" x14ac:dyDescent="0.25">
      <c r="C593" s="83"/>
      <c r="E593" s="6"/>
      <c r="F593" s="12"/>
    </row>
    <row r="594" spans="3:6" s="3" customFormat="1" x14ac:dyDescent="0.25">
      <c r="C594" s="6"/>
      <c r="E594" s="12"/>
      <c r="F594" s="12"/>
    </row>
    <row r="595" spans="3:6" s="3" customFormat="1" x14ac:dyDescent="0.25">
      <c r="C595" s="6"/>
      <c r="E595" s="12"/>
      <c r="F595" s="12"/>
    </row>
    <row r="596" spans="3:6" s="3" customFormat="1" x14ac:dyDescent="0.25">
      <c r="C596" s="6"/>
      <c r="E596" s="12"/>
      <c r="F596" s="12"/>
    </row>
    <row r="597" spans="3:6" s="3" customFormat="1" x14ac:dyDescent="0.25">
      <c r="C597" s="6"/>
      <c r="F597" s="17"/>
    </row>
    <row r="598" spans="3:6" s="3" customFormat="1" x14ac:dyDescent="0.25">
      <c r="C598" s="6"/>
      <c r="F598" s="17"/>
    </row>
    <row r="599" spans="3:6" s="3" customFormat="1" x14ac:dyDescent="0.25">
      <c r="C599" s="6"/>
      <c r="F599" s="17"/>
    </row>
    <row r="600" spans="3:6" s="3" customFormat="1" x14ac:dyDescent="0.25">
      <c r="C600" s="6"/>
      <c r="E600" s="12"/>
      <c r="F600" s="17"/>
    </row>
    <row r="601" spans="3:6" s="3" customFormat="1" x14ac:dyDescent="0.25">
      <c r="C601" s="83"/>
      <c r="E601" s="12"/>
      <c r="F601" s="17"/>
    </row>
    <row r="602" spans="3:6" s="3" customFormat="1" x14ac:dyDescent="0.25">
      <c r="C602" s="83"/>
      <c r="E602" s="12"/>
      <c r="F602" s="17"/>
    </row>
    <row r="603" spans="3:6" s="3" customFormat="1" x14ac:dyDescent="0.25">
      <c r="C603" s="83"/>
      <c r="E603" s="12"/>
      <c r="F603" s="17"/>
    </row>
    <row r="604" spans="3:6" s="3" customFormat="1" x14ac:dyDescent="0.25">
      <c r="C604" s="6"/>
      <c r="F604" s="17"/>
    </row>
    <row r="605" spans="3:6" s="3" customFormat="1" x14ac:dyDescent="0.25">
      <c r="C605" s="6"/>
      <c r="E605" s="12"/>
      <c r="F605" s="17"/>
    </row>
    <row r="606" spans="3:6" s="3" customFormat="1" x14ac:dyDescent="0.25">
      <c r="C606" s="6"/>
      <c r="E606" s="83"/>
      <c r="F606" s="17"/>
    </row>
    <row r="607" spans="3:6" s="3" customFormat="1" x14ac:dyDescent="0.25">
      <c r="C607" s="83"/>
      <c r="E607" s="83"/>
      <c r="F607" s="17"/>
    </row>
    <row r="608" spans="3:6" s="3" customFormat="1" x14ac:dyDescent="0.25">
      <c r="C608" s="83"/>
      <c r="E608" s="83"/>
      <c r="F608" s="17"/>
    </row>
    <row r="609" spans="2:7" s="3" customFormat="1" x14ac:dyDescent="0.25">
      <c r="C609" s="6"/>
      <c r="E609" s="12"/>
      <c r="F609" s="17"/>
    </row>
    <row r="610" spans="2:7" x14ac:dyDescent="0.25">
      <c r="B610" s="3"/>
      <c r="F610" s="17"/>
    </row>
    <row r="611" spans="2:7" x14ac:dyDescent="0.25">
      <c r="C611" s="3"/>
      <c r="D611" s="3"/>
      <c r="E611" s="3"/>
      <c r="F611" s="12"/>
      <c r="G611" s="6"/>
    </row>
    <row r="612" spans="2:7" s="83" customFormat="1" x14ac:dyDescent="0.25">
      <c r="D612" s="3"/>
      <c r="F612" s="8"/>
      <c r="G612" s="6"/>
    </row>
    <row r="613" spans="2:7" s="83" customFormat="1" x14ac:dyDescent="0.25">
      <c r="D613" s="3"/>
      <c r="F613" s="8"/>
      <c r="G613" s="6"/>
    </row>
    <row r="614" spans="2:7" s="83" customFormat="1" x14ac:dyDescent="0.25">
      <c r="D614" s="3"/>
      <c r="F614" s="8"/>
      <c r="G614" s="6"/>
    </row>
    <row r="615" spans="2:7" s="83" customFormat="1" x14ac:dyDescent="0.25">
      <c r="D615" s="3"/>
      <c r="F615" s="8"/>
    </row>
    <row r="616" spans="2:7" s="83" customFormat="1" x14ac:dyDescent="0.25">
      <c r="D616" s="3"/>
      <c r="F616" s="8"/>
    </row>
    <row r="617" spans="2:7" s="83" customFormat="1" x14ac:dyDescent="0.25">
      <c r="D617" s="3"/>
      <c r="F617" s="8"/>
    </row>
    <row r="618" spans="2:7" s="83" customFormat="1" x14ac:dyDescent="0.25">
      <c r="D618" s="3"/>
      <c r="F618" s="8"/>
    </row>
    <row r="619" spans="2:7" s="83" customFormat="1" x14ac:dyDescent="0.25">
      <c r="D619" s="3"/>
      <c r="E619" s="8"/>
      <c r="F619" s="8"/>
    </row>
    <row r="620" spans="2:7" s="83" customFormat="1" x14ac:dyDescent="0.25">
      <c r="D620" s="3"/>
      <c r="E620" s="8"/>
      <c r="F620" s="8"/>
    </row>
    <row r="621" spans="2:7" s="83" customFormat="1" x14ac:dyDescent="0.25">
      <c r="F621" s="8"/>
    </row>
    <row r="622" spans="2:7" s="83" customFormat="1" x14ac:dyDescent="0.25">
      <c r="F622" s="8"/>
    </row>
    <row r="623" spans="2:7" s="83" customFormat="1" x14ac:dyDescent="0.25">
      <c r="D623" s="2"/>
      <c r="F623" s="8"/>
    </row>
    <row r="624" spans="2:7" s="83" customFormat="1" x14ac:dyDescent="0.25">
      <c r="F624" s="8"/>
    </row>
    <row r="625" spans="2:7" s="83" customFormat="1" x14ac:dyDescent="0.25">
      <c r="F625" s="41"/>
    </row>
    <row r="626" spans="2:7" x14ac:dyDescent="0.25">
      <c r="B626" s="3"/>
      <c r="D626" s="3"/>
      <c r="F626" s="17"/>
    </row>
    <row r="627" spans="2:7" x14ac:dyDescent="0.25">
      <c r="B627" s="3"/>
      <c r="F627" s="17"/>
    </row>
    <row r="628" spans="2:7" s="4" customFormat="1" ht="23.25" x14ac:dyDescent="0.35">
      <c r="E628" s="13"/>
      <c r="F628" s="13"/>
      <c r="G628" s="5"/>
    </row>
    <row r="629" spans="2:7" x14ac:dyDescent="0.25">
      <c r="B629" s="3"/>
    </row>
    <row r="630" spans="2:7" s="3" customFormat="1" x14ac:dyDescent="0.25">
      <c r="E630" s="12"/>
      <c r="F630" s="12"/>
    </row>
    <row r="631" spans="2:7" s="3" customFormat="1" x14ac:dyDescent="0.25">
      <c r="C631" s="6"/>
      <c r="E631" s="12"/>
      <c r="F631" s="12"/>
    </row>
    <row r="632" spans="2:7" s="3" customFormat="1" x14ac:dyDescent="0.25">
      <c r="C632" s="83"/>
      <c r="E632" s="6"/>
      <c r="F632" s="12"/>
    </row>
    <row r="633" spans="2:7" s="3" customFormat="1" x14ac:dyDescent="0.25">
      <c r="C633" s="6"/>
      <c r="E633" s="12"/>
      <c r="F633" s="12"/>
    </row>
    <row r="634" spans="2:7" s="3" customFormat="1" x14ac:dyDescent="0.25">
      <c r="C634" s="6"/>
      <c r="E634" s="12"/>
      <c r="F634" s="12"/>
    </row>
    <row r="635" spans="2:7" s="3" customFormat="1" x14ac:dyDescent="0.25">
      <c r="C635" s="6"/>
      <c r="E635" s="12"/>
      <c r="F635" s="12"/>
    </row>
    <row r="636" spans="2:7" s="3" customFormat="1" x14ac:dyDescent="0.25">
      <c r="C636" s="6"/>
      <c r="F636" s="17"/>
    </row>
    <row r="637" spans="2:7" s="3" customFormat="1" x14ac:dyDescent="0.25">
      <c r="C637" s="6"/>
      <c r="F637" s="17"/>
    </row>
    <row r="638" spans="2:7" s="3" customFormat="1" x14ac:dyDescent="0.25">
      <c r="C638" s="6"/>
      <c r="F638" s="17"/>
    </row>
    <row r="639" spans="2:7" s="3" customFormat="1" x14ac:dyDescent="0.25">
      <c r="C639" s="6"/>
      <c r="E639" s="12"/>
      <c r="F639" s="17"/>
    </row>
    <row r="640" spans="2:7" s="3" customFormat="1" x14ac:dyDescent="0.25">
      <c r="C640" s="83"/>
      <c r="E640" s="12"/>
      <c r="F640" s="17"/>
    </row>
    <row r="641" spans="2:7" s="3" customFormat="1" x14ac:dyDescent="0.25">
      <c r="C641" s="83"/>
      <c r="E641" s="12"/>
      <c r="F641" s="17"/>
    </row>
    <row r="642" spans="2:7" s="3" customFormat="1" x14ac:dyDescent="0.25">
      <c r="C642" s="83"/>
      <c r="E642" s="12"/>
      <c r="F642" s="17"/>
    </row>
    <row r="643" spans="2:7" s="3" customFormat="1" x14ac:dyDescent="0.25">
      <c r="C643" s="6"/>
      <c r="F643" s="17"/>
    </row>
    <row r="644" spans="2:7" s="3" customFormat="1" x14ac:dyDescent="0.25">
      <c r="C644" s="6"/>
      <c r="E644" s="12"/>
      <c r="F644" s="17"/>
    </row>
    <row r="645" spans="2:7" s="3" customFormat="1" x14ac:dyDescent="0.25">
      <c r="C645" s="6"/>
      <c r="E645" s="83"/>
      <c r="F645" s="17"/>
    </row>
    <row r="646" spans="2:7" s="3" customFormat="1" x14ac:dyDescent="0.25">
      <c r="C646" s="83"/>
      <c r="E646" s="83"/>
      <c r="F646" s="17"/>
    </row>
    <row r="647" spans="2:7" s="3" customFormat="1" x14ac:dyDescent="0.25">
      <c r="C647" s="83"/>
      <c r="E647" s="83"/>
      <c r="F647" s="17"/>
    </row>
    <row r="648" spans="2:7" s="3" customFormat="1" x14ac:dyDescent="0.25">
      <c r="C648" s="6"/>
      <c r="E648" s="12"/>
      <c r="F648" s="17"/>
    </row>
    <row r="649" spans="2:7" x14ac:dyDescent="0.25">
      <c r="B649" s="3"/>
      <c r="F649" s="17"/>
    </row>
    <row r="650" spans="2:7" x14ac:dyDescent="0.25">
      <c r="C650" s="3"/>
      <c r="D650" s="3"/>
      <c r="E650" s="3"/>
      <c r="F650" s="12"/>
      <c r="G650" s="6"/>
    </row>
    <row r="651" spans="2:7" s="83" customFormat="1" x14ac:dyDescent="0.25">
      <c r="D651" s="3"/>
      <c r="F651" s="8"/>
      <c r="G651" s="6"/>
    </row>
    <row r="652" spans="2:7" s="83" customFormat="1" x14ac:dyDescent="0.25">
      <c r="D652" s="3"/>
      <c r="F652" s="8"/>
      <c r="G652" s="6"/>
    </row>
    <row r="653" spans="2:7" s="83" customFormat="1" x14ac:dyDescent="0.25">
      <c r="D653" s="3"/>
      <c r="F653" s="8"/>
      <c r="G653" s="6"/>
    </row>
    <row r="654" spans="2:7" s="83" customFormat="1" x14ac:dyDescent="0.25">
      <c r="D654" s="3"/>
      <c r="F654" s="8"/>
    </row>
    <row r="655" spans="2:7" s="83" customFormat="1" x14ac:dyDescent="0.25">
      <c r="D655" s="3"/>
      <c r="F655" s="8"/>
    </row>
    <row r="656" spans="2:7" s="83" customFormat="1" x14ac:dyDescent="0.25">
      <c r="D656" s="3"/>
      <c r="F656" s="8"/>
    </row>
    <row r="657" spans="1:7" s="83" customFormat="1" x14ac:dyDescent="0.25">
      <c r="D657" s="3"/>
      <c r="F657" s="8"/>
    </row>
    <row r="658" spans="1:7" s="83" customFormat="1" x14ac:dyDescent="0.25">
      <c r="D658" s="3"/>
      <c r="E658" s="8"/>
      <c r="F658" s="8"/>
    </row>
    <row r="659" spans="1:7" s="83" customFormat="1" x14ac:dyDescent="0.25">
      <c r="D659" s="3"/>
      <c r="E659" s="8"/>
      <c r="F659" s="8"/>
    </row>
    <row r="660" spans="1:7" s="83" customFormat="1" x14ac:dyDescent="0.25">
      <c r="F660" s="8"/>
    </row>
    <row r="661" spans="1:7" s="83" customFormat="1" x14ac:dyDescent="0.25">
      <c r="F661" s="8"/>
    </row>
    <row r="662" spans="1:7" s="83" customFormat="1" x14ac:dyDescent="0.25">
      <c r="D662" s="2"/>
      <c r="F662" s="8"/>
    </row>
    <row r="663" spans="1:7" s="83" customFormat="1" x14ac:dyDescent="0.25">
      <c r="F663" s="8"/>
    </row>
    <row r="664" spans="1:7" s="83" customFormat="1" x14ac:dyDescent="0.25">
      <c r="F664" s="41"/>
    </row>
    <row r="665" spans="1:7" x14ac:dyDescent="0.25">
      <c r="B665" s="3"/>
      <c r="D665" s="3"/>
      <c r="F665" s="17"/>
    </row>
    <row r="666" spans="1:7" x14ac:dyDescent="0.25">
      <c r="A666" s="83"/>
      <c r="B666" s="83"/>
      <c r="C666" s="83"/>
      <c r="D666" s="3"/>
      <c r="E666" s="83"/>
      <c r="F666" s="8"/>
      <c r="G666" s="2"/>
    </row>
    <row r="667" spans="1:7" s="4" customFormat="1" ht="23.25" x14ac:dyDescent="0.35">
      <c r="E667" s="13"/>
      <c r="F667" s="13"/>
      <c r="G667" s="5"/>
    </row>
    <row r="668" spans="1:7" x14ac:dyDescent="0.25">
      <c r="B668" s="3"/>
    </row>
    <row r="669" spans="1:7" s="3" customFormat="1" x14ac:dyDescent="0.25">
      <c r="E669" s="12"/>
      <c r="F669" s="12"/>
    </row>
    <row r="670" spans="1:7" s="3" customFormat="1" x14ac:dyDescent="0.25">
      <c r="C670" s="6"/>
      <c r="E670" s="12"/>
      <c r="F670" s="12"/>
    </row>
    <row r="671" spans="1:7" s="3" customFormat="1" x14ac:dyDescent="0.25">
      <c r="C671" s="83"/>
      <c r="E671" s="6"/>
      <c r="F671" s="12"/>
    </row>
    <row r="672" spans="1:7" s="3" customFormat="1" x14ac:dyDescent="0.25">
      <c r="C672" s="6"/>
      <c r="E672" s="12"/>
      <c r="F672" s="12"/>
    </row>
    <row r="673" spans="2:6" s="3" customFormat="1" x14ac:dyDescent="0.25">
      <c r="C673" s="6"/>
      <c r="E673" s="12"/>
      <c r="F673" s="12"/>
    </row>
    <row r="674" spans="2:6" s="3" customFormat="1" x14ac:dyDescent="0.25">
      <c r="C674" s="6"/>
      <c r="E674" s="12"/>
      <c r="F674" s="12"/>
    </row>
    <row r="675" spans="2:6" s="3" customFormat="1" x14ac:dyDescent="0.25">
      <c r="C675" s="6"/>
      <c r="F675" s="17"/>
    </row>
    <row r="676" spans="2:6" s="3" customFormat="1" x14ac:dyDescent="0.25">
      <c r="C676" s="6"/>
      <c r="F676" s="17"/>
    </row>
    <row r="677" spans="2:6" s="3" customFormat="1" x14ac:dyDescent="0.25">
      <c r="C677" s="6"/>
      <c r="F677" s="17"/>
    </row>
    <row r="678" spans="2:6" s="3" customFormat="1" x14ac:dyDescent="0.25">
      <c r="C678" s="6"/>
      <c r="E678" s="12"/>
      <c r="F678" s="17"/>
    </row>
    <row r="679" spans="2:6" s="3" customFormat="1" x14ac:dyDescent="0.25">
      <c r="C679" s="83"/>
      <c r="E679" s="12"/>
      <c r="F679" s="17"/>
    </row>
    <row r="680" spans="2:6" s="3" customFormat="1" x14ac:dyDescent="0.25">
      <c r="C680" s="83"/>
      <c r="E680" s="12"/>
      <c r="F680" s="17"/>
    </row>
    <row r="681" spans="2:6" s="3" customFormat="1" x14ac:dyDescent="0.25">
      <c r="C681" s="83"/>
      <c r="E681" s="12"/>
      <c r="F681" s="17"/>
    </row>
    <row r="682" spans="2:6" s="3" customFormat="1" x14ac:dyDescent="0.25">
      <c r="C682" s="6"/>
      <c r="F682" s="17"/>
    </row>
    <row r="683" spans="2:6" s="3" customFormat="1" x14ac:dyDescent="0.25">
      <c r="C683" s="6"/>
      <c r="E683" s="12"/>
      <c r="F683" s="17"/>
    </row>
    <row r="684" spans="2:6" s="3" customFormat="1" x14ac:dyDescent="0.25">
      <c r="C684" s="6"/>
      <c r="E684" s="83"/>
      <c r="F684" s="17"/>
    </row>
    <row r="685" spans="2:6" s="3" customFormat="1" x14ac:dyDescent="0.25">
      <c r="C685" s="83"/>
      <c r="E685" s="83"/>
      <c r="F685" s="17"/>
    </row>
    <row r="686" spans="2:6" s="3" customFormat="1" x14ac:dyDescent="0.25">
      <c r="C686" s="83"/>
      <c r="E686" s="83"/>
      <c r="F686" s="17"/>
    </row>
    <row r="687" spans="2:6" s="3" customFormat="1" x14ac:dyDescent="0.25">
      <c r="C687" s="6"/>
      <c r="E687" s="12"/>
      <c r="F687" s="17"/>
    </row>
    <row r="688" spans="2:6" x14ac:dyDescent="0.25">
      <c r="B688" s="3"/>
      <c r="F688" s="17"/>
    </row>
    <row r="689" spans="2:7" x14ac:dyDescent="0.25">
      <c r="C689" s="3"/>
      <c r="D689" s="3"/>
      <c r="E689" s="3"/>
      <c r="F689" s="12"/>
      <c r="G689" s="6"/>
    </row>
    <row r="690" spans="2:7" s="83" customFormat="1" x14ac:dyDescent="0.25">
      <c r="D690" s="3"/>
      <c r="F690" s="8"/>
      <c r="G690" s="6"/>
    </row>
    <row r="691" spans="2:7" s="83" customFormat="1" x14ac:dyDescent="0.25">
      <c r="D691" s="3"/>
      <c r="F691" s="8"/>
      <c r="G691" s="6"/>
    </row>
    <row r="692" spans="2:7" s="83" customFormat="1" x14ac:dyDescent="0.25">
      <c r="D692" s="3"/>
      <c r="F692" s="8"/>
      <c r="G692" s="6"/>
    </row>
    <row r="693" spans="2:7" s="83" customFormat="1" x14ac:dyDescent="0.25">
      <c r="D693" s="3"/>
      <c r="F693" s="8"/>
    </row>
    <row r="694" spans="2:7" s="83" customFormat="1" x14ac:dyDescent="0.25">
      <c r="D694" s="3"/>
      <c r="F694" s="8"/>
    </row>
    <row r="695" spans="2:7" s="83" customFormat="1" x14ac:dyDescent="0.25">
      <c r="D695" s="3"/>
      <c r="F695" s="8"/>
    </row>
    <row r="696" spans="2:7" s="83" customFormat="1" x14ac:dyDescent="0.25">
      <c r="D696" s="3"/>
      <c r="F696" s="8"/>
    </row>
    <row r="697" spans="2:7" s="83" customFormat="1" x14ac:dyDescent="0.25">
      <c r="D697" s="3"/>
      <c r="E697" s="8"/>
      <c r="F697" s="8"/>
    </row>
    <row r="698" spans="2:7" s="83" customFormat="1" x14ac:dyDescent="0.25">
      <c r="D698" s="3"/>
      <c r="E698" s="8"/>
      <c r="F698" s="8"/>
    </row>
    <row r="699" spans="2:7" s="83" customFormat="1" x14ac:dyDescent="0.25">
      <c r="F699" s="8"/>
    </row>
    <row r="700" spans="2:7" s="83" customFormat="1" x14ac:dyDescent="0.25">
      <c r="F700" s="8"/>
    </row>
    <row r="701" spans="2:7" s="83" customFormat="1" x14ac:dyDescent="0.25">
      <c r="D701" s="2"/>
      <c r="F701" s="8"/>
    </row>
    <row r="702" spans="2:7" s="83" customFormat="1" x14ac:dyDescent="0.25">
      <c r="F702" s="8"/>
    </row>
    <row r="703" spans="2:7" s="83" customFormat="1" x14ac:dyDescent="0.25">
      <c r="F703" s="41"/>
    </row>
    <row r="704" spans="2:7" x14ac:dyDescent="0.25">
      <c r="B704" s="3"/>
      <c r="D704" s="3"/>
      <c r="F704" s="17"/>
    </row>
    <row r="705" spans="1:7" ht="23.25" x14ac:dyDescent="0.35">
      <c r="A705" s="4"/>
      <c r="B705" s="4"/>
      <c r="C705" s="4"/>
      <c r="D705" s="4"/>
      <c r="E705" s="13"/>
      <c r="F705" s="13"/>
      <c r="G705" s="2"/>
    </row>
    <row r="706" spans="1:7" x14ac:dyDescent="0.25">
      <c r="B706" s="3"/>
      <c r="G706" s="2"/>
    </row>
    <row r="707" spans="1:7" x14ac:dyDescent="0.25">
      <c r="A707" s="3"/>
      <c r="B707" s="3"/>
      <c r="C707" s="3"/>
      <c r="D707" s="3"/>
      <c r="E707" s="12"/>
      <c r="F707" s="12"/>
      <c r="G707" s="2"/>
    </row>
    <row r="708" spans="1:7" x14ac:dyDescent="0.25">
      <c r="A708" s="3"/>
      <c r="B708" s="3"/>
      <c r="C708" s="6"/>
      <c r="D708" s="3"/>
      <c r="E708" s="12"/>
      <c r="F708" s="12"/>
      <c r="G708" s="2"/>
    </row>
    <row r="709" spans="1:7" x14ac:dyDescent="0.25">
      <c r="A709" s="3"/>
      <c r="B709" s="3"/>
      <c r="C709" s="6"/>
      <c r="D709" s="3"/>
      <c r="E709" s="12"/>
      <c r="F709" s="12"/>
      <c r="G709" s="2"/>
    </row>
    <row r="710" spans="1:7" x14ac:dyDescent="0.25">
      <c r="A710" s="3"/>
      <c r="B710" s="3"/>
      <c r="C710" s="6"/>
      <c r="D710" s="3"/>
      <c r="E710" s="12"/>
      <c r="F710" s="12"/>
      <c r="G710" s="2"/>
    </row>
    <row r="711" spans="1:7" x14ac:dyDescent="0.25">
      <c r="A711" s="3"/>
      <c r="B711" s="3"/>
      <c r="C711" s="6"/>
      <c r="D711" s="3"/>
      <c r="E711" s="12"/>
      <c r="F711" s="12"/>
      <c r="G711" s="2"/>
    </row>
    <row r="712" spans="1:7" x14ac:dyDescent="0.25">
      <c r="A712" s="3"/>
      <c r="B712" s="3"/>
      <c r="C712" s="6"/>
      <c r="D712" s="3"/>
      <c r="E712" s="12"/>
      <c r="F712" s="17"/>
      <c r="G712" s="2"/>
    </row>
    <row r="713" spans="1:7" x14ac:dyDescent="0.25">
      <c r="A713" s="3"/>
      <c r="B713" s="3"/>
      <c r="C713" s="6"/>
      <c r="D713" s="3"/>
      <c r="E713" s="12"/>
      <c r="F713" s="17"/>
      <c r="G713" s="2"/>
    </row>
    <row r="714" spans="1:7" x14ac:dyDescent="0.25">
      <c r="A714" s="3"/>
      <c r="B714" s="3"/>
      <c r="C714" s="6"/>
      <c r="D714" s="3"/>
      <c r="E714" s="12"/>
      <c r="F714" s="17"/>
      <c r="G714" s="2"/>
    </row>
    <row r="715" spans="1:7" x14ac:dyDescent="0.25">
      <c r="A715" s="3"/>
      <c r="B715" s="3"/>
      <c r="C715" s="6"/>
      <c r="D715" s="3"/>
      <c r="E715" s="12"/>
      <c r="F715" s="17"/>
      <c r="G715" s="2"/>
    </row>
    <row r="716" spans="1:7" x14ac:dyDescent="0.25">
      <c r="A716" s="3"/>
      <c r="B716" s="3"/>
      <c r="C716" s="6"/>
      <c r="D716" s="3"/>
      <c r="E716" s="12"/>
      <c r="F716" s="17"/>
      <c r="G716" s="2"/>
    </row>
    <row r="717" spans="1:7" x14ac:dyDescent="0.25">
      <c r="A717" s="3"/>
      <c r="B717" s="3"/>
      <c r="C717" s="6"/>
      <c r="D717" s="3"/>
      <c r="E717" s="3"/>
      <c r="F717" s="17"/>
      <c r="G717" s="2"/>
    </row>
    <row r="718" spans="1:7" x14ac:dyDescent="0.25">
      <c r="A718" s="3"/>
      <c r="B718" s="3"/>
      <c r="C718" s="6"/>
      <c r="D718" s="3"/>
      <c r="E718" s="3"/>
      <c r="F718" s="17"/>
      <c r="G718" s="2"/>
    </row>
    <row r="719" spans="1:7" x14ac:dyDescent="0.25">
      <c r="A719" s="3"/>
      <c r="B719" s="3"/>
      <c r="C719" s="83"/>
      <c r="D719" s="3"/>
      <c r="E719" s="3"/>
      <c r="F719" s="17"/>
      <c r="G719" s="2"/>
    </row>
    <row r="720" spans="1:7" x14ac:dyDescent="0.25">
      <c r="A720" s="3"/>
      <c r="B720" s="3"/>
      <c r="C720" s="6"/>
      <c r="D720" s="3"/>
      <c r="E720" s="83"/>
      <c r="F720" s="17"/>
      <c r="G720" s="2"/>
    </row>
    <row r="721" spans="1:7" x14ac:dyDescent="0.25">
      <c r="A721" s="3"/>
      <c r="B721" s="3"/>
      <c r="C721" s="6"/>
      <c r="D721" s="3"/>
      <c r="E721" s="83"/>
      <c r="F721" s="17"/>
      <c r="G721" s="2"/>
    </row>
    <row r="722" spans="1:7" x14ac:dyDescent="0.25">
      <c r="A722" s="3"/>
      <c r="B722" s="3"/>
      <c r="C722" s="83"/>
      <c r="D722" s="3"/>
      <c r="E722" s="83"/>
      <c r="F722" s="17"/>
      <c r="G722" s="2"/>
    </row>
    <row r="723" spans="1:7" x14ac:dyDescent="0.25">
      <c r="A723" s="3"/>
      <c r="B723" s="3"/>
      <c r="C723" s="83"/>
      <c r="D723" s="3"/>
      <c r="E723" s="83"/>
      <c r="F723" s="17"/>
      <c r="G723" s="2"/>
    </row>
    <row r="724" spans="1:7" x14ac:dyDescent="0.25">
      <c r="A724" s="3"/>
      <c r="B724" s="3"/>
      <c r="C724" s="6"/>
      <c r="D724" s="3"/>
      <c r="E724" s="12"/>
      <c r="F724" s="17"/>
      <c r="G724" s="2"/>
    </row>
    <row r="725" spans="1:7" x14ac:dyDescent="0.25">
      <c r="B725" s="3"/>
      <c r="C725" s="83"/>
      <c r="G725" s="2"/>
    </row>
    <row r="726" spans="1:7" x14ac:dyDescent="0.25">
      <c r="B726" s="3"/>
      <c r="F726" s="17"/>
      <c r="G726" s="2"/>
    </row>
    <row r="727" spans="1:7" x14ac:dyDescent="0.25">
      <c r="C727" s="3"/>
      <c r="D727" s="3"/>
      <c r="E727" s="3"/>
      <c r="F727" s="12"/>
      <c r="G727" s="2"/>
    </row>
    <row r="728" spans="1:7" x14ac:dyDescent="0.25">
      <c r="A728" s="83"/>
      <c r="B728" s="83"/>
      <c r="C728" s="83"/>
      <c r="D728" s="3"/>
      <c r="E728" s="83"/>
      <c r="F728" s="8"/>
      <c r="G728" s="2"/>
    </row>
    <row r="729" spans="1:7" x14ac:dyDescent="0.25">
      <c r="A729" s="83"/>
      <c r="B729" s="83"/>
      <c r="C729" s="83"/>
      <c r="D729" s="3"/>
      <c r="E729" s="83"/>
      <c r="F729" s="8"/>
      <c r="G729" s="2"/>
    </row>
    <row r="730" spans="1:7" x14ac:dyDescent="0.25">
      <c r="A730" s="83"/>
      <c r="B730" s="83"/>
      <c r="C730" s="83"/>
      <c r="D730" s="3"/>
      <c r="E730" s="83"/>
      <c r="F730" s="8"/>
      <c r="G730" s="2"/>
    </row>
    <row r="731" spans="1:7" x14ac:dyDescent="0.25">
      <c r="A731" s="83"/>
      <c r="B731" s="83"/>
      <c r="C731" s="83"/>
      <c r="D731" s="3"/>
      <c r="E731" s="83"/>
      <c r="F731" s="8"/>
      <c r="G731" s="2"/>
    </row>
    <row r="732" spans="1:7" x14ac:dyDescent="0.25">
      <c r="A732" s="83"/>
      <c r="B732" s="83"/>
      <c r="C732" s="83"/>
      <c r="D732" s="3"/>
      <c r="E732" s="83"/>
      <c r="F732" s="8"/>
      <c r="G732" s="2"/>
    </row>
    <row r="733" spans="1:7" x14ac:dyDescent="0.25">
      <c r="A733" s="83"/>
      <c r="B733" s="83"/>
      <c r="C733" s="83"/>
      <c r="D733" s="3"/>
      <c r="E733" s="83"/>
      <c r="F733" s="8"/>
      <c r="G733" s="2"/>
    </row>
    <row r="734" spans="1:7" x14ac:dyDescent="0.25">
      <c r="A734" s="83"/>
      <c r="B734" s="83"/>
      <c r="C734" s="83"/>
      <c r="D734" s="3"/>
      <c r="E734" s="83"/>
      <c r="F734" s="8"/>
      <c r="G734" s="2"/>
    </row>
    <row r="735" spans="1:7" x14ac:dyDescent="0.25">
      <c r="A735" s="83"/>
      <c r="B735" s="83"/>
      <c r="C735" s="83"/>
      <c r="D735" s="3"/>
      <c r="E735" s="83"/>
      <c r="F735" s="8"/>
      <c r="G735" s="2"/>
    </row>
    <row r="736" spans="1:7" x14ac:dyDescent="0.25">
      <c r="A736" s="6"/>
      <c r="B736" s="6"/>
      <c r="C736" s="6"/>
      <c r="D736" s="16"/>
      <c r="E736" s="6"/>
      <c r="F736" s="17"/>
      <c r="G736" s="2"/>
    </row>
    <row r="737" spans="1:7" x14ac:dyDescent="0.25">
      <c r="A737" s="3"/>
      <c r="B737" s="3"/>
      <c r="C737" s="6"/>
      <c r="D737" s="3"/>
      <c r="E737" s="12"/>
      <c r="F737" s="12"/>
      <c r="G737" s="2"/>
    </row>
    <row r="738" spans="1:7" ht="23.25" x14ac:dyDescent="0.35">
      <c r="A738" s="4"/>
      <c r="B738" s="4"/>
      <c r="C738" s="4"/>
      <c r="D738" s="4"/>
      <c r="E738" s="13"/>
      <c r="F738" s="13"/>
      <c r="G738" s="2"/>
    </row>
    <row r="739" spans="1:7" x14ac:dyDescent="0.25">
      <c r="B739" s="3"/>
      <c r="G739" s="2"/>
    </row>
    <row r="740" spans="1:7" x14ac:dyDescent="0.25">
      <c r="A740" s="3"/>
      <c r="B740" s="3"/>
      <c r="C740" s="3"/>
      <c r="D740" s="3"/>
      <c r="E740" s="12"/>
      <c r="F740" s="12"/>
      <c r="G740" s="2"/>
    </row>
    <row r="741" spans="1:7" x14ac:dyDescent="0.25">
      <c r="A741" s="3"/>
      <c r="B741" s="3"/>
      <c r="C741" s="6"/>
      <c r="D741" s="3"/>
      <c r="E741" s="12"/>
      <c r="F741" s="12"/>
      <c r="G741" s="2"/>
    </row>
    <row r="742" spans="1:7" x14ac:dyDescent="0.25">
      <c r="A742" s="3"/>
      <c r="B742" s="3"/>
      <c r="C742" s="6"/>
      <c r="D742" s="3"/>
      <c r="E742" s="12"/>
      <c r="F742" s="12"/>
      <c r="G742" s="2"/>
    </row>
    <row r="743" spans="1:7" x14ac:dyDescent="0.25">
      <c r="A743" s="3"/>
      <c r="B743" s="3"/>
      <c r="C743" s="6"/>
      <c r="D743" s="3"/>
      <c r="E743" s="12"/>
      <c r="F743" s="12"/>
      <c r="G743" s="2"/>
    </row>
    <row r="744" spans="1:7" x14ac:dyDescent="0.25">
      <c r="A744" s="3"/>
      <c r="B744" s="3"/>
      <c r="C744" s="6"/>
      <c r="D744" s="3"/>
      <c r="E744" s="12"/>
      <c r="F744" s="12"/>
      <c r="G744" s="2"/>
    </row>
    <row r="745" spans="1:7" x14ac:dyDescent="0.25">
      <c r="A745" s="3"/>
      <c r="B745" s="3"/>
      <c r="C745" s="6"/>
      <c r="D745" s="3"/>
      <c r="E745" s="12"/>
      <c r="F745" s="17"/>
      <c r="G745" s="2"/>
    </row>
    <row r="746" spans="1:7" x14ac:dyDescent="0.25">
      <c r="A746" s="3"/>
      <c r="B746" s="3"/>
      <c r="C746" s="6"/>
      <c r="D746" s="3"/>
      <c r="E746" s="12"/>
      <c r="F746" s="17"/>
      <c r="G746" s="2"/>
    </row>
    <row r="747" spans="1:7" x14ac:dyDescent="0.25">
      <c r="A747" s="3"/>
      <c r="B747" s="3"/>
      <c r="C747" s="6"/>
      <c r="D747" s="3"/>
      <c r="E747" s="12"/>
      <c r="F747" s="17"/>
      <c r="G747" s="2"/>
    </row>
    <row r="748" spans="1:7" x14ac:dyDescent="0.25">
      <c r="A748" s="3"/>
      <c r="B748" s="3"/>
      <c r="C748" s="6"/>
      <c r="D748" s="3"/>
      <c r="E748" s="12"/>
      <c r="F748" s="17"/>
      <c r="G748" s="2"/>
    </row>
    <row r="749" spans="1:7" x14ac:dyDescent="0.25">
      <c r="A749" s="3"/>
      <c r="B749" s="3"/>
      <c r="C749" s="6"/>
      <c r="D749" s="3"/>
      <c r="E749" s="12"/>
      <c r="F749" s="17"/>
      <c r="G749" s="2"/>
    </row>
    <row r="750" spans="1:7" x14ac:dyDescent="0.25">
      <c r="A750" s="3"/>
      <c r="B750" s="3"/>
      <c r="C750" s="6"/>
      <c r="D750" s="3"/>
      <c r="E750" s="3"/>
      <c r="F750" s="17"/>
      <c r="G750" s="2"/>
    </row>
    <row r="751" spans="1:7" x14ac:dyDescent="0.25">
      <c r="A751" s="3"/>
      <c r="B751" s="3"/>
      <c r="C751" s="6"/>
      <c r="D751" s="3"/>
      <c r="E751" s="3"/>
      <c r="F751" s="17"/>
      <c r="G751" s="2"/>
    </row>
    <row r="752" spans="1:7" x14ac:dyDescent="0.25">
      <c r="A752" s="3"/>
      <c r="B752" s="3"/>
      <c r="C752" s="83"/>
      <c r="D752" s="3"/>
      <c r="E752" s="3"/>
      <c r="F752" s="17"/>
      <c r="G752" s="2"/>
    </row>
    <row r="753" spans="1:7" x14ac:dyDescent="0.25">
      <c r="A753" s="3"/>
      <c r="B753" s="3"/>
      <c r="C753" s="6"/>
      <c r="D753" s="3"/>
      <c r="E753" s="83"/>
      <c r="F753" s="17"/>
      <c r="G753" s="2"/>
    </row>
    <row r="754" spans="1:7" x14ac:dyDescent="0.25">
      <c r="A754" s="3"/>
      <c r="B754" s="3"/>
      <c r="C754" s="6"/>
      <c r="D754" s="3"/>
      <c r="E754" s="83"/>
      <c r="F754" s="17"/>
      <c r="G754" s="2"/>
    </row>
    <row r="755" spans="1:7" x14ac:dyDescent="0.25">
      <c r="A755" s="3"/>
      <c r="B755" s="3"/>
      <c r="C755" s="83"/>
      <c r="D755" s="3"/>
      <c r="E755" s="83"/>
      <c r="F755" s="17"/>
      <c r="G755" s="2"/>
    </row>
    <row r="756" spans="1:7" x14ac:dyDescent="0.25">
      <c r="A756" s="3"/>
      <c r="B756" s="3"/>
      <c r="C756" s="83"/>
      <c r="D756" s="3"/>
      <c r="E756" s="83"/>
      <c r="F756" s="17"/>
      <c r="G756" s="2"/>
    </row>
    <row r="757" spans="1:7" x14ac:dyDescent="0.25">
      <c r="A757" s="3"/>
      <c r="B757" s="3"/>
      <c r="C757" s="6"/>
      <c r="D757" s="3"/>
      <c r="E757" s="12"/>
      <c r="F757" s="17"/>
      <c r="G757" s="2"/>
    </row>
    <row r="758" spans="1:7" x14ac:dyDescent="0.25">
      <c r="B758" s="3"/>
      <c r="C758" s="83"/>
      <c r="G758" s="2"/>
    </row>
    <row r="759" spans="1:7" x14ac:dyDescent="0.25">
      <c r="B759" s="3"/>
      <c r="F759" s="17"/>
      <c r="G759" s="2"/>
    </row>
    <row r="760" spans="1:7" x14ac:dyDescent="0.25">
      <c r="C760" s="3"/>
      <c r="D760" s="3"/>
      <c r="E760" s="3"/>
      <c r="F760" s="12"/>
      <c r="G760" s="2"/>
    </row>
    <row r="761" spans="1:7" x14ac:dyDescent="0.25">
      <c r="A761" s="83"/>
      <c r="B761" s="83"/>
      <c r="C761" s="83"/>
      <c r="D761" s="3"/>
      <c r="E761" s="83"/>
      <c r="F761" s="8"/>
      <c r="G761" s="2"/>
    </row>
    <row r="762" spans="1:7" x14ac:dyDescent="0.25">
      <c r="A762" s="83"/>
      <c r="B762" s="83"/>
      <c r="C762" s="83"/>
      <c r="D762" s="3"/>
      <c r="E762" s="83"/>
      <c r="F762" s="8"/>
      <c r="G762" s="2"/>
    </row>
    <row r="763" spans="1:7" x14ac:dyDescent="0.25">
      <c r="A763" s="83"/>
      <c r="B763" s="83"/>
      <c r="C763" s="83"/>
      <c r="D763" s="3"/>
      <c r="E763" s="83"/>
      <c r="F763" s="8"/>
      <c r="G763" s="2"/>
    </row>
    <row r="764" spans="1:7" x14ac:dyDescent="0.25">
      <c r="A764" s="83"/>
      <c r="B764" s="83"/>
      <c r="C764" s="83"/>
      <c r="D764" s="3"/>
      <c r="E764" s="83"/>
      <c r="F764" s="8"/>
      <c r="G764" s="2"/>
    </row>
    <row r="765" spans="1:7" x14ac:dyDescent="0.25">
      <c r="A765" s="83"/>
      <c r="B765" s="83"/>
      <c r="C765" s="83"/>
      <c r="D765" s="3"/>
      <c r="E765" s="83"/>
      <c r="F765" s="8"/>
      <c r="G765" s="2"/>
    </row>
    <row r="766" spans="1:7" x14ac:dyDescent="0.25">
      <c r="A766" s="83"/>
      <c r="B766" s="83"/>
      <c r="C766" s="83"/>
      <c r="D766" s="3"/>
      <c r="E766" s="83"/>
      <c r="F766" s="8"/>
      <c r="G766" s="2"/>
    </row>
    <row r="767" spans="1:7" x14ac:dyDescent="0.25">
      <c r="A767" s="83"/>
      <c r="B767" s="83"/>
      <c r="C767" s="83"/>
      <c r="D767" s="3"/>
      <c r="E767" s="83"/>
      <c r="F767" s="8"/>
      <c r="G767" s="2"/>
    </row>
    <row r="768" spans="1:7" x14ac:dyDescent="0.25">
      <c r="A768" s="83"/>
      <c r="B768" s="83"/>
      <c r="C768" s="83"/>
      <c r="D768" s="3"/>
      <c r="E768" s="83"/>
      <c r="F768" s="8"/>
      <c r="G768" s="2"/>
    </row>
    <row r="769" spans="1:7" x14ac:dyDescent="0.25">
      <c r="A769" s="6"/>
      <c r="B769" s="6"/>
      <c r="C769" s="6"/>
      <c r="D769" s="16"/>
      <c r="E769" s="6"/>
      <c r="F769" s="17"/>
      <c r="G769" s="2"/>
    </row>
    <row r="770" spans="1:7" x14ac:dyDescent="0.25">
      <c r="A770" s="3"/>
      <c r="B770" s="3"/>
      <c r="C770" s="6"/>
      <c r="D770" s="3"/>
      <c r="E770" s="12"/>
      <c r="G770" s="2"/>
    </row>
    <row r="771" spans="1:7" ht="23.25" x14ac:dyDescent="0.35">
      <c r="A771" s="4"/>
      <c r="B771" s="4"/>
      <c r="C771" s="4"/>
      <c r="D771" s="4"/>
      <c r="E771" s="13"/>
      <c r="F771" s="13"/>
      <c r="G771" s="2"/>
    </row>
    <row r="772" spans="1:7" x14ac:dyDescent="0.25">
      <c r="B772" s="3"/>
      <c r="G772" s="2"/>
    </row>
    <row r="773" spans="1:7" x14ac:dyDescent="0.25">
      <c r="A773" s="3"/>
      <c r="B773" s="3"/>
      <c r="C773" s="3"/>
      <c r="D773" s="3"/>
      <c r="E773" s="12"/>
      <c r="F773" s="12"/>
      <c r="G773" s="2"/>
    </row>
    <row r="774" spans="1:7" x14ac:dyDescent="0.25">
      <c r="A774" s="3"/>
      <c r="B774" s="3"/>
      <c r="C774" s="6"/>
      <c r="D774" s="3"/>
      <c r="E774" s="12"/>
      <c r="F774" s="12"/>
      <c r="G774" s="2"/>
    </row>
    <row r="775" spans="1:7" x14ac:dyDescent="0.25">
      <c r="A775" s="3"/>
      <c r="B775" s="3"/>
      <c r="C775" s="6"/>
      <c r="D775" s="3"/>
      <c r="E775" s="12"/>
      <c r="F775" s="12"/>
      <c r="G775" s="2"/>
    </row>
    <row r="776" spans="1:7" x14ac:dyDescent="0.25">
      <c r="A776" s="3"/>
      <c r="B776" s="3"/>
      <c r="C776" s="6"/>
      <c r="D776" s="3"/>
      <c r="E776" s="12"/>
      <c r="F776" s="12"/>
      <c r="G776" s="2"/>
    </row>
    <row r="777" spans="1:7" x14ac:dyDescent="0.25">
      <c r="A777" s="3"/>
      <c r="B777" s="3"/>
      <c r="C777" s="6"/>
      <c r="D777" s="3"/>
      <c r="E777" s="12"/>
      <c r="F777" s="12"/>
      <c r="G777" s="2"/>
    </row>
    <row r="778" spans="1:7" x14ac:dyDescent="0.25">
      <c r="A778" s="3"/>
      <c r="B778" s="3"/>
      <c r="C778" s="6"/>
      <c r="D778" s="3"/>
      <c r="E778" s="12"/>
      <c r="F778" s="17"/>
      <c r="G778" s="2"/>
    </row>
    <row r="779" spans="1:7" x14ac:dyDescent="0.25">
      <c r="A779" s="3"/>
      <c r="B779" s="3"/>
      <c r="C779" s="6"/>
      <c r="D779" s="3"/>
      <c r="E779" s="12"/>
      <c r="F779" s="17"/>
      <c r="G779" s="2"/>
    </row>
    <row r="780" spans="1:7" x14ac:dyDescent="0.25">
      <c r="A780" s="3"/>
      <c r="B780" s="3"/>
      <c r="C780" s="6"/>
      <c r="D780" s="3"/>
      <c r="E780" s="12"/>
      <c r="F780" s="17"/>
      <c r="G780" s="2"/>
    </row>
    <row r="781" spans="1:7" x14ac:dyDescent="0.25">
      <c r="A781" s="3"/>
      <c r="B781" s="3"/>
      <c r="C781" s="6"/>
      <c r="D781" s="3"/>
      <c r="E781" s="12"/>
      <c r="F781" s="17"/>
      <c r="G781" s="2"/>
    </row>
    <row r="782" spans="1:7" x14ac:dyDescent="0.25">
      <c r="A782" s="3"/>
      <c r="B782" s="3"/>
      <c r="C782" s="6"/>
      <c r="D782" s="3"/>
      <c r="E782" s="12"/>
      <c r="F782" s="17"/>
      <c r="G782" s="2"/>
    </row>
    <row r="783" spans="1:7" x14ac:dyDescent="0.25">
      <c r="A783" s="3"/>
      <c r="B783" s="3"/>
      <c r="C783" s="6"/>
      <c r="D783" s="3"/>
      <c r="E783" s="3"/>
      <c r="F783" s="17"/>
      <c r="G783" s="2"/>
    </row>
    <row r="784" spans="1:7" x14ac:dyDescent="0.25">
      <c r="A784" s="3"/>
      <c r="B784" s="3"/>
      <c r="C784" s="6"/>
      <c r="D784" s="3"/>
      <c r="E784" s="3"/>
      <c r="F784" s="17"/>
      <c r="G784" s="2"/>
    </row>
    <row r="785" spans="1:7" x14ac:dyDescent="0.25">
      <c r="A785" s="3"/>
      <c r="B785" s="3"/>
      <c r="C785" s="83"/>
      <c r="D785" s="3"/>
      <c r="E785" s="3"/>
      <c r="F785" s="17"/>
      <c r="G785" s="2"/>
    </row>
    <row r="786" spans="1:7" x14ac:dyDescent="0.25">
      <c r="A786" s="3"/>
      <c r="B786" s="3"/>
      <c r="C786" s="6"/>
      <c r="D786" s="3"/>
      <c r="E786" s="83"/>
      <c r="F786" s="17"/>
      <c r="G786" s="2"/>
    </row>
    <row r="787" spans="1:7" x14ac:dyDescent="0.25">
      <c r="A787" s="3"/>
      <c r="B787" s="3"/>
      <c r="C787" s="6"/>
      <c r="D787" s="3"/>
      <c r="E787" s="83"/>
      <c r="F787" s="17"/>
      <c r="G787" s="2"/>
    </row>
    <row r="788" spans="1:7" x14ac:dyDescent="0.25">
      <c r="A788" s="3"/>
      <c r="B788" s="3"/>
      <c r="C788" s="83"/>
      <c r="D788" s="3"/>
      <c r="E788" s="83"/>
      <c r="F788" s="17"/>
      <c r="G788" s="2"/>
    </row>
    <row r="789" spans="1:7" x14ac:dyDescent="0.25">
      <c r="A789" s="3"/>
      <c r="B789" s="3"/>
      <c r="C789" s="83"/>
      <c r="D789" s="3"/>
      <c r="E789" s="83"/>
      <c r="F789" s="17"/>
      <c r="G789" s="2"/>
    </row>
    <row r="790" spans="1:7" x14ac:dyDescent="0.25">
      <c r="A790" s="3"/>
      <c r="B790" s="3"/>
      <c r="C790" s="6"/>
      <c r="D790" s="3"/>
      <c r="E790" s="12"/>
      <c r="F790" s="17"/>
      <c r="G790" s="2"/>
    </row>
    <row r="791" spans="1:7" x14ac:dyDescent="0.25">
      <c r="B791" s="3"/>
      <c r="C791" s="83"/>
      <c r="G791" s="2"/>
    </row>
    <row r="792" spans="1:7" x14ac:dyDescent="0.25">
      <c r="B792" s="3"/>
      <c r="F792" s="17"/>
      <c r="G792" s="2"/>
    </row>
    <row r="793" spans="1:7" x14ac:dyDescent="0.25">
      <c r="C793" s="3"/>
      <c r="D793" s="3"/>
      <c r="E793" s="3"/>
      <c r="F793" s="12"/>
      <c r="G793" s="2"/>
    </row>
    <row r="794" spans="1:7" x14ac:dyDescent="0.25">
      <c r="A794" s="83"/>
      <c r="B794" s="83"/>
      <c r="C794" s="83"/>
      <c r="D794" s="3"/>
      <c r="E794" s="83"/>
      <c r="F794" s="8"/>
      <c r="G794" s="2"/>
    </row>
    <row r="795" spans="1:7" x14ac:dyDescent="0.25">
      <c r="A795" s="83"/>
      <c r="B795" s="83"/>
      <c r="C795" s="83"/>
      <c r="D795" s="3"/>
      <c r="E795" s="83"/>
      <c r="F795" s="8"/>
      <c r="G795" s="2"/>
    </row>
    <row r="796" spans="1:7" x14ac:dyDescent="0.25">
      <c r="A796" s="83"/>
      <c r="B796" s="83"/>
      <c r="C796" s="83"/>
      <c r="D796" s="3"/>
      <c r="E796" s="83"/>
      <c r="F796" s="8"/>
      <c r="G796" s="2"/>
    </row>
    <row r="797" spans="1:7" x14ac:dyDescent="0.25">
      <c r="A797" s="83"/>
      <c r="B797" s="83"/>
      <c r="C797" s="83"/>
      <c r="D797" s="3"/>
      <c r="E797" s="83"/>
      <c r="F797" s="8"/>
      <c r="G797" s="2"/>
    </row>
    <row r="798" spans="1:7" x14ac:dyDescent="0.25">
      <c r="A798" s="83"/>
      <c r="B798" s="83"/>
      <c r="C798" s="83"/>
      <c r="D798" s="3"/>
      <c r="E798" s="83"/>
      <c r="F798" s="8"/>
      <c r="G798" s="2"/>
    </row>
    <row r="799" spans="1:7" x14ac:dyDescent="0.25">
      <c r="A799" s="83"/>
      <c r="B799" s="83"/>
      <c r="C799" s="83"/>
      <c r="D799" s="3"/>
      <c r="E799" s="83"/>
      <c r="F799" s="8"/>
      <c r="G799" s="2"/>
    </row>
    <row r="800" spans="1:7" x14ac:dyDescent="0.25">
      <c r="A800" s="83"/>
      <c r="B800" s="83"/>
      <c r="C800" s="83"/>
      <c r="D800" s="3"/>
      <c r="E800" s="83"/>
      <c r="F800" s="8"/>
      <c r="G800" s="2"/>
    </row>
    <row r="801" spans="1:7" x14ac:dyDescent="0.25">
      <c r="A801" s="83"/>
      <c r="B801" s="83"/>
      <c r="C801" s="83"/>
      <c r="D801" s="3"/>
      <c r="E801" s="83"/>
      <c r="F801" s="8"/>
      <c r="G801" s="2"/>
    </row>
    <row r="802" spans="1:7" x14ac:dyDescent="0.25">
      <c r="A802" s="6"/>
      <c r="B802" s="6"/>
      <c r="C802" s="6"/>
      <c r="D802" s="16"/>
      <c r="E802" s="6"/>
      <c r="F802" s="41"/>
      <c r="G802" s="2"/>
    </row>
    <row r="803" spans="1:7" x14ac:dyDescent="0.25">
      <c r="A803" s="83"/>
      <c r="B803" s="83"/>
      <c r="C803" s="83"/>
      <c r="D803" s="83"/>
      <c r="E803" s="8"/>
      <c r="G803" s="2"/>
    </row>
    <row r="804" spans="1:7" x14ac:dyDescent="0.25">
      <c r="A804" s="83"/>
      <c r="B804" s="83"/>
      <c r="C804" s="83"/>
      <c r="D804" s="83"/>
      <c r="E804" s="8"/>
      <c r="F804" s="8"/>
      <c r="G804" s="2"/>
    </row>
    <row r="805" spans="1:7" x14ac:dyDescent="0.25">
      <c r="A805" s="83"/>
      <c r="B805" s="83"/>
      <c r="C805" s="83"/>
      <c r="D805" s="83"/>
      <c r="E805" s="8"/>
      <c r="F805" s="8"/>
      <c r="G805" s="2"/>
    </row>
    <row r="806" spans="1:7" x14ac:dyDescent="0.25">
      <c r="A806" s="83"/>
      <c r="B806" s="83"/>
      <c r="C806" s="83"/>
      <c r="D806" s="83"/>
      <c r="E806" s="8"/>
      <c r="F806" s="8"/>
      <c r="G806" s="2"/>
    </row>
    <row r="808" spans="1:7" x14ac:dyDescent="0.25">
      <c r="A808" s="3"/>
      <c r="B808" s="3"/>
      <c r="C808" s="3"/>
      <c r="D808" s="3"/>
      <c r="E808" s="12"/>
      <c r="G808" s="2"/>
    </row>
    <row r="809" spans="1:7" ht="23.25" x14ac:dyDescent="0.35">
      <c r="A809" s="4"/>
      <c r="B809" s="4"/>
      <c r="C809" s="4"/>
      <c r="D809" s="4"/>
      <c r="E809" s="13"/>
      <c r="G809" s="2"/>
    </row>
    <row r="810" spans="1:7" x14ac:dyDescent="0.25">
      <c r="B810" s="3"/>
      <c r="G810" s="2"/>
    </row>
    <row r="811" spans="1:7" x14ac:dyDescent="0.25">
      <c r="A811" s="3"/>
      <c r="B811" s="3"/>
      <c r="C811" s="3"/>
      <c r="D811" s="3"/>
      <c r="E811" s="12"/>
      <c r="G811" s="2"/>
    </row>
    <row r="812" spans="1:7" x14ac:dyDescent="0.25">
      <c r="A812" s="3"/>
      <c r="B812" s="3"/>
      <c r="C812" s="6"/>
      <c r="D812" s="3"/>
      <c r="E812" s="12"/>
      <c r="G812" s="2"/>
    </row>
    <row r="813" spans="1:7" x14ac:dyDescent="0.25">
      <c r="A813" s="3"/>
      <c r="B813" s="3"/>
      <c r="C813" s="6"/>
      <c r="D813" s="3"/>
      <c r="E813" s="12"/>
      <c r="G813" s="2"/>
    </row>
    <row r="814" spans="1:7" x14ac:dyDescent="0.25">
      <c r="A814" s="3"/>
      <c r="B814" s="3"/>
      <c r="C814" s="6"/>
      <c r="D814" s="3"/>
      <c r="E814" s="12"/>
      <c r="G814" s="2"/>
    </row>
    <row r="815" spans="1:7" x14ac:dyDescent="0.25">
      <c r="A815" s="3"/>
      <c r="B815" s="3"/>
      <c r="C815" s="6"/>
      <c r="D815" s="3"/>
      <c r="E815" s="12"/>
      <c r="G815" s="2"/>
    </row>
    <row r="816" spans="1:7" x14ac:dyDescent="0.25">
      <c r="A816" s="3"/>
      <c r="B816" s="3"/>
      <c r="C816" s="6"/>
      <c r="D816" s="3"/>
      <c r="E816" s="12"/>
      <c r="G816" s="2"/>
    </row>
    <row r="817" spans="1:7" x14ac:dyDescent="0.25">
      <c r="A817" s="3"/>
      <c r="B817" s="3"/>
      <c r="C817" s="6"/>
      <c r="D817" s="3"/>
      <c r="E817" s="12"/>
      <c r="G817" s="2"/>
    </row>
    <row r="818" spans="1:7" x14ac:dyDescent="0.25">
      <c r="A818" s="3"/>
      <c r="B818" s="3"/>
      <c r="C818" s="6"/>
      <c r="D818" s="3"/>
      <c r="E818" s="12"/>
      <c r="G818" s="2"/>
    </row>
    <row r="819" spans="1:7" x14ac:dyDescent="0.25">
      <c r="A819" s="3"/>
      <c r="B819" s="3"/>
      <c r="C819" s="83"/>
      <c r="D819" s="3"/>
      <c r="E819" s="12"/>
      <c r="G819" s="2"/>
    </row>
    <row r="820" spans="1:7" x14ac:dyDescent="0.25">
      <c r="A820" s="3"/>
      <c r="B820" s="3"/>
      <c r="C820" s="83"/>
      <c r="D820" s="3"/>
      <c r="E820" s="12"/>
      <c r="G820" s="2"/>
    </row>
    <row r="821" spans="1:7" x14ac:dyDescent="0.25">
      <c r="A821" s="3"/>
      <c r="B821" s="3"/>
      <c r="C821" s="83"/>
      <c r="D821" s="3"/>
      <c r="E821" s="12"/>
      <c r="G821" s="2"/>
    </row>
    <row r="822" spans="1:7" x14ac:dyDescent="0.25">
      <c r="A822" s="3"/>
      <c r="B822" s="3"/>
      <c r="C822" s="15"/>
      <c r="D822" s="3"/>
      <c r="E822" s="12"/>
      <c r="G822" s="2"/>
    </row>
    <row r="823" spans="1:7" x14ac:dyDescent="0.25">
      <c r="A823" s="3"/>
      <c r="B823" s="3"/>
      <c r="C823" s="83"/>
      <c r="D823" s="3"/>
      <c r="E823" s="12"/>
      <c r="G823" s="2"/>
    </row>
    <row r="824" spans="1:7" x14ac:dyDescent="0.25">
      <c r="A824" s="3"/>
      <c r="B824" s="3"/>
      <c r="C824" s="6"/>
      <c r="D824" s="3"/>
      <c r="E824" s="12"/>
      <c r="G824" s="2"/>
    </row>
    <row r="825" spans="1:7" x14ac:dyDescent="0.25">
      <c r="B825" s="3"/>
      <c r="G825" s="2"/>
    </row>
    <row r="826" spans="1:7" x14ac:dyDescent="0.25">
      <c r="C826" s="3"/>
      <c r="D826" s="3"/>
      <c r="E826" s="12"/>
      <c r="G826" s="2"/>
    </row>
    <row r="827" spans="1:7" x14ac:dyDescent="0.25">
      <c r="A827" s="83"/>
      <c r="B827" s="83"/>
      <c r="C827" s="83"/>
      <c r="D827" s="83"/>
      <c r="E827" s="8"/>
      <c r="G827" s="2"/>
    </row>
    <row r="828" spans="1:7" x14ac:dyDescent="0.25">
      <c r="A828" s="83"/>
      <c r="B828" s="83"/>
      <c r="C828" s="83"/>
      <c r="D828" s="83"/>
      <c r="E828" s="8"/>
      <c r="G828" s="2"/>
    </row>
    <row r="829" spans="1:7" x14ac:dyDescent="0.25">
      <c r="A829" s="83"/>
      <c r="B829" s="83"/>
      <c r="C829" s="83"/>
      <c r="D829" s="83"/>
      <c r="E829" s="8"/>
      <c r="G829" s="2"/>
    </row>
    <row r="830" spans="1:7" x14ac:dyDescent="0.25">
      <c r="A830" s="83"/>
      <c r="B830" s="83"/>
      <c r="C830" s="83"/>
      <c r="D830" s="83"/>
      <c r="E830" s="8"/>
      <c r="G830" s="2"/>
    </row>
    <row r="831" spans="1:7" x14ac:dyDescent="0.25">
      <c r="A831" s="83"/>
      <c r="B831" s="83"/>
      <c r="C831" s="83"/>
      <c r="D831" s="83"/>
      <c r="E831" s="8"/>
      <c r="G831" s="2"/>
    </row>
    <row r="832" spans="1:7" x14ac:dyDescent="0.25">
      <c r="A832" s="83"/>
      <c r="B832" s="83"/>
      <c r="C832" s="83"/>
      <c r="D832" s="83"/>
      <c r="E832" s="8"/>
      <c r="G832" s="2"/>
    </row>
    <row r="833" spans="1:7" x14ac:dyDescent="0.25">
      <c r="A833" s="83"/>
      <c r="B833" s="83"/>
      <c r="C833" s="83"/>
      <c r="D833" s="83"/>
      <c r="E833" s="8"/>
      <c r="G833" s="2"/>
    </row>
    <row r="835" spans="1:7" ht="23.25" x14ac:dyDescent="0.35">
      <c r="A835" s="4"/>
      <c r="B835" s="4"/>
      <c r="C835" s="4"/>
      <c r="D835" s="4"/>
      <c r="E835" s="13"/>
      <c r="G835" s="2"/>
    </row>
    <row r="836" spans="1:7" x14ac:dyDescent="0.25">
      <c r="B836" s="3"/>
      <c r="G836" s="2"/>
    </row>
    <row r="837" spans="1:7" x14ac:dyDescent="0.25">
      <c r="A837" s="3"/>
      <c r="B837" s="3"/>
      <c r="C837" s="3"/>
      <c r="D837" s="3"/>
      <c r="E837" s="12"/>
      <c r="G837" s="2"/>
    </row>
    <row r="838" spans="1:7" x14ac:dyDescent="0.25">
      <c r="A838" s="3"/>
      <c r="B838" s="3"/>
      <c r="C838" s="6"/>
      <c r="D838" s="3"/>
      <c r="E838" s="12"/>
      <c r="G838" s="2"/>
    </row>
    <row r="839" spans="1:7" x14ac:dyDescent="0.25">
      <c r="A839" s="3"/>
      <c r="B839" s="3"/>
      <c r="C839" s="6"/>
      <c r="D839" s="3"/>
      <c r="E839" s="12"/>
      <c r="G839" s="2"/>
    </row>
    <row r="840" spans="1:7" x14ac:dyDescent="0.25">
      <c r="A840" s="3"/>
      <c r="B840" s="3"/>
      <c r="C840" s="6"/>
      <c r="D840" s="3"/>
      <c r="E840" s="12"/>
      <c r="G840" s="2"/>
    </row>
    <row r="841" spans="1:7" x14ac:dyDescent="0.25">
      <c r="A841" s="3"/>
      <c r="B841" s="3"/>
      <c r="C841" s="6"/>
      <c r="D841" s="3"/>
      <c r="E841" s="12"/>
      <c r="G841" s="2"/>
    </row>
    <row r="842" spans="1:7" x14ac:dyDescent="0.25">
      <c r="A842" s="3"/>
      <c r="B842" s="3"/>
      <c r="C842" s="6"/>
      <c r="D842" s="3"/>
      <c r="E842" s="12"/>
      <c r="G842" s="2"/>
    </row>
    <row r="843" spans="1:7" x14ac:dyDescent="0.25">
      <c r="A843" s="3"/>
      <c r="B843" s="3"/>
      <c r="C843" s="6"/>
      <c r="D843" s="3"/>
      <c r="E843" s="12"/>
      <c r="G843" s="2"/>
    </row>
    <row r="844" spans="1:7" x14ac:dyDescent="0.25">
      <c r="A844" s="3"/>
      <c r="B844" s="3"/>
      <c r="C844" s="6"/>
      <c r="D844" s="3"/>
      <c r="E844" s="12"/>
      <c r="G844" s="2"/>
    </row>
    <row r="845" spans="1:7" x14ac:dyDescent="0.25">
      <c r="A845" s="3"/>
      <c r="B845" s="3"/>
      <c r="C845" s="83"/>
      <c r="D845" s="3"/>
      <c r="E845" s="12"/>
      <c r="G845" s="2"/>
    </row>
    <row r="846" spans="1:7" x14ac:dyDescent="0.25">
      <c r="A846" s="3"/>
      <c r="B846" s="3"/>
      <c r="C846" s="83"/>
      <c r="D846" s="3"/>
      <c r="E846" s="12"/>
      <c r="G846" s="2"/>
    </row>
    <row r="847" spans="1:7" x14ac:dyDescent="0.25">
      <c r="A847" s="3"/>
      <c r="B847" s="3"/>
      <c r="C847" s="83"/>
      <c r="D847" s="3"/>
      <c r="E847" s="12"/>
      <c r="G847" s="2"/>
    </row>
    <row r="848" spans="1:7" x14ac:dyDescent="0.25">
      <c r="A848" s="3"/>
      <c r="B848" s="3"/>
      <c r="C848" s="83"/>
      <c r="D848" s="3"/>
      <c r="E848" s="12"/>
      <c r="G848" s="2"/>
    </row>
    <row r="849" spans="1:7" x14ac:dyDescent="0.25">
      <c r="A849" s="3"/>
      <c r="B849" s="3"/>
      <c r="C849" s="83"/>
      <c r="D849" s="3"/>
      <c r="E849" s="12"/>
      <c r="G849" s="2"/>
    </row>
    <row r="850" spans="1:7" x14ac:dyDescent="0.25">
      <c r="A850" s="3"/>
      <c r="B850" s="3"/>
      <c r="C850" s="6"/>
      <c r="D850" s="3"/>
      <c r="E850" s="12"/>
      <c r="G850" s="2"/>
    </row>
    <row r="851" spans="1:7" x14ac:dyDescent="0.25">
      <c r="B851" s="3"/>
      <c r="G851" s="2"/>
    </row>
    <row r="852" spans="1:7" x14ac:dyDescent="0.25">
      <c r="C852" s="3"/>
      <c r="D852" s="3"/>
      <c r="E852" s="12"/>
      <c r="G852" s="2"/>
    </row>
    <row r="853" spans="1:7" x14ac:dyDescent="0.25">
      <c r="A853" s="83"/>
      <c r="B853" s="83"/>
      <c r="C853" s="83"/>
      <c r="D853" s="83"/>
      <c r="E853" s="8"/>
      <c r="G853" s="2"/>
    </row>
    <row r="854" spans="1:7" x14ac:dyDescent="0.25">
      <c r="A854" s="83"/>
      <c r="B854" s="83"/>
      <c r="C854" s="83"/>
      <c r="D854" s="83"/>
      <c r="E854" s="8"/>
      <c r="G854" s="2"/>
    </row>
    <row r="855" spans="1:7" x14ac:dyDescent="0.25">
      <c r="A855" s="83"/>
      <c r="B855" s="83"/>
      <c r="C855" s="83"/>
      <c r="D855" s="83"/>
      <c r="E855" s="8"/>
      <c r="G855" s="2"/>
    </row>
    <row r="856" spans="1:7" x14ac:dyDescent="0.25">
      <c r="A856" s="83"/>
      <c r="B856" s="83"/>
      <c r="C856" s="83"/>
      <c r="D856" s="83"/>
      <c r="E856" s="8"/>
      <c r="G856" s="2"/>
    </row>
    <row r="857" spans="1:7" x14ac:dyDescent="0.25">
      <c r="A857" s="83"/>
      <c r="B857" s="83"/>
      <c r="C857" s="83"/>
      <c r="D857" s="83"/>
      <c r="E857" s="8"/>
      <c r="G857" s="2"/>
    </row>
    <row r="858" spans="1:7" x14ac:dyDescent="0.25">
      <c r="A858" s="83"/>
      <c r="B858" s="83"/>
      <c r="C858" s="83"/>
      <c r="D858" s="83"/>
      <c r="E858" s="8"/>
      <c r="G858" s="2"/>
    </row>
    <row r="859" spans="1:7" x14ac:dyDescent="0.25">
      <c r="A859" s="83"/>
      <c r="B859" s="83"/>
      <c r="C859" s="83"/>
      <c r="D859" s="83"/>
      <c r="E859" s="8"/>
      <c r="G859" s="2"/>
    </row>
    <row r="861" spans="1:7" ht="23.25" x14ac:dyDescent="0.35">
      <c r="A861" s="4"/>
      <c r="B861" s="4"/>
      <c r="C861" s="4"/>
      <c r="D861" s="4"/>
      <c r="E861" s="13"/>
      <c r="G861" s="2"/>
    </row>
    <row r="862" spans="1:7" x14ac:dyDescent="0.25">
      <c r="B862" s="3"/>
      <c r="G862" s="2"/>
    </row>
    <row r="863" spans="1:7" x14ac:dyDescent="0.25">
      <c r="A863" s="3"/>
      <c r="B863" s="3"/>
      <c r="C863" s="3"/>
      <c r="D863" s="3"/>
      <c r="E863" s="12"/>
      <c r="G863" s="2"/>
    </row>
    <row r="864" spans="1:7" x14ac:dyDescent="0.25">
      <c r="A864" s="3"/>
      <c r="B864" s="3"/>
      <c r="C864" s="6"/>
      <c r="D864" s="3"/>
      <c r="E864" s="12"/>
      <c r="G864" s="2"/>
    </row>
    <row r="865" spans="1:7" x14ac:dyDescent="0.25">
      <c r="A865" s="3"/>
      <c r="B865" s="3"/>
      <c r="C865" s="6"/>
      <c r="D865" s="3"/>
      <c r="E865" s="12"/>
      <c r="G865" s="2"/>
    </row>
    <row r="866" spans="1:7" x14ac:dyDescent="0.25">
      <c r="A866" s="3"/>
      <c r="B866" s="3"/>
      <c r="C866" s="6"/>
      <c r="D866" s="3"/>
      <c r="E866" s="12"/>
      <c r="G866" s="2"/>
    </row>
    <row r="867" spans="1:7" x14ac:dyDescent="0.25">
      <c r="A867" s="3"/>
      <c r="B867" s="3"/>
      <c r="C867" s="6"/>
      <c r="D867" s="3"/>
      <c r="E867" s="12"/>
      <c r="G867" s="2"/>
    </row>
    <row r="868" spans="1:7" x14ac:dyDescent="0.25">
      <c r="A868" s="3"/>
      <c r="B868" s="3"/>
      <c r="C868" s="6"/>
      <c r="D868" s="3"/>
      <c r="E868" s="12"/>
      <c r="G868" s="2"/>
    </row>
    <row r="869" spans="1:7" x14ac:dyDescent="0.25">
      <c r="A869" s="3"/>
      <c r="B869" s="3"/>
      <c r="C869" s="6"/>
      <c r="D869" s="3"/>
      <c r="E869" s="12"/>
      <c r="G869" s="2"/>
    </row>
    <row r="870" spans="1:7" x14ac:dyDescent="0.25">
      <c r="A870" s="3"/>
      <c r="B870" s="3"/>
      <c r="C870" s="6"/>
      <c r="D870" s="3"/>
      <c r="E870" s="12"/>
      <c r="G870" s="2"/>
    </row>
    <row r="871" spans="1:7" x14ac:dyDescent="0.25">
      <c r="A871" s="3"/>
      <c r="B871" s="3"/>
      <c r="C871" s="83"/>
      <c r="D871" s="3"/>
      <c r="E871" s="12"/>
      <c r="G871" s="2"/>
    </row>
    <row r="872" spans="1:7" x14ac:dyDescent="0.25">
      <c r="A872" s="3"/>
      <c r="B872" s="3"/>
      <c r="C872" s="83"/>
      <c r="D872" s="3"/>
      <c r="E872" s="12"/>
      <c r="G872" s="2"/>
    </row>
    <row r="873" spans="1:7" x14ac:dyDescent="0.25">
      <c r="A873" s="3"/>
      <c r="B873" s="3"/>
      <c r="C873" s="83"/>
      <c r="D873" s="3"/>
      <c r="E873" s="12"/>
      <c r="G873" s="2"/>
    </row>
    <row r="874" spans="1:7" x14ac:dyDescent="0.25">
      <c r="A874" s="3"/>
      <c r="B874" s="3"/>
      <c r="C874" s="83"/>
      <c r="D874" s="3"/>
      <c r="E874" s="12"/>
      <c r="G874" s="2"/>
    </row>
    <row r="875" spans="1:7" x14ac:dyDescent="0.25">
      <c r="A875" s="3"/>
      <c r="B875" s="3"/>
      <c r="C875" s="83"/>
      <c r="D875" s="3"/>
      <c r="E875" s="12"/>
      <c r="G875" s="2"/>
    </row>
    <row r="876" spans="1:7" x14ac:dyDescent="0.25">
      <c r="A876" s="3"/>
      <c r="B876" s="3"/>
      <c r="C876" s="6"/>
      <c r="D876" s="3"/>
      <c r="E876" s="12"/>
      <c r="G876" s="2"/>
    </row>
    <row r="877" spans="1:7" ht="15.75" customHeight="1" x14ac:dyDescent="0.25">
      <c r="B877" s="3"/>
      <c r="G877" s="2"/>
    </row>
    <row r="878" spans="1:7" x14ac:dyDescent="0.25">
      <c r="C878" s="3"/>
      <c r="D878" s="3"/>
      <c r="E878" s="12"/>
      <c r="G878" s="2"/>
    </row>
    <row r="879" spans="1:7" x14ac:dyDescent="0.25">
      <c r="A879" s="83"/>
      <c r="B879" s="83"/>
      <c r="C879" s="83"/>
      <c r="D879" s="83"/>
      <c r="E879" s="8"/>
      <c r="G879" s="2"/>
    </row>
    <row r="880" spans="1:7" x14ac:dyDescent="0.25">
      <c r="A880" s="83"/>
      <c r="B880" s="83"/>
      <c r="C880" s="83"/>
      <c r="D880" s="83"/>
      <c r="E880" s="8"/>
      <c r="G880" s="2"/>
    </row>
    <row r="881" spans="1:7" x14ac:dyDescent="0.25">
      <c r="A881" s="83"/>
      <c r="B881" s="83"/>
      <c r="C881" s="83"/>
      <c r="D881" s="83"/>
      <c r="E881" s="8"/>
      <c r="G881" s="2"/>
    </row>
    <row r="882" spans="1:7" x14ac:dyDescent="0.25">
      <c r="A882" s="83"/>
      <c r="B882" s="83"/>
      <c r="C882" s="83"/>
      <c r="D882" s="83"/>
      <c r="E882" s="8"/>
      <c r="G882" s="2"/>
    </row>
    <row r="883" spans="1:7" x14ac:dyDescent="0.25">
      <c r="A883" s="83"/>
      <c r="B883" s="83"/>
      <c r="C883" s="83"/>
      <c r="D883" s="83"/>
      <c r="E883" s="8"/>
      <c r="G883" s="2"/>
    </row>
    <row r="884" spans="1:7" x14ac:dyDescent="0.25">
      <c r="A884" s="83"/>
      <c r="B884" s="83"/>
      <c r="C884" s="83"/>
      <c r="D884" s="83"/>
      <c r="E884" s="8"/>
      <c r="G884" s="2"/>
    </row>
    <row r="885" spans="1:7" x14ac:dyDescent="0.25">
      <c r="A885" s="83"/>
      <c r="B885" s="83"/>
      <c r="C885" s="83"/>
      <c r="D885" s="83"/>
      <c r="E885" s="8"/>
      <c r="G885" s="2"/>
    </row>
    <row r="887" spans="1:7" ht="23.25" x14ac:dyDescent="0.35">
      <c r="A887" s="4"/>
      <c r="B887" s="4"/>
      <c r="C887" s="4"/>
      <c r="D887" s="4"/>
      <c r="E887" s="13"/>
      <c r="G887" s="2"/>
    </row>
    <row r="888" spans="1:7" x14ac:dyDescent="0.25">
      <c r="B888" s="3"/>
      <c r="G888" s="2"/>
    </row>
    <row r="889" spans="1:7" x14ac:dyDescent="0.25">
      <c r="A889" s="3"/>
      <c r="B889" s="3"/>
      <c r="C889" s="3"/>
      <c r="D889" s="3"/>
      <c r="E889" s="12"/>
      <c r="G889" s="2"/>
    </row>
    <row r="890" spans="1:7" x14ac:dyDescent="0.25">
      <c r="A890" s="3"/>
      <c r="B890" s="3"/>
      <c r="C890" s="6"/>
      <c r="D890" s="3"/>
      <c r="E890" s="12"/>
      <c r="G890" s="2"/>
    </row>
    <row r="891" spans="1:7" x14ac:dyDescent="0.25">
      <c r="A891" s="3"/>
      <c r="B891" s="3"/>
      <c r="C891" s="6"/>
      <c r="D891" s="3"/>
      <c r="E891" s="12"/>
      <c r="G891" s="2"/>
    </row>
    <row r="892" spans="1:7" x14ac:dyDescent="0.25">
      <c r="A892" s="3"/>
      <c r="B892" s="3"/>
      <c r="C892" s="6"/>
      <c r="D892" s="3"/>
      <c r="E892" s="12"/>
      <c r="G892" s="2"/>
    </row>
    <row r="893" spans="1:7" x14ac:dyDescent="0.25">
      <c r="A893" s="3"/>
      <c r="B893" s="3"/>
      <c r="C893" s="6"/>
      <c r="D893" s="3"/>
      <c r="E893" s="12"/>
      <c r="G893" s="2"/>
    </row>
    <row r="894" spans="1:7" x14ac:dyDescent="0.25">
      <c r="A894" s="3"/>
      <c r="B894" s="3"/>
      <c r="C894" s="6"/>
      <c r="D894" s="3"/>
      <c r="E894" s="12"/>
      <c r="G894" s="2"/>
    </row>
    <row r="895" spans="1:7" x14ac:dyDescent="0.25">
      <c r="A895" s="3"/>
      <c r="B895" s="3"/>
      <c r="C895" s="6"/>
      <c r="D895" s="3"/>
      <c r="E895" s="12"/>
      <c r="G895" s="2"/>
    </row>
    <row r="896" spans="1:7" x14ac:dyDescent="0.25">
      <c r="A896" s="3"/>
      <c r="B896" s="3"/>
      <c r="C896" s="6"/>
      <c r="D896" s="3"/>
      <c r="E896" s="12"/>
      <c r="G896" s="2"/>
    </row>
    <row r="897" spans="1:7" x14ac:dyDescent="0.25">
      <c r="A897" s="3"/>
      <c r="B897" s="3"/>
      <c r="C897" s="83"/>
      <c r="D897" s="3"/>
      <c r="E897" s="12"/>
      <c r="G897" s="2"/>
    </row>
    <row r="898" spans="1:7" x14ac:dyDescent="0.25">
      <c r="A898" s="3"/>
      <c r="B898" s="3"/>
      <c r="C898" s="83"/>
      <c r="D898" s="3"/>
      <c r="E898" s="12"/>
      <c r="G898" s="2"/>
    </row>
    <row r="899" spans="1:7" x14ac:dyDescent="0.25">
      <c r="A899" s="3"/>
      <c r="B899" s="3"/>
      <c r="C899" s="83"/>
      <c r="D899" s="3"/>
      <c r="E899" s="12"/>
      <c r="G899" s="2"/>
    </row>
    <row r="900" spans="1:7" x14ac:dyDescent="0.25">
      <c r="A900" s="3"/>
      <c r="B900" s="3"/>
      <c r="C900" s="83"/>
      <c r="D900" s="3"/>
      <c r="E900" s="12"/>
      <c r="G900" s="2"/>
    </row>
    <row r="901" spans="1:7" x14ac:dyDescent="0.25">
      <c r="A901" s="3"/>
      <c r="B901" s="3"/>
      <c r="C901" s="83"/>
      <c r="D901" s="3"/>
      <c r="E901" s="12"/>
      <c r="G901" s="2"/>
    </row>
    <row r="902" spans="1:7" x14ac:dyDescent="0.25">
      <c r="A902" s="3"/>
      <c r="B902" s="3"/>
      <c r="C902" s="6"/>
      <c r="D902" s="3"/>
      <c r="E902" s="12"/>
      <c r="G902" s="2"/>
    </row>
    <row r="903" spans="1:7" x14ac:dyDescent="0.25">
      <c r="B903" s="3"/>
      <c r="G903" s="2"/>
    </row>
    <row r="904" spans="1:7" x14ac:dyDescent="0.25">
      <c r="C904" s="3"/>
      <c r="D904" s="3"/>
      <c r="E904" s="12"/>
      <c r="G904" s="2"/>
    </row>
    <row r="905" spans="1:7" x14ac:dyDescent="0.25">
      <c r="A905" s="83"/>
      <c r="B905" s="83"/>
      <c r="C905" s="83"/>
      <c r="D905" s="83"/>
      <c r="E905" s="8"/>
      <c r="G905" s="2"/>
    </row>
    <row r="906" spans="1:7" x14ac:dyDescent="0.25">
      <c r="A906" s="83"/>
      <c r="B906" s="83"/>
      <c r="C906" s="83"/>
      <c r="D906" s="83"/>
      <c r="E906" s="8"/>
      <c r="G906" s="2"/>
    </row>
    <row r="907" spans="1:7" x14ac:dyDescent="0.25">
      <c r="A907" s="83"/>
      <c r="B907" s="83"/>
      <c r="C907" s="83"/>
      <c r="D907" s="83"/>
      <c r="E907" s="8"/>
      <c r="G907" s="2"/>
    </row>
    <row r="908" spans="1:7" x14ac:dyDescent="0.25">
      <c r="A908" s="83"/>
      <c r="B908" s="83"/>
      <c r="C908" s="83"/>
      <c r="D908" s="83"/>
      <c r="E908" s="8"/>
      <c r="G908" s="2"/>
    </row>
    <row r="909" spans="1:7" x14ac:dyDescent="0.25">
      <c r="A909" s="83"/>
      <c r="B909" s="83"/>
      <c r="C909" s="83"/>
      <c r="D909" s="83"/>
      <c r="E909" s="8"/>
      <c r="G909" s="2"/>
    </row>
    <row r="910" spans="1:7" x14ac:dyDescent="0.25">
      <c r="A910" s="83"/>
      <c r="B910" s="83"/>
      <c r="C910" s="83"/>
      <c r="D910" s="83"/>
      <c r="E910" s="8"/>
      <c r="G910" s="2"/>
    </row>
    <row r="911" spans="1:7" x14ac:dyDescent="0.25">
      <c r="A911" s="83"/>
      <c r="B911" s="83"/>
      <c r="C911" s="83"/>
      <c r="D911" s="83"/>
      <c r="E911" s="8"/>
      <c r="G911" s="2"/>
    </row>
    <row r="913" spans="1:7" ht="23.25" x14ac:dyDescent="0.35">
      <c r="A913" s="4"/>
      <c r="B913" s="4"/>
      <c r="C913" s="4"/>
      <c r="D913" s="4"/>
      <c r="E913" s="13"/>
      <c r="G913" s="2"/>
    </row>
    <row r="914" spans="1:7" x14ac:dyDescent="0.25">
      <c r="B914" s="3"/>
      <c r="G914" s="2"/>
    </row>
    <row r="915" spans="1:7" x14ac:dyDescent="0.25">
      <c r="A915" s="3"/>
      <c r="B915" s="3"/>
      <c r="C915" s="3"/>
      <c r="D915" s="3"/>
      <c r="E915" s="12"/>
      <c r="G915" s="2"/>
    </row>
    <row r="916" spans="1:7" x14ac:dyDescent="0.25">
      <c r="A916" s="3"/>
      <c r="B916" s="3"/>
      <c r="C916" s="6"/>
      <c r="D916" s="3"/>
      <c r="E916" s="12"/>
      <c r="G916" s="2"/>
    </row>
    <row r="917" spans="1:7" x14ac:dyDescent="0.25">
      <c r="A917" s="3"/>
      <c r="B917" s="3"/>
      <c r="C917" s="6"/>
      <c r="D917" s="3"/>
      <c r="E917" s="12"/>
      <c r="G917" s="2"/>
    </row>
    <row r="918" spans="1:7" x14ac:dyDescent="0.25">
      <c r="A918" s="3"/>
      <c r="B918" s="3"/>
      <c r="C918" s="6"/>
      <c r="D918" s="3"/>
      <c r="E918" s="12"/>
      <c r="G918" s="2"/>
    </row>
    <row r="919" spans="1:7" x14ac:dyDescent="0.25">
      <c r="A919" s="3"/>
      <c r="B919" s="3"/>
      <c r="C919" s="6"/>
      <c r="D919" s="3"/>
      <c r="E919" s="12"/>
      <c r="G919" s="2"/>
    </row>
    <row r="920" spans="1:7" x14ac:dyDescent="0.25">
      <c r="A920" s="3"/>
      <c r="B920" s="3"/>
      <c r="C920" s="6"/>
      <c r="D920" s="3"/>
      <c r="E920" s="12"/>
      <c r="G920" s="2"/>
    </row>
    <row r="921" spans="1:7" x14ac:dyDescent="0.25">
      <c r="A921" s="3"/>
      <c r="B921" s="3"/>
      <c r="C921" s="6"/>
      <c r="D921" s="3"/>
      <c r="E921" s="12"/>
      <c r="G921" s="2"/>
    </row>
    <row r="922" spans="1:7" x14ac:dyDescent="0.25">
      <c r="A922" s="3"/>
      <c r="B922" s="3"/>
      <c r="C922" s="6"/>
      <c r="D922" s="3"/>
      <c r="E922" s="12"/>
      <c r="G922" s="2"/>
    </row>
    <row r="923" spans="1:7" x14ac:dyDescent="0.25">
      <c r="A923" s="3"/>
      <c r="B923" s="3"/>
      <c r="C923" s="83"/>
      <c r="D923" s="3"/>
      <c r="E923" s="12"/>
      <c r="G923" s="2"/>
    </row>
    <row r="924" spans="1:7" x14ac:dyDescent="0.25">
      <c r="A924" s="3"/>
      <c r="B924" s="3"/>
      <c r="C924" s="83"/>
      <c r="D924" s="3"/>
      <c r="E924" s="12"/>
      <c r="G924" s="2"/>
    </row>
    <row r="925" spans="1:7" x14ac:dyDescent="0.25">
      <c r="A925" s="3"/>
      <c r="B925" s="3"/>
      <c r="C925" s="83"/>
      <c r="D925" s="3"/>
      <c r="E925" s="12"/>
      <c r="G925" s="2"/>
    </row>
    <row r="926" spans="1:7" x14ac:dyDescent="0.25">
      <c r="A926" s="3"/>
      <c r="B926" s="3"/>
      <c r="C926" s="83"/>
      <c r="D926" s="3"/>
      <c r="E926" s="12"/>
      <c r="G926" s="2"/>
    </row>
    <row r="927" spans="1:7" x14ac:dyDescent="0.25">
      <c r="A927" s="3"/>
      <c r="B927" s="3"/>
      <c r="C927" s="83"/>
      <c r="D927" s="3"/>
      <c r="E927" s="12"/>
      <c r="G927" s="2"/>
    </row>
    <row r="928" spans="1:7" x14ac:dyDescent="0.25">
      <c r="A928" s="3"/>
      <c r="B928" s="3"/>
      <c r="C928" s="6"/>
      <c r="D928" s="3"/>
      <c r="E928" s="12"/>
      <c r="G928" s="2"/>
    </row>
    <row r="929" spans="1:7" x14ac:dyDescent="0.25">
      <c r="B929" s="3"/>
      <c r="G929" s="2"/>
    </row>
    <row r="930" spans="1:7" x14ac:dyDescent="0.25">
      <c r="C930" s="3"/>
      <c r="D930" s="3"/>
      <c r="E930" s="12"/>
      <c r="G930" s="2"/>
    </row>
    <row r="931" spans="1:7" x14ac:dyDescent="0.25">
      <c r="A931" s="83"/>
      <c r="B931" s="83"/>
      <c r="C931" s="83"/>
      <c r="D931" s="83"/>
      <c r="E931" s="8"/>
      <c r="G931" s="2"/>
    </row>
    <row r="932" spans="1:7" x14ac:dyDescent="0.25">
      <c r="A932" s="83"/>
      <c r="B932" s="83"/>
      <c r="C932" s="83"/>
      <c r="D932" s="83"/>
      <c r="E932" s="8"/>
      <c r="G932" s="2"/>
    </row>
    <row r="933" spans="1:7" x14ac:dyDescent="0.25">
      <c r="A933" s="83"/>
      <c r="B933" s="83"/>
      <c r="C933" s="83"/>
      <c r="D933" s="83"/>
      <c r="E933" s="8"/>
      <c r="G933" s="2"/>
    </row>
    <row r="934" spans="1:7" x14ac:dyDescent="0.25">
      <c r="A934" s="83"/>
      <c r="B934" s="83"/>
      <c r="C934" s="83"/>
      <c r="D934" s="83"/>
      <c r="E934" s="8"/>
      <c r="G934" s="2"/>
    </row>
    <row r="935" spans="1:7" x14ac:dyDescent="0.25">
      <c r="A935" s="83"/>
      <c r="B935" s="83"/>
      <c r="C935" s="83"/>
      <c r="D935" s="83"/>
      <c r="E935" s="8"/>
      <c r="G935" s="2"/>
    </row>
    <row r="936" spans="1:7" x14ac:dyDescent="0.25">
      <c r="A936" s="83"/>
      <c r="B936" s="83"/>
      <c r="C936" s="83"/>
      <c r="D936" s="83"/>
      <c r="E936" s="8"/>
      <c r="G936" s="2"/>
    </row>
    <row r="937" spans="1:7" x14ac:dyDescent="0.25">
      <c r="A937" s="83"/>
      <c r="B937" s="83"/>
      <c r="C937" s="83"/>
      <c r="D937" s="83"/>
      <c r="E937" s="8"/>
      <c r="G937" s="2"/>
    </row>
    <row r="939" spans="1:7" ht="23.25" x14ac:dyDescent="0.35">
      <c r="A939" s="4"/>
      <c r="B939" s="4"/>
      <c r="C939" s="4"/>
      <c r="D939" s="4"/>
      <c r="E939" s="13"/>
      <c r="G939" s="2"/>
    </row>
    <row r="940" spans="1:7" x14ac:dyDescent="0.25">
      <c r="B940" s="3"/>
      <c r="G940" s="2"/>
    </row>
    <row r="941" spans="1:7" x14ac:dyDescent="0.25">
      <c r="A941" s="3"/>
      <c r="B941" s="3"/>
      <c r="C941" s="3"/>
      <c r="D941" s="3"/>
      <c r="E941" s="12"/>
      <c r="G941" s="2"/>
    </row>
    <row r="942" spans="1:7" x14ac:dyDescent="0.25">
      <c r="A942" s="3"/>
      <c r="B942" s="3"/>
      <c r="C942" s="6"/>
      <c r="D942" s="3"/>
      <c r="E942" s="12"/>
      <c r="G942" s="2"/>
    </row>
    <row r="943" spans="1:7" x14ac:dyDescent="0.25">
      <c r="A943" s="3"/>
      <c r="B943" s="3"/>
      <c r="C943" s="6"/>
      <c r="D943" s="3"/>
      <c r="E943" s="12"/>
      <c r="G943" s="2"/>
    </row>
    <row r="944" spans="1:7" x14ac:dyDescent="0.25">
      <c r="A944" s="3"/>
      <c r="B944" s="3"/>
      <c r="C944" s="6"/>
      <c r="D944" s="3"/>
      <c r="E944" s="12"/>
      <c r="G944" s="2"/>
    </row>
    <row r="945" spans="1:7" x14ac:dyDescent="0.25">
      <c r="A945" s="3"/>
      <c r="B945" s="3"/>
      <c r="C945" s="6"/>
      <c r="D945" s="3"/>
      <c r="E945" s="12"/>
      <c r="G945" s="2"/>
    </row>
    <row r="946" spans="1:7" x14ac:dyDescent="0.25">
      <c r="A946" s="3"/>
      <c r="B946" s="3"/>
      <c r="C946" s="6"/>
      <c r="D946" s="3"/>
      <c r="E946" s="12"/>
      <c r="G946" s="2"/>
    </row>
    <row r="947" spans="1:7" x14ac:dyDescent="0.25">
      <c r="A947" s="3"/>
      <c r="B947" s="3"/>
      <c r="C947" s="6"/>
      <c r="D947" s="3"/>
      <c r="E947" s="12"/>
      <c r="G947" s="2"/>
    </row>
    <row r="948" spans="1:7" x14ac:dyDescent="0.25">
      <c r="A948" s="3"/>
      <c r="B948" s="3"/>
      <c r="C948" s="6"/>
      <c r="E948" s="12"/>
      <c r="G948" s="2"/>
    </row>
    <row r="949" spans="1:7" x14ac:dyDescent="0.25">
      <c r="A949" s="3"/>
      <c r="B949" s="3"/>
      <c r="C949" s="83"/>
      <c r="D949" s="3"/>
      <c r="E949" s="12"/>
      <c r="G949" s="2"/>
    </row>
    <row r="950" spans="1:7" x14ac:dyDescent="0.25">
      <c r="A950" s="3"/>
      <c r="B950" s="3"/>
      <c r="C950" s="83"/>
      <c r="D950" s="3"/>
      <c r="E950" s="12"/>
      <c r="G950" s="2"/>
    </row>
    <row r="951" spans="1:7" x14ac:dyDescent="0.25">
      <c r="A951" s="3"/>
      <c r="B951" s="3"/>
      <c r="C951" s="83"/>
      <c r="D951" s="3"/>
      <c r="E951" s="12"/>
      <c r="G951" s="2"/>
    </row>
    <row r="952" spans="1:7" x14ac:dyDescent="0.25">
      <c r="A952" s="3"/>
      <c r="B952" s="3"/>
      <c r="C952" s="83"/>
      <c r="D952" s="3"/>
      <c r="E952" s="12"/>
      <c r="G952" s="2"/>
    </row>
    <row r="953" spans="1:7" x14ac:dyDescent="0.25">
      <c r="A953" s="3"/>
      <c r="B953" s="3"/>
      <c r="C953" s="83"/>
      <c r="D953" s="3"/>
      <c r="E953" s="12"/>
      <c r="G953" s="2"/>
    </row>
    <row r="954" spans="1:7" x14ac:dyDescent="0.25">
      <c r="A954" s="3"/>
      <c r="B954" s="3"/>
      <c r="C954" s="6"/>
      <c r="D954" s="3"/>
      <c r="E954" s="12"/>
      <c r="G954" s="2"/>
    </row>
    <row r="955" spans="1:7" x14ac:dyDescent="0.25">
      <c r="B955" s="3"/>
      <c r="G955" s="2"/>
    </row>
    <row r="956" spans="1:7" x14ac:dyDescent="0.25">
      <c r="C956" s="3"/>
      <c r="D956" s="3"/>
      <c r="E956" s="12"/>
      <c r="G956" s="2"/>
    </row>
    <row r="957" spans="1:7" x14ac:dyDescent="0.25">
      <c r="A957" s="83"/>
      <c r="B957" s="83"/>
      <c r="C957" s="83"/>
      <c r="D957" s="83"/>
      <c r="E957" s="8"/>
      <c r="G957" s="2"/>
    </row>
    <row r="958" spans="1:7" x14ac:dyDescent="0.25">
      <c r="A958" s="83"/>
      <c r="B958" s="83"/>
      <c r="C958" s="83"/>
      <c r="D958" s="83"/>
      <c r="E958" s="8"/>
      <c r="G958" s="2"/>
    </row>
    <row r="959" spans="1:7" x14ac:dyDescent="0.25">
      <c r="A959" s="83"/>
      <c r="B959" s="83"/>
      <c r="C959" s="83"/>
      <c r="D959" s="83"/>
      <c r="E959" s="8"/>
      <c r="G959" s="2"/>
    </row>
    <row r="960" spans="1:7" x14ac:dyDescent="0.25">
      <c r="A960" s="83"/>
      <c r="B960" s="83"/>
      <c r="C960" s="83"/>
      <c r="D960" s="83"/>
      <c r="E960" s="8"/>
      <c r="G960" s="2"/>
    </row>
    <row r="961" spans="1:7" x14ac:dyDescent="0.25">
      <c r="A961" s="83"/>
      <c r="B961" s="83"/>
      <c r="C961" s="83"/>
      <c r="D961" s="83"/>
      <c r="E961" s="8"/>
      <c r="G961" s="2"/>
    </row>
    <row r="962" spans="1:7" x14ac:dyDescent="0.25">
      <c r="A962" s="83"/>
      <c r="B962" s="83"/>
      <c r="C962" s="83"/>
      <c r="D962" s="83"/>
      <c r="E962" s="8"/>
      <c r="G962" s="2"/>
    </row>
    <row r="963" spans="1:7" x14ac:dyDescent="0.25">
      <c r="A963" s="83"/>
      <c r="B963" s="83"/>
      <c r="C963" s="83"/>
      <c r="D963" s="83"/>
      <c r="E963" s="8"/>
      <c r="G963" s="2"/>
    </row>
    <row r="964" spans="1:7" x14ac:dyDescent="0.25">
      <c r="D964" s="14"/>
      <c r="G964" s="2"/>
    </row>
    <row r="973" spans="1:7" x14ac:dyDescent="0.25">
      <c r="E973" s="2"/>
      <c r="G973" s="2"/>
    </row>
    <row r="974" spans="1:7" x14ac:dyDescent="0.25">
      <c r="E974" s="2"/>
      <c r="G974" s="2"/>
    </row>
    <row r="975" spans="1:7" x14ac:dyDescent="0.25">
      <c r="E975" s="2"/>
      <c r="G975" s="2"/>
    </row>
    <row r="976" spans="1:7" x14ac:dyDescent="0.25">
      <c r="E976" s="2"/>
      <c r="G976" s="2"/>
    </row>
    <row r="977" spans="5:7" x14ac:dyDescent="0.25">
      <c r="E977" s="2"/>
      <c r="G977" s="2"/>
    </row>
    <row r="978" spans="5:7" x14ac:dyDescent="0.25">
      <c r="E978" s="2"/>
      <c r="G978" s="2"/>
    </row>
    <row r="979" spans="5:7" x14ac:dyDescent="0.25">
      <c r="E979" s="2"/>
      <c r="G979" s="2"/>
    </row>
    <row r="980" spans="5:7" x14ac:dyDescent="0.25">
      <c r="E980" s="2"/>
      <c r="G980" s="2"/>
    </row>
    <row r="981" spans="5:7" x14ac:dyDescent="0.25">
      <c r="E981" s="2"/>
      <c r="G981" s="2"/>
    </row>
    <row r="982" spans="5:7" x14ac:dyDescent="0.25">
      <c r="E982" s="2"/>
      <c r="G982" s="2"/>
    </row>
    <row r="983" spans="5:7" x14ac:dyDescent="0.25">
      <c r="E983" s="2"/>
      <c r="G983" s="2"/>
    </row>
    <row r="984" spans="5:7" x14ac:dyDescent="0.25">
      <c r="E984" s="2"/>
      <c r="G984" s="2"/>
    </row>
    <row r="985" spans="5:7" x14ac:dyDescent="0.25">
      <c r="E985" s="2"/>
      <c r="G985" s="2"/>
    </row>
    <row r="986" spans="5:7" x14ac:dyDescent="0.25">
      <c r="E986" s="2"/>
      <c r="G986" s="2"/>
    </row>
    <row r="987" spans="5:7" x14ac:dyDescent="0.25">
      <c r="E987" s="2"/>
      <c r="G987" s="2"/>
    </row>
    <row r="988" spans="5:7" x14ac:dyDescent="0.25">
      <c r="E988" s="2"/>
      <c r="G988" s="2"/>
    </row>
    <row r="989" spans="5:7" x14ac:dyDescent="0.25">
      <c r="E989" s="2"/>
      <c r="G989" s="2"/>
    </row>
    <row r="990" spans="5:7" x14ac:dyDescent="0.25">
      <c r="E990" s="2"/>
      <c r="G990" s="2"/>
    </row>
    <row r="991" spans="5:7" x14ac:dyDescent="0.25">
      <c r="E991" s="2"/>
      <c r="G991" s="2"/>
    </row>
    <row r="992" spans="5:7" x14ac:dyDescent="0.25">
      <c r="E992" s="2"/>
      <c r="G992" s="2"/>
    </row>
    <row r="993" spans="5:7" x14ac:dyDescent="0.25">
      <c r="E993" s="2"/>
      <c r="G993" s="2"/>
    </row>
    <row r="994" spans="5:7" x14ac:dyDescent="0.25">
      <c r="E994" s="2"/>
      <c r="G994" s="2"/>
    </row>
    <row r="995" spans="5:7" x14ac:dyDescent="0.25">
      <c r="E995" s="2"/>
      <c r="G995" s="2"/>
    </row>
    <row r="996" spans="5:7" x14ac:dyDescent="0.25">
      <c r="E996" s="2"/>
      <c r="G996" s="2"/>
    </row>
    <row r="997" spans="5:7" x14ac:dyDescent="0.25">
      <c r="E997" s="2"/>
      <c r="G997" s="2"/>
    </row>
    <row r="998" spans="5:7" x14ac:dyDescent="0.25">
      <c r="E998" s="2"/>
      <c r="G998" s="2"/>
    </row>
    <row r="999" spans="5:7" x14ac:dyDescent="0.25">
      <c r="E999" s="2"/>
      <c r="G999" s="2"/>
    </row>
    <row r="1000" spans="5:7" x14ac:dyDescent="0.25">
      <c r="E1000" s="2"/>
      <c r="G1000" s="2"/>
    </row>
    <row r="1001" spans="5:7" x14ac:dyDescent="0.25">
      <c r="E1001" s="2"/>
      <c r="G1001" s="2"/>
    </row>
    <row r="1002" spans="5:7" x14ac:dyDescent="0.25">
      <c r="E1002" s="2"/>
      <c r="G1002" s="2"/>
    </row>
    <row r="1003" spans="5:7" x14ac:dyDescent="0.25">
      <c r="E1003" s="2"/>
      <c r="G1003" s="2"/>
    </row>
    <row r="1004" spans="5:7" x14ac:dyDescent="0.25">
      <c r="E1004" s="2"/>
      <c r="G1004" s="2"/>
    </row>
    <row r="1005" spans="5:7" x14ac:dyDescent="0.25">
      <c r="E1005" s="2"/>
      <c r="G1005" s="2"/>
    </row>
    <row r="1006" spans="5:7" x14ac:dyDescent="0.25">
      <c r="E1006" s="2"/>
      <c r="G1006" s="2"/>
    </row>
    <row r="1007" spans="5:7" x14ac:dyDescent="0.25">
      <c r="E1007" s="2"/>
      <c r="G1007" s="2"/>
    </row>
    <row r="1008" spans="5:7" x14ac:dyDescent="0.25">
      <c r="E1008" s="2"/>
      <c r="G1008" s="2"/>
    </row>
    <row r="1009" spans="5:7" x14ac:dyDescent="0.25">
      <c r="E1009" s="2"/>
      <c r="G1009" s="2"/>
    </row>
    <row r="1010" spans="5:7" x14ac:dyDescent="0.25">
      <c r="E1010" s="2"/>
      <c r="G1010" s="2"/>
    </row>
    <row r="1011" spans="5:7" x14ac:dyDescent="0.25">
      <c r="E1011" s="2"/>
      <c r="G1011" s="2"/>
    </row>
    <row r="1012" spans="5:7" x14ac:dyDescent="0.25">
      <c r="E1012" s="2"/>
      <c r="G1012" s="2"/>
    </row>
    <row r="1013" spans="5:7" x14ac:dyDescent="0.25">
      <c r="E1013" s="2"/>
      <c r="G1013" s="2"/>
    </row>
    <row r="1014" spans="5:7" x14ac:dyDescent="0.25">
      <c r="E1014" s="2"/>
      <c r="G1014" s="2"/>
    </row>
    <row r="1015" spans="5:7" x14ac:dyDescent="0.25">
      <c r="E1015" s="2"/>
      <c r="G1015" s="2"/>
    </row>
    <row r="1016" spans="5:7" x14ac:dyDescent="0.25">
      <c r="E1016" s="2"/>
      <c r="G1016" s="2"/>
    </row>
    <row r="1017" spans="5:7" x14ac:dyDescent="0.25">
      <c r="E1017" s="2"/>
      <c r="G1017" s="2"/>
    </row>
    <row r="1018" spans="5:7" x14ac:dyDescent="0.25">
      <c r="E1018" s="2"/>
      <c r="G1018" s="2"/>
    </row>
    <row r="1019" spans="5:7" x14ac:dyDescent="0.25">
      <c r="E1019" s="2"/>
      <c r="G1019" s="2"/>
    </row>
    <row r="1020" spans="5:7" x14ac:dyDescent="0.25">
      <c r="E1020" s="2"/>
      <c r="G1020" s="2"/>
    </row>
    <row r="1021" spans="5:7" x14ac:dyDescent="0.25">
      <c r="E1021" s="2"/>
      <c r="G1021" s="2"/>
    </row>
    <row r="1022" spans="5:7" x14ac:dyDescent="0.25">
      <c r="E1022" s="2"/>
      <c r="G1022" s="2"/>
    </row>
    <row r="1023" spans="5:7" x14ac:dyDescent="0.25">
      <c r="E1023" s="2"/>
      <c r="G1023" s="2"/>
    </row>
    <row r="1024" spans="5:7" x14ac:dyDescent="0.25">
      <c r="E1024" s="2"/>
      <c r="G1024" s="2"/>
    </row>
    <row r="1025" spans="5:7" x14ac:dyDescent="0.25">
      <c r="E1025" s="2"/>
      <c r="G1025" s="2"/>
    </row>
    <row r="1026" spans="5:7" x14ac:dyDescent="0.25">
      <c r="E1026" s="2"/>
      <c r="G1026" s="2"/>
    </row>
    <row r="1027" spans="5:7" x14ac:dyDescent="0.25">
      <c r="E1027" s="2"/>
      <c r="G1027" s="2"/>
    </row>
    <row r="1028" spans="5:7" x14ac:dyDescent="0.25">
      <c r="E1028" s="2"/>
      <c r="G1028" s="2"/>
    </row>
    <row r="1029" spans="5:7" x14ac:dyDescent="0.25">
      <c r="E1029" s="2"/>
      <c r="G1029" s="2"/>
    </row>
    <row r="1030" spans="5:7" x14ac:dyDescent="0.25">
      <c r="E1030" s="2"/>
      <c r="G1030" s="2"/>
    </row>
    <row r="1031" spans="5:7" x14ac:dyDescent="0.25">
      <c r="E1031" s="2"/>
      <c r="G1031" s="2"/>
    </row>
    <row r="1032" spans="5:7" x14ac:dyDescent="0.25">
      <c r="E1032" s="2"/>
      <c r="G1032" s="2"/>
    </row>
    <row r="1033" spans="5:7" x14ac:dyDescent="0.25">
      <c r="E1033" s="2"/>
      <c r="G1033" s="2"/>
    </row>
    <row r="1034" spans="5:7" x14ac:dyDescent="0.25">
      <c r="E1034" s="2"/>
      <c r="G1034" s="2"/>
    </row>
    <row r="1035" spans="5:7" x14ac:dyDescent="0.25">
      <c r="E1035" s="2"/>
      <c r="G1035" s="2"/>
    </row>
    <row r="1036" spans="5:7" x14ac:dyDescent="0.25">
      <c r="E1036" s="2"/>
      <c r="G1036" s="2"/>
    </row>
    <row r="1037" spans="5:7" x14ac:dyDescent="0.25">
      <c r="E1037" s="2"/>
      <c r="G1037" s="2"/>
    </row>
    <row r="1038" spans="5:7" x14ac:dyDescent="0.25">
      <c r="E1038" s="2"/>
      <c r="G1038" s="2"/>
    </row>
    <row r="1039" spans="5:7" x14ac:dyDescent="0.25">
      <c r="E1039" s="2"/>
      <c r="G1039" s="2"/>
    </row>
    <row r="1040" spans="5:7" x14ac:dyDescent="0.25">
      <c r="E1040" s="2"/>
      <c r="G1040" s="2"/>
    </row>
    <row r="1041" spans="5:7" x14ac:dyDescent="0.25">
      <c r="E1041" s="2"/>
      <c r="G1041" s="2"/>
    </row>
    <row r="1042" spans="5:7" x14ac:dyDescent="0.25">
      <c r="E1042" s="2"/>
      <c r="G1042" s="2"/>
    </row>
    <row r="1043" spans="5:7" x14ac:dyDescent="0.25">
      <c r="E1043" s="2"/>
      <c r="G1043" s="2"/>
    </row>
    <row r="1044" spans="5:7" x14ac:dyDescent="0.25">
      <c r="E1044" s="2"/>
      <c r="G1044" s="2"/>
    </row>
    <row r="1045" spans="5:7" x14ac:dyDescent="0.25">
      <c r="E1045" s="2"/>
      <c r="G1045" s="2"/>
    </row>
    <row r="1046" spans="5:7" x14ac:dyDescent="0.25">
      <c r="E1046" s="2"/>
      <c r="G1046" s="2"/>
    </row>
    <row r="1047" spans="5:7" x14ac:dyDescent="0.25">
      <c r="E1047" s="2"/>
      <c r="G1047" s="2"/>
    </row>
    <row r="1048" spans="5:7" x14ac:dyDescent="0.25">
      <c r="E1048" s="2"/>
      <c r="G1048" s="2"/>
    </row>
    <row r="1049" spans="5:7" x14ac:dyDescent="0.25">
      <c r="E1049" s="2"/>
      <c r="G1049" s="2"/>
    </row>
    <row r="1050" spans="5:7" x14ac:dyDescent="0.25">
      <c r="E1050" s="2"/>
      <c r="G1050" s="2"/>
    </row>
    <row r="1051" spans="5:7" x14ac:dyDescent="0.25">
      <c r="E1051" s="2"/>
      <c r="G1051" s="2"/>
    </row>
    <row r="1052" spans="5:7" x14ac:dyDescent="0.25">
      <c r="E1052" s="2"/>
      <c r="G1052" s="2"/>
    </row>
    <row r="1053" spans="5:7" x14ac:dyDescent="0.25">
      <c r="E1053" s="2"/>
      <c r="G1053" s="2"/>
    </row>
    <row r="1054" spans="5:7" x14ac:dyDescent="0.25">
      <c r="E1054" s="2"/>
      <c r="G1054" s="2"/>
    </row>
    <row r="1055" spans="5:7" x14ac:dyDescent="0.25">
      <c r="E1055" s="2"/>
      <c r="G1055" s="2"/>
    </row>
    <row r="1056" spans="5:7" x14ac:dyDescent="0.25">
      <c r="E1056" s="2"/>
      <c r="G1056" s="2"/>
    </row>
    <row r="1057" spans="5:7" x14ac:dyDescent="0.25">
      <c r="E1057" s="2"/>
      <c r="G1057" s="2"/>
    </row>
    <row r="1058" spans="5:7" x14ac:dyDescent="0.25">
      <c r="E1058" s="2"/>
      <c r="G1058" s="2"/>
    </row>
    <row r="1059" spans="5:7" x14ac:dyDescent="0.25">
      <c r="E1059" s="2"/>
      <c r="G1059" s="2"/>
    </row>
    <row r="1060" spans="5:7" x14ac:dyDescent="0.25">
      <c r="E1060" s="2"/>
      <c r="G1060" s="2"/>
    </row>
    <row r="1061" spans="5:7" x14ac:dyDescent="0.25">
      <c r="E1061" s="2"/>
      <c r="G1061" s="2"/>
    </row>
    <row r="1062" spans="5:7" x14ac:dyDescent="0.25">
      <c r="E1062" s="2"/>
      <c r="G1062" s="2"/>
    </row>
    <row r="1063" spans="5:7" x14ac:dyDescent="0.25">
      <c r="E1063" s="2"/>
      <c r="G1063" s="2"/>
    </row>
    <row r="1064" spans="5:7" x14ac:dyDescent="0.25">
      <c r="E1064" s="2"/>
      <c r="G1064" s="2"/>
    </row>
    <row r="1065" spans="5:7" x14ac:dyDescent="0.25">
      <c r="E1065" s="2"/>
      <c r="G1065" s="2"/>
    </row>
    <row r="1066" spans="5:7" x14ac:dyDescent="0.25">
      <c r="E1066" s="2"/>
      <c r="G1066" s="2"/>
    </row>
    <row r="1067" spans="5:7" x14ac:dyDescent="0.25">
      <c r="E1067" s="2"/>
      <c r="G1067" s="2"/>
    </row>
    <row r="1068" spans="5:7" x14ac:dyDescent="0.25">
      <c r="E1068" s="2"/>
      <c r="G1068" s="2"/>
    </row>
    <row r="1069" spans="5:7" x14ac:dyDescent="0.25">
      <c r="E1069" s="2"/>
      <c r="G1069" s="2"/>
    </row>
    <row r="1070" spans="5:7" x14ac:dyDescent="0.25">
      <c r="E1070" s="2"/>
      <c r="G1070" s="2"/>
    </row>
    <row r="1071" spans="5:7" x14ac:dyDescent="0.25">
      <c r="E1071" s="2"/>
      <c r="G1071" s="2"/>
    </row>
    <row r="1072" spans="5:7" x14ac:dyDescent="0.25">
      <c r="E1072" s="2"/>
      <c r="G1072" s="2"/>
    </row>
    <row r="1073" spans="5:7" x14ac:dyDescent="0.25">
      <c r="E1073" s="2"/>
      <c r="G1073" s="2"/>
    </row>
    <row r="1074" spans="5:7" x14ac:dyDescent="0.25">
      <c r="E1074" s="2"/>
      <c r="G1074" s="2"/>
    </row>
    <row r="1075" spans="5:7" x14ac:dyDescent="0.25">
      <c r="E1075" s="2"/>
      <c r="G1075" s="2"/>
    </row>
    <row r="1076" spans="5:7" x14ac:dyDescent="0.25">
      <c r="E1076" s="2"/>
      <c r="G1076" s="2"/>
    </row>
    <row r="1077" spans="5:7" x14ac:dyDescent="0.25">
      <c r="E1077" s="2"/>
      <c r="G1077" s="2"/>
    </row>
    <row r="1078" spans="5:7" x14ac:dyDescent="0.25">
      <c r="E1078" s="2"/>
      <c r="G1078" s="2"/>
    </row>
    <row r="1079" spans="5:7" x14ac:dyDescent="0.25">
      <c r="E1079" s="2"/>
      <c r="G1079" s="2"/>
    </row>
    <row r="1080" spans="5:7" x14ac:dyDescent="0.25">
      <c r="E1080" s="2"/>
      <c r="G1080" s="2"/>
    </row>
    <row r="1081" spans="5:7" x14ac:dyDescent="0.25">
      <c r="E1081" s="2"/>
      <c r="G1081" s="2"/>
    </row>
    <row r="1082" spans="5:7" x14ac:dyDescent="0.25">
      <c r="E1082" s="2"/>
      <c r="G1082" s="2"/>
    </row>
    <row r="1083" spans="5:7" x14ac:dyDescent="0.25">
      <c r="E1083" s="2"/>
      <c r="G1083" s="2"/>
    </row>
    <row r="1084" spans="5:7" x14ac:dyDescent="0.25">
      <c r="E1084" s="2"/>
      <c r="G1084" s="2"/>
    </row>
    <row r="1085" spans="5:7" x14ac:dyDescent="0.25">
      <c r="E1085" s="2"/>
      <c r="G1085" s="2"/>
    </row>
    <row r="1086" spans="5:7" x14ac:dyDescent="0.25">
      <c r="E1086" s="2"/>
      <c r="G1086" s="2"/>
    </row>
    <row r="1087" spans="5:7" x14ac:dyDescent="0.25">
      <c r="E1087" s="2"/>
      <c r="G1087" s="2"/>
    </row>
    <row r="1088" spans="5:7" x14ac:dyDescent="0.25">
      <c r="E1088" s="2"/>
      <c r="G1088" s="2"/>
    </row>
    <row r="1089" spans="5:7" x14ac:dyDescent="0.25">
      <c r="E1089" s="2"/>
      <c r="G1089" s="2"/>
    </row>
    <row r="1090" spans="5:7" x14ac:dyDescent="0.25">
      <c r="E1090" s="2"/>
      <c r="G1090" s="2"/>
    </row>
    <row r="1091" spans="5:7" x14ac:dyDescent="0.25">
      <c r="E1091" s="2"/>
      <c r="G1091" s="2"/>
    </row>
    <row r="1092" spans="5:7" x14ac:dyDescent="0.25">
      <c r="E1092" s="2"/>
      <c r="G1092" s="2"/>
    </row>
    <row r="1093" spans="5:7" x14ac:dyDescent="0.25">
      <c r="E1093" s="2"/>
      <c r="G1093" s="2"/>
    </row>
    <row r="1094" spans="5:7" x14ac:dyDescent="0.25">
      <c r="E1094" s="2"/>
      <c r="G1094" s="2"/>
    </row>
    <row r="1095" spans="5:7" x14ac:dyDescent="0.25">
      <c r="E1095" s="2"/>
      <c r="G1095" s="2"/>
    </row>
    <row r="1096" spans="5:7" x14ac:dyDescent="0.25">
      <c r="E1096" s="2"/>
      <c r="G1096" s="2"/>
    </row>
    <row r="1097" spans="5:7" x14ac:dyDescent="0.25">
      <c r="E1097" s="2"/>
      <c r="G1097" s="2"/>
    </row>
    <row r="1098" spans="5:7" x14ac:dyDescent="0.25">
      <c r="E1098" s="2"/>
      <c r="G1098" s="2"/>
    </row>
    <row r="1099" spans="5:7" x14ac:dyDescent="0.25">
      <c r="E1099" s="2"/>
      <c r="G1099" s="2"/>
    </row>
    <row r="1100" spans="5:7" x14ac:dyDescent="0.25">
      <c r="E1100" s="2"/>
      <c r="G1100" s="2"/>
    </row>
    <row r="1101" spans="5:7" x14ac:dyDescent="0.25">
      <c r="E1101" s="2"/>
      <c r="G1101" s="2"/>
    </row>
    <row r="1102" spans="5:7" x14ac:dyDescent="0.25">
      <c r="E1102" s="2"/>
      <c r="G1102" s="2"/>
    </row>
    <row r="1103" spans="5:7" x14ac:dyDescent="0.25">
      <c r="E1103" s="2"/>
      <c r="G1103" s="2"/>
    </row>
    <row r="1104" spans="5:7" x14ac:dyDescent="0.25">
      <c r="E1104" s="2"/>
      <c r="G1104" s="2"/>
    </row>
    <row r="1105" spans="5:7" x14ac:dyDescent="0.25">
      <c r="E1105" s="2"/>
      <c r="G1105" s="2"/>
    </row>
    <row r="1106" spans="5:7" x14ac:dyDescent="0.25">
      <c r="E1106" s="2"/>
      <c r="G1106" s="2"/>
    </row>
    <row r="1107" spans="5:7" x14ac:dyDescent="0.25">
      <c r="E1107" s="2"/>
      <c r="G1107" s="2"/>
    </row>
    <row r="1108" spans="5:7" x14ac:dyDescent="0.25">
      <c r="E1108" s="2"/>
      <c r="G1108" s="2"/>
    </row>
    <row r="1109" spans="5:7" x14ac:dyDescent="0.25">
      <c r="E1109" s="2"/>
      <c r="G1109" s="2"/>
    </row>
    <row r="1110" spans="5:7" x14ac:dyDescent="0.25">
      <c r="E1110" s="2"/>
      <c r="G1110" s="2"/>
    </row>
    <row r="1111" spans="5:7" x14ac:dyDescent="0.25">
      <c r="E1111" s="2"/>
      <c r="G1111" s="2"/>
    </row>
    <row r="1112" spans="5:7" x14ac:dyDescent="0.25">
      <c r="E1112" s="2"/>
      <c r="G1112" s="2"/>
    </row>
    <row r="1113" spans="5:7" x14ac:dyDescent="0.25">
      <c r="E1113" s="2"/>
      <c r="G1113" s="2"/>
    </row>
    <row r="1114" spans="5:7" x14ac:dyDescent="0.25">
      <c r="E1114" s="2"/>
      <c r="G1114" s="2"/>
    </row>
    <row r="1115" spans="5:7" x14ac:dyDescent="0.25">
      <c r="E1115" s="2"/>
      <c r="G1115" s="2"/>
    </row>
    <row r="1116" spans="5:7" x14ac:dyDescent="0.25">
      <c r="E1116" s="2"/>
      <c r="G1116" s="2"/>
    </row>
    <row r="1117" spans="5:7" x14ac:dyDescent="0.25">
      <c r="E1117" s="2"/>
      <c r="G1117" s="2"/>
    </row>
    <row r="1118" spans="5:7" x14ac:dyDescent="0.25">
      <c r="E1118" s="2"/>
      <c r="G1118" s="2"/>
    </row>
    <row r="1119" spans="5:7" x14ac:dyDescent="0.25">
      <c r="E1119" s="2"/>
      <c r="G1119" s="2"/>
    </row>
    <row r="1120" spans="5:7" x14ac:dyDescent="0.25">
      <c r="E1120" s="2"/>
      <c r="G1120" s="2"/>
    </row>
    <row r="1121" spans="5:7" x14ac:dyDescent="0.25">
      <c r="E1121" s="2"/>
      <c r="G1121" s="2"/>
    </row>
    <row r="1122" spans="5:7" x14ac:dyDescent="0.25">
      <c r="E1122" s="2"/>
      <c r="G1122" s="2"/>
    </row>
    <row r="1123" spans="5:7" x14ac:dyDescent="0.25">
      <c r="E1123" s="2"/>
      <c r="G1123" s="2"/>
    </row>
    <row r="1124" spans="5:7" x14ac:dyDescent="0.25">
      <c r="E1124" s="2"/>
      <c r="G1124" s="2"/>
    </row>
    <row r="1125" spans="5:7" x14ac:dyDescent="0.25">
      <c r="E1125" s="2"/>
      <c r="G1125" s="2"/>
    </row>
    <row r="1126" spans="5:7" x14ac:dyDescent="0.25">
      <c r="E1126" s="2"/>
      <c r="G1126" s="2"/>
    </row>
    <row r="1127" spans="5:7" x14ac:dyDescent="0.25">
      <c r="E1127" s="2"/>
      <c r="G1127" s="2"/>
    </row>
    <row r="1128" spans="5:7" x14ac:dyDescent="0.25">
      <c r="E1128" s="2"/>
      <c r="G1128" s="2"/>
    </row>
    <row r="1129" spans="5:7" x14ac:dyDescent="0.25">
      <c r="E1129" s="2"/>
      <c r="G1129" s="2"/>
    </row>
    <row r="1130" spans="5:7" x14ac:dyDescent="0.25">
      <c r="E1130" s="2"/>
      <c r="G1130" s="2"/>
    </row>
    <row r="1131" spans="5:7" x14ac:dyDescent="0.25">
      <c r="E1131" s="2"/>
      <c r="G1131" s="2"/>
    </row>
    <row r="1132" spans="5:7" x14ac:dyDescent="0.25">
      <c r="E1132" s="2"/>
      <c r="G1132" s="2"/>
    </row>
    <row r="1133" spans="5:7" x14ac:dyDescent="0.25">
      <c r="E1133" s="2"/>
      <c r="G1133" s="2"/>
    </row>
    <row r="1134" spans="5:7" x14ac:dyDescent="0.25">
      <c r="E1134" s="2"/>
      <c r="G1134" s="2"/>
    </row>
    <row r="1135" spans="5:7" x14ac:dyDescent="0.25">
      <c r="E1135" s="2"/>
      <c r="G1135" s="2"/>
    </row>
    <row r="1136" spans="5:7" x14ac:dyDescent="0.25">
      <c r="E1136" s="2"/>
      <c r="G1136" s="2"/>
    </row>
    <row r="1137" spans="5:7" x14ac:dyDescent="0.25">
      <c r="E1137" s="2"/>
      <c r="G1137" s="2"/>
    </row>
    <row r="1138" spans="5:7" x14ac:dyDescent="0.25">
      <c r="E1138" s="2"/>
      <c r="G1138" s="2"/>
    </row>
    <row r="1139" spans="5:7" x14ac:dyDescent="0.25">
      <c r="E1139" s="2"/>
      <c r="G1139" s="2"/>
    </row>
    <row r="1140" spans="5:7" x14ac:dyDescent="0.25">
      <c r="E1140" s="2"/>
      <c r="G1140" s="2"/>
    </row>
    <row r="1141" spans="5:7" x14ac:dyDescent="0.25">
      <c r="E1141" s="2"/>
      <c r="G1141" s="2"/>
    </row>
    <row r="1142" spans="5:7" x14ac:dyDescent="0.25">
      <c r="E1142" s="2"/>
      <c r="G1142" s="2"/>
    </row>
    <row r="1143" spans="5:7" x14ac:dyDescent="0.25">
      <c r="E1143" s="2"/>
      <c r="G1143" s="2"/>
    </row>
    <row r="1144" spans="5:7" x14ac:dyDescent="0.25">
      <c r="E1144" s="2"/>
      <c r="G1144" s="2"/>
    </row>
    <row r="1145" spans="5:7" x14ac:dyDescent="0.25">
      <c r="E1145" s="2"/>
      <c r="G1145" s="2"/>
    </row>
    <row r="1146" spans="5:7" x14ac:dyDescent="0.25">
      <c r="E1146" s="2"/>
      <c r="G1146" s="2"/>
    </row>
    <row r="1147" spans="5:7" x14ac:dyDescent="0.25">
      <c r="E1147" s="2"/>
      <c r="G1147" s="2"/>
    </row>
    <row r="1148" spans="5:7" x14ac:dyDescent="0.25">
      <c r="E1148" s="2"/>
      <c r="G1148" s="2"/>
    </row>
    <row r="1149" spans="5:7" x14ac:dyDescent="0.25">
      <c r="E1149" s="2"/>
      <c r="G1149" s="2"/>
    </row>
    <row r="1150" spans="5:7" x14ac:dyDescent="0.25">
      <c r="E1150" s="2"/>
      <c r="G1150" s="2"/>
    </row>
    <row r="1151" spans="5:7" x14ac:dyDescent="0.25">
      <c r="E1151" s="2"/>
      <c r="G1151" s="2"/>
    </row>
    <row r="1152" spans="5:7" x14ac:dyDescent="0.25">
      <c r="E1152" s="2"/>
      <c r="G1152" s="2"/>
    </row>
    <row r="1153" spans="5:7" x14ac:dyDescent="0.25">
      <c r="E1153" s="2"/>
      <c r="G1153" s="2"/>
    </row>
    <row r="1154" spans="5:7" x14ac:dyDescent="0.25">
      <c r="E1154" s="2"/>
      <c r="G1154" s="2"/>
    </row>
    <row r="1155" spans="5:7" x14ac:dyDescent="0.25">
      <c r="E1155" s="2"/>
      <c r="G1155" s="2"/>
    </row>
    <row r="1156" spans="5:7" x14ac:dyDescent="0.25">
      <c r="E1156" s="2"/>
      <c r="G1156" s="2"/>
    </row>
    <row r="1157" spans="5:7" x14ac:dyDescent="0.25">
      <c r="E1157" s="2"/>
      <c r="G1157" s="2"/>
    </row>
    <row r="1158" spans="5:7" x14ac:dyDescent="0.25">
      <c r="E1158" s="2"/>
      <c r="G1158" s="2"/>
    </row>
    <row r="1159" spans="5:7" x14ac:dyDescent="0.25">
      <c r="E1159" s="2"/>
      <c r="G1159" s="2"/>
    </row>
    <row r="1160" spans="5:7" x14ac:dyDescent="0.25">
      <c r="E1160" s="2"/>
      <c r="G1160" s="2"/>
    </row>
    <row r="1161" spans="5:7" x14ac:dyDescent="0.25">
      <c r="E1161" s="2"/>
      <c r="G1161" s="2"/>
    </row>
    <row r="1162" spans="5:7" x14ac:dyDescent="0.25">
      <c r="E1162" s="2"/>
      <c r="G1162" s="2"/>
    </row>
    <row r="1163" spans="5:7" x14ac:dyDescent="0.25">
      <c r="E1163" s="2"/>
      <c r="G1163" s="2"/>
    </row>
    <row r="1164" spans="5:7" x14ac:dyDescent="0.25">
      <c r="E1164" s="2"/>
      <c r="G1164" s="2"/>
    </row>
    <row r="1165" spans="5:7" x14ac:dyDescent="0.25">
      <c r="E1165" s="2"/>
      <c r="G1165" s="2"/>
    </row>
    <row r="1166" spans="5:7" x14ac:dyDescent="0.25">
      <c r="E1166" s="2"/>
      <c r="G1166" s="2"/>
    </row>
    <row r="1167" spans="5:7" x14ac:dyDescent="0.25">
      <c r="E1167" s="2"/>
      <c r="G1167" s="2"/>
    </row>
    <row r="1168" spans="5:7" x14ac:dyDescent="0.25">
      <c r="E1168" s="2"/>
      <c r="G1168" s="2"/>
    </row>
    <row r="1169" spans="5:7" x14ac:dyDescent="0.25">
      <c r="E1169" s="2"/>
      <c r="G1169" s="2"/>
    </row>
    <row r="1170" spans="5:7" x14ac:dyDescent="0.25">
      <c r="E1170" s="2"/>
      <c r="G1170" s="2"/>
    </row>
    <row r="1171" spans="5:7" x14ac:dyDescent="0.25">
      <c r="E1171" s="2"/>
      <c r="G1171" s="2"/>
    </row>
    <row r="1172" spans="5:7" x14ac:dyDescent="0.25">
      <c r="E1172" s="2"/>
      <c r="G1172" s="2"/>
    </row>
    <row r="1173" spans="5:7" x14ac:dyDescent="0.25">
      <c r="E1173" s="2"/>
      <c r="G1173" s="2"/>
    </row>
    <row r="1174" spans="5:7" x14ac:dyDescent="0.25">
      <c r="E1174" s="2"/>
      <c r="G1174" s="2"/>
    </row>
    <row r="1175" spans="5:7" x14ac:dyDescent="0.25">
      <c r="E1175" s="2"/>
      <c r="G1175" s="2"/>
    </row>
    <row r="1176" spans="5:7" x14ac:dyDescent="0.25">
      <c r="E1176" s="2"/>
      <c r="G1176" s="2"/>
    </row>
    <row r="1177" spans="5:7" x14ac:dyDescent="0.25">
      <c r="E1177" s="2"/>
      <c r="G1177" s="2"/>
    </row>
    <row r="1178" spans="5:7" x14ac:dyDescent="0.25">
      <c r="E1178" s="2"/>
      <c r="G1178" s="2"/>
    </row>
    <row r="1179" spans="5:7" x14ac:dyDescent="0.25">
      <c r="E1179" s="2"/>
      <c r="G1179" s="2"/>
    </row>
    <row r="1180" spans="5:7" x14ac:dyDescent="0.25">
      <c r="E1180" s="2"/>
      <c r="G1180" s="2"/>
    </row>
    <row r="1181" spans="5:7" x14ac:dyDescent="0.25">
      <c r="E1181" s="2"/>
      <c r="G1181" s="2"/>
    </row>
    <row r="1182" spans="5:7" x14ac:dyDescent="0.25">
      <c r="E1182" s="2"/>
      <c r="G1182" s="2"/>
    </row>
    <row r="1183" spans="5:7" x14ac:dyDescent="0.25">
      <c r="E1183" s="2"/>
      <c r="G1183" s="2"/>
    </row>
    <row r="1184" spans="5:7" x14ac:dyDescent="0.25">
      <c r="E1184" s="2"/>
      <c r="G1184" s="2"/>
    </row>
    <row r="1185" spans="5:7" x14ac:dyDescent="0.25">
      <c r="E1185" s="2"/>
      <c r="G1185" s="2"/>
    </row>
    <row r="1186" spans="5:7" x14ac:dyDescent="0.25">
      <c r="E1186" s="2"/>
      <c r="G1186" s="2"/>
    </row>
    <row r="1187" spans="5:7" x14ac:dyDescent="0.25">
      <c r="E1187" s="2"/>
      <c r="G1187" s="2"/>
    </row>
    <row r="1188" spans="5:7" x14ac:dyDescent="0.25">
      <c r="E1188" s="2"/>
      <c r="G1188" s="2"/>
    </row>
    <row r="1189" spans="5:7" x14ac:dyDescent="0.25">
      <c r="E1189" s="2"/>
      <c r="G1189" s="2"/>
    </row>
    <row r="1190" spans="5:7" x14ac:dyDescent="0.25">
      <c r="E1190" s="2"/>
      <c r="G1190" s="2"/>
    </row>
    <row r="1191" spans="5:7" x14ac:dyDescent="0.25">
      <c r="E1191" s="2"/>
      <c r="G1191" s="2"/>
    </row>
    <row r="1192" spans="5:7" x14ac:dyDescent="0.25">
      <c r="E1192" s="2"/>
      <c r="G1192" s="2"/>
    </row>
    <row r="1193" spans="5:7" x14ac:dyDescent="0.25">
      <c r="E1193" s="2"/>
      <c r="G1193" s="2"/>
    </row>
    <row r="1194" spans="5:7" x14ac:dyDescent="0.25">
      <c r="E1194" s="2"/>
      <c r="G1194" s="2"/>
    </row>
    <row r="1195" spans="5:7" x14ac:dyDescent="0.25">
      <c r="E1195" s="2"/>
      <c r="G1195" s="2"/>
    </row>
    <row r="1196" spans="5:7" x14ac:dyDescent="0.25">
      <c r="E1196" s="2"/>
      <c r="G1196" s="2"/>
    </row>
    <row r="1197" spans="5:7" x14ac:dyDescent="0.25">
      <c r="E1197" s="2"/>
      <c r="G1197" s="2"/>
    </row>
    <row r="1198" spans="5:7" x14ac:dyDescent="0.25">
      <c r="E1198" s="2"/>
      <c r="G1198" s="2"/>
    </row>
    <row r="1199" spans="5:7" x14ac:dyDescent="0.25">
      <c r="E1199" s="2"/>
      <c r="G1199" s="2"/>
    </row>
    <row r="1200" spans="5:7" x14ac:dyDescent="0.25">
      <c r="E1200" s="2"/>
      <c r="G1200" s="2"/>
    </row>
    <row r="1201" spans="5:7" x14ac:dyDescent="0.25">
      <c r="E1201" s="2"/>
      <c r="G1201" s="2"/>
    </row>
    <row r="1202" spans="5:7" x14ac:dyDescent="0.25">
      <c r="E1202" s="2"/>
      <c r="G1202" s="2"/>
    </row>
    <row r="1203" spans="5:7" x14ac:dyDescent="0.25">
      <c r="E1203" s="2"/>
      <c r="G1203" s="2"/>
    </row>
    <row r="1204" spans="5:7" x14ac:dyDescent="0.25">
      <c r="E1204" s="2"/>
      <c r="G1204" s="2"/>
    </row>
    <row r="1205" spans="5:7" x14ac:dyDescent="0.25">
      <c r="E1205" s="2"/>
      <c r="G1205" s="2"/>
    </row>
    <row r="1206" spans="5:7" x14ac:dyDescent="0.25">
      <c r="E1206" s="2"/>
      <c r="G1206" s="2"/>
    </row>
    <row r="1207" spans="5:7" x14ac:dyDescent="0.25">
      <c r="E1207" s="2"/>
      <c r="G1207" s="2"/>
    </row>
    <row r="1208" spans="5:7" x14ac:dyDescent="0.25">
      <c r="E1208" s="2"/>
      <c r="G1208" s="2"/>
    </row>
    <row r="1209" spans="5:7" x14ac:dyDescent="0.25">
      <c r="E1209" s="2"/>
      <c r="G1209" s="2"/>
    </row>
    <row r="1210" spans="5:7" x14ac:dyDescent="0.25">
      <c r="E1210" s="2"/>
      <c r="G1210" s="2"/>
    </row>
    <row r="1211" spans="5:7" x14ac:dyDescent="0.25">
      <c r="E1211" s="2"/>
      <c r="G1211" s="2"/>
    </row>
    <row r="1212" spans="5:7" x14ac:dyDescent="0.25">
      <c r="E1212" s="2"/>
      <c r="G1212" s="2"/>
    </row>
    <row r="1213" spans="5:7" x14ac:dyDescent="0.25">
      <c r="E1213" s="2"/>
      <c r="G1213" s="2"/>
    </row>
    <row r="1214" spans="5:7" x14ac:dyDescent="0.25">
      <c r="E1214" s="2"/>
      <c r="G1214" s="2"/>
    </row>
    <row r="1215" spans="5:7" x14ac:dyDescent="0.25">
      <c r="E1215" s="2"/>
      <c r="G1215" s="2"/>
    </row>
    <row r="1216" spans="5:7" x14ac:dyDescent="0.25">
      <c r="E1216" s="2"/>
      <c r="G1216" s="2"/>
    </row>
    <row r="1217" spans="5:7" x14ac:dyDescent="0.25">
      <c r="E1217" s="2"/>
      <c r="G1217" s="2"/>
    </row>
    <row r="1218" spans="5:7" x14ac:dyDescent="0.25">
      <c r="E1218" s="2"/>
      <c r="G1218" s="2"/>
    </row>
    <row r="1219" spans="5:7" x14ac:dyDescent="0.25">
      <c r="E1219" s="2"/>
      <c r="G1219" s="2"/>
    </row>
    <row r="1220" spans="5:7" x14ac:dyDescent="0.25">
      <c r="E1220" s="2"/>
      <c r="G1220" s="2"/>
    </row>
    <row r="1221" spans="5:7" x14ac:dyDescent="0.25">
      <c r="E1221" s="2"/>
      <c r="G1221" s="2"/>
    </row>
    <row r="1222" spans="5:7" x14ac:dyDescent="0.25">
      <c r="E1222" s="2"/>
      <c r="G1222" s="2"/>
    </row>
    <row r="1223" spans="5:7" x14ac:dyDescent="0.25">
      <c r="E1223" s="2"/>
      <c r="G1223" s="2"/>
    </row>
    <row r="1224" spans="5:7" x14ac:dyDescent="0.25">
      <c r="E1224" s="2"/>
      <c r="G1224" s="2"/>
    </row>
    <row r="1225" spans="5:7" x14ac:dyDescent="0.25">
      <c r="E1225" s="2"/>
      <c r="G1225" s="2"/>
    </row>
    <row r="1226" spans="5:7" x14ac:dyDescent="0.25">
      <c r="E1226" s="2"/>
      <c r="G1226" s="2"/>
    </row>
    <row r="1227" spans="5:7" x14ac:dyDescent="0.25">
      <c r="E1227" s="2"/>
      <c r="G1227" s="2"/>
    </row>
    <row r="1228" spans="5:7" x14ac:dyDescent="0.25">
      <c r="E1228" s="2"/>
      <c r="G1228" s="2"/>
    </row>
    <row r="1229" spans="5:7" x14ac:dyDescent="0.25">
      <c r="E1229" s="2"/>
      <c r="G1229" s="2"/>
    </row>
    <row r="1230" spans="5:7" x14ac:dyDescent="0.25">
      <c r="E1230" s="2"/>
      <c r="G1230" s="2"/>
    </row>
    <row r="1231" spans="5:7" x14ac:dyDescent="0.25">
      <c r="E1231" s="2"/>
      <c r="G1231" s="2"/>
    </row>
    <row r="1232" spans="5:7" x14ac:dyDescent="0.25">
      <c r="E1232" s="2"/>
      <c r="G1232" s="2"/>
    </row>
    <row r="1233" spans="5:7" x14ac:dyDescent="0.25">
      <c r="E1233" s="2"/>
      <c r="G1233" s="2"/>
    </row>
    <row r="1234" spans="5:7" x14ac:dyDescent="0.25">
      <c r="E1234" s="2"/>
      <c r="G1234" s="2"/>
    </row>
    <row r="1235" spans="5:7" x14ac:dyDescent="0.25">
      <c r="E1235" s="2"/>
      <c r="G1235" s="2"/>
    </row>
    <row r="1236" spans="5:7" x14ac:dyDescent="0.25">
      <c r="E1236" s="2"/>
      <c r="G1236" s="2"/>
    </row>
    <row r="1237" spans="5:7" x14ac:dyDescent="0.25">
      <c r="E1237" s="2"/>
      <c r="G1237" s="2"/>
    </row>
    <row r="1238" spans="5:7" x14ac:dyDescent="0.25">
      <c r="E1238" s="2"/>
      <c r="G1238" s="2"/>
    </row>
    <row r="1239" spans="5:7" x14ac:dyDescent="0.25">
      <c r="E1239" s="2"/>
      <c r="G1239" s="2"/>
    </row>
    <row r="1240" spans="5:7" x14ac:dyDescent="0.25">
      <c r="E1240" s="2"/>
      <c r="G1240" s="2"/>
    </row>
    <row r="1241" spans="5:7" x14ac:dyDescent="0.25">
      <c r="E1241" s="2"/>
      <c r="G1241" s="2"/>
    </row>
    <row r="1242" spans="5:7" x14ac:dyDescent="0.25">
      <c r="E1242" s="2"/>
      <c r="G1242" s="2"/>
    </row>
    <row r="1243" spans="5:7" x14ac:dyDescent="0.25">
      <c r="E1243" s="2"/>
      <c r="G1243" s="2"/>
    </row>
    <row r="1244" spans="5:7" x14ac:dyDescent="0.25">
      <c r="E1244" s="2"/>
      <c r="G1244" s="2"/>
    </row>
    <row r="1246" spans="5:7" x14ac:dyDescent="0.25">
      <c r="E1246" s="2"/>
      <c r="G1246" s="2"/>
    </row>
    <row r="1247" spans="5:7" x14ac:dyDescent="0.25">
      <c r="E1247" s="2"/>
      <c r="G1247" s="2"/>
    </row>
    <row r="1248" spans="5:7" x14ac:dyDescent="0.25">
      <c r="E1248" s="2"/>
      <c r="G1248" s="2"/>
    </row>
    <row r="1249" spans="5:7" x14ac:dyDescent="0.25">
      <c r="E1249" s="2"/>
      <c r="G1249" s="2"/>
    </row>
    <row r="1250" spans="5:7" x14ac:dyDescent="0.25">
      <c r="E1250" s="2"/>
      <c r="G1250" s="2"/>
    </row>
    <row r="1251" spans="5:7" x14ac:dyDescent="0.25">
      <c r="E1251" s="2"/>
      <c r="G1251" s="2"/>
    </row>
    <row r="1252" spans="5:7" x14ac:dyDescent="0.25">
      <c r="E1252" s="2"/>
      <c r="G1252" s="2"/>
    </row>
    <row r="1253" spans="5:7" x14ac:dyDescent="0.25">
      <c r="E1253" s="2"/>
      <c r="G1253" s="2"/>
    </row>
    <row r="1254" spans="5:7" x14ac:dyDescent="0.25">
      <c r="E1254" s="2"/>
      <c r="G1254" s="2"/>
    </row>
    <row r="1255" spans="5:7" x14ac:dyDescent="0.25">
      <c r="E1255" s="2"/>
      <c r="G1255" s="2"/>
    </row>
    <row r="1256" spans="5:7" x14ac:dyDescent="0.25">
      <c r="E1256" s="2"/>
      <c r="G1256" s="2"/>
    </row>
    <row r="1257" spans="5:7" x14ac:dyDescent="0.25">
      <c r="E1257" s="2"/>
      <c r="G1257" s="2"/>
    </row>
    <row r="1258" spans="5:7" x14ac:dyDescent="0.25">
      <c r="E1258" s="2"/>
      <c r="G1258" s="2"/>
    </row>
    <row r="1259" spans="5:7" x14ac:dyDescent="0.25">
      <c r="E1259" s="2"/>
      <c r="G1259" s="2"/>
    </row>
    <row r="1260" spans="5:7" x14ac:dyDescent="0.25">
      <c r="E1260" s="2"/>
      <c r="G1260" s="2"/>
    </row>
    <row r="1261" spans="5:7" x14ac:dyDescent="0.25">
      <c r="E1261" s="2"/>
      <c r="G1261" s="2"/>
    </row>
    <row r="1262" spans="5:7" x14ac:dyDescent="0.25">
      <c r="E1262" s="2"/>
      <c r="G1262" s="2"/>
    </row>
    <row r="1263" spans="5:7" x14ac:dyDescent="0.25">
      <c r="E1263" s="2"/>
      <c r="G1263" s="2"/>
    </row>
    <row r="1264" spans="5:7" x14ac:dyDescent="0.25">
      <c r="E1264" s="2"/>
      <c r="G1264" s="2"/>
    </row>
    <row r="1265" spans="5:7" x14ac:dyDescent="0.25">
      <c r="E1265" s="2"/>
      <c r="G1265" s="2"/>
    </row>
    <row r="1266" spans="5:7" x14ac:dyDescent="0.25">
      <c r="E1266" s="2"/>
      <c r="G1266" s="2"/>
    </row>
    <row r="1267" spans="5:7" x14ac:dyDescent="0.25">
      <c r="E1267" s="2"/>
      <c r="G1267" s="2"/>
    </row>
    <row r="1268" spans="5:7" x14ac:dyDescent="0.25">
      <c r="E1268" s="2"/>
      <c r="G1268" s="2"/>
    </row>
    <row r="1269" spans="5:7" x14ac:dyDescent="0.25">
      <c r="E1269" s="2"/>
      <c r="G1269" s="2"/>
    </row>
    <row r="1270" spans="5:7" x14ac:dyDescent="0.25">
      <c r="E1270" s="2"/>
      <c r="G1270" s="2"/>
    </row>
    <row r="1271" spans="5:7" x14ac:dyDescent="0.25">
      <c r="E1271" s="2"/>
      <c r="G1271" s="2"/>
    </row>
    <row r="1273" spans="5:7" x14ac:dyDescent="0.25">
      <c r="E1273" s="2"/>
      <c r="G1273" s="2"/>
    </row>
    <row r="1274" spans="5:7" x14ac:dyDescent="0.25">
      <c r="E1274" s="2"/>
      <c r="G1274" s="2"/>
    </row>
    <row r="1275" spans="5:7" x14ac:dyDescent="0.25">
      <c r="E1275" s="2"/>
      <c r="G1275" s="2"/>
    </row>
    <row r="1276" spans="5:7" x14ac:dyDescent="0.25">
      <c r="E1276" s="2"/>
      <c r="G1276" s="2"/>
    </row>
    <row r="1277" spans="5:7" x14ac:dyDescent="0.25">
      <c r="E1277" s="2"/>
      <c r="G1277" s="2"/>
    </row>
    <row r="1278" spans="5:7" x14ac:dyDescent="0.25">
      <c r="E1278" s="2"/>
      <c r="G1278" s="2"/>
    </row>
    <row r="1279" spans="5:7" x14ac:dyDescent="0.25">
      <c r="E1279" s="2"/>
      <c r="G1279" s="2"/>
    </row>
    <row r="1280" spans="5:7" x14ac:dyDescent="0.25">
      <c r="E1280" s="2"/>
      <c r="G1280" s="2"/>
    </row>
    <row r="1281" spans="5:7" x14ac:dyDescent="0.25">
      <c r="E1281" s="2"/>
      <c r="G1281" s="2"/>
    </row>
    <row r="1282" spans="5:7" x14ac:dyDescent="0.25">
      <c r="E1282" s="2"/>
      <c r="G1282" s="2"/>
    </row>
    <row r="1283" spans="5:7" x14ac:dyDescent="0.25">
      <c r="E1283" s="2"/>
      <c r="G1283" s="2"/>
    </row>
    <row r="1284" spans="5:7" x14ac:dyDescent="0.25">
      <c r="E1284" s="2"/>
      <c r="G1284" s="2"/>
    </row>
    <row r="1285" spans="5:7" x14ac:dyDescent="0.25">
      <c r="E1285" s="2"/>
      <c r="G1285" s="2"/>
    </row>
    <row r="1286" spans="5:7" x14ac:dyDescent="0.25">
      <c r="E1286" s="2"/>
      <c r="G1286" s="2"/>
    </row>
    <row r="1287" spans="5:7" x14ac:dyDescent="0.25">
      <c r="E1287" s="2"/>
      <c r="G1287" s="2"/>
    </row>
    <row r="1288" spans="5:7" x14ac:dyDescent="0.25">
      <c r="E1288" s="2"/>
      <c r="G1288" s="2"/>
    </row>
    <row r="1289" spans="5:7" x14ac:dyDescent="0.25">
      <c r="E1289" s="2"/>
      <c r="G1289" s="2"/>
    </row>
    <row r="1290" spans="5:7" x14ac:dyDescent="0.25">
      <c r="E1290" s="2"/>
      <c r="G1290" s="2"/>
    </row>
    <row r="1291" spans="5:7" x14ac:dyDescent="0.25">
      <c r="E1291" s="2"/>
      <c r="G1291" s="2"/>
    </row>
    <row r="1292" spans="5:7" x14ac:dyDescent="0.25">
      <c r="E1292" s="2"/>
      <c r="G1292" s="2"/>
    </row>
    <row r="1293" spans="5:7" x14ac:dyDescent="0.25">
      <c r="E1293" s="2"/>
      <c r="G1293" s="2"/>
    </row>
    <row r="1294" spans="5:7" x14ac:dyDescent="0.25">
      <c r="E1294" s="2"/>
      <c r="G1294" s="2"/>
    </row>
    <row r="1295" spans="5:7" x14ac:dyDescent="0.25">
      <c r="E1295" s="2"/>
      <c r="G1295" s="2"/>
    </row>
    <row r="1296" spans="5:7" x14ac:dyDescent="0.25">
      <c r="E1296" s="2"/>
      <c r="G1296" s="2"/>
    </row>
    <row r="1297" spans="5:7" x14ac:dyDescent="0.25">
      <c r="E1297" s="2"/>
      <c r="G1297" s="2"/>
    </row>
    <row r="1299" spans="5:7" x14ac:dyDescent="0.25">
      <c r="E1299" s="2"/>
      <c r="G1299" s="2"/>
    </row>
    <row r="1300" spans="5:7" x14ac:dyDescent="0.25">
      <c r="E1300" s="2"/>
      <c r="G1300" s="2"/>
    </row>
    <row r="1301" spans="5:7" x14ac:dyDescent="0.25">
      <c r="E1301" s="2"/>
      <c r="G1301" s="2"/>
    </row>
    <row r="1302" spans="5:7" x14ac:dyDescent="0.25">
      <c r="E1302" s="2"/>
      <c r="G1302" s="2"/>
    </row>
    <row r="1303" spans="5:7" x14ac:dyDescent="0.25">
      <c r="E1303" s="2"/>
      <c r="G1303" s="2"/>
    </row>
    <row r="1304" spans="5:7" x14ac:dyDescent="0.25">
      <c r="E1304" s="2"/>
      <c r="G1304" s="2"/>
    </row>
    <row r="1305" spans="5:7" x14ac:dyDescent="0.25">
      <c r="E1305" s="2"/>
      <c r="G1305" s="2"/>
    </row>
    <row r="1306" spans="5:7" x14ac:dyDescent="0.25">
      <c r="E1306" s="2"/>
      <c r="G1306" s="2"/>
    </row>
    <row r="1307" spans="5:7" x14ac:dyDescent="0.25">
      <c r="E1307" s="2"/>
      <c r="G1307" s="2"/>
    </row>
    <row r="1308" spans="5:7" x14ac:dyDescent="0.25">
      <c r="E1308" s="2"/>
      <c r="G1308" s="2"/>
    </row>
    <row r="1309" spans="5:7" x14ac:dyDescent="0.25">
      <c r="E1309" s="2"/>
      <c r="G1309" s="2"/>
    </row>
    <row r="1310" spans="5:7" x14ac:dyDescent="0.25">
      <c r="E1310" s="2"/>
      <c r="G1310" s="2"/>
    </row>
    <row r="1311" spans="5:7" x14ac:dyDescent="0.25">
      <c r="E1311" s="2"/>
      <c r="G1311" s="2"/>
    </row>
    <row r="1312" spans="5:7" x14ac:dyDescent="0.25">
      <c r="E1312" s="2"/>
      <c r="G1312" s="2"/>
    </row>
    <row r="1313" spans="5:7" x14ac:dyDescent="0.25">
      <c r="E1313" s="2"/>
      <c r="G1313" s="2"/>
    </row>
    <row r="1314" spans="5:7" x14ac:dyDescent="0.25">
      <c r="E1314" s="2"/>
      <c r="G1314" s="2"/>
    </row>
    <row r="1315" spans="5:7" x14ac:dyDescent="0.25">
      <c r="E1315" s="2"/>
      <c r="G1315" s="2"/>
    </row>
    <row r="1316" spans="5:7" x14ac:dyDescent="0.25">
      <c r="E1316" s="2"/>
      <c r="G1316" s="2"/>
    </row>
    <row r="1317" spans="5:7" x14ac:dyDescent="0.25">
      <c r="E1317" s="2"/>
      <c r="G1317" s="2"/>
    </row>
    <row r="1318" spans="5:7" x14ac:dyDescent="0.25">
      <c r="E1318" s="2"/>
      <c r="G1318" s="2"/>
    </row>
    <row r="1319" spans="5:7" x14ac:dyDescent="0.25">
      <c r="E1319" s="2"/>
      <c r="G1319" s="2"/>
    </row>
    <row r="1320" spans="5:7" x14ac:dyDescent="0.25">
      <c r="E1320" s="2"/>
      <c r="G1320" s="2"/>
    </row>
    <row r="1321" spans="5:7" x14ac:dyDescent="0.25">
      <c r="E1321" s="2"/>
      <c r="G1321" s="2"/>
    </row>
    <row r="1322" spans="5:7" x14ac:dyDescent="0.25">
      <c r="E1322" s="2"/>
      <c r="G1322" s="2"/>
    </row>
    <row r="1323" spans="5:7" x14ac:dyDescent="0.25">
      <c r="E1323" s="2"/>
      <c r="G1323" s="2"/>
    </row>
    <row r="1325" spans="5:7" x14ac:dyDescent="0.25">
      <c r="E1325" s="2"/>
      <c r="G1325" s="2"/>
    </row>
    <row r="1326" spans="5:7" x14ac:dyDescent="0.25">
      <c r="E1326" s="2"/>
      <c r="G1326" s="2"/>
    </row>
    <row r="1327" spans="5:7" x14ac:dyDescent="0.25">
      <c r="E1327" s="2"/>
      <c r="G1327" s="2"/>
    </row>
    <row r="1328" spans="5:7" x14ac:dyDescent="0.25">
      <c r="E1328" s="2"/>
      <c r="G1328" s="2"/>
    </row>
    <row r="1329" spans="5:7" x14ac:dyDescent="0.25">
      <c r="E1329" s="2"/>
      <c r="G1329" s="2"/>
    </row>
    <row r="1330" spans="5:7" x14ac:dyDescent="0.25">
      <c r="E1330" s="2"/>
      <c r="G1330" s="2"/>
    </row>
    <row r="1331" spans="5:7" x14ac:dyDescent="0.25">
      <c r="E1331" s="2"/>
      <c r="G1331" s="2"/>
    </row>
    <row r="1332" spans="5:7" x14ac:dyDescent="0.25">
      <c r="E1332" s="2"/>
      <c r="G1332" s="2"/>
    </row>
    <row r="1333" spans="5:7" x14ac:dyDescent="0.25">
      <c r="E1333" s="2"/>
      <c r="G1333" s="2"/>
    </row>
    <row r="1334" spans="5:7" x14ac:dyDescent="0.25">
      <c r="E1334" s="2"/>
      <c r="G1334" s="2"/>
    </row>
    <row r="1335" spans="5:7" x14ac:dyDescent="0.25">
      <c r="E1335" s="2"/>
      <c r="G1335" s="2"/>
    </row>
    <row r="1336" spans="5:7" x14ac:dyDescent="0.25">
      <c r="E1336" s="2"/>
      <c r="G1336" s="2"/>
    </row>
    <row r="1337" spans="5:7" x14ac:dyDescent="0.25">
      <c r="E1337" s="2"/>
      <c r="G1337" s="2"/>
    </row>
    <row r="1338" spans="5:7" x14ac:dyDescent="0.25">
      <c r="E1338" s="2"/>
      <c r="G1338" s="2"/>
    </row>
    <row r="1339" spans="5:7" x14ac:dyDescent="0.25">
      <c r="E1339" s="2"/>
      <c r="G1339" s="2"/>
    </row>
    <row r="1340" spans="5:7" x14ac:dyDescent="0.25">
      <c r="E1340" s="2"/>
      <c r="G1340" s="2"/>
    </row>
    <row r="1341" spans="5:7" x14ac:dyDescent="0.25">
      <c r="E1341" s="2"/>
      <c r="G1341" s="2"/>
    </row>
    <row r="1342" spans="5:7" x14ac:dyDescent="0.25">
      <c r="E1342" s="2"/>
      <c r="G1342" s="2"/>
    </row>
    <row r="1343" spans="5:7" x14ac:dyDescent="0.25">
      <c r="E1343" s="2"/>
      <c r="G1343" s="2"/>
    </row>
    <row r="1344" spans="5:7" x14ac:dyDescent="0.25">
      <c r="E1344" s="2"/>
      <c r="G1344" s="2"/>
    </row>
    <row r="1345" spans="5:7" x14ac:dyDescent="0.25">
      <c r="E1345" s="2"/>
      <c r="G1345" s="2"/>
    </row>
    <row r="1346" spans="5:7" x14ac:dyDescent="0.25">
      <c r="E1346" s="2"/>
      <c r="G1346" s="2"/>
    </row>
    <row r="1347" spans="5:7" x14ac:dyDescent="0.25">
      <c r="E1347" s="2"/>
      <c r="G1347" s="2"/>
    </row>
    <row r="1348" spans="5:7" x14ac:dyDescent="0.25">
      <c r="E1348" s="2"/>
      <c r="G1348" s="2"/>
    </row>
    <row r="1349" spans="5:7" x14ac:dyDescent="0.25">
      <c r="E1349" s="2"/>
      <c r="G1349" s="2"/>
    </row>
    <row r="1351" spans="5:7" x14ac:dyDescent="0.25">
      <c r="E1351" s="2"/>
      <c r="G1351" s="2"/>
    </row>
    <row r="1352" spans="5:7" x14ac:dyDescent="0.25">
      <c r="E1352" s="2"/>
      <c r="G1352" s="2"/>
    </row>
    <row r="1353" spans="5:7" x14ac:dyDescent="0.25">
      <c r="E1353" s="2"/>
      <c r="G1353" s="2"/>
    </row>
    <row r="1354" spans="5:7" x14ac:dyDescent="0.25">
      <c r="E1354" s="2"/>
      <c r="G1354" s="2"/>
    </row>
    <row r="1355" spans="5:7" x14ac:dyDescent="0.25">
      <c r="E1355" s="2"/>
      <c r="G1355" s="2"/>
    </row>
    <row r="1356" spans="5:7" x14ac:dyDescent="0.25">
      <c r="E1356" s="2"/>
      <c r="G1356" s="2"/>
    </row>
    <row r="1357" spans="5:7" x14ac:dyDescent="0.25">
      <c r="E1357" s="2"/>
      <c r="G1357" s="2"/>
    </row>
    <row r="1358" spans="5:7" x14ac:dyDescent="0.25">
      <c r="E1358" s="2"/>
      <c r="G1358" s="2"/>
    </row>
    <row r="1359" spans="5:7" x14ac:dyDescent="0.25">
      <c r="E1359" s="2"/>
      <c r="G1359" s="2"/>
    </row>
    <row r="1360" spans="5:7" x14ac:dyDescent="0.25">
      <c r="E1360" s="2"/>
      <c r="G1360" s="2"/>
    </row>
    <row r="1361" spans="5:7" x14ac:dyDescent="0.25">
      <c r="E1361" s="2"/>
      <c r="G1361" s="2"/>
    </row>
    <row r="1362" spans="5:7" x14ac:dyDescent="0.25">
      <c r="E1362" s="2"/>
      <c r="G1362" s="2"/>
    </row>
    <row r="1363" spans="5:7" x14ac:dyDescent="0.25">
      <c r="E1363" s="2"/>
      <c r="G1363" s="2"/>
    </row>
    <row r="1364" spans="5:7" x14ac:dyDescent="0.25">
      <c r="E1364" s="2"/>
      <c r="G1364" s="2"/>
    </row>
    <row r="1365" spans="5:7" x14ac:dyDescent="0.25">
      <c r="E1365" s="2"/>
      <c r="G1365" s="2"/>
    </row>
    <row r="1366" spans="5:7" x14ac:dyDescent="0.25">
      <c r="E1366" s="2"/>
      <c r="G1366" s="2"/>
    </row>
    <row r="1367" spans="5:7" x14ac:dyDescent="0.25">
      <c r="E1367" s="2"/>
      <c r="G1367" s="2"/>
    </row>
    <row r="1368" spans="5:7" x14ac:dyDescent="0.25">
      <c r="E1368" s="2"/>
      <c r="G1368" s="2"/>
    </row>
    <row r="1369" spans="5:7" x14ac:dyDescent="0.25">
      <c r="E1369" s="2"/>
      <c r="G1369" s="2"/>
    </row>
    <row r="1370" spans="5:7" x14ac:dyDescent="0.25">
      <c r="E1370" s="2"/>
      <c r="G1370" s="2"/>
    </row>
    <row r="1371" spans="5:7" x14ac:dyDescent="0.25">
      <c r="E1371" s="2"/>
      <c r="G1371" s="2"/>
    </row>
    <row r="1372" spans="5:7" x14ac:dyDescent="0.25">
      <c r="E1372" s="2"/>
      <c r="G1372" s="2"/>
    </row>
    <row r="1373" spans="5:7" x14ac:dyDescent="0.25">
      <c r="E1373" s="2"/>
      <c r="G1373" s="2"/>
    </row>
    <row r="1374" spans="5:7" x14ac:dyDescent="0.25">
      <c r="E1374" s="2"/>
      <c r="G1374" s="2"/>
    </row>
    <row r="1375" spans="5:7" x14ac:dyDescent="0.25">
      <c r="E1375" s="2"/>
      <c r="G1375" s="2"/>
    </row>
    <row r="1377" spans="5:7" x14ac:dyDescent="0.25">
      <c r="E1377" s="2"/>
      <c r="G1377" s="2"/>
    </row>
    <row r="1378" spans="5:7" x14ac:dyDescent="0.25">
      <c r="E1378" s="2"/>
      <c r="G1378" s="2"/>
    </row>
    <row r="1379" spans="5:7" x14ac:dyDescent="0.25">
      <c r="E1379" s="2"/>
      <c r="G1379" s="2"/>
    </row>
    <row r="1380" spans="5:7" x14ac:dyDescent="0.25">
      <c r="E1380" s="2"/>
      <c r="G1380" s="2"/>
    </row>
    <row r="1381" spans="5:7" x14ac:dyDescent="0.25">
      <c r="E1381" s="2"/>
      <c r="G1381" s="2"/>
    </row>
    <row r="1382" spans="5:7" x14ac:dyDescent="0.25">
      <c r="E1382" s="2"/>
      <c r="G1382" s="2"/>
    </row>
    <row r="1383" spans="5:7" x14ac:dyDescent="0.25">
      <c r="E1383" s="2"/>
      <c r="G1383" s="2"/>
    </row>
    <row r="1384" spans="5:7" x14ac:dyDescent="0.25">
      <c r="E1384" s="2"/>
      <c r="G1384" s="2"/>
    </row>
    <row r="1385" spans="5:7" x14ac:dyDescent="0.25">
      <c r="E1385" s="2"/>
      <c r="G1385" s="2"/>
    </row>
    <row r="1386" spans="5:7" x14ac:dyDescent="0.25">
      <c r="E1386" s="2"/>
      <c r="G1386" s="2"/>
    </row>
    <row r="1387" spans="5:7" x14ac:dyDescent="0.25">
      <c r="E1387" s="2"/>
      <c r="G1387" s="2"/>
    </row>
    <row r="1388" spans="5:7" x14ac:dyDescent="0.25">
      <c r="E1388" s="2"/>
      <c r="G1388" s="2"/>
    </row>
    <row r="1389" spans="5:7" x14ac:dyDescent="0.25">
      <c r="E1389" s="2"/>
      <c r="G1389" s="2"/>
    </row>
    <row r="1390" spans="5:7" x14ac:dyDescent="0.25">
      <c r="E1390" s="2"/>
      <c r="G1390" s="2"/>
    </row>
    <row r="1391" spans="5:7" x14ac:dyDescent="0.25">
      <c r="E1391" s="2"/>
      <c r="G1391" s="2"/>
    </row>
    <row r="1392" spans="5:7" x14ac:dyDescent="0.25">
      <c r="E1392" s="2"/>
      <c r="G1392" s="2"/>
    </row>
    <row r="1393" spans="5:7" x14ac:dyDescent="0.25">
      <c r="E1393" s="2"/>
      <c r="G1393" s="2"/>
    </row>
    <row r="1394" spans="5:7" x14ac:dyDescent="0.25">
      <c r="E1394" s="2"/>
      <c r="G1394" s="2"/>
    </row>
    <row r="1395" spans="5:7" x14ac:dyDescent="0.25">
      <c r="E1395" s="2"/>
      <c r="G1395" s="2"/>
    </row>
    <row r="1396" spans="5:7" x14ac:dyDescent="0.25">
      <c r="E1396" s="2"/>
      <c r="G1396" s="2"/>
    </row>
    <row r="1397" spans="5:7" x14ac:dyDescent="0.25">
      <c r="E1397" s="2"/>
      <c r="G1397" s="2"/>
    </row>
    <row r="1398" spans="5:7" x14ac:dyDescent="0.25">
      <c r="E1398" s="2"/>
      <c r="G1398" s="2"/>
    </row>
    <row r="1399" spans="5:7" x14ac:dyDescent="0.25">
      <c r="E1399" s="2"/>
      <c r="G1399" s="2"/>
    </row>
    <row r="1400" spans="5:7" x14ac:dyDescent="0.25">
      <c r="E1400" s="2"/>
      <c r="G1400" s="2"/>
    </row>
    <row r="1401" spans="5:7" x14ac:dyDescent="0.25">
      <c r="E1401" s="2"/>
      <c r="G1401" s="2"/>
    </row>
    <row r="1402" spans="5:7" x14ac:dyDescent="0.25">
      <c r="E1402" s="2"/>
      <c r="G1402" s="2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zoomScale="85" zoomScaleNormal="85" workbookViewId="0">
      <selection activeCell="F17" sqref="F17"/>
    </sheetView>
  </sheetViews>
  <sheetFormatPr baseColWidth="10" defaultColWidth="9.140625" defaultRowHeight="15" x14ac:dyDescent="0.25"/>
  <cols>
    <col min="1" max="1" width="19.7109375" customWidth="1"/>
    <col min="2" max="2" width="20.42578125" style="8" customWidth="1"/>
    <col min="3" max="3" width="72.28515625" style="8" customWidth="1"/>
    <col min="4" max="4" width="10.140625" bestFit="1" customWidth="1"/>
  </cols>
  <sheetData>
    <row r="1" spans="1:6" s="61" customFormat="1" ht="12.75" x14ac:dyDescent="0.2">
      <c r="A1" s="61" t="s">
        <v>32</v>
      </c>
    </row>
    <row r="2" spans="1:6" x14ac:dyDescent="0.25">
      <c r="A2" s="10" t="s">
        <v>24</v>
      </c>
      <c r="B2" s="7"/>
    </row>
    <row r="3" spans="1:6" x14ac:dyDescent="0.25">
      <c r="A3" s="11" t="s">
        <v>25</v>
      </c>
    </row>
    <row r="4" spans="1:6" x14ac:dyDescent="0.25">
      <c r="A4" s="11" t="s">
        <v>26</v>
      </c>
      <c r="B4" s="8" t="s">
        <v>27</v>
      </c>
    </row>
    <row r="5" spans="1:6" x14ac:dyDescent="0.25">
      <c r="A5" s="11" t="s">
        <v>28</v>
      </c>
      <c r="B5" s="9"/>
    </row>
    <row r="7" spans="1:6" s="61" customFormat="1" ht="12.75" x14ac:dyDescent="0.2">
      <c r="A7" s="61" t="s">
        <v>23</v>
      </c>
    </row>
    <row r="8" spans="1:6" ht="15.75" thickBot="1" x14ac:dyDescent="0.3">
      <c r="B8" t="s">
        <v>246</v>
      </c>
      <c r="C8" s="83" t="s">
        <v>622</v>
      </c>
      <c r="F8" s="83"/>
    </row>
    <row r="9" spans="1:6" ht="15.75" thickBot="1" x14ac:dyDescent="0.3">
      <c r="B9" t="s">
        <v>29</v>
      </c>
      <c r="C9" s="84" t="str">
        <f>CONCATENATE($C$8,E9)</f>
        <v>D:\Projects\081_Central_Hotel_New\07 IDF\baseline.idf</v>
      </c>
      <c r="E9" s="83" t="s">
        <v>594</v>
      </c>
    </row>
    <row r="10" spans="1:6" ht="15.75" thickBot="1" x14ac:dyDescent="0.3">
      <c r="B10" s="8" t="s">
        <v>30</v>
      </c>
      <c r="C10" s="84" t="str">
        <f>CONCATENATE($C$8,E10)</f>
        <v>D:\Projects\081_Central_Hotel_New\07 IDF\proposed.idf</v>
      </c>
      <c r="E10" s="83" t="s">
        <v>600</v>
      </c>
    </row>
    <row r="11" spans="1:6" ht="15.75" thickBot="1" x14ac:dyDescent="0.3"/>
    <row r="12" spans="1:6" ht="15.75" thickBot="1" x14ac:dyDescent="0.3">
      <c r="A12" t="s">
        <v>13</v>
      </c>
      <c r="B12" s="8" t="s">
        <v>14</v>
      </c>
      <c r="C12" s="84" t="s">
        <v>596</v>
      </c>
    </row>
    <row r="13" spans="1:6" ht="15.75" thickBot="1" x14ac:dyDescent="0.3"/>
    <row r="14" spans="1:6" ht="15.75" thickBot="1" x14ac:dyDescent="0.3">
      <c r="A14" t="s">
        <v>11</v>
      </c>
      <c r="B14" t="s">
        <v>12</v>
      </c>
      <c r="C14" s="84" t="s">
        <v>31</v>
      </c>
    </row>
    <row r="15" spans="1:6" ht="15.75" thickBot="1" x14ac:dyDescent="0.3">
      <c r="C15" s="39"/>
    </row>
    <row r="16" spans="1:6" ht="15.75" thickBot="1" x14ac:dyDescent="0.3">
      <c r="A16" t="s">
        <v>15</v>
      </c>
      <c r="B16" s="8" t="s">
        <v>17</v>
      </c>
      <c r="C16" s="148">
        <v>6</v>
      </c>
    </row>
    <row r="17" spans="1:16" ht="15.75" thickBot="1" x14ac:dyDescent="0.3">
      <c r="A17" t="s">
        <v>15</v>
      </c>
      <c r="B17" s="8" t="s">
        <v>16</v>
      </c>
      <c r="C17" s="148">
        <v>6</v>
      </c>
    </row>
    <row r="18" spans="1:16" s="83" customFormat="1" ht="15.75" thickBot="1" x14ac:dyDescent="0.3">
      <c r="A18" s="83" t="s">
        <v>15</v>
      </c>
      <c r="B18" s="8" t="s">
        <v>623</v>
      </c>
      <c r="C18" s="148">
        <v>1</v>
      </c>
    </row>
    <row r="19" spans="1:16" s="83" customFormat="1" ht="15.75" thickBot="1" x14ac:dyDescent="0.3">
      <c r="A19" s="83" t="s">
        <v>15</v>
      </c>
      <c r="B19" s="8" t="s">
        <v>624</v>
      </c>
      <c r="C19" s="148">
        <v>7</v>
      </c>
    </row>
    <row r="20" spans="1:16" ht="15.75" thickBot="1" x14ac:dyDescent="0.3"/>
    <row r="21" spans="1:16" ht="15.75" thickBot="1" x14ac:dyDescent="0.3">
      <c r="A21" t="s">
        <v>11</v>
      </c>
      <c r="B21" s="8" t="s">
        <v>12</v>
      </c>
      <c r="C21" s="84" t="s">
        <v>31</v>
      </c>
    </row>
    <row r="22" spans="1:16" ht="15.75" thickBot="1" x14ac:dyDescent="0.3">
      <c r="A22" t="s">
        <v>11</v>
      </c>
      <c r="B22" s="8" t="s">
        <v>19</v>
      </c>
      <c r="C22" s="84">
        <f>Title!$B$8</f>
        <v>40.299999999999997</v>
      </c>
    </row>
    <row r="23" spans="1:16" ht="15.75" thickBot="1" x14ac:dyDescent="0.3">
      <c r="A23" t="s">
        <v>11</v>
      </c>
      <c r="B23" s="8" t="s">
        <v>20</v>
      </c>
      <c r="C23" s="84">
        <f>C22+90</f>
        <v>130.30000000000001</v>
      </c>
    </row>
    <row r="24" spans="1:16" ht="15.75" thickBot="1" x14ac:dyDescent="0.3">
      <c r="A24" t="s">
        <v>11</v>
      </c>
      <c r="B24" s="8" t="s">
        <v>21</v>
      </c>
      <c r="C24" s="84">
        <f>C23+90</f>
        <v>220.3</v>
      </c>
    </row>
    <row r="25" spans="1:16" ht="15.75" thickBot="1" x14ac:dyDescent="0.3">
      <c r="A25" t="s">
        <v>11</v>
      </c>
      <c r="B25" s="8" t="s">
        <v>22</v>
      </c>
      <c r="C25" s="84">
        <f>C24+90</f>
        <v>310.3</v>
      </c>
    </row>
    <row r="27" spans="1:16" s="61" customFormat="1" ht="12.75" x14ac:dyDescent="0.2">
      <c r="A27" s="61" t="s">
        <v>247</v>
      </c>
    </row>
    <row r="28" spans="1:16" s="45" customFormat="1" ht="15.75" thickBot="1" x14ac:dyDescent="0.3">
      <c r="B28" s="45" t="s">
        <v>218</v>
      </c>
      <c r="C28" s="45" t="s">
        <v>216</v>
      </c>
      <c r="D28" s="83" t="s">
        <v>570</v>
      </c>
    </row>
    <row r="29" spans="1:16" ht="15.75" thickBot="1" x14ac:dyDescent="0.3">
      <c r="A29" s="8" t="s">
        <v>219</v>
      </c>
      <c r="B29" s="84">
        <f>K60</f>
        <v>1.9997260273972599</v>
      </c>
      <c r="C29" s="84">
        <f>K63</f>
        <v>0.5099999999999999</v>
      </c>
      <c r="D29" s="84"/>
      <c r="H29" t="s">
        <v>241</v>
      </c>
      <c r="P29" s="83"/>
    </row>
    <row r="30" spans="1:16" ht="15.75" thickBot="1" x14ac:dyDescent="0.3">
      <c r="A30" s="8" t="s">
        <v>220</v>
      </c>
      <c r="B30" s="84">
        <f>K61</f>
        <v>2.9330036630036629</v>
      </c>
      <c r="C30" s="84">
        <f>K64</f>
        <v>4.2700000000000005</v>
      </c>
      <c r="D30" s="84"/>
      <c r="F30" s="147" t="e">
        <f>INDEX(A29:C40, MATCH(H29,A29:A40,0), MATCH(H30,A1:E1,0))</f>
        <v>#N/A</v>
      </c>
      <c r="H30" s="83" t="s">
        <v>218</v>
      </c>
      <c r="N30" s="83"/>
    </row>
    <row r="31" spans="1:16" s="83" customFormat="1" ht="15.75" thickBot="1" x14ac:dyDescent="0.3">
      <c r="A31" s="8" t="s">
        <v>477</v>
      </c>
      <c r="B31" s="84">
        <v>6</v>
      </c>
      <c r="C31" s="84">
        <v>6</v>
      </c>
      <c r="D31" s="84"/>
      <c r="H31" s="83" t="e">
        <f>MATCH(H29,A29:A40,0)</f>
        <v>#N/A</v>
      </c>
    </row>
    <row r="32" spans="1:16" ht="15.75" thickBot="1" x14ac:dyDescent="0.3">
      <c r="A32" t="s">
        <v>221</v>
      </c>
      <c r="B32" s="84">
        <f>'Construction summary'!$I$9</f>
        <v>2.56</v>
      </c>
      <c r="C32" s="84">
        <f>'Construction summary'!K9</f>
        <v>1.5</v>
      </c>
      <c r="D32" s="84"/>
      <c r="H32" s="83">
        <f>MATCH(H30,B28:C28,0)</f>
        <v>1</v>
      </c>
      <c r="N32" s="83"/>
    </row>
    <row r="33" spans="1:14" ht="15.75" thickBot="1" x14ac:dyDescent="0.3">
      <c r="A33" t="s">
        <v>222</v>
      </c>
      <c r="B33" s="84">
        <f>'Construction summary'!I10</f>
        <v>0.4</v>
      </c>
      <c r="C33" s="84">
        <f>'Construction summary'!K10</f>
        <v>0.32</v>
      </c>
      <c r="D33" s="84"/>
      <c r="H33" t="e">
        <f>INDEX(B29:C40,H31,H32)</f>
        <v>#N/A</v>
      </c>
      <c r="N33" s="83"/>
    </row>
    <row r="34" spans="1:14" ht="15.75" thickBot="1" x14ac:dyDescent="0.3">
      <c r="A34" s="83" t="s">
        <v>18</v>
      </c>
      <c r="B34" s="84">
        <v>0.3</v>
      </c>
      <c r="C34" s="84">
        <v>0.3</v>
      </c>
      <c r="D34" s="84"/>
      <c r="N34" s="83"/>
    </row>
    <row r="35" spans="1:14" ht="15.75" thickBot="1" x14ac:dyDescent="0.3">
      <c r="A35" t="s">
        <v>223</v>
      </c>
      <c r="B35" s="84">
        <f>SpacesLoads!I18</f>
        <v>11.099437148217635</v>
      </c>
      <c r="C35" s="84">
        <f>SpacesLoads!J18</f>
        <v>9.4502814258911823</v>
      </c>
      <c r="D35" s="84"/>
      <c r="N35" s="83"/>
    </row>
    <row r="36" spans="1:14" ht="15.75" thickBot="1" x14ac:dyDescent="0.3">
      <c r="A36" t="s">
        <v>217</v>
      </c>
      <c r="B36" s="84">
        <v>0</v>
      </c>
      <c r="C36" s="84">
        <f>HVAC!J23</f>
        <v>0</v>
      </c>
      <c r="D36" s="84"/>
      <c r="N36" s="83"/>
    </row>
    <row r="37" spans="1:14" ht="15.75" thickBot="1" x14ac:dyDescent="0.3">
      <c r="A37" t="s">
        <v>244</v>
      </c>
      <c r="B37" s="84">
        <v>1.25</v>
      </c>
      <c r="C37" s="84">
        <v>1</v>
      </c>
      <c r="D37" s="84"/>
      <c r="N37" s="83"/>
    </row>
    <row r="38" spans="1:14" ht="15.75" thickBot="1" x14ac:dyDescent="0.3">
      <c r="A38" t="s">
        <v>245</v>
      </c>
      <c r="B38" s="84">
        <v>1.1499999999999999</v>
      </c>
      <c r="C38" s="84">
        <v>1</v>
      </c>
      <c r="D38" s="84"/>
    </row>
    <row r="39" spans="1:14" s="83" customFormat="1" ht="15.75" thickBot="1" x14ac:dyDescent="0.3">
      <c r="A39" s="83" t="s">
        <v>519</v>
      </c>
      <c r="B39" s="84">
        <f>SpacesLoads!$H$18</f>
        <v>22.580600375234521</v>
      </c>
      <c r="C39" s="84">
        <f>SpacesLoads!$H$18</f>
        <v>22.580600375234521</v>
      </c>
      <c r="D39" s="84"/>
    </row>
    <row r="40" spans="1:14" s="83" customFormat="1" ht="15.75" thickBot="1" x14ac:dyDescent="0.3">
      <c r="A40" s="83" t="s">
        <v>41</v>
      </c>
      <c r="B40" s="84">
        <v>7.0000000000000007E-2</v>
      </c>
      <c r="C40" s="84">
        <v>7.0000000000000007E-2</v>
      </c>
      <c r="D40" s="84"/>
    </row>
    <row r="41" spans="1:14" s="83" customFormat="1" ht="15.75" thickBot="1" x14ac:dyDescent="0.3">
      <c r="B41" s="84"/>
      <c r="C41" s="84"/>
      <c r="D41" s="84"/>
    </row>
    <row r="42" spans="1:14" s="83" customFormat="1" ht="15.75" thickBot="1" x14ac:dyDescent="0.3">
      <c r="B42" s="84"/>
      <c r="C42" s="84"/>
      <c r="D42" s="84"/>
    </row>
    <row r="43" spans="1:14" s="83" customFormat="1" ht="15.75" thickBot="1" x14ac:dyDescent="0.3">
      <c r="B43" s="84"/>
      <c r="C43" s="84"/>
      <c r="D43" s="84"/>
    </row>
    <row r="44" spans="1:14" s="83" customFormat="1" ht="15.75" thickBot="1" x14ac:dyDescent="0.3">
      <c r="B44" s="84"/>
      <c r="C44" s="84"/>
      <c r="D44" s="84"/>
    </row>
    <row r="45" spans="1:14" s="83" customFormat="1" ht="15.75" thickBot="1" x14ac:dyDescent="0.3">
      <c r="B45" s="84"/>
      <c r="C45" s="84"/>
      <c r="D45" s="84"/>
    </row>
    <row r="46" spans="1:14" s="83" customFormat="1" ht="15.75" thickBot="1" x14ac:dyDescent="0.3">
      <c r="B46" s="84"/>
      <c r="C46" s="84"/>
      <c r="D46" s="84"/>
    </row>
    <row r="47" spans="1:14" s="83" customFormat="1" ht="15.75" thickBot="1" x14ac:dyDescent="0.3">
      <c r="B47" s="84"/>
      <c r="C47" s="84"/>
      <c r="D47" s="84"/>
    </row>
    <row r="48" spans="1:14" s="83" customFormat="1" ht="15.75" thickBot="1" x14ac:dyDescent="0.3">
      <c r="B48" s="84"/>
      <c r="C48" s="84"/>
      <c r="D48" s="84"/>
    </row>
    <row r="49" spans="1:11" s="83" customFormat="1" ht="15.75" thickBot="1" x14ac:dyDescent="0.3">
      <c r="B49" s="84"/>
      <c r="C49" s="84"/>
      <c r="D49" s="84"/>
    </row>
    <row r="50" spans="1:11" s="83" customFormat="1" ht="15.75" thickBot="1" x14ac:dyDescent="0.3">
      <c r="B50" s="84"/>
      <c r="C50" s="84"/>
      <c r="D50" s="84"/>
    </row>
    <row r="51" spans="1:11" s="83" customFormat="1" ht="15.75" thickBot="1" x14ac:dyDescent="0.3">
      <c r="B51" s="84"/>
      <c r="C51" s="84"/>
      <c r="D51" s="84"/>
    </row>
    <row r="52" spans="1:11" s="83" customFormat="1" ht="15.75" thickBot="1" x14ac:dyDescent="0.3">
      <c r="B52" s="84"/>
      <c r="C52" s="84"/>
      <c r="D52" s="84"/>
    </row>
    <row r="53" spans="1:11" s="83" customFormat="1" ht="15.75" thickBot="1" x14ac:dyDescent="0.3">
      <c r="B53" s="84"/>
      <c r="C53" s="84"/>
      <c r="D53" s="84"/>
    </row>
    <row r="54" spans="1:11" x14ac:dyDescent="0.25">
      <c r="B54"/>
      <c r="C54"/>
    </row>
    <row r="55" spans="1:11" s="61" customFormat="1" ht="12.75" x14ac:dyDescent="0.2">
      <c r="A55" s="61" t="s">
        <v>240</v>
      </c>
    </row>
    <row r="56" spans="1:11" x14ac:dyDescent="0.25">
      <c r="A56" s="18"/>
      <c r="B56" s="18"/>
      <c r="C56" s="18"/>
      <c r="D56" s="160" t="s">
        <v>224</v>
      </c>
      <c r="E56" s="160"/>
      <c r="F56" s="18" t="s">
        <v>225</v>
      </c>
      <c r="G56" s="18" t="s">
        <v>226</v>
      </c>
      <c r="H56" s="160" t="s">
        <v>227</v>
      </c>
      <c r="I56" s="160"/>
      <c r="J56" s="160"/>
      <c r="K56" s="18" t="s">
        <v>228</v>
      </c>
    </row>
    <row r="57" spans="1:11" x14ac:dyDescent="0.25">
      <c r="A57" s="18"/>
      <c r="B57" s="42"/>
      <c r="C57" s="42"/>
      <c r="D57" s="43" t="s">
        <v>229</v>
      </c>
      <c r="E57" s="43" t="s">
        <v>230</v>
      </c>
      <c r="F57" s="43" t="s">
        <v>230</v>
      </c>
      <c r="G57" s="43" t="s">
        <v>230</v>
      </c>
      <c r="H57" s="43" t="s">
        <v>231</v>
      </c>
      <c r="I57" s="43" t="s">
        <v>232</v>
      </c>
      <c r="J57" s="43" t="s">
        <v>230</v>
      </c>
      <c r="K57" s="43" t="s">
        <v>230</v>
      </c>
    </row>
    <row r="58" spans="1:11" ht="15.75" thickBot="1" x14ac:dyDescent="0.3">
      <c r="A58" s="44"/>
      <c r="B58" s="44"/>
      <c r="C58" s="44"/>
      <c r="D58" s="44" t="s">
        <v>233</v>
      </c>
      <c r="E58" s="44" t="s">
        <v>119</v>
      </c>
      <c r="F58" s="44" t="s">
        <v>234</v>
      </c>
      <c r="G58" s="44" t="s">
        <v>119</v>
      </c>
      <c r="H58" s="44" t="s">
        <v>205</v>
      </c>
      <c r="I58" s="44" t="s">
        <v>235</v>
      </c>
      <c r="J58" s="44" t="s">
        <v>119</v>
      </c>
      <c r="K58" s="44" t="s">
        <v>119</v>
      </c>
    </row>
    <row r="59" spans="1:11" ht="15.75" thickBot="1" x14ac:dyDescent="0.3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5.75" thickBot="1" x14ac:dyDescent="0.3">
      <c r="A60" s="18" t="s">
        <v>218</v>
      </c>
      <c r="B60" s="18"/>
      <c r="C60" s="18" t="s">
        <v>236</v>
      </c>
      <c r="D60" s="51">
        <f>'Construction summary'!I4</f>
        <v>0.36499999999999999</v>
      </c>
      <c r="E60" s="18">
        <f>1/D60</f>
        <v>2.7397260273972601</v>
      </c>
      <c r="F60" s="18">
        <v>0.14000000000000001</v>
      </c>
      <c r="G60" s="18">
        <f>E60-F60</f>
        <v>2.59972602739726</v>
      </c>
      <c r="H60" s="18">
        <v>0.3</v>
      </c>
      <c r="I60" s="18">
        <v>0.5</v>
      </c>
      <c r="J60" s="18">
        <f>H60/I60</f>
        <v>0.6</v>
      </c>
      <c r="K60" s="51">
        <f>G60-J60</f>
        <v>1.9997260273972599</v>
      </c>
    </row>
    <row r="61" spans="1:11" ht="15.75" thickBot="1" x14ac:dyDescent="0.3">
      <c r="A61" s="18"/>
      <c r="B61" s="18"/>
      <c r="C61" s="18" t="s">
        <v>237</v>
      </c>
      <c r="D61" s="51">
        <f>'Construction summary'!I3</f>
        <v>0.27300000000000002</v>
      </c>
      <c r="E61" s="18">
        <f t="shared" ref="E61:E65" si="0">1/D61</f>
        <v>3.6630036630036629</v>
      </c>
      <c r="F61" s="18">
        <v>0.13</v>
      </c>
      <c r="G61" s="18">
        <f t="shared" ref="G61:G65" si="1">E61-F61</f>
        <v>3.533003663003663</v>
      </c>
      <c r="H61" s="18">
        <v>0.3</v>
      </c>
      <c r="I61" s="18">
        <v>0.5</v>
      </c>
      <c r="J61" s="18">
        <f t="shared" ref="J61:J65" si="2">H61/I61</f>
        <v>0.6</v>
      </c>
      <c r="K61" s="51">
        <f>G61-J61</f>
        <v>2.9330036630036629</v>
      </c>
    </row>
    <row r="62" spans="1:11" ht="15.75" thickBot="1" x14ac:dyDescent="0.3">
      <c r="A62" s="18"/>
      <c r="B62" s="18"/>
      <c r="C62" s="18" t="s">
        <v>238</v>
      </c>
      <c r="D62" s="18">
        <v>1.264</v>
      </c>
      <c r="E62" s="18">
        <f t="shared" si="0"/>
        <v>0.79113924050632911</v>
      </c>
      <c r="F62" s="18"/>
      <c r="G62" s="18">
        <f t="shared" si="1"/>
        <v>0.79113924050632911</v>
      </c>
      <c r="H62" s="18">
        <v>0.3</v>
      </c>
      <c r="I62" s="18">
        <v>0.5</v>
      </c>
      <c r="J62" s="18">
        <f t="shared" si="2"/>
        <v>0.6</v>
      </c>
      <c r="K62" s="18">
        <f>G62-J62</f>
        <v>0.19113924050632913</v>
      </c>
    </row>
    <row r="63" spans="1:11" ht="15.75" thickBot="1" x14ac:dyDescent="0.3">
      <c r="A63" s="18" t="s">
        <v>239</v>
      </c>
      <c r="B63" s="18"/>
      <c r="C63" s="18" t="s">
        <v>236</v>
      </c>
      <c r="D63" s="51">
        <f>'Construction summary'!K4</f>
        <v>0.8</v>
      </c>
      <c r="E63" s="18">
        <f t="shared" si="0"/>
        <v>1.25</v>
      </c>
      <c r="F63" s="18">
        <v>0.14000000000000001</v>
      </c>
      <c r="G63" s="18">
        <f t="shared" si="1"/>
        <v>1.1099999999999999</v>
      </c>
      <c r="H63" s="18">
        <v>0.3</v>
      </c>
      <c r="I63" s="18">
        <v>0.5</v>
      </c>
      <c r="J63" s="18">
        <f t="shared" si="2"/>
        <v>0.6</v>
      </c>
      <c r="K63" s="51">
        <f>G63-J63</f>
        <v>0.5099999999999999</v>
      </c>
    </row>
    <row r="64" spans="1:11" ht="15.75" thickBot="1" x14ac:dyDescent="0.3">
      <c r="A64" s="18"/>
      <c r="B64" s="18"/>
      <c r="C64" s="18" t="s">
        <v>237</v>
      </c>
      <c r="D64" s="51">
        <f>'Construction summary'!K3</f>
        <v>0.2</v>
      </c>
      <c r="E64" s="18">
        <f>1/D64</f>
        <v>5</v>
      </c>
      <c r="F64" s="18">
        <v>0.13</v>
      </c>
      <c r="G64" s="18">
        <f t="shared" si="1"/>
        <v>4.87</v>
      </c>
      <c r="H64" s="18">
        <v>0.3</v>
      </c>
      <c r="I64" s="18">
        <v>0.5</v>
      </c>
      <c r="J64" s="18">
        <f t="shared" si="2"/>
        <v>0.6</v>
      </c>
      <c r="K64" s="51">
        <f t="shared" ref="K64:K65" si="3">G64-J64</f>
        <v>4.2700000000000005</v>
      </c>
    </row>
    <row r="65" spans="1:11" x14ac:dyDescent="0.25">
      <c r="A65" s="18"/>
      <c r="B65" s="18"/>
      <c r="C65" s="18" t="s">
        <v>238</v>
      </c>
      <c r="D65" s="18">
        <v>1.264</v>
      </c>
      <c r="E65" s="18">
        <f t="shared" si="0"/>
        <v>0.79113924050632911</v>
      </c>
      <c r="F65" s="18"/>
      <c r="G65" s="18">
        <f t="shared" si="1"/>
        <v>0.79113924050632911</v>
      </c>
      <c r="H65" s="18">
        <v>0.3</v>
      </c>
      <c r="I65" s="18">
        <v>0.5</v>
      </c>
      <c r="J65" s="18">
        <f t="shared" si="2"/>
        <v>0.6</v>
      </c>
      <c r="K65" s="18">
        <f t="shared" si="3"/>
        <v>0.19113924050632913</v>
      </c>
    </row>
    <row r="67" spans="1:11" s="83" customFormat="1" x14ac:dyDescent="0.25">
      <c r="B67" s="8"/>
      <c r="C67" s="8"/>
    </row>
    <row r="68" spans="1:11" s="83" customFormat="1" x14ac:dyDescent="0.25">
      <c r="B68" s="8"/>
      <c r="C68" s="8"/>
    </row>
    <row r="69" spans="1:11" s="83" customFormat="1" x14ac:dyDescent="0.25">
      <c r="B69" s="8"/>
      <c r="C69" s="8"/>
    </row>
    <row r="70" spans="1:11" s="83" customFormat="1" x14ac:dyDescent="0.25">
      <c r="B70" s="8"/>
      <c r="C70" s="8"/>
    </row>
    <row r="71" spans="1:11" s="83" customFormat="1" x14ac:dyDescent="0.25">
      <c r="B71" s="8"/>
      <c r="C71" s="8"/>
    </row>
    <row r="72" spans="1:11" s="83" customFormat="1" x14ac:dyDescent="0.25">
      <c r="B72" s="8"/>
      <c r="C72" s="8"/>
    </row>
    <row r="73" spans="1:11" s="61" customFormat="1" ht="12.75" x14ac:dyDescent="0.2">
      <c r="A73" s="61" t="s">
        <v>242</v>
      </c>
    </row>
    <row r="75" spans="1:11" x14ac:dyDescent="0.25">
      <c r="A75" t="s">
        <v>243</v>
      </c>
    </row>
    <row r="76" spans="1:11" x14ac:dyDescent="0.25">
      <c r="A76" t="s">
        <v>217</v>
      </c>
    </row>
    <row r="79" spans="1:11" s="146" customFormat="1" ht="12.75" x14ac:dyDescent="0.2">
      <c r="A79" s="146" t="s">
        <v>180</v>
      </c>
    </row>
    <row r="80" spans="1:11" ht="15.75" thickBot="1" x14ac:dyDescent="0.3">
      <c r="C80" s="8" t="s">
        <v>567</v>
      </c>
      <c r="D80" t="s">
        <v>579</v>
      </c>
    </row>
    <row r="81" spans="2:5" ht="15.75" thickBot="1" x14ac:dyDescent="0.3">
      <c r="B81" s="8" t="s">
        <v>565</v>
      </c>
      <c r="C81" s="149">
        <f>D81*$D$92</f>
        <v>1.75E-4</v>
      </c>
      <c r="D81">
        <v>0.1</v>
      </c>
    </row>
    <row r="82" spans="2:5" ht="15.75" thickBot="1" x14ac:dyDescent="0.3">
      <c r="B82" s="8" t="s">
        <v>566</v>
      </c>
      <c r="C82" s="149">
        <f>D82*$D$92</f>
        <v>1.5749999999999998E-3</v>
      </c>
      <c r="D82">
        <v>0.9</v>
      </c>
    </row>
    <row r="84" spans="2:5" x14ac:dyDescent="0.25">
      <c r="B84" s="8" t="s">
        <v>568</v>
      </c>
      <c r="C84" s="8">
        <v>13</v>
      </c>
      <c r="D84" t="s">
        <v>193</v>
      </c>
    </row>
    <row r="85" spans="2:5" x14ac:dyDescent="0.25">
      <c r="B85" s="8" t="s">
        <v>569</v>
      </c>
      <c r="C85" s="8">
        <v>19</v>
      </c>
      <c r="D85" t="s">
        <v>193</v>
      </c>
    </row>
    <row r="89" spans="2:5" x14ac:dyDescent="0.25">
      <c r="C89" s="8" t="s">
        <v>572</v>
      </c>
      <c r="D89">
        <v>700</v>
      </c>
      <c r="E89" t="s">
        <v>574</v>
      </c>
    </row>
    <row r="90" spans="2:5" x14ac:dyDescent="0.25">
      <c r="C90" s="8" t="s">
        <v>573</v>
      </c>
      <c r="D90">
        <v>9</v>
      </c>
      <c r="E90" t="s">
        <v>575</v>
      </c>
    </row>
    <row r="91" spans="2:5" x14ac:dyDescent="0.25">
      <c r="C91" s="8" t="s">
        <v>573</v>
      </c>
      <c r="D91" s="83">
        <f>D90/1000/3600</f>
        <v>2.4999999999999998E-6</v>
      </c>
      <c r="E91" s="83" t="s">
        <v>576</v>
      </c>
    </row>
    <row r="92" spans="2:5" x14ac:dyDescent="0.25">
      <c r="C92" s="8" t="s">
        <v>577</v>
      </c>
      <c r="D92">
        <f>D91*D89</f>
        <v>1.7499999999999998E-3</v>
      </c>
      <c r="E92" t="s">
        <v>578</v>
      </c>
    </row>
  </sheetData>
  <mergeCells count="2">
    <mergeCell ref="D56:E56"/>
    <mergeCell ref="H56:J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19"/>
  <sheetViews>
    <sheetView workbookViewId="0">
      <selection activeCell="F25" sqref="F25"/>
    </sheetView>
  </sheetViews>
  <sheetFormatPr baseColWidth="10" defaultColWidth="9.140625" defaultRowHeight="15" x14ac:dyDescent="0.25"/>
  <cols>
    <col min="2" max="2" width="13.5703125" customWidth="1"/>
    <col min="3" max="16" width="16" customWidth="1"/>
  </cols>
  <sheetData>
    <row r="1" spans="2:15 16384:16384" s="61" customFormat="1" ht="12.75" x14ac:dyDescent="0.2">
      <c r="B1" s="61" t="s">
        <v>432</v>
      </c>
    </row>
    <row r="2" spans="2:15 16384:16384" s="83" customFormat="1" x14ac:dyDescent="0.25">
      <c r="B2" s="83" t="s">
        <v>450</v>
      </c>
    </row>
    <row r="3" spans="2:15 16384:16384" s="83" customFormat="1" x14ac:dyDescent="0.25">
      <c r="B3" s="83" t="s">
        <v>593</v>
      </c>
    </row>
    <row r="4" spans="2:15 16384:16384" s="83" customFormat="1" x14ac:dyDescent="0.25"/>
    <row r="5" spans="2:15 16384:16384" s="83" customFormat="1" x14ac:dyDescent="0.25"/>
    <row r="6" spans="2:15 16384:16384" s="83" customFormat="1" x14ac:dyDescent="0.25"/>
    <row r="7" spans="2:15 16384:16384" s="83" customFormat="1" x14ac:dyDescent="0.25"/>
    <row r="8" spans="2:15 16384:16384" s="83" customFormat="1" x14ac:dyDescent="0.25"/>
    <row r="9" spans="2:15 16384:16384" s="61" customFormat="1" ht="12.75" x14ac:dyDescent="0.2">
      <c r="B9" s="61" t="s">
        <v>451</v>
      </c>
    </row>
    <row r="10" spans="2:15 16384:16384" s="83" customFormat="1" x14ac:dyDescent="0.25"/>
    <row r="11" spans="2:15 16384:16384" s="83" customFormat="1" x14ac:dyDescent="0.25">
      <c r="C11" s="83" t="s">
        <v>452</v>
      </c>
      <c r="D11" s="83" t="s">
        <v>453</v>
      </c>
      <c r="E11" s="83" t="s">
        <v>448</v>
      </c>
      <c r="F11" s="83" t="s">
        <v>454</v>
      </c>
      <c r="G11" s="83" t="s">
        <v>455</v>
      </c>
      <c r="H11" s="83" t="s">
        <v>456</v>
      </c>
      <c r="I11" s="83" t="s">
        <v>457</v>
      </c>
      <c r="J11" s="83" t="s">
        <v>458</v>
      </c>
      <c r="K11" s="83" t="s">
        <v>222</v>
      </c>
      <c r="L11" s="83" t="s">
        <v>462</v>
      </c>
      <c r="M11" s="83" t="s">
        <v>463</v>
      </c>
      <c r="N11" s="83" t="s">
        <v>464</v>
      </c>
      <c r="O11" s="83" t="s">
        <v>465</v>
      </c>
    </row>
    <row r="12" spans="2:15 16384:16384" s="60" customFormat="1" x14ac:dyDescent="0.25">
      <c r="B12" s="60" t="s">
        <v>449</v>
      </c>
      <c r="C12" s="60" t="s">
        <v>459</v>
      </c>
      <c r="D12" s="60">
        <v>0.27300000000000002</v>
      </c>
      <c r="E12" s="60" t="s">
        <v>460</v>
      </c>
      <c r="F12" s="60">
        <v>0.36499999999999999</v>
      </c>
      <c r="G12" s="60" t="s">
        <v>461</v>
      </c>
      <c r="H12" s="60">
        <v>0.214</v>
      </c>
      <c r="I12" s="60" t="s">
        <v>466</v>
      </c>
      <c r="J12" s="60">
        <v>2.56</v>
      </c>
      <c r="K12" s="60">
        <v>0.4</v>
      </c>
      <c r="M12" s="60">
        <v>6.64</v>
      </c>
      <c r="N12" s="60">
        <v>0.39</v>
      </c>
      <c r="O12" s="60">
        <v>0.3</v>
      </c>
      <c r="XFD12" s="60">
        <f>SUM(A12:XFC12)</f>
        <v>11.142000000000001</v>
      </c>
    </row>
    <row r="13" spans="2:15 16384:16384" s="83" customFormat="1" x14ac:dyDescent="0.25">
      <c r="B13" s="83" t="s">
        <v>286</v>
      </c>
      <c r="C13" s="83" t="s">
        <v>459</v>
      </c>
      <c r="D13" s="83">
        <v>0.27300000000000002</v>
      </c>
      <c r="E13" s="83" t="s">
        <v>460</v>
      </c>
      <c r="F13" s="83">
        <v>0.36499999999999999</v>
      </c>
      <c r="G13" s="83" t="s">
        <v>461</v>
      </c>
      <c r="H13" s="83">
        <v>0.214</v>
      </c>
      <c r="I13" s="83" t="s">
        <v>466</v>
      </c>
      <c r="J13" s="83">
        <v>2.56</v>
      </c>
      <c r="K13" s="83">
        <v>0.4</v>
      </c>
      <c r="M13" s="83">
        <v>6.64</v>
      </c>
      <c r="N13" s="83">
        <v>0.39</v>
      </c>
      <c r="O13" s="83">
        <v>0.3</v>
      </c>
    </row>
    <row r="14" spans="2:15 16384:16384" s="83" customFormat="1" x14ac:dyDescent="0.25"/>
    <row r="15" spans="2:15 16384:16384" s="119" customFormat="1" ht="12.75" x14ac:dyDescent="0.2">
      <c r="B15" s="119" t="s">
        <v>467</v>
      </c>
    </row>
    <row r="16" spans="2:15 16384:16384" s="83" customFormat="1" x14ac:dyDescent="0.25"/>
    <row r="17" spans="2:15" s="83" customFormat="1" x14ac:dyDescent="0.25">
      <c r="C17" s="83" t="s">
        <v>452</v>
      </c>
      <c r="D17" s="83" t="s">
        <v>453</v>
      </c>
      <c r="E17" s="83" t="s">
        <v>448</v>
      </c>
      <c r="F17" s="83" t="s">
        <v>454</v>
      </c>
      <c r="G17" s="83" t="s">
        <v>455</v>
      </c>
      <c r="H17" s="83" t="s">
        <v>456</v>
      </c>
      <c r="I17" s="83" t="s">
        <v>457</v>
      </c>
      <c r="J17" s="83" t="s">
        <v>458</v>
      </c>
      <c r="K17" s="83" t="s">
        <v>222</v>
      </c>
      <c r="L17" s="83" t="s">
        <v>462</v>
      </c>
      <c r="M17" s="83" t="s">
        <v>463</v>
      </c>
      <c r="N17" s="83" t="s">
        <v>464</v>
      </c>
      <c r="O17" s="83" t="s">
        <v>465</v>
      </c>
    </row>
    <row r="18" spans="2:15" s="83" customFormat="1" x14ac:dyDescent="0.25">
      <c r="B18" s="83" t="s">
        <v>449</v>
      </c>
      <c r="C18" s="83" t="s">
        <v>459</v>
      </c>
      <c r="D18" s="83">
        <v>0.36</v>
      </c>
      <c r="E18" s="83" t="s">
        <v>460</v>
      </c>
      <c r="F18" s="83">
        <v>0.70499999999999996</v>
      </c>
      <c r="G18" s="83" t="s">
        <v>461</v>
      </c>
      <c r="H18" s="83">
        <v>1.986</v>
      </c>
      <c r="I18" s="83" t="s">
        <v>466</v>
      </c>
      <c r="J18" s="83">
        <v>6.81</v>
      </c>
      <c r="K18" s="83">
        <v>0.25</v>
      </c>
      <c r="M18" s="83">
        <v>11.24</v>
      </c>
      <c r="N18" s="83">
        <v>0.36</v>
      </c>
      <c r="O18" s="83">
        <v>0.3</v>
      </c>
    </row>
    <row r="19" spans="2:15" s="83" customFormat="1" x14ac:dyDescent="0.25">
      <c r="B19" s="83" t="s">
        <v>286</v>
      </c>
      <c r="C19" s="83" t="s">
        <v>459</v>
      </c>
      <c r="D19" s="83">
        <v>0.27300000000000002</v>
      </c>
      <c r="E19" s="83" t="s">
        <v>460</v>
      </c>
      <c r="F19" s="83">
        <v>0.70499999999999996</v>
      </c>
      <c r="G19" s="83" t="s">
        <v>461</v>
      </c>
      <c r="H19" s="83">
        <v>1.986</v>
      </c>
      <c r="I19" s="83" t="s">
        <v>466</v>
      </c>
      <c r="J19" s="83">
        <v>6.81</v>
      </c>
      <c r="K19" s="83">
        <v>0.25</v>
      </c>
      <c r="M19" s="83">
        <v>11.24</v>
      </c>
      <c r="N19" s="83">
        <v>0.36</v>
      </c>
      <c r="O19" s="83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workbookViewId="0">
      <selection activeCell="I12" sqref="I12"/>
    </sheetView>
  </sheetViews>
  <sheetFormatPr baseColWidth="10" defaultColWidth="9.140625" defaultRowHeight="15" x14ac:dyDescent="0.25"/>
  <cols>
    <col min="1" max="1" width="9.140625" style="83"/>
    <col min="2" max="2" width="35.28515625" customWidth="1"/>
    <col min="3" max="3" width="10.85546875" style="83" bestFit="1" customWidth="1"/>
  </cols>
  <sheetData>
    <row r="2" spans="1:7" x14ac:dyDescent="0.25">
      <c r="A2" s="83" t="s">
        <v>497</v>
      </c>
      <c r="B2" t="s">
        <v>216</v>
      </c>
      <c r="C2" s="83" t="s">
        <v>505</v>
      </c>
      <c r="D2" t="s">
        <v>483</v>
      </c>
      <c r="E2" t="s">
        <v>503</v>
      </c>
      <c r="G2" t="s">
        <v>508</v>
      </c>
    </row>
    <row r="3" spans="1:7" s="83" customFormat="1" x14ac:dyDescent="0.25">
      <c r="D3" s="83" t="s">
        <v>188</v>
      </c>
    </row>
    <row r="4" spans="1:7" x14ac:dyDescent="0.25">
      <c r="A4" s="83" t="s">
        <v>498</v>
      </c>
      <c r="B4" t="s">
        <v>499</v>
      </c>
      <c r="D4">
        <v>1670</v>
      </c>
      <c r="F4" t="s">
        <v>484</v>
      </c>
    </row>
    <row r="5" spans="1:7" x14ac:dyDescent="0.25">
      <c r="A5" s="83" t="s">
        <v>498</v>
      </c>
      <c r="B5" t="s">
        <v>500</v>
      </c>
      <c r="D5">
        <v>1670</v>
      </c>
      <c r="F5" s="83" t="s">
        <v>484</v>
      </c>
    </row>
    <row r="6" spans="1:7" s="83" customFormat="1" x14ac:dyDescent="0.25">
      <c r="A6" s="83" t="s">
        <v>498</v>
      </c>
      <c r="B6" s="83" t="s">
        <v>502</v>
      </c>
      <c r="C6" s="83" t="s">
        <v>506</v>
      </c>
      <c r="D6" s="83">
        <v>2000</v>
      </c>
      <c r="G6" s="83" t="s">
        <v>507</v>
      </c>
    </row>
    <row r="7" spans="1:7" x14ac:dyDescent="0.25">
      <c r="A7" s="83" t="s">
        <v>498</v>
      </c>
      <c r="B7" s="83" t="s">
        <v>502</v>
      </c>
      <c r="C7" s="83" t="s">
        <v>506</v>
      </c>
      <c r="D7" s="83">
        <v>2000</v>
      </c>
      <c r="G7" s="83" t="s">
        <v>507</v>
      </c>
    </row>
    <row r="8" spans="1:7" s="83" customFormat="1" x14ac:dyDescent="0.25">
      <c r="A8" s="83" t="s">
        <v>498</v>
      </c>
      <c r="B8" s="83" t="s">
        <v>504</v>
      </c>
      <c r="C8" s="83" t="s">
        <v>511</v>
      </c>
      <c r="D8" s="83">
        <v>350</v>
      </c>
    </row>
    <row r="9" spans="1:7" x14ac:dyDescent="0.25">
      <c r="A9" s="83" t="s">
        <v>510</v>
      </c>
      <c r="B9" s="83" t="s">
        <v>499</v>
      </c>
      <c r="C9" s="83" t="s">
        <v>509</v>
      </c>
      <c r="D9" t="s">
        <v>501</v>
      </c>
      <c r="E9">
        <v>6.1</v>
      </c>
    </row>
    <row r="10" spans="1:7" x14ac:dyDescent="0.25">
      <c r="A10" s="83" t="s">
        <v>510</v>
      </c>
      <c r="B10" s="83" t="s">
        <v>500</v>
      </c>
      <c r="C10" s="83" t="s">
        <v>509</v>
      </c>
      <c r="D10" s="83" t="s">
        <v>501</v>
      </c>
      <c r="E10">
        <v>6.1</v>
      </c>
    </row>
    <row r="11" spans="1:7" x14ac:dyDescent="0.25">
      <c r="A11" s="83" t="s">
        <v>510</v>
      </c>
      <c r="B11" s="83" t="s">
        <v>502</v>
      </c>
      <c r="C11" s="83" t="s">
        <v>506</v>
      </c>
      <c r="D11" s="83" t="s">
        <v>501</v>
      </c>
      <c r="E11" s="83"/>
      <c r="F11" s="83"/>
      <c r="G11" s="83" t="s">
        <v>507</v>
      </c>
    </row>
    <row r="12" spans="1:7" x14ac:dyDescent="0.25">
      <c r="A12" s="83" t="s">
        <v>510</v>
      </c>
      <c r="B12" s="83" t="s">
        <v>502</v>
      </c>
      <c r="C12" s="83" t="s">
        <v>506</v>
      </c>
      <c r="D12" s="83" t="s">
        <v>501</v>
      </c>
      <c r="E12" s="83"/>
      <c r="F12" s="83"/>
      <c r="G12" s="83" t="s">
        <v>507</v>
      </c>
    </row>
    <row r="23" spans="2:2" x14ac:dyDescent="0.25">
      <c r="B23" t="s">
        <v>485</v>
      </c>
    </row>
    <row r="24" spans="2:2" x14ac:dyDescent="0.25">
      <c r="B24" t="s">
        <v>486</v>
      </c>
    </row>
    <row r="25" spans="2:2" x14ac:dyDescent="0.25">
      <c r="B25" t="s">
        <v>487</v>
      </c>
    </row>
    <row r="26" spans="2:2" x14ac:dyDescent="0.25">
      <c r="B26" t="s">
        <v>488</v>
      </c>
    </row>
    <row r="27" spans="2:2" x14ac:dyDescent="0.25">
      <c r="B27" t="s">
        <v>489</v>
      </c>
    </row>
    <row r="28" spans="2:2" x14ac:dyDescent="0.25">
      <c r="B28" t="s">
        <v>490</v>
      </c>
    </row>
    <row r="29" spans="2:2" x14ac:dyDescent="0.25">
      <c r="B29" t="s">
        <v>491</v>
      </c>
    </row>
    <row r="30" spans="2:2" x14ac:dyDescent="0.25">
      <c r="B30" t="s">
        <v>492</v>
      </c>
    </row>
    <row r="31" spans="2:2" x14ac:dyDescent="0.25">
      <c r="B31" t="s">
        <v>493</v>
      </c>
    </row>
    <row r="32" spans="2:2" x14ac:dyDescent="0.25">
      <c r="B32" t="s">
        <v>494</v>
      </c>
    </row>
    <row r="33" spans="2:2" x14ac:dyDescent="0.25">
      <c r="B33" t="s">
        <v>495</v>
      </c>
    </row>
    <row r="34" spans="2:2" x14ac:dyDescent="0.25">
      <c r="B34" t="s">
        <v>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F29"/>
  <sheetViews>
    <sheetView zoomScale="115" zoomScaleNormal="115" workbookViewId="0">
      <selection activeCell="D25" sqref="D25:D26"/>
    </sheetView>
  </sheetViews>
  <sheetFormatPr baseColWidth="10" defaultColWidth="9.140625" defaultRowHeight="15" x14ac:dyDescent="0.25"/>
  <cols>
    <col min="1" max="1" width="2.140625" style="59" customWidth="1"/>
    <col min="2" max="2" width="24.5703125" style="59" customWidth="1"/>
    <col min="3" max="3" width="29.5703125" style="59" customWidth="1"/>
    <col min="4" max="4" width="14.42578125" style="59" customWidth="1"/>
    <col min="5" max="5" width="17" style="59" customWidth="1"/>
    <col min="6" max="6" width="25.7109375" style="59" customWidth="1"/>
    <col min="7" max="16384" width="9.140625" style="59"/>
  </cols>
  <sheetData>
    <row r="13" spans="1:4" s="83" customFormat="1" x14ac:dyDescent="0.25"/>
    <row r="14" spans="1:4" s="61" customFormat="1" ht="12.75" x14ac:dyDescent="0.2">
      <c r="A14" s="127"/>
      <c r="B14" s="127" t="s">
        <v>289</v>
      </c>
      <c r="C14" s="127" t="s">
        <v>288</v>
      </c>
      <c r="D14" s="127" t="s">
        <v>287</v>
      </c>
    </row>
    <row r="15" spans="1:4" x14ac:dyDescent="0.25">
      <c r="A15" s="128">
        <v>1</v>
      </c>
      <c r="B15" s="128" t="s">
        <v>286</v>
      </c>
      <c r="C15" s="151" t="s">
        <v>285</v>
      </c>
      <c r="D15" s="128" t="s">
        <v>284</v>
      </c>
    </row>
    <row r="16" spans="1:4" x14ac:dyDescent="0.25">
      <c r="A16" s="128">
        <v>2</v>
      </c>
      <c r="B16" s="128" t="s">
        <v>479</v>
      </c>
      <c r="C16" s="151" t="s">
        <v>283</v>
      </c>
      <c r="D16" s="128" t="s">
        <v>282</v>
      </c>
    </row>
    <row r="17" spans="1:6" x14ac:dyDescent="0.25">
      <c r="A17" s="128">
        <v>3</v>
      </c>
      <c r="B17" s="128" t="s">
        <v>480</v>
      </c>
      <c r="C17" s="151" t="s">
        <v>281</v>
      </c>
      <c r="D17" s="128" t="s">
        <v>482</v>
      </c>
    </row>
    <row r="18" spans="1:6" s="152" customFormat="1" x14ac:dyDescent="0.25">
      <c r="A18" s="151"/>
      <c r="B18" s="151" t="s">
        <v>481</v>
      </c>
      <c r="C18" s="151" t="s">
        <v>281</v>
      </c>
      <c r="D18" s="151" t="s">
        <v>280</v>
      </c>
    </row>
    <row r="19" spans="1:6" s="82" customFormat="1" x14ac:dyDescent="0.25">
      <c r="A19" s="129">
        <v>4</v>
      </c>
      <c r="B19" s="129" t="s">
        <v>478</v>
      </c>
      <c r="C19" s="151" t="s">
        <v>279</v>
      </c>
      <c r="D19" s="129" t="s">
        <v>278</v>
      </c>
    </row>
    <row r="21" spans="1:6" s="127" customFormat="1" ht="10.5" x14ac:dyDescent="0.15">
      <c r="B21" s="127" t="s">
        <v>277</v>
      </c>
      <c r="C21" s="127" t="s">
        <v>276</v>
      </c>
      <c r="D21" s="127" t="s">
        <v>275</v>
      </c>
      <c r="E21" s="127" t="s">
        <v>274</v>
      </c>
      <c r="F21" s="127" t="s">
        <v>273</v>
      </c>
    </row>
    <row r="22" spans="1:6" s="128" customFormat="1" ht="11.25" x14ac:dyDescent="0.2">
      <c r="A22" s="128">
        <v>1</v>
      </c>
      <c r="B22" s="128" t="s">
        <v>272</v>
      </c>
      <c r="C22" s="128" t="s">
        <v>271</v>
      </c>
      <c r="D22" s="128" t="s">
        <v>263</v>
      </c>
      <c r="E22" s="128" t="s">
        <v>259</v>
      </c>
      <c r="F22" s="128" t="s">
        <v>256</v>
      </c>
    </row>
    <row r="23" spans="1:6" s="128" customFormat="1" ht="11.25" x14ac:dyDescent="0.2">
      <c r="A23" s="128">
        <v>2</v>
      </c>
      <c r="B23" s="128" t="s">
        <v>270</v>
      </c>
      <c r="C23" s="128" t="s">
        <v>269</v>
      </c>
      <c r="D23" s="128" t="s">
        <v>263</v>
      </c>
      <c r="E23" s="128" t="s">
        <v>259</v>
      </c>
      <c r="F23" s="128" t="s">
        <v>262</v>
      </c>
    </row>
    <row r="24" spans="1:6" s="128" customFormat="1" ht="11.25" x14ac:dyDescent="0.2">
      <c r="A24" s="128">
        <v>3</v>
      </c>
      <c r="B24" s="128" t="s">
        <v>268</v>
      </c>
      <c r="C24" s="128" t="s">
        <v>267</v>
      </c>
      <c r="D24" s="128" t="s">
        <v>263</v>
      </c>
      <c r="E24" s="128" t="s">
        <v>259</v>
      </c>
      <c r="F24" s="128" t="s">
        <v>266</v>
      </c>
    </row>
    <row r="25" spans="1:6" s="128" customFormat="1" ht="11.25" x14ac:dyDescent="0.2">
      <c r="A25" s="128">
        <v>4</v>
      </c>
      <c r="B25" s="128" t="s">
        <v>265</v>
      </c>
      <c r="C25" s="128" t="s">
        <v>264</v>
      </c>
      <c r="D25" s="128" t="s">
        <v>263</v>
      </c>
      <c r="E25" s="128" t="s">
        <v>259</v>
      </c>
      <c r="F25" s="128" t="s">
        <v>262</v>
      </c>
    </row>
    <row r="26" spans="1:6" s="151" customFormat="1" ht="11.25" x14ac:dyDescent="0.2">
      <c r="A26" s="151">
        <v>5</v>
      </c>
      <c r="B26" s="151" t="s">
        <v>261</v>
      </c>
      <c r="C26" s="151" t="s">
        <v>257</v>
      </c>
      <c r="D26" s="151" t="s">
        <v>253</v>
      </c>
      <c r="E26" s="151" t="s">
        <v>259</v>
      </c>
      <c r="F26" s="151" t="s">
        <v>256</v>
      </c>
    </row>
    <row r="27" spans="1:6" s="128" customFormat="1" ht="11.25" x14ac:dyDescent="0.2">
      <c r="A27" s="128">
        <v>6</v>
      </c>
      <c r="B27" s="128" t="s">
        <v>260</v>
      </c>
      <c r="C27" s="128" t="s">
        <v>257</v>
      </c>
      <c r="D27" s="128" t="s">
        <v>253</v>
      </c>
      <c r="E27" s="128" t="s">
        <v>259</v>
      </c>
      <c r="F27" s="128" t="s">
        <v>251</v>
      </c>
    </row>
    <row r="28" spans="1:6" s="129" customFormat="1" ht="11.25" x14ac:dyDescent="0.2">
      <c r="A28" s="129">
        <v>7</v>
      </c>
      <c r="B28" s="129" t="s">
        <v>258</v>
      </c>
      <c r="C28" s="129" t="s">
        <v>257</v>
      </c>
      <c r="D28" s="129" t="s">
        <v>253</v>
      </c>
      <c r="E28" s="129" t="s">
        <v>252</v>
      </c>
      <c r="F28" s="129" t="s">
        <v>256</v>
      </c>
    </row>
    <row r="29" spans="1:6" s="129" customFormat="1" ht="11.25" x14ac:dyDescent="0.2">
      <c r="A29" s="129">
        <v>8</v>
      </c>
      <c r="B29" s="129" t="s">
        <v>255</v>
      </c>
      <c r="C29" s="129" t="s">
        <v>254</v>
      </c>
      <c r="D29" s="129" t="s">
        <v>253</v>
      </c>
      <c r="E29" s="129" t="s">
        <v>252</v>
      </c>
      <c r="F29" s="129" t="s">
        <v>251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zoomScale="85" zoomScaleNormal="85" workbookViewId="0">
      <selection activeCell="A44" sqref="A44"/>
    </sheetView>
  </sheetViews>
  <sheetFormatPr baseColWidth="10" defaultColWidth="9.140625" defaultRowHeight="15" x14ac:dyDescent="0.25"/>
  <cols>
    <col min="1" max="1" width="40.7109375" style="59" bestFit="1" customWidth="1"/>
    <col min="2" max="2" width="16.7109375" style="59" bestFit="1" customWidth="1"/>
    <col min="3" max="3" width="9.140625" style="59"/>
    <col min="4" max="4" width="45.140625" style="59" customWidth="1"/>
    <col min="5" max="5" width="6.85546875" style="59" customWidth="1"/>
    <col min="6" max="16384" width="9.140625" style="59"/>
  </cols>
  <sheetData>
    <row r="1" spans="1:5" s="61" customFormat="1" ht="12.75" x14ac:dyDescent="0.2">
      <c r="A1" s="61" t="s">
        <v>290</v>
      </c>
      <c r="B1" s="61" t="s">
        <v>291</v>
      </c>
      <c r="E1" s="61" t="s">
        <v>292</v>
      </c>
    </row>
    <row r="2" spans="1:5" s="62" customFormat="1" x14ac:dyDescent="0.2">
      <c r="B2" s="63" t="s">
        <v>293</v>
      </c>
    </row>
    <row r="3" spans="1:5" x14ac:dyDescent="0.25">
      <c r="A3" s="59" t="s">
        <v>294</v>
      </c>
      <c r="B3" s="59">
        <v>12</v>
      </c>
    </row>
    <row r="4" spans="1:5" x14ac:dyDescent="0.25">
      <c r="A4" s="59" t="s">
        <v>295</v>
      </c>
      <c r="B4" s="59">
        <v>12</v>
      </c>
    </row>
    <row r="5" spans="1:5" x14ac:dyDescent="0.25">
      <c r="A5" s="59" t="s">
        <v>296</v>
      </c>
      <c r="B5" s="59">
        <v>14</v>
      </c>
    </row>
    <row r="6" spans="1:5" x14ac:dyDescent="0.25">
      <c r="A6" s="59" t="s">
        <v>297</v>
      </c>
      <c r="B6" s="59">
        <v>15</v>
      </c>
    </row>
    <row r="7" spans="1:5" x14ac:dyDescent="0.25">
      <c r="A7" s="59" t="s">
        <v>298</v>
      </c>
      <c r="B7" s="59">
        <v>14</v>
      </c>
    </row>
    <row r="8" spans="1:5" x14ac:dyDescent="0.25">
      <c r="A8" s="59" t="s">
        <v>299</v>
      </c>
      <c r="B8" s="59">
        <v>14</v>
      </c>
    </row>
    <row r="9" spans="1:5" x14ac:dyDescent="0.25">
      <c r="A9" s="59" t="s">
        <v>300</v>
      </c>
      <c r="B9" s="59">
        <v>12</v>
      </c>
    </row>
    <row r="10" spans="1:5" x14ac:dyDescent="0.25">
      <c r="A10" s="59" t="s">
        <v>301</v>
      </c>
      <c r="B10" s="59">
        <v>36</v>
      </c>
    </row>
    <row r="11" spans="1:5" x14ac:dyDescent="0.25">
      <c r="A11" s="59" t="s">
        <v>302</v>
      </c>
      <c r="B11" s="59">
        <v>12</v>
      </c>
    </row>
    <row r="12" spans="1:5" x14ac:dyDescent="0.25">
      <c r="A12" s="59" t="s">
        <v>303</v>
      </c>
      <c r="B12" s="59">
        <v>10</v>
      </c>
    </row>
    <row r="13" spans="1:5" x14ac:dyDescent="0.25">
      <c r="A13" s="59" t="s">
        <v>304</v>
      </c>
      <c r="B13" s="59">
        <v>4</v>
      </c>
    </row>
    <row r="14" spans="1:5" x14ac:dyDescent="0.25">
      <c r="A14" s="59" t="s">
        <v>305</v>
      </c>
      <c r="B14" s="59">
        <v>3</v>
      </c>
    </row>
    <row r="15" spans="1:5" x14ac:dyDescent="0.25">
      <c r="A15" s="59" t="s">
        <v>306</v>
      </c>
      <c r="B15" s="59">
        <v>8</v>
      </c>
    </row>
    <row r="16" spans="1:5" x14ac:dyDescent="0.25">
      <c r="A16" s="59" t="s">
        <v>298</v>
      </c>
      <c r="B16" s="59">
        <v>8</v>
      </c>
    </row>
    <row r="17" spans="1:2" x14ac:dyDescent="0.25">
      <c r="A17" s="59" t="s">
        <v>307</v>
      </c>
      <c r="B17" s="59">
        <v>18</v>
      </c>
    </row>
    <row r="18" spans="1:2" x14ac:dyDescent="0.25">
      <c r="A18" s="59" t="s">
        <v>308</v>
      </c>
      <c r="B18" s="59">
        <v>4</v>
      </c>
    </row>
    <row r="19" spans="1:2" x14ac:dyDescent="0.25">
      <c r="A19" s="59" t="s">
        <v>309</v>
      </c>
      <c r="B19" s="59">
        <v>28</v>
      </c>
    </row>
    <row r="20" spans="1:2" x14ac:dyDescent="0.25">
      <c r="A20" s="59" t="s">
        <v>310</v>
      </c>
      <c r="B20" s="59">
        <v>13</v>
      </c>
    </row>
    <row r="21" spans="1:2" x14ac:dyDescent="0.25">
      <c r="A21" s="59" t="s">
        <v>311</v>
      </c>
      <c r="B21" s="59">
        <v>5</v>
      </c>
    </row>
    <row r="22" spans="1:2" x14ac:dyDescent="0.25">
      <c r="A22" s="59" t="s">
        <v>312</v>
      </c>
      <c r="B22" s="59">
        <v>6</v>
      </c>
    </row>
    <row r="23" spans="1:2" x14ac:dyDescent="0.25">
      <c r="A23" s="59" t="s">
        <v>313</v>
      </c>
      <c r="B23" s="59">
        <v>2</v>
      </c>
    </row>
    <row r="24" spans="1:2" x14ac:dyDescent="0.25">
      <c r="A24" s="59" t="s">
        <v>314</v>
      </c>
      <c r="B24" s="59">
        <v>13</v>
      </c>
    </row>
    <row r="25" spans="1:2" x14ac:dyDescent="0.25">
      <c r="A25" s="59" t="s">
        <v>315</v>
      </c>
      <c r="B25" s="59">
        <v>9</v>
      </c>
    </row>
    <row r="26" spans="1:2" x14ac:dyDescent="0.25">
      <c r="A26" s="59" t="s">
        <v>316</v>
      </c>
      <c r="B26" s="59">
        <v>10</v>
      </c>
    </row>
    <row r="27" spans="1:2" x14ac:dyDescent="0.25">
      <c r="A27" s="59" t="s">
        <v>298</v>
      </c>
      <c r="B27" s="59">
        <v>14</v>
      </c>
    </row>
    <row r="28" spans="1:2" x14ac:dyDescent="0.25">
      <c r="A28" s="59" t="s">
        <v>300</v>
      </c>
      <c r="B28" s="59">
        <v>14</v>
      </c>
    </row>
    <row r="29" spans="1:2" x14ac:dyDescent="0.25">
      <c r="A29" s="59" t="s">
        <v>317</v>
      </c>
      <c r="B29" s="59">
        <v>13</v>
      </c>
    </row>
    <row r="30" spans="1:2" x14ac:dyDescent="0.25">
      <c r="A30" s="59" t="s">
        <v>318</v>
      </c>
      <c r="B30" s="59">
        <v>15</v>
      </c>
    </row>
    <row r="31" spans="1:2" x14ac:dyDescent="0.25">
      <c r="A31" s="59" t="s">
        <v>319</v>
      </c>
      <c r="B31" s="59">
        <v>23</v>
      </c>
    </row>
    <row r="32" spans="1:2" x14ac:dyDescent="0.25">
      <c r="A32" s="59" t="s">
        <v>320</v>
      </c>
      <c r="B32" s="59">
        <v>13</v>
      </c>
    </row>
    <row r="33" spans="1:2" x14ac:dyDescent="0.25">
      <c r="A33" s="59" t="s">
        <v>321</v>
      </c>
      <c r="B33" s="59">
        <v>15</v>
      </c>
    </row>
    <row r="34" spans="1:2" x14ac:dyDescent="0.25">
      <c r="A34" s="59" t="s">
        <v>322</v>
      </c>
      <c r="B34" s="59">
        <v>10</v>
      </c>
    </row>
    <row r="35" spans="1:2" x14ac:dyDescent="0.25">
      <c r="A35" s="59" t="s">
        <v>323</v>
      </c>
      <c r="B35" s="59">
        <v>6</v>
      </c>
    </row>
    <row r="36" spans="1:2" x14ac:dyDescent="0.25">
      <c r="A36" s="59" t="s">
        <v>324</v>
      </c>
      <c r="B36" s="59">
        <v>5</v>
      </c>
    </row>
    <row r="37" spans="1:2" x14ac:dyDescent="0.25">
      <c r="A37" s="59" t="s">
        <v>315</v>
      </c>
      <c r="B37" s="59">
        <v>11</v>
      </c>
    </row>
    <row r="38" spans="1:2" x14ac:dyDescent="0.25">
      <c r="A38" s="59" t="s">
        <v>325</v>
      </c>
      <c r="B38" s="59">
        <v>5</v>
      </c>
    </row>
    <row r="39" spans="1:2" x14ac:dyDescent="0.25">
      <c r="A39" s="59" t="s">
        <v>326</v>
      </c>
      <c r="B39" s="59">
        <v>6</v>
      </c>
    </row>
    <row r="40" spans="1:2" x14ac:dyDescent="0.25">
      <c r="A40" s="59" t="s">
        <v>327</v>
      </c>
      <c r="B40" s="59">
        <v>9</v>
      </c>
    </row>
    <row r="41" spans="1:2" x14ac:dyDescent="0.25">
      <c r="A41" s="59" t="s">
        <v>315</v>
      </c>
      <c r="B41" s="59">
        <v>10</v>
      </c>
    </row>
    <row r="42" spans="1:2" x14ac:dyDescent="0.25">
      <c r="A42" s="59" t="s">
        <v>328</v>
      </c>
      <c r="B42" s="59">
        <v>3</v>
      </c>
    </row>
    <row r="43" spans="1:2" x14ac:dyDescent="0.25">
      <c r="A43" s="59" t="s">
        <v>329</v>
      </c>
      <c r="B43" s="59">
        <v>9</v>
      </c>
    </row>
    <row r="44" spans="1:2" x14ac:dyDescent="0.25">
      <c r="A44" s="59" t="s">
        <v>330</v>
      </c>
      <c r="B44" s="59">
        <v>16</v>
      </c>
    </row>
    <row r="45" spans="1:2" x14ac:dyDescent="0.25">
      <c r="A45" s="59" t="s">
        <v>331</v>
      </c>
      <c r="B45" s="59">
        <v>20</v>
      </c>
    </row>
    <row r="46" spans="1:2" x14ac:dyDescent="0.25">
      <c r="A46" s="59" t="s">
        <v>332</v>
      </c>
      <c r="B46" s="59">
        <v>25</v>
      </c>
    </row>
    <row r="47" spans="1:2" x14ac:dyDescent="0.25">
      <c r="A47" s="59" t="s">
        <v>333</v>
      </c>
      <c r="B47" s="59">
        <v>0</v>
      </c>
    </row>
    <row r="48" spans="1:2" x14ac:dyDescent="0.25">
      <c r="A48" s="59" t="s">
        <v>334</v>
      </c>
      <c r="B48" s="59">
        <v>15</v>
      </c>
    </row>
    <row r="49" spans="1:2" x14ac:dyDescent="0.25">
      <c r="A49" s="59" t="s">
        <v>335</v>
      </c>
      <c r="B49" s="59">
        <v>10</v>
      </c>
    </row>
    <row r="50" spans="1:2" x14ac:dyDescent="0.25">
      <c r="A50" s="59" t="s">
        <v>336</v>
      </c>
      <c r="B50" s="59">
        <v>0</v>
      </c>
    </row>
    <row r="51" spans="1:2" x14ac:dyDescent="0.25">
      <c r="A51" s="59" t="s">
        <v>337</v>
      </c>
      <c r="B51" s="59">
        <v>20</v>
      </c>
    </row>
    <row r="52" spans="1:2" x14ac:dyDescent="0.25">
      <c r="A52" s="59" t="s">
        <v>338</v>
      </c>
      <c r="B52" s="59">
        <v>10</v>
      </c>
    </row>
    <row r="53" spans="1:2" x14ac:dyDescent="0.25">
      <c r="A53" s="59" t="s">
        <v>339</v>
      </c>
      <c r="B53" s="59">
        <v>14</v>
      </c>
    </row>
    <row r="54" spans="1:2" x14ac:dyDescent="0.25">
      <c r="A54" s="59" t="s">
        <v>340</v>
      </c>
      <c r="B54" s="59">
        <v>16</v>
      </c>
    </row>
    <row r="55" spans="1:2" x14ac:dyDescent="0.25">
      <c r="A55" s="59" t="s">
        <v>341</v>
      </c>
      <c r="B55" s="59">
        <v>0</v>
      </c>
    </row>
    <row r="56" spans="1:2" x14ac:dyDescent="0.25">
      <c r="A56" s="59" t="s">
        <v>342</v>
      </c>
      <c r="B56" s="59">
        <v>9</v>
      </c>
    </row>
    <row r="57" spans="1:2" x14ac:dyDescent="0.25">
      <c r="A57" s="59" t="s">
        <v>343</v>
      </c>
      <c r="B57" s="59">
        <v>3</v>
      </c>
    </row>
    <row r="58" spans="1:2" x14ac:dyDescent="0.25">
      <c r="A58" s="59" t="s">
        <v>344</v>
      </c>
      <c r="B58" s="59">
        <v>13</v>
      </c>
    </row>
    <row r="59" spans="1:2" x14ac:dyDescent="0.25">
      <c r="A59" s="59" t="s">
        <v>345</v>
      </c>
      <c r="B59" s="59">
        <v>14</v>
      </c>
    </row>
    <row r="60" spans="1:2" x14ac:dyDescent="0.25">
      <c r="A60" s="59" t="s">
        <v>346</v>
      </c>
      <c r="B60" s="59">
        <v>0</v>
      </c>
    </row>
    <row r="61" spans="1:2" x14ac:dyDescent="0.25">
      <c r="A61" s="59" t="s">
        <v>347</v>
      </c>
      <c r="B61" s="59">
        <v>12</v>
      </c>
    </row>
    <row r="62" spans="1:2" x14ac:dyDescent="0.25">
      <c r="A62" s="59" t="s">
        <v>348</v>
      </c>
      <c r="B62" s="59">
        <v>18</v>
      </c>
    </row>
    <row r="63" spans="1:2" x14ac:dyDescent="0.25">
      <c r="A63" s="59" t="s">
        <v>349</v>
      </c>
      <c r="B63" s="59">
        <v>13</v>
      </c>
    </row>
    <row r="64" spans="1:2" x14ac:dyDescent="0.25">
      <c r="A64" s="59" t="s">
        <v>350</v>
      </c>
      <c r="B64" s="59">
        <v>0</v>
      </c>
    </row>
    <row r="65" spans="1:2" x14ac:dyDescent="0.25">
      <c r="A65" s="59" t="s">
        <v>351</v>
      </c>
      <c r="B65" s="59">
        <v>29</v>
      </c>
    </row>
    <row r="66" spans="1:2" x14ac:dyDescent="0.25">
      <c r="A66" s="59" t="s">
        <v>352</v>
      </c>
      <c r="B66" s="59">
        <v>9</v>
      </c>
    </row>
    <row r="67" spans="1:2" x14ac:dyDescent="0.25">
      <c r="A67" s="59" t="s">
        <v>353</v>
      </c>
      <c r="B67" s="59">
        <v>11</v>
      </c>
    </row>
    <row r="68" spans="1:2" x14ac:dyDescent="0.25">
      <c r="A68" s="59" t="s">
        <v>354</v>
      </c>
      <c r="B68" s="59">
        <v>16</v>
      </c>
    </row>
    <row r="69" spans="1:2" x14ac:dyDescent="0.25">
      <c r="A69" s="59" t="s">
        <v>355</v>
      </c>
      <c r="B69" s="59">
        <v>13</v>
      </c>
    </row>
    <row r="70" spans="1:2" x14ac:dyDescent="0.25">
      <c r="A70" s="59" t="s">
        <v>356</v>
      </c>
      <c r="B70" s="59">
        <v>8</v>
      </c>
    </row>
    <row r="71" spans="1:2" x14ac:dyDescent="0.25">
      <c r="A71" s="59" t="s">
        <v>357</v>
      </c>
      <c r="B71" s="59">
        <v>24</v>
      </c>
    </row>
    <row r="72" spans="1:2" x14ac:dyDescent="0.25">
      <c r="A72" s="59" t="s">
        <v>358</v>
      </c>
      <c r="B72" s="59">
        <v>6</v>
      </c>
    </row>
    <row r="73" spans="1:2" x14ac:dyDescent="0.25">
      <c r="A73" s="59" t="s">
        <v>359</v>
      </c>
      <c r="B73" s="59">
        <v>15</v>
      </c>
    </row>
    <row r="74" spans="1:2" x14ac:dyDescent="0.25">
      <c r="A74" s="59" t="s">
        <v>360</v>
      </c>
      <c r="B74" s="59">
        <v>10</v>
      </c>
    </row>
    <row r="75" spans="1:2" x14ac:dyDescent="0.25">
      <c r="A75" s="59" t="s">
        <v>361</v>
      </c>
      <c r="B75" s="59">
        <v>4</v>
      </c>
    </row>
    <row r="76" spans="1:2" x14ac:dyDescent="0.25">
      <c r="A76" s="59" t="s">
        <v>362</v>
      </c>
      <c r="B76" s="59">
        <v>6</v>
      </c>
    </row>
    <row r="77" spans="1:2" x14ac:dyDescent="0.25">
      <c r="A77" s="59" t="s">
        <v>363</v>
      </c>
      <c r="B77" s="59">
        <v>8</v>
      </c>
    </row>
    <row r="78" spans="1:2" x14ac:dyDescent="0.25">
      <c r="A78" s="59" t="s">
        <v>364</v>
      </c>
      <c r="B78" s="59">
        <v>0</v>
      </c>
    </row>
    <row r="79" spans="1:2" x14ac:dyDescent="0.25">
      <c r="A79" s="59" t="s">
        <v>365</v>
      </c>
      <c r="B79" s="59">
        <v>13</v>
      </c>
    </row>
    <row r="80" spans="1:2" x14ac:dyDescent="0.25">
      <c r="A80" s="59" t="s">
        <v>366</v>
      </c>
      <c r="B80" s="59">
        <v>18</v>
      </c>
    </row>
    <row r="81" spans="1:2" x14ac:dyDescent="0.25">
      <c r="A81" s="59" t="s">
        <v>367</v>
      </c>
      <c r="B81" s="59">
        <v>23</v>
      </c>
    </row>
    <row r="82" spans="1:2" x14ac:dyDescent="0.25">
      <c r="A82" s="59" t="s">
        <v>368</v>
      </c>
      <c r="B82" s="59">
        <v>13</v>
      </c>
    </row>
    <row r="83" spans="1:2" x14ac:dyDescent="0.25">
      <c r="A83" s="59" t="s">
        <v>369</v>
      </c>
      <c r="B83" s="59">
        <v>5</v>
      </c>
    </row>
    <row r="84" spans="1:2" x14ac:dyDescent="0.25">
      <c r="A84" s="59" t="s">
        <v>370</v>
      </c>
      <c r="B84" s="59">
        <v>12</v>
      </c>
    </row>
    <row r="85" spans="1:2" x14ac:dyDescent="0.25">
      <c r="A85" s="59" t="s">
        <v>371</v>
      </c>
      <c r="B85" s="59">
        <v>12</v>
      </c>
    </row>
    <row r="86" spans="1:2" x14ac:dyDescent="0.25">
      <c r="A86" s="59" t="s">
        <v>372</v>
      </c>
      <c r="B86" s="59">
        <v>0</v>
      </c>
    </row>
    <row r="87" spans="1:2" x14ac:dyDescent="0.25">
      <c r="A87" s="59" t="s">
        <v>373</v>
      </c>
      <c r="B87" s="59">
        <v>11</v>
      </c>
    </row>
    <row r="88" spans="1:2" x14ac:dyDescent="0.25">
      <c r="A88" s="59" t="s">
        <v>374</v>
      </c>
      <c r="B88" s="59">
        <v>18</v>
      </c>
    </row>
    <row r="89" spans="1:2" x14ac:dyDescent="0.25">
      <c r="A89" s="59" t="s">
        <v>375</v>
      </c>
      <c r="B89" s="59">
        <v>16</v>
      </c>
    </row>
    <row r="90" spans="1:2" x14ac:dyDescent="0.25">
      <c r="A90" s="59" t="s">
        <v>376</v>
      </c>
      <c r="B90" s="59">
        <v>0</v>
      </c>
    </row>
    <row r="91" spans="1:2" x14ac:dyDescent="0.25">
      <c r="A91" s="59" t="s">
        <v>377</v>
      </c>
      <c r="B91" s="59">
        <v>26</v>
      </c>
    </row>
    <row r="92" spans="1:2" x14ac:dyDescent="0.25">
      <c r="A92" s="59" t="s">
        <v>378</v>
      </c>
      <c r="B92" s="59">
        <v>10</v>
      </c>
    </row>
    <row r="93" spans="1:2" x14ac:dyDescent="0.25">
      <c r="A93" s="59" t="s">
        <v>379</v>
      </c>
      <c r="B93" s="59">
        <v>10</v>
      </c>
    </row>
    <row r="94" spans="1:2" x14ac:dyDescent="0.25">
      <c r="A94" s="59" t="s">
        <v>380</v>
      </c>
    </row>
    <row r="95" spans="1:2" x14ac:dyDescent="0.25">
      <c r="A95" s="59" t="s">
        <v>381</v>
      </c>
      <c r="B95" s="59">
        <v>18</v>
      </c>
    </row>
    <row r="96" spans="1:2" x14ac:dyDescent="0.25">
      <c r="A96" s="59" t="s">
        <v>382</v>
      </c>
      <c r="B96" s="59">
        <v>18</v>
      </c>
    </row>
    <row r="97" spans="1:5" x14ac:dyDescent="0.25">
      <c r="A97" s="59" t="s">
        <v>383</v>
      </c>
    </row>
    <row r="98" spans="1:5" x14ac:dyDescent="0.25">
      <c r="A98" s="59" t="s">
        <v>384</v>
      </c>
      <c r="B98" s="59">
        <v>29</v>
      </c>
    </row>
    <row r="99" spans="1:5" x14ac:dyDescent="0.25">
      <c r="A99" s="59" t="s">
        <v>385</v>
      </c>
      <c r="B99" s="59">
        <v>15</v>
      </c>
    </row>
    <row r="100" spans="1:5" x14ac:dyDescent="0.25">
      <c r="A100" s="59" t="s">
        <v>386</v>
      </c>
    </row>
    <row r="101" spans="1:5" x14ac:dyDescent="0.25">
      <c r="A101" s="59" t="s">
        <v>387</v>
      </c>
      <c r="B101" s="59">
        <v>15</v>
      </c>
    </row>
    <row r="102" spans="1:5" x14ac:dyDescent="0.25">
      <c r="A102" s="59" t="s">
        <v>388</v>
      </c>
      <c r="B102" s="59">
        <v>10</v>
      </c>
    </row>
    <row r="103" spans="1:5" x14ac:dyDescent="0.25">
      <c r="A103" s="59" t="s">
        <v>389</v>
      </c>
      <c r="B103" s="59">
        <v>2</v>
      </c>
    </row>
    <row r="104" spans="1:5" x14ac:dyDescent="0.25">
      <c r="A104" s="59" t="s">
        <v>390</v>
      </c>
    </row>
    <row r="105" spans="1:5" x14ac:dyDescent="0.25">
      <c r="A105" s="59" t="s">
        <v>391</v>
      </c>
      <c r="B105" s="59">
        <v>6</v>
      </c>
    </row>
    <row r="106" spans="1:5" x14ac:dyDescent="0.25">
      <c r="A106" s="59" t="s">
        <v>392</v>
      </c>
      <c r="B106" s="59">
        <v>11</v>
      </c>
    </row>
    <row r="112" spans="1:5" x14ac:dyDescent="0.25">
      <c r="E112" s="59" t="s">
        <v>292</v>
      </c>
    </row>
    <row r="113" spans="5:5" x14ac:dyDescent="0.25">
      <c r="E113" s="59" t="s">
        <v>292</v>
      </c>
    </row>
    <row r="114" spans="5:5" x14ac:dyDescent="0.25">
      <c r="E114" s="59" t="s">
        <v>292</v>
      </c>
    </row>
    <row r="115" spans="5:5" x14ac:dyDescent="0.25">
      <c r="E115" s="59" t="s">
        <v>292</v>
      </c>
    </row>
    <row r="116" spans="5:5" x14ac:dyDescent="0.25">
      <c r="E116" s="59" t="s">
        <v>292</v>
      </c>
    </row>
    <row r="117" spans="5:5" x14ac:dyDescent="0.25">
      <c r="E117" s="59" t="s">
        <v>292</v>
      </c>
    </row>
    <row r="118" spans="5:5" x14ac:dyDescent="0.25">
      <c r="E118" s="59" t="s">
        <v>292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="85" zoomScaleNormal="85" workbookViewId="0">
      <selection activeCell="H11" sqref="H11"/>
    </sheetView>
  </sheetViews>
  <sheetFormatPr baseColWidth="10" defaultColWidth="10.28515625" defaultRowHeight="15" customHeight="1" x14ac:dyDescent="0.25"/>
  <cols>
    <col min="1" max="1" width="20.85546875" style="55" customWidth="1"/>
    <col min="2" max="2" width="21.42578125" style="55" customWidth="1"/>
    <col min="3" max="3" width="13.140625" style="55" customWidth="1"/>
    <col min="4" max="4" width="12.28515625" style="136" customWidth="1"/>
    <col min="5" max="6" width="25.5703125" style="55" customWidth="1"/>
    <col min="7" max="7" width="15.7109375" style="55" customWidth="1"/>
    <col min="8" max="8" width="22.28515625" style="55" customWidth="1"/>
    <col min="9" max="9" width="31.42578125" style="55" customWidth="1"/>
    <col min="10" max="16384" width="10.28515625" style="55"/>
  </cols>
  <sheetData>
    <row r="1" spans="1:9" s="61" customFormat="1" ht="12.75" x14ac:dyDescent="0.2">
      <c r="A1" s="61" t="s">
        <v>393</v>
      </c>
      <c r="B1" s="61" t="s">
        <v>394</v>
      </c>
      <c r="C1" s="61" t="s">
        <v>395</v>
      </c>
      <c r="D1" s="134" t="s">
        <v>426</v>
      </c>
      <c r="E1" s="61" t="s">
        <v>396</v>
      </c>
      <c r="F1" s="61" t="s">
        <v>395</v>
      </c>
      <c r="G1" s="61" t="s">
        <v>550</v>
      </c>
    </row>
    <row r="2" spans="1:9" s="62" customFormat="1" ht="15" customHeight="1" x14ac:dyDescent="0.2">
      <c r="A2" s="62" t="s">
        <v>523</v>
      </c>
      <c r="D2" s="135" t="s">
        <v>44</v>
      </c>
    </row>
    <row r="3" spans="1:9" s="83" customFormat="1" x14ac:dyDescent="0.25">
      <c r="A3" s="83" t="s">
        <v>423</v>
      </c>
      <c r="B3" s="83" t="s">
        <v>295</v>
      </c>
      <c r="C3" s="83" t="s">
        <v>420</v>
      </c>
      <c r="D3" s="136">
        <v>735.9</v>
      </c>
    </row>
    <row r="4" spans="1:9" s="83" customFormat="1" x14ac:dyDescent="0.25">
      <c r="A4" s="83" t="s">
        <v>514</v>
      </c>
      <c r="B4" s="83" t="s">
        <v>326</v>
      </c>
      <c r="C4" s="83" t="s">
        <v>535</v>
      </c>
      <c r="D4" s="136">
        <v>23</v>
      </c>
      <c r="H4" s="83" t="s">
        <v>552</v>
      </c>
    </row>
    <row r="5" spans="1:9" s="83" customFormat="1" x14ac:dyDescent="0.25">
      <c r="A5" s="83" t="s">
        <v>530</v>
      </c>
      <c r="B5" s="83" t="s">
        <v>320</v>
      </c>
      <c r="C5" s="83" t="s">
        <v>533</v>
      </c>
      <c r="D5" s="136">
        <v>5.3</v>
      </c>
      <c r="F5" s="83" t="s">
        <v>556</v>
      </c>
      <c r="G5" s="136">
        <v>870</v>
      </c>
      <c r="H5" s="83">
        <f>G5*17</f>
        <v>14790</v>
      </c>
      <c r="I5" s="83">
        <f>H5*10.71</f>
        <v>158400.90000000002</v>
      </c>
    </row>
    <row r="6" spans="1:9" s="83" customFormat="1" x14ac:dyDescent="0.25">
      <c r="A6" s="83" t="s">
        <v>531</v>
      </c>
      <c r="B6" s="83" t="s">
        <v>327</v>
      </c>
      <c r="C6" s="83" t="s">
        <v>534</v>
      </c>
      <c r="D6" s="136">
        <v>3</v>
      </c>
      <c r="F6" s="83" t="s">
        <v>551</v>
      </c>
      <c r="G6" s="136">
        <v>121</v>
      </c>
      <c r="H6" s="83">
        <f t="shared" ref="H6:H7" si="0">G6*17</f>
        <v>2057</v>
      </c>
      <c r="I6" s="83">
        <f t="shared" ref="I6:I7" si="1">H6*10.71</f>
        <v>22030.47</v>
      </c>
    </row>
    <row r="7" spans="1:9" s="83" customFormat="1" x14ac:dyDescent="0.25">
      <c r="A7" s="83" t="s">
        <v>524</v>
      </c>
      <c r="B7" s="83" t="s">
        <v>322</v>
      </c>
      <c r="C7" s="83" t="s">
        <v>421</v>
      </c>
      <c r="D7" s="136">
        <v>23</v>
      </c>
      <c r="E7" s="114"/>
      <c r="F7" s="68" t="s">
        <v>557</v>
      </c>
      <c r="G7" s="136">
        <v>61</v>
      </c>
      <c r="H7" s="83">
        <f t="shared" si="0"/>
        <v>1037</v>
      </c>
      <c r="I7" s="83">
        <f t="shared" si="1"/>
        <v>11106.27</v>
      </c>
    </row>
    <row r="8" spans="1:9" s="83" customFormat="1" x14ac:dyDescent="0.25">
      <c r="A8" s="83" t="s">
        <v>538</v>
      </c>
      <c r="B8" s="83" t="s">
        <v>327</v>
      </c>
      <c r="C8" s="83" t="s">
        <v>403</v>
      </c>
      <c r="D8" s="136">
        <v>8</v>
      </c>
      <c r="E8" s="114"/>
      <c r="F8" s="68"/>
    </row>
    <row r="9" spans="1:9" s="83" customFormat="1" x14ac:dyDescent="0.25">
      <c r="A9" s="83" t="s">
        <v>50</v>
      </c>
      <c r="B9" s="83" t="s">
        <v>324</v>
      </c>
      <c r="C9" s="83" t="s">
        <v>405</v>
      </c>
      <c r="D9" s="136">
        <v>20.3</v>
      </c>
      <c r="E9" s="114"/>
      <c r="F9" s="68"/>
      <c r="G9" s="83" t="s">
        <v>553</v>
      </c>
      <c r="H9" s="83">
        <f>SUM(H5:H7)</f>
        <v>17884</v>
      </c>
      <c r="I9" s="83" t="s">
        <v>44</v>
      </c>
    </row>
    <row r="10" spans="1:9" s="83" customFormat="1" x14ac:dyDescent="0.25">
      <c r="A10" s="83" t="s">
        <v>537</v>
      </c>
      <c r="B10" s="83" t="s">
        <v>330</v>
      </c>
      <c r="C10" s="83" t="s">
        <v>397</v>
      </c>
      <c r="D10" s="136">
        <v>79.400000000000006</v>
      </c>
      <c r="E10" s="114"/>
      <c r="F10" s="68"/>
      <c r="H10" s="145">
        <f>H9*10.71</f>
        <v>191537.64</v>
      </c>
      <c r="I10" s="83" t="s">
        <v>554</v>
      </c>
    </row>
    <row r="11" spans="1:9" s="83" customFormat="1" x14ac:dyDescent="0.25">
      <c r="A11" s="83" t="s">
        <v>529</v>
      </c>
      <c r="C11" s="83" t="s">
        <v>536</v>
      </c>
      <c r="D11" s="136">
        <f>D13-SUM(D3:D10)</f>
        <v>63.100000000000136</v>
      </c>
      <c r="E11" s="114"/>
      <c r="F11" s="68"/>
      <c r="G11" s="83" t="s">
        <v>555</v>
      </c>
      <c r="H11" s="145">
        <v>191650</v>
      </c>
      <c r="I11" s="83" t="s">
        <v>554</v>
      </c>
    </row>
    <row r="12" spans="1:9" s="83" customFormat="1" ht="9.75" customHeight="1" x14ac:dyDescent="0.25">
      <c r="D12" s="136"/>
      <c r="E12" s="114"/>
      <c r="F12" s="68"/>
    </row>
    <row r="13" spans="1:9" s="130" customFormat="1" x14ac:dyDescent="0.25">
      <c r="C13" s="133" t="s">
        <v>532</v>
      </c>
      <c r="D13" s="137">
        <v>961</v>
      </c>
      <c r="E13" s="131"/>
      <c r="F13" s="132"/>
    </row>
    <row r="14" spans="1:9" s="83" customFormat="1" x14ac:dyDescent="0.25">
      <c r="D14" s="136"/>
      <c r="E14" s="114"/>
      <c r="F14" s="68"/>
    </row>
    <row r="15" spans="1:9" s="62" customFormat="1" ht="12.75" x14ac:dyDescent="0.2">
      <c r="A15" s="62" t="s">
        <v>526</v>
      </c>
      <c r="D15" s="135"/>
    </row>
    <row r="16" spans="1:9" s="83" customFormat="1" x14ac:dyDescent="0.25">
      <c r="A16" s="83" t="s">
        <v>423</v>
      </c>
      <c r="B16" s="83" t="s">
        <v>295</v>
      </c>
      <c r="C16" s="83" t="s">
        <v>420</v>
      </c>
      <c r="D16" s="136">
        <f>735.9+79.4</f>
        <v>815.3</v>
      </c>
    </row>
    <row r="17" spans="1:6" s="83" customFormat="1" x14ac:dyDescent="0.25">
      <c r="A17" s="83" t="s">
        <v>514</v>
      </c>
      <c r="B17" s="83" t="s">
        <v>326</v>
      </c>
      <c r="C17" s="83" t="s">
        <v>535</v>
      </c>
      <c r="D17" s="136">
        <v>23</v>
      </c>
    </row>
    <row r="18" spans="1:6" s="83" customFormat="1" x14ac:dyDescent="0.25">
      <c r="A18" s="83" t="s">
        <v>530</v>
      </c>
      <c r="B18" s="83" t="s">
        <v>320</v>
      </c>
      <c r="C18" s="83" t="s">
        <v>533</v>
      </c>
      <c r="D18" s="136">
        <v>5.3</v>
      </c>
    </row>
    <row r="19" spans="1:6" s="83" customFormat="1" x14ac:dyDescent="0.25">
      <c r="A19" s="83" t="s">
        <v>531</v>
      </c>
      <c r="B19" s="83" t="s">
        <v>327</v>
      </c>
      <c r="C19" s="83" t="s">
        <v>534</v>
      </c>
      <c r="D19" s="136">
        <v>3</v>
      </c>
    </row>
    <row r="20" spans="1:6" s="83" customFormat="1" x14ac:dyDescent="0.25">
      <c r="A20" s="83" t="s">
        <v>524</v>
      </c>
      <c r="B20" s="83" t="s">
        <v>322</v>
      </c>
      <c r="C20" s="83" t="s">
        <v>421</v>
      </c>
      <c r="D20" s="136">
        <v>23</v>
      </c>
      <c r="E20" s="114"/>
      <c r="F20" s="68"/>
    </row>
    <row r="21" spans="1:6" s="83" customFormat="1" x14ac:dyDescent="0.25">
      <c r="A21" s="83" t="s">
        <v>538</v>
      </c>
      <c r="B21" s="83" t="s">
        <v>327</v>
      </c>
      <c r="C21" s="83" t="s">
        <v>403</v>
      </c>
      <c r="D21" s="136">
        <v>8</v>
      </c>
      <c r="E21" s="114"/>
      <c r="F21" s="68"/>
    </row>
    <row r="22" spans="1:6" s="83" customFormat="1" x14ac:dyDescent="0.25">
      <c r="A22" s="83" t="s">
        <v>50</v>
      </c>
      <c r="B22" s="83" t="s">
        <v>324</v>
      </c>
      <c r="C22" s="83" t="s">
        <v>405</v>
      </c>
      <c r="D22" s="136">
        <v>20.3</v>
      </c>
      <c r="E22" s="114"/>
      <c r="F22" s="68"/>
    </row>
    <row r="23" spans="1:6" s="83" customFormat="1" x14ac:dyDescent="0.25">
      <c r="A23" s="83" t="s">
        <v>529</v>
      </c>
      <c r="C23" s="83" t="s">
        <v>536</v>
      </c>
      <c r="D23" s="136">
        <v>63.100000000000136</v>
      </c>
      <c r="E23" s="114"/>
      <c r="F23" s="68"/>
    </row>
    <row r="24" spans="1:6" s="130" customFormat="1" x14ac:dyDescent="0.25">
      <c r="C24" s="133" t="s">
        <v>532</v>
      </c>
      <c r="D24" s="137">
        <v>961</v>
      </c>
      <c r="E24" s="131"/>
      <c r="F24" s="132"/>
    </row>
    <row r="25" spans="1:6" s="83" customFormat="1" x14ac:dyDescent="0.25">
      <c r="D25" s="136"/>
      <c r="E25" s="114"/>
      <c r="F25" s="68"/>
    </row>
    <row r="26" spans="1:6" s="62" customFormat="1" ht="15" customHeight="1" x14ac:dyDescent="0.2">
      <c r="A26" s="62" t="s">
        <v>525</v>
      </c>
      <c r="D26" s="135"/>
    </row>
    <row r="27" spans="1:6" s="83" customFormat="1" x14ac:dyDescent="0.25">
      <c r="A27" s="83" t="s">
        <v>423</v>
      </c>
      <c r="B27" s="83" t="s">
        <v>295</v>
      </c>
      <c r="C27" s="83" t="s">
        <v>420</v>
      </c>
      <c r="D27" s="136">
        <f>D37-SUM(D28:D35)</f>
        <v>660.9</v>
      </c>
    </row>
    <row r="28" spans="1:6" s="83" customFormat="1" x14ac:dyDescent="0.25">
      <c r="A28" s="83" t="s">
        <v>514</v>
      </c>
      <c r="B28" s="83" t="s">
        <v>326</v>
      </c>
      <c r="C28" s="83" t="s">
        <v>535</v>
      </c>
      <c r="D28" s="136">
        <v>23</v>
      </c>
    </row>
    <row r="29" spans="1:6" s="83" customFormat="1" x14ac:dyDescent="0.25">
      <c r="A29" s="83" t="s">
        <v>530</v>
      </c>
      <c r="B29" s="83" t="s">
        <v>320</v>
      </c>
      <c r="C29" s="83" t="s">
        <v>533</v>
      </c>
      <c r="D29" s="136">
        <v>5.3</v>
      </c>
    </row>
    <row r="30" spans="1:6" s="83" customFormat="1" x14ac:dyDescent="0.25">
      <c r="A30" s="83" t="s">
        <v>531</v>
      </c>
      <c r="B30" s="83" t="s">
        <v>327</v>
      </c>
      <c r="C30" s="83" t="s">
        <v>534</v>
      </c>
      <c r="D30" s="136">
        <v>3</v>
      </c>
    </row>
    <row r="31" spans="1:6" s="83" customFormat="1" x14ac:dyDescent="0.25">
      <c r="B31" s="83" t="s">
        <v>322</v>
      </c>
      <c r="C31" s="83" t="s">
        <v>421</v>
      </c>
      <c r="D31" s="136">
        <v>23</v>
      </c>
      <c r="E31" s="114"/>
      <c r="F31" s="68"/>
    </row>
    <row r="32" spans="1:6" s="83" customFormat="1" x14ac:dyDescent="0.25">
      <c r="B32" s="83" t="s">
        <v>327</v>
      </c>
      <c r="C32" s="83" t="s">
        <v>403</v>
      </c>
      <c r="D32" s="136">
        <v>8</v>
      </c>
      <c r="E32" s="114"/>
      <c r="F32" s="68"/>
    </row>
    <row r="33" spans="1:6" s="83" customFormat="1" x14ac:dyDescent="0.25">
      <c r="B33" s="83" t="s">
        <v>324</v>
      </c>
      <c r="C33" s="83" t="s">
        <v>405</v>
      </c>
      <c r="D33" s="136">
        <v>20.3</v>
      </c>
      <c r="E33" s="114"/>
      <c r="F33" s="68"/>
    </row>
    <row r="34" spans="1:6" s="83" customFormat="1" x14ac:dyDescent="0.25">
      <c r="A34" s="83" t="s">
        <v>537</v>
      </c>
      <c r="B34" s="83" t="s">
        <v>330</v>
      </c>
      <c r="C34" s="83" t="s">
        <v>397</v>
      </c>
      <c r="D34" s="136">
        <v>128.5</v>
      </c>
      <c r="E34" s="114"/>
      <c r="F34" s="68"/>
    </row>
    <row r="35" spans="1:6" s="83" customFormat="1" x14ac:dyDescent="0.25">
      <c r="A35" s="83" t="s">
        <v>529</v>
      </c>
      <c r="C35" s="83" t="s">
        <v>536</v>
      </c>
      <c r="D35" s="136">
        <v>89</v>
      </c>
      <c r="E35" s="114"/>
      <c r="F35" s="68"/>
    </row>
    <row r="36" spans="1:6" s="83" customFormat="1" ht="9.75" customHeight="1" x14ac:dyDescent="0.25">
      <c r="D36" s="136"/>
      <c r="E36" s="114"/>
      <c r="F36" s="68"/>
    </row>
    <row r="37" spans="1:6" s="130" customFormat="1" x14ac:dyDescent="0.25">
      <c r="C37" s="133" t="s">
        <v>532</v>
      </c>
      <c r="D37" s="137">
        <v>961</v>
      </c>
      <c r="E37" s="131"/>
      <c r="F37" s="132"/>
    </row>
    <row r="38" spans="1:6" s="83" customFormat="1" x14ac:dyDescent="0.25">
      <c r="D38" s="136"/>
      <c r="E38" s="114"/>
      <c r="F38" s="68"/>
    </row>
    <row r="39" spans="1:6" ht="15" customHeight="1" x14ac:dyDescent="0.25">
      <c r="B39" s="114"/>
      <c r="C39" s="68"/>
      <c r="D39" s="138"/>
    </row>
    <row r="40" spans="1:6" s="126" customFormat="1" ht="15" customHeight="1" x14ac:dyDescent="0.2">
      <c r="A40" s="126" t="s">
        <v>527</v>
      </c>
      <c r="D40" s="135"/>
    </row>
    <row r="41" spans="1:6" s="83" customFormat="1" ht="15" customHeight="1" x14ac:dyDescent="0.25">
      <c r="A41" s="83" t="s">
        <v>528</v>
      </c>
      <c r="B41" s="114"/>
      <c r="C41" s="68"/>
      <c r="D41" s="138"/>
    </row>
    <row r="42" spans="1:6" s="83" customFormat="1" x14ac:dyDescent="0.25">
      <c r="D42" s="136"/>
      <c r="E42" s="114"/>
      <c r="F42" s="68"/>
    </row>
    <row r="43" spans="1:6" s="83" customFormat="1" x14ac:dyDescent="0.25">
      <c r="D43" s="136"/>
      <c r="E43" s="114"/>
      <c r="F43" s="68"/>
    </row>
    <row r="44" spans="1:6" s="140" customFormat="1" ht="15" customHeight="1" x14ac:dyDescent="0.2">
      <c r="A44" s="140" t="s">
        <v>539</v>
      </c>
      <c r="D44" s="135"/>
    </row>
    <row r="45" spans="1:6" s="83" customFormat="1" x14ac:dyDescent="0.25">
      <c r="D45" s="136"/>
      <c r="E45" s="114"/>
      <c r="F45" s="68"/>
    </row>
    <row r="46" spans="1:6" s="83" customFormat="1" x14ac:dyDescent="0.25">
      <c r="D46" s="136">
        <f>D13 + D24*15 + D37</f>
        <v>16337</v>
      </c>
      <c r="E46" s="114" t="s">
        <v>44</v>
      </c>
      <c r="F46" s="68"/>
    </row>
    <row r="47" spans="1:6" s="83" customFormat="1" x14ac:dyDescent="0.25">
      <c r="D47" s="136"/>
      <c r="E47" s="114"/>
      <c r="F47" s="68"/>
    </row>
    <row r="48" spans="1:6" s="83" customFormat="1" x14ac:dyDescent="0.25">
      <c r="D48" s="136">
        <f>D46*10.7639</f>
        <v>175849.83429999999</v>
      </c>
      <c r="E48" s="114"/>
      <c r="F48" s="68"/>
    </row>
    <row r="49" spans="1:6" s="83" customFormat="1" x14ac:dyDescent="0.25">
      <c r="D49" s="136"/>
      <c r="E49" s="114"/>
      <c r="F49" s="68"/>
    </row>
    <row r="50" spans="1:6" s="83" customFormat="1" x14ac:dyDescent="0.25">
      <c r="D50" s="136"/>
      <c r="E50" s="114"/>
      <c r="F50" s="68"/>
    </row>
    <row r="51" spans="1:6" s="83" customFormat="1" x14ac:dyDescent="0.25">
      <c r="D51" s="136"/>
      <c r="E51" s="114"/>
      <c r="F51" s="68"/>
    </row>
    <row r="52" spans="1:6" s="83" customFormat="1" x14ac:dyDescent="0.25">
      <c r="D52" s="136"/>
      <c r="E52" s="114"/>
      <c r="F52" s="68"/>
    </row>
    <row r="53" spans="1:6" s="83" customFormat="1" x14ac:dyDescent="0.25">
      <c r="D53" s="136"/>
      <c r="E53" s="114"/>
      <c r="F53" s="68"/>
    </row>
    <row r="54" spans="1:6" s="83" customFormat="1" x14ac:dyDescent="0.25">
      <c r="D54" s="136"/>
      <c r="E54" s="114"/>
      <c r="F54" s="68"/>
    </row>
    <row r="55" spans="1:6" s="83" customFormat="1" x14ac:dyDescent="0.25">
      <c r="D55" s="136"/>
      <c r="E55" s="114"/>
      <c r="F55" s="68"/>
    </row>
    <row r="56" spans="1:6" s="83" customFormat="1" x14ac:dyDescent="0.25">
      <c r="A56" s="114"/>
      <c r="B56" s="114"/>
      <c r="C56" s="68"/>
      <c r="D56" s="138"/>
    </row>
    <row r="57" spans="1:6" s="83" customFormat="1" ht="15" customHeight="1" x14ac:dyDescent="0.25">
      <c r="B57" s="114"/>
      <c r="C57" s="68"/>
      <c r="D57" s="138"/>
    </row>
    <row r="58" spans="1:6" s="115" customFormat="1" ht="15" customHeight="1" x14ac:dyDescent="0.25">
      <c r="A58" s="116" t="s">
        <v>439</v>
      </c>
      <c r="D58" s="139"/>
    </row>
    <row r="59" spans="1:6" ht="27.75" customHeight="1" x14ac:dyDescent="0.25">
      <c r="A59" s="83" t="s">
        <v>441</v>
      </c>
      <c r="B59" s="15" t="s">
        <v>93</v>
      </c>
      <c r="C59" s="83" t="s">
        <v>404</v>
      </c>
    </row>
    <row r="60" spans="1:6" ht="15" customHeight="1" x14ac:dyDescent="0.25">
      <c r="A60" s="55" t="s">
        <v>50</v>
      </c>
      <c r="B60" s="83" t="s">
        <v>96</v>
      </c>
      <c r="C60" s="83" t="s">
        <v>405</v>
      </c>
    </row>
    <row r="61" spans="1:6" ht="15" customHeight="1" x14ac:dyDescent="0.25">
      <c r="A61" s="55" t="s">
        <v>440</v>
      </c>
      <c r="B61" s="83" t="s">
        <v>94</v>
      </c>
      <c r="C61" s="83" t="s">
        <v>397</v>
      </c>
    </row>
    <row r="62" spans="1:6" ht="15" customHeight="1" x14ac:dyDescent="0.25">
      <c r="A62" s="55" t="s">
        <v>442</v>
      </c>
      <c r="B62" s="55" t="s">
        <v>94</v>
      </c>
      <c r="C62" s="55" t="s">
        <v>397</v>
      </c>
    </row>
    <row r="68" spans="1:2" ht="15" customHeight="1" x14ac:dyDescent="0.25">
      <c r="A68" s="55" t="s">
        <v>424</v>
      </c>
      <c r="B68" s="55" t="s">
        <v>424</v>
      </c>
    </row>
    <row r="69" spans="1:2" ht="15" customHeight="1" x14ac:dyDescent="0.25">
      <c r="A69" s="55">
        <f t="shared" ref="A69:B69" ca="1" si="2">CELL("width", A69)</f>
        <v>20</v>
      </c>
      <c r="B69" s="55">
        <f t="shared" ca="1" si="2"/>
        <v>21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D11" sqref="D11"/>
    </sheetView>
  </sheetViews>
  <sheetFormatPr baseColWidth="10" defaultColWidth="10.28515625" defaultRowHeight="15" customHeight="1" x14ac:dyDescent="0.2"/>
  <cols>
    <col min="1" max="1" width="18.85546875" style="66" customWidth="1"/>
    <col min="2" max="2" width="15.28515625" style="66" customWidth="1"/>
    <col min="3" max="3" width="14.5703125" style="66" customWidth="1"/>
    <col min="4" max="4" width="19.28515625" style="66" customWidth="1"/>
    <col min="5" max="5" width="15.7109375" style="66" customWidth="1"/>
    <col min="6" max="6" width="22.28515625" style="66" customWidth="1"/>
    <col min="7" max="7" width="31.42578125" style="66" customWidth="1"/>
    <col min="8" max="16384" width="10.28515625" style="66"/>
  </cols>
  <sheetData>
    <row r="1" spans="1:10" s="61" customFormat="1" ht="15" customHeight="1" x14ac:dyDescent="0.2">
      <c r="A1" s="61" t="s">
        <v>393</v>
      </c>
      <c r="B1" s="61" t="s">
        <v>395</v>
      </c>
      <c r="C1" s="61" t="s">
        <v>425</v>
      </c>
      <c r="D1" s="61" t="s">
        <v>41</v>
      </c>
      <c r="E1" s="61" t="s">
        <v>42</v>
      </c>
      <c r="F1" s="61" t="s">
        <v>41</v>
      </c>
      <c r="G1" s="61" t="s">
        <v>43</v>
      </c>
    </row>
    <row r="2" spans="1:10" s="62" customFormat="1" ht="15" customHeight="1" x14ac:dyDescent="0.2">
      <c r="C2" s="62" t="s">
        <v>44</v>
      </c>
      <c r="D2" s="62" t="s">
        <v>45</v>
      </c>
      <c r="E2" s="62" t="s">
        <v>46</v>
      </c>
      <c r="F2" s="62" t="s">
        <v>47</v>
      </c>
      <c r="G2" s="62" t="s">
        <v>48</v>
      </c>
    </row>
    <row r="3" spans="1:10" x14ac:dyDescent="0.25">
      <c r="A3" s="83" t="s">
        <v>512</v>
      </c>
      <c r="B3" s="83" t="s">
        <v>403</v>
      </c>
      <c r="C3" s="83"/>
      <c r="D3" s="85">
        <v>50</v>
      </c>
      <c r="E3" s="88">
        <v>5</v>
      </c>
      <c r="F3" s="88">
        <v>64</v>
      </c>
      <c r="G3" s="87"/>
      <c r="H3" s="67"/>
      <c r="I3" s="67"/>
      <c r="J3" s="67"/>
    </row>
    <row r="4" spans="1:10" ht="26.25" customHeight="1" x14ac:dyDescent="0.25">
      <c r="A4" s="83" t="s">
        <v>513</v>
      </c>
      <c r="B4" s="83" t="s">
        <v>420</v>
      </c>
      <c r="C4" s="75"/>
      <c r="D4" s="85">
        <v>300</v>
      </c>
      <c r="E4" s="91">
        <v>5</v>
      </c>
      <c r="F4" s="91">
        <v>11.5</v>
      </c>
      <c r="G4" s="87"/>
      <c r="H4" s="67"/>
      <c r="I4" s="67"/>
      <c r="J4" s="67"/>
    </row>
    <row r="5" spans="1:10" ht="18.75" customHeight="1" x14ac:dyDescent="0.25">
      <c r="A5" s="83" t="s">
        <v>50</v>
      </c>
      <c r="B5" s="83" t="s">
        <v>397</v>
      </c>
      <c r="C5" s="74"/>
      <c r="D5" s="85">
        <v>50</v>
      </c>
      <c r="E5" s="90">
        <v>5</v>
      </c>
      <c r="F5" s="91">
        <v>62</v>
      </c>
      <c r="G5" s="87"/>
      <c r="H5" s="67"/>
      <c r="I5" s="67"/>
      <c r="J5" s="67"/>
    </row>
    <row r="6" spans="1:10" ht="15" customHeight="1" x14ac:dyDescent="0.25">
      <c r="A6" s="83" t="s">
        <v>95</v>
      </c>
      <c r="B6" s="83" t="s">
        <v>405</v>
      </c>
      <c r="C6" s="75"/>
      <c r="D6" s="85">
        <v>5000</v>
      </c>
      <c r="E6" s="89">
        <v>150</v>
      </c>
      <c r="F6" s="88">
        <v>5.64</v>
      </c>
      <c r="G6" s="87"/>
      <c r="H6" s="67"/>
      <c r="I6" s="67"/>
      <c r="J6" s="67"/>
    </row>
    <row r="7" spans="1:10" ht="15" customHeight="1" x14ac:dyDescent="0.25">
      <c r="A7" s="83" t="s">
        <v>514</v>
      </c>
      <c r="B7" s="83" t="s">
        <v>412</v>
      </c>
      <c r="C7" s="75"/>
      <c r="D7" s="85">
        <v>50</v>
      </c>
      <c r="E7" s="88">
        <v>5</v>
      </c>
      <c r="F7" s="88">
        <v>64</v>
      </c>
      <c r="G7" s="87"/>
      <c r="H7" s="67"/>
      <c r="I7" s="67"/>
      <c r="J7" s="67"/>
    </row>
    <row r="8" spans="1:10" ht="15" customHeight="1" x14ac:dyDescent="0.25">
      <c r="A8" s="83" t="s">
        <v>515</v>
      </c>
      <c r="B8" s="83" t="s">
        <v>422</v>
      </c>
      <c r="C8" s="83"/>
      <c r="D8" s="85">
        <v>1600</v>
      </c>
      <c r="E8" s="86">
        <v>40</v>
      </c>
      <c r="F8" s="86">
        <v>2.5</v>
      </c>
      <c r="G8" s="87"/>
      <c r="H8" s="67"/>
      <c r="I8" s="67"/>
      <c r="J8" s="67"/>
    </row>
    <row r="9" spans="1:10" ht="15" customHeight="1" x14ac:dyDescent="0.2">
      <c r="A9" s="113"/>
      <c r="B9" s="65"/>
      <c r="C9" s="85"/>
      <c r="G9" s="87"/>
      <c r="H9" s="67"/>
      <c r="I9" s="67"/>
      <c r="J9" s="67"/>
    </row>
    <row r="10" spans="1:10" ht="15" customHeight="1" x14ac:dyDescent="0.2">
      <c r="A10" s="113"/>
      <c r="B10" s="65"/>
      <c r="C10" s="85"/>
      <c r="G10" s="87"/>
      <c r="H10" s="67"/>
      <c r="I10" s="67"/>
      <c r="J10" s="67"/>
    </row>
    <row r="11" spans="1:10" ht="15" customHeight="1" x14ac:dyDescent="0.2">
      <c r="A11" s="113"/>
      <c r="B11" s="65"/>
      <c r="C11" s="85"/>
      <c r="G11" s="87"/>
      <c r="H11" s="67"/>
      <c r="I11" s="67"/>
      <c r="J11" s="67"/>
    </row>
    <row r="12" spans="1:10" ht="15" customHeight="1" x14ac:dyDescent="0.2">
      <c r="A12" s="113"/>
      <c r="B12" s="65"/>
      <c r="C12" s="85"/>
      <c r="G12" s="85"/>
    </row>
    <row r="13" spans="1:10" ht="27.75" customHeight="1" x14ac:dyDescent="0.2">
      <c r="A13" s="69"/>
      <c r="B13" s="65"/>
      <c r="G13" s="85"/>
    </row>
    <row r="14" spans="1:10" ht="15" customHeight="1" x14ac:dyDescent="0.2">
      <c r="A14" s="69"/>
      <c r="B14" s="65"/>
      <c r="G14" s="85"/>
    </row>
    <row r="15" spans="1:10" ht="15" customHeight="1" x14ac:dyDescent="0.2">
      <c r="A15" s="69"/>
      <c r="G15" s="85"/>
    </row>
    <row r="16" spans="1:10" ht="15" customHeight="1" x14ac:dyDescent="0.2">
      <c r="A16" s="69"/>
      <c r="G16" s="85"/>
    </row>
    <row r="17" spans="1:7" ht="15" customHeight="1" x14ac:dyDescent="0.2">
      <c r="A17" s="69"/>
      <c r="B17" s="68"/>
      <c r="G17" s="85"/>
    </row>
    <row r="18" spans="1:7" ht="15" customHeight="1" x14ac:dyDescent="0.2">
      <c r="A18" s="69"/>
      <c r="G18" s="85"/>
    </row>
    <row r="19" spans="1:7" ht="12.75" x14ac:dyDescent="0.2">
      <c r="A19" s="69"/>
      <c r="B19" s="68"/>
      <c r="G19" s="85"/>
    </row>
    <row r="20" spans="1:7" ht="12.75" x14ac:dyDescent="0.2">
      <c r="A20" s="69"/>
    </row>
    <row r="21" spans="1:7" ht="12.75" x14ac:dyDescent="0.2">
      <c r="A21" s="69"/>
      <c r="B21" s="65"/>
    </row>
    <row r="22" spans="1:7" ht="12.75" x14ac:dyDescent="0.2">
      <c r="A22" s="69"/>
    </row>
    <row r="23" spans="1:7" ht="12.75" x14ac:dyDescent="0.2">
      <c r="A23" s="69"/>
      <c r="B23" s="68"/>
    </row>
    <row r="24" spans="1:7" x14ac:dyDescent="0.25">
      <c r="A24" s="83"/>
      <c r="B24" s="83"/>
      <c r="C24" s="83"/>
    </row>
    <row r="25" spans="1:7" x14ac:dyDescent="0.25">
      <c r="A25" s="83"/>
      <c r="B25" s="83"/>
      <c r="C25" s="83"/>
    </row>
    <row r="26" spans="1:7" x14ac:dyDescent="0.25">
      <c r="A26" s="83"/>
      <c r="B26" s="83"/>
      <c r="C26" s="83"/>
    </row>
    <row r="27" spans="1:7" ht="15" customHeight="1" x14ac:dyDescent="0.25">
      <c r="A27" s="83"/>
      <c r="B27" s="83"/>
      <c r="C27" s="83"/>
    </row>
    <row r="28" spans="1:7" ht="15" customHeight="1" x14ac:dyDescent="0.25">
      <c r="A28" s="83"/>
      <c r="B28" s="83"/>
      <c r="C28" s="83"/>
    </row>
    <row r="29" spans="1:7" ht="15" customHeight="1" x14ac:dyDescent="0.2">
      <c r="A29" s="69"/>
      <c r="B29" s="68"/>
    </row>
    <row r="30" spans="1:7" ht="15" customHeight="1" x14ac:dyDescent="0.2">
      <c r="A30" s="69"/>
      <c r="B30" s="68"/>
    </row>
    <row r="31" spans="1:7" ht="15" customHeight="1" x14ac:dyDescent="0.2">
      <c r="A31" s="69"/>
    </row>
    <row r="32" spans="1:7" ht="15" customHeight="1" x14ac:dyDescent="0.2">
      <c r="A32" s="69"/>
      <c r="B32" s="68"/>
    </row>
    <row r="33" spans="1:2" ht="15" customHeight="1" x14ac:dyDescent="0.2">
      <c r="A33" s="69"/>
    </row>
    <row r="34" spans="1:2" ht="15" customHeight="1" x14ac:dyDescent="0.2">
      <c r="A34" s="69"/>
      <c r="B34" s="68"/>
    </row>
    <row r="35" spans="1:2" ht="15" customHeight="1" x14ac:dyDescent="0.2">
      <c r="A35" s="69"/>
    </row>
    <row r="36" spans="1:2" ht="15" customHeight="1" x14ac:dyDescent="0.2">
      <c r="A36" s="69"/>
    </row>
    <row r="37" spans="1:2" ht="15" customHeight="1" x14ac:dyDescent="0.2">
      <c r="A37" s="69"/>
    </row>
    <row r="38" spans="1:2" ht="15" customHeight="1" x14ac:dyDescent="0.2">
      <c r="A38" s="69"/>
    </row>
    <row r="39" spans="1:2" ht="15" customHeight="1" x14ac:dyDescent="0.2">
      <c r="A39" s="69"/>
      <c r="B39" s="68"/>
    </row>
    <row r="40" spans="1:2" ht="15" customHeight="1" x14ac:dyDescent="0.2">
      <c r="A40" s="69"/>
      <c r="B40" s="68"/>
    </row>
    <row r="41" spans="1:2" ht="15" customHeight="1" x14ac:dyDescent="0.2">
      <c r="A41" s="69"/>
      <c r="B41" s="68"/>
    </row>
    <row r="42" spans="1:2" ht="15" customHeight="1" x14ac:dyDescent="0.2">
      <c r="A42" s="69"/>
      <c r="B42" s="68"/>
    </row>
    <row r="43" spans="1:2" ht="12.75" x14ac:dyDescent="0.2">
      <c r="A43" s="69"/>
    </row>
    <row r="44" spans="1:2" ht="15" customHeight="1" x14ac:dyDescent="0.2">
      <c r="A44" s="69"/>
    </row>
    <row r="45" spans="1:2" ht="15" customHeight="1" x14ac:dyDescent="0.2">
      <c r="A45" s="69"/>
    </row>
    <row r="46" spans="1:2" ht="15" customHeight="1" x14ac:dyDescent="0.2">
      <c r="A46" s="69"/>
      <c r="B46" s="68"/>
    </row>
    <row r="47" spans="1:2" ht="15" customHeight="1" x14ac:dyDescent="0.2">
      <c r="A47" s="69"/>
      <c r="B47" s="68"/>
    </row>
    <row r="48" spans="1:2" ht="15" customHeight="1" x14ac:dyDescent="0.2">
      <c r="A48" s="69"/>
    </row>
    <row r="49" spans="1:6" ht="15" customHeight="1" x14ac:dyDescent="0.2">
      <c r="A49" s="69"/>
    </row>
    <row r="50" spans="1:6" ht="15" customHeight="1" x14ac:dyDescent="0.2">
      <c r="A50" s="69"/>
      <c r="B50" s="68"/>
    </row>
    <row r="51" spans="1:6" ht="15" customHeight="1" x14ac:dyDescent="0.2">
      <c r="A51" s="69"/>
      <c r="B51" s="68"/>
    </row>
    <row r="52" spans="1:6" ht="15" customHeight="1" x14ac:dyDescent="0.2">
      <c r="A52" s="69"/>
    </row>
    <row r="53" spans="1:6" ht="12.75" x14ac:dyDescent="0.2">
      <c r="A53" s="69"/>
    </row>
    <row r="54" spans="1:6" ht="15" customHeight="1" x14ac:dyDescent="0.2">
      <c r="A54" s="69"/>
    </row>
    <row r="55" spans="1:6" ht="15" customHeight="1" x14ac:dyDescent="0.2">
      <c r="A55" s="69"/>
    </row>
    <row r="56" spans="1:6" ht="15" customHeight="1" x14ac:dyDescent="0.2">
      <c r="A56" s="69"/>
    </row>
    <row r="57" spans="1:6" ht="15" customHeight="1" x14ac:dyDescent="0.2">
      <c r="A57" s="69"/>
    </row>
    <row r="58" spans="1:6" ht="15" customHeight="1" x14ac:dyDescent="0.2">
      <c r="A58" s="69"/>
      <c r="D58" s="69"/>
      <c r="E58" s="69"/>
      <c r="F58" s="69"/>
    </row>
    <row r="59" spans="1:6" ht="15" customHeight="1" x14ac:dyDescent="0.2">
      <c r="A59" s="69"/>
    </row>
    <row r="60" spans="1:6" ht="15" customHeight="1" x14ac:dyDescent="0.2">
      <c r="A60" s="69"/>
    </row>
    <row r="61" spans="1:6" ht="15" customHeight="1" x14ac:dyDescent="0.2">
      <c r="A61" s="69"/>
    </row>
    <row r="62" spans="1:6" ht="15" customHeight="1" x14ac:dyDescent="0.2">
      <c r="A62" s="69"/>
    </row>
    <row r="63" spans="1:6" ht="15" customHeight="1" x14ac:dyDescent="0.2">
      <c r="A63" s="69"/>
      <c r="B63" s="69"/>
      <c r="C63" s="69"/>
    </row>
    <row r="73" spans="7:7" ht="15" customHeight="1" x14ac:dyDescent="0.2">
      <c r="G73" s="69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0" sqref="E10"/>
    </sheetView>
  </sheetViews>
  <sheetFormatPr baseColWidth="10" defaultColWidth="10.28515625" defaultRowHeight="15" customHeight="1" x14ac:dyDescent="0.25"/>
  <cols>
    <col min="1" max="1" width="28.42578125" style="59" customWidth="1"/>
    <col min="2" max="2" width="23.5703125" style="59" customWidth="1"/>
    <col min="3" max="3" width="26.85546875" style="59" customWidth="1"/>
    <col min="4" max="4" width="27.42578125" style="59" customWidth="1"/>
    <col min="5" max="5" width="23.28515625" style="59" customWidth="1"/>
    <col min="6" max="6" width="24.5703125" style="59" customWidth="1"/>
    <col min="7" max="7" width="23.5703125" style="59" customWidth="1"/>
    <col min="8" max="8" width="22.7109375" style="59" customWidth="1"/>
    <col min="9" max="9" width="27.42578125" style="59" customWidth="1"/>
    <col min="10" max="10" width="13" style="59" customWidth="1"/>
    <col min="11" max="11" width="32" style="59" customWidth="1"/>
    <col min="12" max="12" width="19" style="59" customWidth="1"/>
    <col min="13" max="13" width="17.85546875" style="59" customWidth="1"/>
    <col min="14" max="16384" width="10.28515625" style="59"/>
  </cols>
  <sheetData>
    <row r="1" spans="1:6" s="61" customFormat="1" ht="15" customHeight="1" x14ac:dyDescent="0.2">
      <c r="A1" s="61" t="s">
        <v>393</v>
      </c>
      <c r="B1" s="61" t="s">
        <v>395</v>
      </c>
      <c r="C1" s="61" t="s">
        <v>51</v>
      </c>
      <c r="D1" s="61" t="s">
        <v>52</v>
      </c>
      <c r="E1" s="61" t="s">
        <v>52</v>
      </c>
      <c r="F1" s="61" t="s">
        <v>53</v>
      </c>
    </row>
    <row r="2" spans="1:6" s="62" customFormat="1" ht="15" customHeight="1" x14ac:dyDescent="0.2">
      <c r="C2" s="62" t="s">
        <v>54</v>
      </c>
      <c r="D2" s="62" t="s">
        <v>54</v>
      </c>
      <c r="E2" s="62" t="s">
        <v>55</v>
      </c>
      <c r="F2" s="62" t="s">
        <v>56</v>
      </c>
    </row>
    <row r="3" spans="1:6" s="64" customFormat="1" ht="15" customHeight="1" x14ac:dyDescent="0.25">
      <c r="A3" s="66" t="s">
        <v>398</v>
      </c>
      <c r="B3" s="66" t="s">
        <v>399</v>
      </c>
      <c r="D3" s="70">
        <v>2.5</v>
      </c>
      <c r="E3" s="93">
        <v>0.3</v>
      </c>
    </row>
    <row r="4" spans="1:6" s="64" customFormat="1" ht="15" customHeight="1" x14ac:dyDescent="0.25">
      <c r="A4" s="68" t="s">
        <v>401</v>
      </c>
      <c r="B4" s="68" t="s">
        <v>402</v>
      </c>
      <c r="D4" s="70">
        <v>3.8</v>
      </c>
      <c r="E4" s="93">
        <v>0.3</v>
      </c>
    </row>
    <row r="5" spans="1:6" ht="15" customHeight="1" x14ac:dyDescent="0.25">
      <c r="A5" s="66" t="s">
        <v>93</v>
      </c>
      <c r="B5" s="66" t="s">
        <v>404</v>
      </c>
      <c r="D5" s="92">
        <v>3.8</v>
      </c>
      <c r="E5" s="71">
        <v>0.3</v>
      </c>
    </row>
    <row r="6" spans="1:6" ht="15" customHeight="1" x14ac:dyDescent="0.25">
      <c r="A6" s="68" t="s">
        <v>96</v>
      </c>
      <c r="B6" s="68" t="s">
        <v>405</v>
      </c>
      <c r="D6" s="92">
        <v>2.5</v>
      </c>
      <c r="E6" s="71">
        <v>0.3</v>
      </c>
    </row>
    <row r="7" spans="1:6" ht="15" customHeight="1" x14ac:dyDescent="0.25">
      <c r="A7" s="65" t="s">
        <v>406</v>
      </c>
      <c r="B7" s="69" t="s">
        <v>407</v>
      </c>
      <c r="D7" s="94">
        <v>2.5</v>
      </c>
      <c r="E7" s="94">
        <v>0.6</v>
      </c>
    </row>
    <row r="8" spans="1:6" ht="15" customHeight="1" x14ac:dyDescent="0.25">
      <c r="A8" s="68" t="s">
        <v>408</v>
      </c>
      <c r="B8" s="68" t="s">
        <v>409</v>
      </c>
      <c r="D8" s="92">
        <v>3.8</v>
      </c>
      <c r="E8" s="71">
        <v>0.9</v>
      </c>
    </row>
    <row r="9" spans="1:6" ht="15" customHeight="1" x14ac:dyDescent="0.25">
      <c r="A9" s="66" t="s">
        <v>410</v>
      </c>
      <c r="B9" s="66" t="s">
        <v>411</v>
      </c>
      <c r="D9" s="94">
        <v>2.5</v>
      </c>
      <c r="E9" s="94">
        <v>0.3</v>
      </c>
    </row>
    <row r="10" spans="1:6" ht="15" customHeight="1" x14ac:dyDescent="0.25">
      <c r="A10" s="66" t="s">
        <v>49</v>
      </c>
      <c r="B10" s="66" t="s">
        <v>412</v>
      </c>
      <c r="D10" s="71">
        <v>2.5</v>
      </c>
      <c r="E10" s="94">
        <v>0.6</v>
      </c>
    </row>
    <row r="11" spans="1:6" ht="15" customHeight="1" x14ac:dyDescent="0.25">
      <c r="A11" s="66" t="s">
        <v>413</v>
      </c>
      <c r="B11" s="66" t="s">
        <v>414</v>
      </c>
      <c r="D11" s="94">
        <v>2.5</v>
      </c>
      <c r="E11" s="94">
        <v>0.6</v>
      </c>
    </row>
    <row r="12" spans="1:6" ht="15" customHeight="1" x14ac:dyDescent="0.25">
      <c r="A12" s="68" t="s">
        <v>94</v>
      </c>
      <c r="B12" s="68" t="s">
        <v>397</v>
      </c>
      <c r="D12" s="94">
        <v>2.5</v>
      </c>
      <c r="E12" s="94">
        <v>0.6</v>
      </c>
    </row>
    <row r="13" spans="1:6" ht="15" customHeight="1" x14ac:dyDescent="0.25">
      <c r="A13" s="68" t="s">
        <v>400</v>
      </c>
      <c r="B13" s="68" t="s">
        <v>400</v>
      </c>
      <c r="D13" s="94">
        <v>3.8</v>
      </c>
      <c r="E13" s="94">
        <v>0.9</v>
      </c>
    </row>
    <row r="14" spans="1:6" ht="15" customHeight="1" x14ac:dyDescent="0.25">
      <c r="A14" s="66" t="s">
        <v>419</v>
      </c>
      <c r="B14" s="66" t="s">
        <v>420</v>
      </c>
      <c r="D14" s="71">
        <v>2.5</v>
      </c>
      <c r="E14" s="94">
        <v>0.3</v>
      </c>
    </row>
    <row r="15" spans="1:6" ht="15" customHeight="1" x14ac:dyDescent="0.25">
      <c r="A15" s="65" t="s">
        <v>417</v>
      </c>
      <c r="B15" s="65" t="s">
        <v>418</v>
      </c>
      <c r="D15" s="92">
        <v>5</v>
      </c>
      <c r="E15" s="71">
        <v>1.5</v>
      </c>
    </row>
    <row r="16" spans="1:6" x14ac:dyDescent="0.25">
      <c r="A16" s="66" t="s">
        <v>327</v>
      </c>
      <c r="B16" s="68" t="s">
        <v>403</v>
      </c>
      <c r="D16" s="94">
        <v>2.5</v>
      </c>
      <c r="E16" s="71">
        <v>0.3</v>
      </c>
    </row>
    <row r="17" spans="1:5" x14ac:dyDescent="0.25">
      <c r="A17" s="65" t="s">
        <v>95</v>
      </c>
      <c r="B17" s="65" t="s">
        <v>421</v>
      </c>
      <c r="D17" s="94">
        <v>2.5</v>
      </c>
      <c r="E17" s="71">
        <v>0.3</v>
      </c>
    </row>
    <row r="18" spans="1:5" s="83" customFormat="1" x14ac:dyDescent="0.25">
      <c r="A18" s="65"/>
      <c r="B18" s="65"/>
      <c r="D18" s="94"/>
      <c r="E18" s="71"/>
    </row>
    <row r="19" spans="1:5" s="83" customFormat="1" x14ac:dyDescent="0.25">
      <c r="A19" s="65"/>
      <c r="B19" s="65"/>
      <c r="D19" s="94"/>
      <c r="E19" s="71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E1" workbookViewId="0">
      <selection activeCell="H20" sqref="H20"/>
    </sheetView>
  </sheetViews>
  <sheetFormatPr baseColWidth="10" defaultColWidth="10.28515625" defaultRowHeight="15" customHeight="1" x14ac:dyDescent="0.25"/>
  <cols>
    <col min="1" max="1" width="14.85546875" style="59" bestFit="1" customWidth="1"/>
    <col min="2" max="2" width="13" style="59" hidden="1" customWidth="1"/>
    <col min="3" max="3" width="11.85546875" style="59" bestFit="1" customWidth="1"/>
    <col min="4" max="4" width="16.7109375" style="59" bestFit="1" customWidth="1"/>
    <col min="5" max="5" width="18.140625" style="59" bestFit="1" customWidth="1"/>
    <col min="6" max="6" width="17.7109375" style="59" bestFit="1" customWidth="1"/>
    <col min="7" max="7" width="6.140625" style="59" bestFit="1" customWidth="1"/>
    <col min="8" max="8" width="17.5703125" style="83" bestFit="1" customWidth="1"/>
    <col min="9" max="9" width="20.85546875" style="59" bestFit="1" customWidth="1"/>
    <col min="10" max="10" width="21.85546875" bestFit="1" customWidth="1"/>
    <col min="11" max="16384" width="10.28515625" style="59"/>
  </cols>
  <sheetData>
    <row r="1" spans="1:10" s="61" customFormat="1" ht="15" customHeight="1" x14ac:dyDescent="0.2">
      <c r="A1" s="72" t="s">
        <v>393</v>
      </c>
      <c r="B1" s="72" t="s">
        <v>395</v>
      </c>
      <c r="C1" s="72" t="s">
        <v>57</v>
      </c>
      <c r="D1" s="72" t="s">
        <v>58</v>
      </c>
      <c r="E1" s="72" t="s">
        <v>59</v>
      </c>
      <c r="F1" s="72" t="s">
        <v>60</v>
      </c>
      <c r="G1" s="73" t="s">
        <v>426</v>
      </c>
      <c r="H1" s="73" t="s">
        <v>476</v>
      </c>
      <c r="I1" s="61" t="s">
        <v>474</v>
      </c>
      <c r="J1" s="120" t="s">
        <v>475</v>
      </c>
    </row>
    <row r="2" spans="1:10" s="62" customFormat="1" ht="15" customHeight="1" x14ac:dyDescent="0.2">
      <c r="A2" s="63"/>
      <c r="B2" s="63"/>
      <c r="C2" s="63" t="s">
        <v>61</v>
      </c>
      <c r="D2" s="63" t="s">
        <v>61</v>
      </c>
      <c r="E2" s="63" t="s">
        <v>61</v>
      </c>
      <c r="F2" s="63" t="s">
        <v>62</v>
      </c>
      <c r="G2" s="63" t="s">
        <v>44</v>
      </c>
      <c r="H2" s="121" t="s">
        <v>473</v>
      </c>
      <c r="I2" s="62" t="s">
        <v>473</v>
      </c>
      <c r="J2" s="121" t="s">
        <v>473</v>
      </c>
    </row>
    <row r="3" spans="1:10" ht="15" customHeight="1" x14ac:dyDescent="0.25">
      <c r="A3" s="59" t="s">
        <v>512</v>
      </c>
      <c r="B3" s="74"/>
      <c r="C3" s="74">
        <v>26.6</v>
      </c>
      <c r="D3" s="74">
        <v>10</v>
      </c>
      <c r="E3" s="74">
        <v>12</v>
      </c>
      <c r="F3" s="74" t="s">
        <v>63</v>
      </c>
      <c r="G3" s="74">
        <v>848</v>
      </c>
      <c r="H3" s="83">
        <f>G3*C3</f>
        <v>22556.800000000003</v>
      </c>
      <c r="I3" s="59">
        <f t="shared" ref="I3:I8" si="0">G3*E3</f>
        <v>10176</v>
      </c>
      <c r="J3" s="83">
        <f>G3*D3</f>
        <v>8480</v>
      </c>
    </row>
    <row r="4" spans="1:10" ht="15" customHeight="1" x14ac:dyDescent="0.25">
      <c r="A4" s="59" t="s">
        <v>513</v>
      </c>
      <c r="B4" s="74"/>
      <c r="C4" s="74">
        <v>5</v>
      </c>
      <c r="D4" s="74">
        <v>10</v>
      </c>
      <c r="E4" s="74">
        <v>12</v>
      </c>
      <c r="F4" s="74" t="s">
        <v>63</v>
      </c>
      <c r="G4" s="75">
        <v>31</v>
      </c>
      <c r="H4" s="83">
        <f t="shared" ref="H4:H8" si="1">G4*C4</f>
        <v>155</v>
      </c>
      <c r="I4" s="83">
        <f t="shared" si="0"/>
        <v>372</v>
      </c>
      <c r="J4" s="83">
        <f t="shared" ref="J4:J8" si="2">G4*D4</f>
        <v>310</v>
      </c>
    </row>
    <row r="5" spans="1:10" ht="15" customHeight="1" x14ac:dyDescent="0.25">
      <c r="A5" s="59" t="s">
        <v>50</v>
      </c>
      <c r="B5" s="74"/>
      <c r="C5" s="74">
        <v>8.39</v>
      </c>
      <c r="D5" s="74">
        <v>5</v>
      </c>
      <c r="E5" s="74">
        <v>5</v>
      </c>
      <c r="F5" s="74" t="s">
        <v>63</v>
      </c>
      <c r="G5" s="74">
        <v>102</v>
      </c>
      <c r="H5" s="83">
        <f t="shared" si="1"/>
        <v>855.78000000000009</v>
      </c>
      <c r="I5" s="83">
        <f t="shared" si="0"/>
        <v>510</v>
      </c>
      <c r="J5" s="83">
        <f t="shared" si="2"/>
        <v>510</v>
      </c>
    </row>
    <row r="6" spans="1:10" ht="15" customHeight="1" x14ac:dyDescent="0.25">
      <c r="A6" s="59" t="s">
        <v>95</v>
      </c>
      <c r="B6" s="74"/>
      <c r="C6" s="74">
        <v>4.4400000000000004</v>
      </c>
      <c r="D6" s="74">
        <v>10</v>
      </c>
      <c r="E6" s="74">
        <v>10</v>
      </c>
      <c r="F6" s="74" t="s">
        <v>63</v>
      </c>
      <c r="G6" s="75">
        <v>31</v>
      </c>
      <c r="H6" s="83">
        <f t="shared" si="1"/>
        <v>137.64000000000001</v>
      </c>
      <c r="I6" s="83">
        <f t="shared" si="0"/>
        <v>310</v>
      </c>
      <c r="J6" s="83">
        <f t="shared" si="2"/>
        <v>310</v>
      </c>
    </row>
    <row r="7" spans="1:10" ht="15" customHeight="1" x14ac:dyDescent="0.25">
      <c r="A7" s="59" t="s">
        <v>514</v>
      </c>
      <c r="B7" s="74"/>
      <c r="C7" s="74">
        <v>8.39</v>
      </c>
      <c r="D7" s="74">
        <v>6</v>
      </c>
      <c r="E7" s="74">
        <v>6</v>
      </c>
      <c r="F7" s="74" t="s">
        <v>63</v>
      </c>
      <c r="G7" s="74">
        <v>40</v>
      </c>
      <c r="H7" s="83">
        <f t="shared" si="1"/>
        <v>335.6</v>
      </c>
      <c r="I7" s="83">
        <f t="shared" si="0"/>
        <v>240</v>
      </c>
      <c r="J7" s="83">
        <f t="shared" si="2"/>
        <v>240</v>
      </c>
    </row>
    <row r="8" spans="1:10" ht="15" customHeight="1" x14ac:dyDescent="0.25">
      <c r="A8" s="59" t="s">
        <v>515</v>
      </c>
      <c r="B8" s="74"/>
      <c r="C8" s="74">
        <v>2.15</v>
      </c>
      <c r="D8" s="74">
        <v>16</v>
      </c>
      <c r="E8" s="74">
        <v>16</v>
      </c>
      <c r="F8" s="74" t="s">
        <v>63</v>
      </c>
      <c r="G8" s="74">
        <v>14</v>
      </c>
      <c r="H8" s="83">
        <f t="shared" si="1"/>
        <v>30.099999999999998</v>
      </c>
      <c r="I8" s="83">
        <f t="shared" si="0"/>
        <v>224</v>
      </c>
      <c r="J8" s="83">
        <f t="shared" si="2"/>
        <v>224</v>
      </c>
    </row>
    <row r="9" spans="1:10" ht="15" customHeight="1" x14ac:dyDescent="0.25">
      <c r="A9" s="76"/>
      <c r="B9" s="74"/>
      <c r="C9" s="74"/>
      <c r="D9" s="74"/>
      <c r="E9" s="74"/>
      <c r="F9" s="74"/>
      <c r="G9" s="74"/>
      <c r="I9" s="83"/>
      <c r="J9" s="83"/>
    </row>
    <row r="10" spans="1:10" ht="15" customHeight="1" x14ac:dyDescent="0.25">
      <c r="B10" s="74"/>
      <c r="C10" s="74"/>
      <c r="D10" s="74"/>
      <c r="E10" s="74"/>
      <c r="F10" s="74"/>
      <c r="G10" s="75"/>
      <c r="I10" s="83"/>
      <c r="J10" s="83"/>
    </row>
    <row r="11" spans="1:10" ht="15" customHeight="1" x14ac:dyDescent="0.25">
      <c r="B11" s="74"/>
      <c r="C11" s="74"/>
      <c r="D11" s="74"/>
      <c r="E11" s="74"/>
      <c r="F11" s="74"/>
      <c r="G11" s="74"/>
      <c r="I11" s="83"/>
      <c r="J11" s="83"/>
    </row>
    <row r="12" spans="1:10" ht="15" customHeight="1" x14ac:dyDescent="0.25">
      <c r="B12" s="74"/>
      <c r="C12" s="74"/>
      <c r="D12" s="74"/>
      <c r="E12" s="74"/>
      <c r="F12" s="74"/>
      <c r="G12" s="74"/>
      <c r="I12" s="83"/>
      <c r="J12" s="83"/>
    </row>
    <row r="13" spans="1:10" ht="15" customHeight="1" x14ac:dyDescent="0.25">
      <c r="B13" s="74"/>
      <c r="C13" s="74"/>
      <c r="D13" s="74"/>
      <c r="E13" s="74"/>
      <c r="F13" s="74"/>
      <c r="G13" s="74"/>
      <c r="I13" s="83"/>
      <c r="J13" s="83"/>
    </row>
    <row r="14" spans="1:10" ht="15" customHeight="1" x14ac:dyDescent="0.25">
      <c r="B14" s="74"/>
      <c r="C14" s="74"/>
      <c r="D14" s="74"/>
      <c r="E14" s="74"/>
      <c r="F14" s="74"/>
      <c r="G14" s="75"/>
      <c r="H14" s="122" t="s">
        <v>516</v>
      </c>
      <c r="I14" s="122"/>
      <c r="J14" s="122"/>
    </row>
    <row r="15" spans="1:10" ht="15" customHeight="1" x14ac:dyDescent="0.25">
      <c r="B15" s="74"/>
      <c r="C15" s="74"/>
      <c r="D15" s="74"/>
      <c r="E15" s="74"/>
      <c r="F15" s="74"/>
      <c r="G15" s="74"/>
      <c r="H15" s="122" t="s">
        <v>57</v>
      </c>
      <c r="I15" s="122" t="s">
        <v>517</v>
      </c>
      <c r="J15" s="122" t="s">
        <v>518</v>
      </c>
    </row>
    <row r="16" spans="1:10" x14ac:dyDescent="0.25">
      <c r="B16" s="74"/>
      <c r="C16" s="74"/>
      <c r="D16" s="74"/>
      <c r="E16" s="74"/>
      <c r="F16" s="74"/>
      <c r="G16" s="74"/>
      <c r="H16" s="63" t="s">
        <v>61</v>
      </c>
      <c r="I16" s="63" t="s">
        <v>61</v>
      </c>
      <c r="J16" s="63" t="s">
        <v>61</v>
      </c>
    </row>
    <row r="17" spans="2:10" s="83" customFormat="1" ht="15.75" thickBot="1" x14ac:dyDescent="0.3">
      <c r="B17" s="74"/>
      <c r="C17" s="74"/>
      <c r="D17" s="74"/>
      <c r="E17" s="74"/>
      <c r="F17" s="74"/>
      <c r="G17" s="74"/>
      <c r="H17" s="18">
        <f>H18</f>
        <v>22.580600375234521</v>
      </c>
      <c r="I17" s="18">
        <f t="shared" ref="I17:J17" si="3">I18</f>
        <v>11.099437148217635</v>
      </c>
      <c r="J17" s="18">
        <f t="shared" si="3"/>
        <v>9.4502814258911823</v>
      </c>
    </row>
    <row r="18" spans="2:10" s="83" customFormat="1" ht="15.75" thickBot="1" x14ac:dyDescent="0.3">
      <c r="B18" s="74"/>
      <c r="C18" s="74"/>
      <c r="D18" s="74"/>
      <c r="E18" s="74"/>
      <c r="F18" s="74"/>
      <c r="G18" s="74"/>
      <c r="H18" s="51">
        <f>SUM(H3:H15)/SUM(G3:G16)</f>
        <v>22.580600375234521</v>
      </c>
      <c r="I18" s="51">
        <f>SUM(I3:I16)/SUM(G3:G16)</f>
        <v>11.099437148217635</v>
      </c>
      <c r="J18" s="51">
        <f>SUM(J3:J16)/SUM(G3:G16)</f>
        <v>9.4502814258911823</v>
      </c>
    </row>
    <row r="19" spans="2:10" s="83" customFormat="1" x14ac:dyDescent="0.25">
      <c r="B19" s="74"/>
      <c r="C19" s="74"/>
      <c r="D19" s="74"/>
      <c r="E19" s="74"/>
      <c r="F19" s="74"/>
      <c r="G19" s="74"/>
      <c r="H19" s="74"/>
    </row>
    <row r="20" spans="2:10" ht="15" customHeight="1" x14ac:dyDescent="0.25">
      <c r="B20" s="74"/>
      <c r="C20" s="74"/>
      <c r="D20" s="74"/>
      <c r="E20" s="74"/>
      <c r="F20" s="74"/>
      <c r="G20" s="74"/>
      <c r="H20" s="83">
        <f>H18/10.71</f>
        <v>2.1083660481077984</v>
      </c>
      <c r="J20">
        <f>J18/10.71</f>
        <v>0.88237921810375175</v>
      </c>
    </row>
    <row r="21" spans="2:10" ht="15" customHeight="1" x14ac:dyDescent="0.25">
      <c r="G21" s="74"/>
      <c r="H21" s="74"/>
    </row>
    <row r="22" spans="2:10" ht="15" customHeight="1" x14ac:dyDescent="0.25">
      <c r="F22" s="77"/>
      <c r="G22" s="74"/>
      <c r="H22" s="74"/>
    </row>
    <row r="23" spans="2:10" ht="15" customHeight="1" x14ac:dyDescent="0.25">
      <c r="G23" s="74"/>
      <c r="H23" s="74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14</vt:i4>
      </vt:variant>
    </vt:vector>
  </HeadingPairs>
  <TitlesOfParts>
    <vt:vector size="30" baseType="lpstr">
      <vt:lpstr>Title</vt:lpstr>
      <vt:lpstr>&lt;90.1 Constructions&gt;</vt:lpstr>
      <vt:lpstr>System descriptions</vt:lpstr>
      <vt:lpstr>&lt;90.1 Systems</vt:lpstr>
      <vt:lpstr>&lt;ASHRAE Space Types&gt;</vt:lpstr>
      <vt:lpstr>Spaces</vt:lpstr>
      <vt:lpstr>Occupancy</vt:lpstr>
      <vt:lpstr>SpacesVentilation</vt:lpstr>
      <vt:lpstr>SpacesLoads</vt:lpstr>
      <vt:lpstr>Construction summary</vt:lpstr>
      <vt:lpstr>Schedules</vt:lpstr>
      <vt:lpstr>HVAC</vt:lpstr>
      <vt:lpstr>Service hot water</vt:lpstr>
      <vt:lpstr>Process loads</vt:lpstr>
      <vt:lpstr>(Variants)</vt:lpstr>
      <vt:lpstr>(GlobalSettings)</vt:lpstr>
      <vt:lpstr>avgOutdoorTemp</vt:lpstr>
      <vt:lpstr>baseDir</vt:lpstr>
      <vt:lpstr>beginDay</vt:lpstr>
      <vt:lpstr>beginMonth</vt:lpstr>
      <vt:lpstr>BL_Walls</vt:lpstr>
      <vt:lpstr>endDay</vt:lpstr>
      <vt:lpstr>endMonth</vt:lpstr>
      <vt:lpstr>maxMonthDT</vt:lpstr>
      <vt:lpstr>pathAD</vt:lpstr>
      <vt:lpstr>pathBL</vt:lpstr>
      <vt:lpstr>runWeather</vt:lpstr>
      <vt:lpstr>showerFlow</vt:lpstr>
      <vt:lpstr>sinkFlow</vt:lpstr>
      <vt:lpstr>solarDist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2017-07-10T14:57:46Z</dcterms:modified>
</cp:coreProperties>
</file>