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525" windowWidth="27795" windowHeight="13950" activeTab="1"/>
  </bookViews>
  <sheets>
    <sheet name="DATABASE" sheetId="4" r:id="rId1"/>
    <sheet name="Fuel" sheetId="1" r:id="rId2"/>
    <sheet name="Overview" sheetId="8" r:id="rId3"/>
    <sheet name="Sensible" sheetId="7" r:id="rId4"/>
    <sheet name="Sensible breakdown" sheetId="6" r:id="rId5"/>
    <sheet name="&lt;Testing&gt;" sheetId="2" r:id="rId6"/>
  </sheets>
  <externalReferences>
    <externalReference r:id="rId7"/>
  </externalReferences>
  <definedNames>
    <definedName name="dataTable" localSheetId="4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79" i="1" l="1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D3" i="6"/>
  <c r="E3" i="6"/>
  <c r="F3" i="6"/>
  <c r="G3" i="6"/>
  <c r="C3" i="6"/>
  <c r="M3" i="8"/>
  <c r="N3" i="8"/>
  <c r="O3" i="8"/>
  <c r="P3" i="8"/>
  <c r="L3" i="8"/>
  <c r="D3" i="8" s="1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P37" i="8"/>
  <c r="O37" i="8"/>
  <c r="N37" i="8"/>
  <c r="M37" i="8"/>
  <c r="L37" i="8"/>
  <c r="P36" i="8"/>
  <c r="O36" i="8"/>
  <c r="N36" i="8"/>
  <c r="M36" i="8"/>
  <c r="L36" i="8"/>
  <c r="L29" i="8"/>
  <c r="M29" i="8"/>
  <c r="N29" i="8"/>
  <c r="O29" i="8"/>
  <c r="P29" i="8"/>
  <c r="M28" i="8"/>
  <c r="N28" i="8"/>
  <c r="O28" i="8"/>
  <c r="P28" i="8"/>
  <c r="L28" i="8"/>
  <c r="L4" i="8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D4" i="8"/>
  <c r="Q57" i="1"/>
  <c r="R57" i="1"/>
  <c r="S57" i="1"/>
  <c r="T57" i="1"/>
  <c r="U57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G37" i="1" s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S13" i="1"/>
  <c r="T13" i="1"/>
  <c r="U13" i="1"/>
  <c r="R13" i="1"/>
  <c r="Q13" i="1"/>
  <c r="R10" i="1"/>
  <c r="S10" i="1"/>
  <c r="T10" i="1"/>
  <c r="U10" i="1"/>
  <c r="R11" i="1"/>
  <c r="S11" i="1"/>
  <c r="T11" i="1"/>
  <c r="U11" i="1"/>
  <c r="Q11" i="1"/>
  <c r="Q10" i="1"/>
  <c r="G13" i="2"/>
  <c r="I19" i="2"/>
  <c r="G4" i="2"/>
  <c r="P31" i="8" l="1"/>
  <c r="R4" i="8"/>
  <c r="E4" i="8" s="1"/>
  <c r="N31" i="8"/>
  <c r="N25" i="8"/>
  <c r="N32" i="8" s="1"/>
  <c r="R3" i="8"/>
  <c r="E3" i="8" s="1"/>
  <c r="L30" i="8"/>
  <c r="P25" i="8"/>
  <c r="P33" i="8" s="1"/>
  <c r="M25" i="8"/>
  <c r="M33" i="8" s="1"/>
  <c r="L25" i="8"/>
  <c r="L33" i="8" s="1"/>
  <c r="N33" i="8"/>
  <c r="O31" i="8"/>
  <c r="O25" i="8"/>
  <c r="O33" i="8" s="1"/>
  <c r="L31" i="8"/>
  <c r="M31" i="8"/>
  <c r="O30" i="8"/>
  <c r="P30" i="8"/>
  <c r="N30" i="8"/>
  <c r="M30" i="8"/>
  <c r="L32" i="8" l="1"/>
  <c r="M32" i="8"/>
  <c r="P32" i="8"/>
  <c r="O32" i="8"/>
  <c r="W20" i="1" l="1"/>
  <c r="D14" i="8" l="1"/>
  <c r="D13" i="8"/>
  <c r="P48" i="8"/>
  <c r="O48" i="8"/>
  <c r="N48" i="8"/>
  <c r="M48" i="8"/>
  <c r="L48" i="8"/>
  <c r="D48" i="8" s="1"/>
  <c r="E29" i="8"/>
  <c r="D29" i="8"/>
  <c r="E28" i="8"/>
  <c r="D28" i="8"/>
  <c r="D23" i="8"/>
  <c r="D24" i="8"/>
  <c r="D22" i="8"/>
  <c r="D19" i="8"/>
  <c r="D18" i="8"/>
  <c r="D17" i="8"/>
  <c r="D12" i="8"/>
  <c r="D11" i="8"/>
  <c r="P47" i="8"/>
  <c r="O47" i="8"/>
  <c r="N47" i="8"/>
  <c r="M47" i="8"/>
  <c r="L47" i="8"/>
  <c r="D10" i="8"/>
  <c r="D7" i="8"/>
  <c r="D6" i="8"/>
  <c r="D31" i="8" l="1"/>
  <c r="D30" i="8"/>
  <c r="D37" i="8"/>
  <c r="D36" i="8"/>
  <c r="D39" i="8"/>
  <c r="D40" i="8"/>
  <c r="R44" i="8"/>
  <c r="R10" i="8"/>
  <c r="E10" i="8" s="1"/>
  <c r="R14" i="8"/>
  <c r="E14" i="8" s="1"/>
  <c r="R6" i="8"/>
  <c r="E6" i="8" s="1"/>
  <c r="R36" i="8"/>
  <c r="R40" i="8"/>
  <c r="R39" i="8"/>
  <c r="R48" i="8"/>
  <c r="E48" i="8" s="1"/>
  <c r="R37" i="8"/>
  <c r="R41" i="8"/>
  <c r="R24" i="8"/>
  <c r="E24" i="8" s="1"/>
  <c r="R43" i="8"/>
  <c r="R47" i="8"/>
  <c r="R19" i="8"/>
  <c r="E19" i="8" s="1"/>
  <c r="R13" i="8"/>
  <c r="E13" i="8" s="1"/>
  <c r="R7" i="8"/>
  <c r="E7" i="8" s="1"/>
  <c r="R29" i="8"/>
  <c r="R42" i="8"/>
  <c r="E30" i="8"/>
  <c r="R12" i="8"/>
  <c r="E12" i="8" s="1"/>
  <c r="R18" i="8"/>
  <c r="E18" i="8" s="1"/>
  <c r="E36" i="8" s="1"/>
  <c r="R23" i="8"/>
  <c r="E23" i="8" s="1"/>
  <c r="R11" i="8"/>
  <c r="E11" i="8" s="1"/>
  <c r="R22" i="8"/>
  <c r="E22" i="8" s="1"/>
  <c r="R17" i="8"/>
  <c r="E17" i="8" s="1"/>
  <c r="R28" i="8"/>
  <c r="R31" i="8" l="1"/>
  <c r="E31" i="8"/>
  <c r="D25" i="8"/>
  <c r="D32" i="8"/>
  <c r="D33" i="8"/>
  <c r="D38" i="8"/>
  <c r="D41" i="8"/>
  <c r="E40" i="8"/>
  <c r="E39" i="8"/>
  <c r="E37" i="8"/>
  <c r="E38" i="8" s="1"/>
  <c r="R25" i="8"/>
  <c r="E25" i="8" s="1"/>
  <c r="R30" i="8"/>
  <c r="H8" i="6"/>
  <c r="H11" i="6"/>
  <c r="H16" i="6"/>
  <c r="H5" i="6"/>
  <c r="H13" i="6"/>
  <c r="H12" i="6"/>
  <c r="H6" i="6"/>
  <c r="H7" i="6"/>
  <c r="H14" i="6"/>
  <c r="H18" i="6"/>
  <c r="H9" i="6"/>
  <c r="H3" i="6"/>
  <c r="H17" i="6"/>
  <c r="H4" i="6"/>
  <c r="H15" i="6"/>
  <c r="H10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E33" i="8" l="1"/>
  <c r="R33" i="8"/>
  <c r="E32" i="8"/>
  <c r="R32" i="8"/>
  <c r="E41" i="8"/>
  <c r="Z57" i="1"/>
  <c r="G57" i="1" s="1"/>
  <c r="M57" i="1" s="1"/>
  <c r="X58" i="1"/>
  <c r="W58" i="1"/>
  <c r="F57" i="1"/>
  <c r="F36" i="1"/>
  <c r="F38" i="1"/>
  <c r="F40" i="1"/>
  <c r="F42" i="1"/>
  <c r="F44" i="1"/>
  <c r="F46" i="1"/>
  <c r="F48" i="1"/>
  <c r="F50" i="1"/>
  <c r="F52" i="1"/>
  <c r="F54" i="1"/>
  <c r="F56" i="1"/>
  <c r="J57" i="1" l="1"/>
  <c r="H57" i="1"/>
  <c r="G14" i="1" l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9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F53" i="1" l="1"/>
  <c r="R62" i="1"/>
  <c r="F39" i="1"/>
  <c r="F55" i="1"/>
  <c r="J55" i="1" s="1"/>
  <c r="F23" i="1"/>
  <c r="J23" i="1" s="1"/>
  <c r="F33" i="1"/>
  <c r="K33" i="1" s="1"/>
  <c r="F41" i="1"/>
  <c r="F49" i="1"/>
  <c r="Q60" i="1"/>
  <c r="F60" i="1" s="1"/>
  <c r="F43" i="1"/>
  <c r="F13" i="1"/>
  <c r="F31" i="1"/>
  <c r="J31" i="1" s="1"/>
  <c r="W57" i="1"/>
  <c r="D57" i="1" s="1"/>
  <c r="F51" i="1"/>
  <c r="Q61" i="1"/>
  <c r="F61" i="1" s="1"/>
  <c r="Q62" i="1"/>
  <c r="F62" i="1" s="1"/>
  <c r="U60" i="1"/>
  <c r="F45" i="1"/>
  <c r="T60" i="1"/>
  <c r="U61" i="1"/>
  <c r="S60" i="1"/>
  <c r="F47" i="1"/>
  <c r="T61" i="1"/>
  <c r="R60" i="1"/>
  <c r="S61" i="1"/>
  <c r="X57" i="1"/>
  <c r="E57" i="1" s="1"/>
  <c r="R61" i="1"/>
  <c r="U62" i="1"/>
  <c r="T62" i="1"/>
  <c r="S62" i="1"/>
  <c r="F17" i="1"/>
  <c r="G31" i="1"/>
  <c r="M31" i="1" s="1"/>
  <c r="F15" i="1"/>
  <c r="F27" i="1"/>
  <c r="J27" i="1" s="1"/>
  <c r="G33" i="1"/>
  <c r="N33" i="1" s="1"/>
  <c r="F19" i="1"/>
  <c r="F35" i="1"/>
  <c r="L35" i="1" s="1"/>
  <c r="G35" i="1"/>
  <c r="O35" i="1" s="1"/>
  <c r="F21" i="1"/>
  <c r="J21" i="1" s="1"/>
  <c r="F25" i="1"/>
  <c r="J25" i="1" s="1"/>
  <c r="F29" i="1"/>
  <c r="J29" i="1" s="1"/>
  <c r="F37" i="1"/>
  <c r="F65" i="1" s="1"/>
  <c r="J15" i="1" l="1"/>
  <c r="F92" i="1"/>
  <c r="D92" i="1"/>
  <c r="F66" i="1"/>
  <c r="F67" i="1" s="1"/>
  <c r="J37" i="1"/>
  <c r="L19" i="1"/>
  <c r="L60" i="1" s="1"/>
  <c r="F72" i="1" s="1"/>
  <c r="K17" i="1"/>
  <c r="K60" i="1" s="1"/>
  <c r="F71" i="1" s="1"/>
  <c r="F96" i="1"/>
  <c r="J96" i="1" s="1"/>
  <c r="D96" i="1"/>
  <c r="J13" i="1"/>
  <c r="Z10" i="1"/>
  <c r="F93" i="1"/>
  <c r="D93" i="1"/>
  <c r="J92" i="1"/>
  <c r="F94" i="1"/>
  <c r="D94" i="1"/>
  <c r="D95" i="1"/>
  <c r="F95" i="1"/>
  <c r="J95" i="1" s="1"/>
  <c r="G95" i="1"/>
  <c r="E95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H31" i="1" s="1"/>
  <c r="Z38" i="1"/>
  <c r="Z15" i="1"/>
  <c r="G15" i="1" s="1"/>
  <c r="M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Z42" i="1"/>
  <c r="Z27" i="1"/>
  <c r="G27" i="1" s="1"/>
  <c r="M27" i="1" s="1"/>
  <c r="Z23" i="1"/>
  <c r="G23" i="1" s="1"/>
  <c r="M23" i="1" s="1"/>
  <c r="Z48" i="1"/>
  <c r="Z49" i="1"/>
  <c r="G49" i="1" s="1"/>
  <c r="H49" i="1" s="1"/>
  <c r="Z54" i="1"/>
  <c r="Z22" i="1"/>
  <c r="Z37" i="1"/>
  <c r="G65" i="1" s="1"/>
  <c r="Z19" i="1"/>
  <c r="G19" i="1" s="1"/>
  <c r="O19" i="1" s="1"/>
  <c r="Z29" i="1"/>
  <c r="G29" i="1" s="1"/>
  <c r="M29" i="1" s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D20" i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H61" i="1" l="1"/>
  <c r="J60" i="1"/>
  <c r="F70" i="1" s="1"/>
  <c r="E70" i="1" s="1"/>
  <c r="M37" i="1"/>
  <c r="E71" i="1"/>
  <c r="F78" i="1"/>
  <c r="E72" i="1"/>
  <c r="F79" i="1"/>
  <c r="H29" i="1"/>
  <c r="G92" i="1"/>
  <c r="E92" i="1"/>
  <c r="O60" i="1"/>
  <c r="G72" i="1" s="1"/>
  <c r="H27" i="1"/>
  <c r="H37" i="1"/>
  <c r="H17" i="1"/>
  <c r="N60" i="1"/>
  <c r="G71" i="1" s="1"/>
  <c r="H15" i="1"/>
  <c r="H25" i="1"/>
  <c r="G96" i="1"/>
  <c r="E96" i="1"/>
  <c r="G60" i="1"/>
  <c r="H60" i="1" s="1"/>
  <c r="J93" i="1"/>
  <c r="H23" i="1"/>
  <c r="G94" i="1"/>
  <c r="E94" i="1"/>
  <c r="H21" i="1"/>
  <c r="E93" i="1"/>
  <c r="G93" i="1"/>
  <c r="G55" i="1"/>
  <c r="M55" i="1" s="1"/>
  <c r="H19" i="1"/>
  <c r="H13" i="1"/>
  <c r="H62" i="1"/>
  <c r="G66" i="1" l="1"/>
  <c r="G67" i="1" s="1"/>
  <c r="M60" i="1"/>
  <c r="F77" i="1"/>
  <c r="F83" i="1" s="1"/>
  <c r="H79" i="1"/>
  <c r="H72" i="1"/>
  <c r="G78" i="1"/>
  <c r="H78" i="1" s="1"/>
  <c r="H71" i="1"/>
  <c r="H55" i="1"/>
  <c r="G70" i="1" l="1"/>
  <c r="G77" i="1" s="1"/>
  <c r="H70" i="1" l="1"/>
  <c r="G83" i="1"/>
  <c r="H83" i="1" s="1"/>
  <c r="H85" i="1" s="1"/>
  <c r="H77" i="1"/>
</calcChain>
</file>

<file path=xl/sharedStrings.xml><?xml version="1.0" encoding="utf-8"?>
<sst xmlns="http://schemas.openxmlformats.org/spreadsheetml/2006/main" count="1459" uniqueCount="561">
  <si>
    <t>MWh</t>
  </si>
  <si>
    <t>Heating</t>
  </si>
  <si>
    <t>Cooling</t>
  </si>
  <si>
    <t>Pumps</t>
  </si>
  <si>
    <t>Fans</t>
  </si>
  <si>
    <t>Item</t>
  </si>
  <si>
    <t xml:space="preserve">Building: </t>
  </si>
  <si>
    <t>-</t>
  </si>
  <si>
    <t>Baseline</t>
  </si>
  <si>
    <t>Input Verification and Results Summary</t>
  </si>
  <si>
    <t>Program Version and Build</t>
  </si>
  <si>
    <t>Value</t>
  </si>
  <si>
    <t>RunPeriod</t>
  </si>
  <si>
    <t>Weather File</t>
  </si>
  <si>
    <t>BRATISLAVA - SVK IWEC Data WMO#=118160</t>
  </si>
  <si>
    <t>Latitude [deg]</t>
  </si>
  <si>
    <t>Longitude [deg]</t>
  </si>
  <si>
    <t>Elevation [m]</t>
  </si>
  <si>
    <t>Time Zone</t>
  </si>
  <si>
    <t>North Axis Angle [deg]</t>
  </si>
  <si>
    <t>Rotation for Appendix G [deg]</t>
  </si>
  <si>
    <t>Hours Simulated [hrs]</t>
  </si>
  <si>
    <t>LEED Summary</t>
  </si>
  <si>
    <t>Interior Lighting</t>
  </si>
  <si>
    <t>Electric Energy Use **[MWh]</t>
  </si>
  <si>
    <t>Electric Demand [W]</t>
  </si>
  <si>
    <t>Natural Gas Energy Use **[MWh]</t>
  </si>
  <si>
    <t>Natural Gas Demand [W]</t>
  </si>
  <si>
    <t>Additional Energy Use **[MWh]</t>
  </si>
  <si>
    <t>Additional Demand [W]</t>
  </si>
  <si>
    <t>Exterior Lighting</t>
  </si>
  <si>
    <t>Space Heating</t>
  </si>
  <si>
    <t>Space Cooling</t>
  </si>
  <si>
    <t>Heat Rejection</t>
  </si>
  <si>
    <t>Fans-Interior</t>
  </si>
  <si>
    <t>Fans-Parking Garage</t>
  </si>
  <si>
    <t>Service Water Heating</t>
  </si>
  <si>
    <t>Receptacle Equipment</t>
  </si>
  <si>
    <t>Interior Lighting (process)</t>
  </si>
  <si>
    <t>Refrigeration Equipment</t>
  </si>
  <si>
    <t>Cooking</t>
  </si>
  <si>
    <t>Industrial Process</t>
  </si>
  <si>
    <t>Elevators and Escalators</t>
  </si>
  <si>
    <t>Total Line</t>
  </si>
  <si>
    <t>Annual Building Utility Performance Summary</t>
  </si>
  <si>
    <t>Total Site Energy</t>
  </si>
  <si>
    <t>Total Energy *[MWh]</t>
  </si>
  <si>
    <t>Energy Per Total Building Area [kWh/m2]</t>
  </si>
  <si>
    <t>Energy Per Conditioned Building Area [kWh/m2]</t>
  </si>
  <si>
    <t>Net Site Energy</t>
  </si>
  <si>
    <t>Total Source Energy</t>
  </si>
  <si>
    <t>Net Source Energy</t>
  </si>
  <si>
    <t>Total Building Area</t>
  </si>
  <si>
    <t>Area [m2]</t>
  </si>
  <si>
    <t>Net Conditioned Building Area</t>
  </si>
  <si>
    <t>Unconditioned Building Area</t>
  </si>
  <si>
    <t>Electricity *[MWh]</t>
  </si>
  <si>
    <t>Natural Gas *[MWh]</t>
  </si>
  <si>
    <t>Additional Fuel *[MWh]</t>
  </si>
  <si>
    <t>District Cooling *[MWh]</t>
  </si>
  <si>
    <t>District Heating *[MWh]</t>
  </si>
  <si>
    <t>Water [m3]</t>
  </si>
  <si>
    <t>Interior Equipment</t>
  </si>
  <si>
    <t>Exterior Equipment</t>
  </si>
  <si>
    <t>Humidification</t>
  </si>
  <si>
    <t>Heat Recovery</t>
  </si>
  <si>
    <t>Water Systems</t>
  </si>
  <si>
    <t>Refrigeration</t>
  </si>
  <si>
    <t>Generators</t>
  </si>
  <si>
    <t>Total End Uses</t>
  </si>
  <si>
    <t>Time Setpoint Not Met During Occupied Heating</t>
  </si>
  <si>
    <t>Facility [Hours]</t>
  </si>
  <si>
    <t>Time Setpoint Not Met During Occupied Cooling</t>
  </si>
  <si>
    <t>Time Not Comfortable Based on Simple ASHRAE 55-2004</t>
  </si>
  <si>
    <t>Gross Wall Area [m2]</t>
  </si>
  <si>
    <t>Total</t>
  </si>
  <si>
    <t>North (315 to 45 deg)</t>
  </si>
  <si>
    <t>East (45 to 135 deg)</t>
  </si>
  <si>
    <t>South (135 to 225 deg)</t>
  </si>
  <si>
    <t>West (225 to 315 deg)</t>
  </si>
  <si>
    <t>Window Opening Area [m2]</t>
  </si>
  <si>
    <t>Lighting</t>
  </si>
  <si>
    <t>Envelope</t>
  </si>
  <si>
    <t>Average External U</t>
  </si>
  <si>
    <t>Average Window U</t>
  </si>
  <si>
    <t>Zone Summary</t>
  </si>
  <si>
    <t>Total Area</t>
  </si>
  <si>
    <t>m2</t>
  </si>
  <si>
    <t>Conditioned Area</t>
  </si>
  <si>
    <t>Unconditioned Area</t>
  </si>
  <si>
    <t>Avg Lighting LPD</t>
  </si>
  <si>
    <t>W/m2</t>
  </si>
  <si>
    <t>Avg Occupancy Density</t>
  </si>
  <si>
    <t>m2/Pers</t>
  </si>
  <si>
    <t>Avg Plug load</t>
  </si>
  <si>
    <t>W/m2 [-]</t>
  </si>
  <si>
    <t>Outdoor Air Summary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</si>
  <si>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</si>
  <si>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</si>
  <si>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</si>
  <si>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</si>
  <si>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</si>
  <si>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</si>
  <si>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</si>
  <si>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</si>
  <si>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</si>
  <si>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</si>
  <si>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</si>
  <si>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</si>
  <si>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</si>
  <si>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</si>
  <si>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</si>
  <si>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</si>
  <si>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</si>
  <si>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</si>
  <si>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</si>
  <si>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</si>
  <si>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</si>
  <si>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</si>
  <si>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</si>
  <si>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</si>
  <si>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</si>
  <si>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</si>
  <si>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</si>
  <si>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</si>
  <si>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</si>
  <si>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</si>
  <si>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</si>
  <si>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</si>
  <si>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</si>
  <si>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</si>
  <si>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</si>
  <si>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</si>
  <si>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</si>
  <si>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</si>
  <si>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</si>
  <si>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</si>
  <si>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</si>
  <si>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</si>
  <si>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</si>
  <si>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</si>
  <si>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Proposed</t>
  </si>
  <si>
    <t>Input Verification and Results Summary Program Version and Build Value</t>
  </si>
  <si>
    <t>Input Verification and Results Summary RunPeriod Value</t>
  </si>
  <si>
    <t>Input Verification and Results Summary Weather File Value</t>
  </si>
  <si>
    <t>Input Verification and Results Summary Latitude [deg] Value</t>
  </si>
  <si>
    <t>Input Verification and Results Summary Longitude [deg] Value</t>
  </si>
  <si>
    <t>Input Verification and Results Summary Elevation [m] Value</t>
  </si>
  <si>
    <t>Input Verification and Results Summary Time Zone Value</t>
  </si>
  <si>
    <t>Input Verification and Results Summary North Axis Angle [deg] Value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</si>
  <si>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</si>
  <si>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</si>
  <si>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</si>
  <si>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</si>
  <si>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</si>
  <si>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</si>
  <si>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</si>
  <si>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</si>
  <si>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Exterior Lighting Electric Energy Use [GJ]</t>
  </si>
  <si>
    <t>LEED Summary Exterior Lighting Electric Demand [W]</t>
  </si>
  <si>
    <t>LEED Summary Exterior Lighting Natural Gas Energy Use [GJ]</t>
  </si>
  <si>
    <t>LEED Summary Exterior Lighting Natural Gas Demand [W]</t>
  </si>
  <si>
    <t>LEED Summary Exterior Lighting Additional Energy Use [GJ]</t>
  </si>
  <si>
    <t>LEED Summary Exterior Lighting Additional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</si>
  <si>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</si>
  <si>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</si>
  <si>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</si>
  <si>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</si>
  <si>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</si>
  <si>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</si>
  <si>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</si>
  <si>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</si>
  <si>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</si>
  <si>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</si>
  <si>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</si>
  <si>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</si>
  <si>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</si>
  <si>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</si>
  <si>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</si>
  <si>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</si>
  <si>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</si>
  <si>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</si>
  <si>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</si>
  <si>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</si>
  <si>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</si>
  <si>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</si>
  <si>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</si>
  <si>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</si>
  <si>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</si>
  <si>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LEED Summary Fans-Interior Electric Demand [W]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</si>
  <si>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</si>
  <si>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</si>
  <si>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</si>
  <si>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</si>
  <si>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</si>
  <si>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</si>
  <si>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</si>
  <si>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</si>
  <si>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</si>
  <si>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</si>
  <si>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</si>
  <si>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</si>
  <si>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</si>
  <si>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</si>
  <si>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</si>
  <si>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</si>
  <si>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</si>
  <si>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</si>
  <si>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</si>
  <si>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</si>
  <si>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</si>
  <si>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</si>
  <si>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</si>
  <si>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</si>
  <si>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</si>
  <si>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</si>
  <si>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</si>
  <si>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</si>
  <si>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</si>
  <si>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</si>
  <si>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</si>
  <si>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</si>
  <si>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</si>
  <si>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</si>
  <si>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</si>
  <si>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LEED Summary Cooking Electric Demand [W]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</si>
  <si>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</si>
  <si>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</si>
  <si>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</si>
  <si>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</si>
  <si>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</si>
  <si>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</si>
  <si>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</si>
  <si>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</si>
  <si>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</si>
  <si>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</si>
  <si>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</si>
  <si>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LEED Summary Elevators and Escalators Electric Demand [W]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</si>
  <si>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</si>
  <si>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</si>
  <si>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</si>
  <si>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</si>
  <si>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</si>
  <si>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</si>
  <si>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</si>
  <si>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</si>
  <si>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</si>
  <si>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</si>
  <si>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Site Energy Total Energy [kWh]</t>
  </si>
  <si>
    <t>Annual Building Utility Performance Summary Total Site Energy Energy Per Total Building Area [kWh/m2]</t>
  </si>
  <si>
    <t>Annual Building Utility Performance Summary Total Site Energy Energy Per Conditioned Building Area [kWh/m2]</t>
  </si>
  <si>
    <t>Annual Building Utility Performance Summary Net Site Energy Total Energy [kWh]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</si>
  <si>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</si>
  <si>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</si>
  <si>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</si>
  <si>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Annual Building Utility Performance Summary Total Source Energy Energy Per Total Building Area [kWh/m2]</t>
  </si>
  <si>
    <t>Annual Building Utility Performance Summary Total Source Energy Energy Per Conditioned Building Area [kWh/m2]</t>
  </si>
  <si>
    <t>Annual Building Utility Performance Summary Net Source Energy Total Energy [kWh]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</si>
  <si>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</si>
  <si>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</si>
  <si>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Annual Building Utility Performance Summary Total Building Area Area [m2]</t>
  </si>
  <si>
    <t>Annual Building Utility Performance Summary Net Conditioned Building Area Area [m2]</t>
  </si>
  <si>
    <t>Annual Building Utility Performance Summary Unconditioned Building Area Area [m2]</t>
  </si>
  <si>
    <t>Annual Building Utility Performance Summary Heating Electricity [kWh]</t>
  </si>
  <si>
    <t>Annual Building Utility Performance Summary Heating Natural Gas [kWh]</t>
  </si>
  <si>
    <t>Annual Building Utility Performance Summary Heating Additional Fuel [kWh]</t>
  </si>
  <si>
    <t>Annual Building Utility Performance Summary Heating District Cooling [kWh]</t>
  </si>
  <si>
    <t>Annual Building Utility Performance Summary Heating District Heating [kWh]</t>
  </si>
  <si>
    <t>Annual Building Utility Performance Summary Heating Water [m3]</t>
  </si>
  <si>
    <t>Annual Building Utility Performance Summary Cooling Electricity [kWh]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</si>
  <si>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</si>
  <si>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</si>
  <si>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</si>
  <si>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</si>
  <si>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</si>
  <si>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</si>
  <si>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</si>
  <si>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</si>
  <si>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</si>
  <si>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</si>
  <si>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</si>
  <si>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</si>
  <si>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</si>
  <si>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</si>
  <si>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</si>
  <si>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</si>
  <si>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</si>
  <si>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</si>
  <si>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</si>
  <si>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</si>
  <si>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</si>
  <si>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</si>
  <si>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</si>
  <si>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</si>
  <si>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</si>
  <si>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</si>
  <si>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</si>
  <si>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</si>
  <si>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</si>
  <si>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</si>
  <si>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</si>
  <si>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</si>
  <si>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</si>
  <si>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</si>
  <si>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</si>
  <si>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</si>
  <si>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</si>
  <si>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</si>
  <si>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</si>
  <si>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</si>
  <si>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</si>
  <si>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</si>
  <si>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</si>
  <si>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</si>
  <si>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</si>
  <si>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</si>
  <si>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</si>
  <si>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</si>
  <si>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</si>
  <si>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</si>
  <si>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</si>
  <si>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</si>
  <si>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</si>
  <si>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</si>
  <si>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</si>
  <si>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</si>
  <si>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</si>
  <si>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</si>
  <si>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</si>
  <si>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</si>
  <si>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</si>
  <si>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</si>
  <si>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</si>
  <si>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</si>
  <si>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</si>
  <si>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</si>
  <si>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</si>
  <si>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</si>
  <si>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</si>
  <si>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</si>
  <si>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</si>
  <si>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</si>
  <si>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</si>
  <si>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</si>
  <si>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</si>
  <si>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</si>
  <si>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</si>
  <si>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</si>
  <si>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</si>
  <si>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</si>
  <si>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</si>
  <si>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</si>
  <si>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</si>
  <si>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</si>
  <si>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</si>
  <si>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</si>
  <si>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</si>
  <si>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</si>
  <si>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</si>
  <si>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</si>
  <si>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</si>
  <si>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Annual Building Utility Performance Summary Time Not Comfortable Based on Simple ASHRAE 55-2004 Facility [Hours]</t>
  </si>
  <si>
    <t>Input Verification and Results Summary Gross Wall Area [m2] Total</t>
  </si>
  <si>
    <t>Input Verification and Results Summary Gross Wall Area [m2] North (315 to 45 deg)</t>
  </si>
  <si>
    <t>Input Verification and Results Summary Gross Wall Area [m2] East (45 to 135 deg)</t>
  </si>
  <si>
    <t>Input Verification and Results Summary Gross Wall Area [m2] South (135 to 225 deg)</t>
  </si>
  <si>
    <t>Input Verification and Results Summary Gross Wall Area [m2] 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</si>
  <si>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</si>
  <si>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</si>
  <si>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</si>
  <si>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</si>
  <si>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</si>
  <si>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</si>
  <si>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</si>
  <si>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Input Verification and Results Summary Window Opening Area [m2] North (315 to 45 deg)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</si>
  <si>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</si>
  <si>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</si>
  <si>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</si>
  <si>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</si>
  <si>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</si>
  <si>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</si>
  <si>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</si>
  <si>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</si>
  <si>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</si>
  <si>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</si>
  <si>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</si>
  <si>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</si>
  <si>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</si>
  <si>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</si>
  <si>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</si>
  <si>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</si>
  <si>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</si>
  <si>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</si>
  <si>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</si>
  <si>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</si>
  <si>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</si>
  <si>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</si>
  <si>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</si>
  <si>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</si>
  <si>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</si>
  <si>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</si>
  <si>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</si>
  <si>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</si>
  <si>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</si>
  <si>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</si>
  <si>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</si>
  <si>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</si>
  <si>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Average LPD [W/m2]</t>
  </si>
  <si>
    <t>Zone Summary Volume [m3]</t>
  </si>
  <si>
    <t>Volume</t>
  </si>
  <si>
    <t>[m3]</t>
  </si>
  <si>
    <t>Zone Summary Gross Wall Area [m2]</t>
  </si>
  <si>
    <t>Gross Wall Area</t>
  </si>
  <si>
    <t>[m2]</t>
  </si>
  <si>
    <t>Zone Summary Window Glass Area [m2]</t>
  </si>
  <si>
    <t>Window Glass Area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</si>
  <si>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</si>
  <si>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</si>
  <si>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</si>
  <si>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</si>
  <si>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</si>
  <si>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</si>
  <si>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</si>
  <si>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</si>
  <si>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</si>
  <si>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</si>
  <si>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</si>
  <si>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</si>
  <si>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</si>
  <si>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</t>
  </si>
  <si>
    <t>HVAC Input Sensible Air Heating [GJ]</t>
  </si>
  <si>
    <t>**[MWh]</t>
  </si>
  <si>
    <t>Sensible summary HVAC Input Sensible Air Cooling [GJ] [GJ]</t>
  </si>
  <si>
    <t>HVAC Input Sensible Air Cooling [GJ]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</si>
  <si>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</si>
  <si>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</si>
  <si>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</si>
  <si>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</si>
  <si>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</si>
  <si>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</si>
  <si>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Sensible summary Lights Sensible Heat Addition [GJ] [GJ]</t>
  </si>
  <si>
    <t>Lights Sensible Heat Addition [GJ]</t>
  </si>
  <si>
    <t>Sensible summary Equipment Sensible Heat Addition [GJ] [GJ]</t>
  </si>
  <si>
    <t>Equipment Sensible Heat Addition [GJ]</t>
  </si>
  <si>
    <t>Sensible summary Window Heat Addition [GJ] [GJ]</t>
  </si>
  <si>
    <t>Window Heat Addition [GJ]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</si>
  <si>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</si>
  <si>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</si>
  <si>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</si>
  <si>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</si>
  <si>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Sensible summary Opaque Surface Conduction and Other Heat Addition [GJ] [GJ]</t>
  </si>
  <si>
    <t>Opaque Surface Conduction and Other Heat Addition [GJ]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</si>
  <si>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</si>
  <si>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</si>
  <si>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</si>
  <si>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</si>
  <si>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</si>
  <si>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</si>
  <si>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</si>
  <si>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</si>
  <si>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Sensible summary Opaque Surface Conduction and Other Heat Removal [GJ] [GJ]</t>
  </si>
  <si>
    <t>Opaque Surface Conduction and Other Heat Removal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</si>
  <si>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</si>
  <si>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</si>
  <si>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</si>
  <si>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</si>
  <si>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</si>
  <si>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</si>
  <si>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</si>
  <si>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</si>
  <si>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</si>
  <si>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</si>
  <si>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</si>
  <si>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</si>
  <si>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</si>
  <si>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</si>
  <si>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</si>
  <si>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</si>
  <si>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Average outdoor air occupied [m3/s]</t>
  </si>
  <si>
    <t>Item Outdoor Air Summary Minimum outdoor air occupied [m3/s]</t>
  </si>
  <si>
    <t>Minimum outdoor air occupied [m3/s]</t>
  </si>
  <si>
    <t>Average specifig fresh air [L/s per m2]</t>
  </si>
  <si>
    <t>(Benchmark)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</si>
  <si>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</si>
  <si>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</si>
  <si>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</si>
  <si>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</si>
  <si>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</si>
  <si>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</si>
  <si>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</si>
  <si>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Item HVAC Sizing Summary Total Calculated Design Cooling Load [W]</t>
  </si>
  <si>
    <t>HVAC Sizing Summary</t>
  </si>
  <si>
    <t>Total Calculated Design Cooling Load [W]</t>
  </si>
  <si>
    <t>Item HVAC Sizing Summary Total User Design Cooling Load [W]</t>
  </si>
  <si>
    <t>Total User Design Cooling Load [W]</t>
  </si>
  <si>
    <t>Item HVAC Sizing Summary Total Calculated Design Cooling Air Flow [m3/s]</t>
  </si>
  <si>
    <t>Total Calculated Design Cooling Air Flow [m3/s]</t>
  </si>
  <si>
    <t>Item HVAC Sizing Summary Total User Design Cooling Air Flow [m3/s]</t>
  </si>
  <si>
    <t>Total User Design Cooling Air Flow [m3/s]</t>
  </si>
  <si>
    <t>Item HVAC Sizing Summary Total Calculated Design Heating Load [W]</t>
  </si>
  <si>
    <t>Total Calculated Design Heating Load [W]</t>
  </si>
  <si>
    <t>Item HVAC Sizing Summary Total User Design Heating Load [W]</t>
  </si>
  <si>
    <t>Total User Design Heating Load [W]</t>
  </si>
  <si>
    <t>Item HVAC Sizing Summary Total Calculated Design Heating Air Flow [m3/s]</t>
  </si>
  <si>
    <t>Total Calculated Design Heating Air Flow [m3/s]</t>
  </si>
  <si>
    <t>Item HVAC Sizing Summary Total User Design Heating Air Flow [m3/s]</t>
  </si>
  <si>
    <t>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</si>
  <si>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</si>
  <si>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</si>
  <si>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</si>
  <si>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</si>
  <si>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</si>
  <si>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</si>
  <si>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</si>
  <si>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</si>
  <si>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</si>
  <si>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</si>
  <si>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</si>
  <si>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</si>
  <si>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</si>
  <si>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</si>
  <si>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</si>
  <si>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</si>
  <si>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</si>
  <si>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</si>
  <si>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Avg occ</t>
  </si>
  <si>
    <t>Min occ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</si>
  <si>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</si>
  <si>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</si>
  <si>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</si>
  <si>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</si>
  <si>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</si>
  <si>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</si>
  <si>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</si>
  <si>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</si>
  <si>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</si>
  <si>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</si>
  <si>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</si>
  <si>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</si>
  <si>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</si>
  <si>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</si>
  <si>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</si>
  <si>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</si>
  <si>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</si>
  <si>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</si>
  <si>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</si>
  <si>
    <t>Process loads</t>
  </si>
  <si>
    <t>Total loads</t>
  </si>
  <si>
    <t>Process percent</t>
  </si>
  <si>
    <t>Calculated process load compliance</t>
  </si>
  <si>
    <t>EnergyPlus-Windows-64 8.1.0.008, YMD=2014.03.02 13:57</t>
  </si>
  <si>
    <t>UNTITLED</t>
  </si>
  <si>
    <t>Key</t>
  </si>
  <si>
    <t>Column</t>
  </si>
  <si>
    <t>KEY</t>
  </si>
  <si>
    <t>Simulation</t>
  </si>
  <si>
    <t>Rotation</t>
  </si>
  <si>
    <t>Hours</t>
  </si>
  <si>
    <t>Setpoints not met</t>
  </si>
  <si>
    <t>key</t>
  </si>
  <si>
    <t>Cost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</si>
</sst>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8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0" fontId="0" fillId="3" borderId="0" xfId="0" applyFont="1" applyFill="1"/>
    <xf numFmtId="0" fontId="0" fillId="0" borderId="0" xfId="0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5" fillId="0" borderId="2" xfId="4"/>
    <xf numFmtId="2" fontId="5" fillId="0" borderId="2" xfId="4" applyNumberFormat="1"/>
    <xf numFmtId="1" fontId="5" fillId="0" borderId="2" xfId="4" applyNumberFormat="1"/>
    <xf numFmtId="0" fontId="0" fillId="0" borderId="4" xfId="0" applyFont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0" fontId="0" fillId="0" borderId="0" xfId="7" applyFont="1" applyBorder="1"/>
    <xf numFmtId="2" fontId="0" fillId="0" borderId="0" xfId="7" applyNumberFormat="1" applyFont="1" applyBorder="1"/>
    <xf numFmtId="2" fontId="0" fillId="0" borderId="0" xfId="0" applyNumberFormat="1" applyBorder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  <xf numFmtId="0" fontId="0" fillId="0" borderId="0" xfId="0" applyNumberFormat="1"/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Normal" xfId="0" builtinId="0"/>
    <cellStyle name="Percent" xfId="6" builtinId="5"/>
    <cellStyle name="Seperation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breakdown'!$C$1:$C$2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breakdown'!$C$3:$C$18</c:f>
              <c:numCache>
                <c:formatCode>0</c:formatCode>
                <c:ptCount val="16"/>
                <c:pt idx="0">
                  <c:v>74.774057400000004</c:v>
                </c:pt>
                <c:pt idx="1">
                  <c:v>-341.58405190000002</c:v>
                </c:pt>
                <c:pt idx="2">
                  <c:v>7.0605225000000003</c:v>
                </c:pt>
                <c:pt idx="3">
                  <c:v>-345.56599219999998</c:v>
                </c:pt>
                <c:pt idx="4">
                  <c:v>43.219839499999999</c:v>
                </c:pt>
                <c:pt idx="5">
                  <c:v>161.9438097</c:v>
                </c:pt>
                <c:pt idx="6">
                  <c:v>204.32082969999999</c:v>
                </c:pt>
                <c:pt idx="7">
                  <c:v>210.9370322</c:v>
                </c:pt>
                <c:pt idx="8">
                  <c:v>0</c:v>
                </c:pt>
                <c:pt idx="9">
                  <c:v>0</c:v>
                </c:pt>
                <c:pt idx="10">
                  <c:v>228.6567915</c:v>
                </c:pt>
                <c:pt idx="11">
                  <c:v>0</c:v>
                </c:pt>
                <c:pt idx="12">
                  <c:v>-113.8006269</c:v>
                </c:pt>
                <c:pt idx="13">
                  <c:v>0</c:v>
                </c:pt>
                <c:pt idx="14">
                  <c:v>-45.825220899999998</c:v>
                </c:pt>
                <c:pt idx="15">
                  <c:v>-84.145321600000003</c:v>
                </c:pt>
              </c:numCache>
            </c:numRef>
          </c:val>
        </c:ser>
        <c:ser>
          <c:idx val="5"/>
          <c:order val="1"/>
          <c:tx>
            <c:strRef>
              <c:f>'Sensible breakdown'!$H$1:$H$2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breakdown'!$H$3:$H$18</c:f>
              <c:numCache>
                <c:formatCode>0</c:formatCode>
                <c:ptCount val="16"/>
                <c:pt idx="0">
                  <c:v>108.64818109999999</c:v>
                </c:pt>
                <c:pt idx="1">
                  <c:v>-445.06062590000005</c:v>
                </c:pt>
                <c:pt idx="2">
                  <c:v>0</c:v>
                </c:pt>
                <c:pt idx="3">
                  <c:v>0</c:v>
                </c:pt>
                <c:pt idx="4">
                  <c:v>111.809448475</c:v>
                </c:pt>
                <c:pt idx="5">
                  <c:v>194.92429480000001</c:v>
                </c:pt>
                <c:pt idx="6">
                  <c:v>204.32082969999999</c:v>
                </c:pt>
                <c:pt idx="7">
                  <c:v>235.40698424999999</c:v>
                </c:pt>
                <c:pt idx="8">
                  <c:v>0</c:v>
                </c:pt>
                <c:pt idx="9">
                  <c:v>1.3828765750000001</c:v>
                </c:pt>
                <c:pt idx="10">
                  <c:v>8.7944813000000011</c:v>
                </c:pt>
                <c:pt idx="11">
                  <c:v>0</c:v>
                </c:pt>
                <c:pt idx="12">
                  <c:v>-211.92800464999999</c:v>
                </c:pt>
                <c:pt idx="13">
                  <c:v>0</c:v>
                </c:pt>
                <c:pt idx="14">
                  <c:v>-83.484048475000009</c:v>
                </c:pt>
                <c:pt idx="15">
                  <c:v>-124.814556025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00000"/>
        <c:axId val="113601536"/>
      </c:barChart>
      <c:catAx>
        <c:axId val="11360000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3601536"/>
        <c:crosses val="autoZero"/>
        <c:auto val="1"/>
        <c:lblAlgn val="ctr"/>
        <c:lblOffset val="100"/>
        <c:noMultiLvlLbl val="0"/>
      </c:catAx>
      <c:valAx>
        <c:axId val="113601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3600000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zoomScaleNormal="100" workbookViewId="0">
      <selection activeCell="A4" sqref="A4"/>
    </sheetView>
  </sheetViews>
  <sheetFormatPr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559</v>
      </c>
      <c r="B1" t="s">
        <v>5</v>
      </c>
      <c r="C1" t="s">
        <v>6</v>
      </c>
      <c r="D1" t="s">
        <v>7</v>
      </c>
      <c r="E1" t="s">
        <v>8</v>
      </c>
      <c r="F1" t="s">
        <v>97</v>
      </c>
      <c r="G1" t="s">
        <v>98</v>
      </c>
      <c r="H1" t="s">
        <v>99</v>
      </c>
      <c r="I1" t="s">
        <v>141</v>
      </c>
    </row>
    <row r="2" spans="1:9" x14ac:dyDescent="0.25">
      <c r="A2" t="s">
        <v>248</v>
      </c>
      <c r="B2" t="s">
        <v>44</v>
      </c>
      <c r="C2" t="s">
        <v>45</v>
      </c>
      <c r="D2" t="s">
        <v>46</v>
      </c>
      <c r="E2">
        <v>958.51991999999996</v>
      </c>
      <c r="F2">
        <v>938.86316999999997</v>
      </c>
      <c r="G2">
        <v>957.37878000000001</v>
      </c>
      <c r="H2">
        <v>933.11154999999997</v>
      </c>
      <c r="I2">
        <v>778.64147000000003</v>
      </c>
    </row>
    <row r="3" spans="1:9" x14ac:dyDescent="0.25">
      <c r="A3" t="s">
        <v>249</v>
      </c>
      <c r="B3" t="s">
        <v>44</v>
      </c>
      <c r="C3" t="s">
        <v>45</v>
      </c>
      <c r="D3" t="s">
        <v>47</v>
      </c>
      <c r="E3">
        <v>155.56</v>
      </c>
      <c r="F3">
        <v>152.37</v>
      </c>
      <c r="G3">
        <v>155.37</v>
      </c>
      <c r="H3">
        <v>151.43</v>
      </c>
      <c r="I3">
        <v>126.36</v>
      </c>
    </row>
    <row r="4" spans="1:9" x14ac:dyDescent="0.25">
      <c r="A4" t="s">
        <v>250</v>
      </c>
      <c r="B4" t="s">
        <v>44</v>
      </c>
      <c r="C4" t="s">
        <v>45</v>
      </c>
      <c r="D4" t="s">
        <v>48</v>
      </c>
      <c r="E4">
        <v>178.15</v>
      </c>
      <c r="F4">
        <v>174.5</v>
      </c>
      <c r="G4">
        <v>177.94</v>
      </c>
      <c r="H4">
        <v>173.43</v>
      </c>
      <c r="I4">
        <v>146.93</v>
      </c>
    </row>
    <row r="5" spans="1:9" x14ac:dyDescent="0.25">
      <c r="A5" t="s">
        <v>251</v>
      </c>
      <c r="B5" t="s">
        <v>44</v>
      </c>
      <c r="C5" t="s">
        <v>49</v>
      </c>
      <c r="D5" t="s">
        <v>46</v>
      </c>
      <c r="E5">
        <v>958.51991999999996</v>
      </c>
      <c r="F5">
        <v>938.86316999999997</v>
      </c>
      <c r="G5">
        <v>957.37878000000001</v>
      </c>
      <c r="H5">
        <v>933.11154999999997</v>
      </c>
      <c r="I5">
        <v>778.64147000000003</v>
      </c>
    </row>
    <row r="6" spans="1:9" x14ac:dyDescent="0.25">
      <c r="A6" t="s">
        <v>252</v>
      </c>
      <c r="B6" t="s">
        <v>44</v>
      </c>
      <c r="C6" t="s">
        <v>49</v>
      </c>
      <c r="D6" t="s">
        <v>47</v>
      </c>
      <c r="E6">
        <v>155.56</v>
      </c>
      <c r="F6">
        <v>152.37</v>
      </c>
      <c r="G6">
        <v>155.37</v>
      </c>
      <c r="H6">
        <v>151.43</v>
      </c>
      <c r="I6">
        <v>126.36</v>
      </c>
    </row>
    <row r="7" spans="1:9" x14ac:dyDescent="0.25">
      <c r="A7" t="s">
        <v>253</v>
      </c>
      <c r="B7" t="s">
        <v>44</v>
      </c>
      <c r="C7" t="s">
        <v>49</v>
      </c>
      <c r="D7" t="s">
        <v>48</v>
      </c>
      <c r="E7">
        <v>178.15</v>
      </c>
      <c r="F7">
        <v>174.5</v>
      </c>
      <c r="G7">
        <v>177.94</v>
      </c>
      <c r="H7">
        <v>173.43</v>
      </c>
      <c r="I7">
        <v>146.93</v>
      </c>
    </row>
    <row r="8" spans="1:9" x14ac:dyDescent="0.25">
      <c r="A8" t="s">
        <v>254</v>
      </c>
      <c r="B8" t="s">
        <v>44</v>
      </c>
      <c r="C8" t="s">
        <v>50</v>
      </c>
      <c r="D8" t="s">
        <v>46</v>
      </c>
      <c r="E8">
        <v>2463.3506499999999</v>
      </c>
      <c r="F8">
        <v>2421.6166199999998</v>
      </c>
      <c r="G8">
        <v>2461.76755</v>
      </c>
      <c r="H8">
        <v>2410.8657499999999</v>
      </c>
      <c r="I8">
        <v>2465.9575199999999</v>
      </c>
    </row>
    <row r="9" spans="1:9" x14ac:dyDescent="0.25">
      <c r="A9" t="s">
        <v>255</v>
      </c>
      <c r="B9" t="s">
        <v>44</v>
      </c>
      <c r="C9" t="s">
        <v>50</v>
      </c>
      <c r="D9" t="s">
        <v>47</v>
      </c>
      <c r="E9">
        <v>399.77</v>
      </c>
      <c r="F9">
        <v>393</v>
      </c>
      <c r="G9">
        <v>399.52</v>
      </c>
      <c r="H9">
        <v>391.26</v>
      </c>
      <c r="I9">
        <v>400.2</v>
      </c>
    </row>
    <row r="10" spans="1:9" x14ac:dyDescent="0.25">
      <c r="A10" t="s">
        <v>256</v>
      </c>
      <c r="B10" t="s">
        <v>44</v>
      </c>
      <c r="C10" t="s">
        <v>50</v>
      </c>
      <c r="D10" t="s">
        <v>48</v>
      </c>
      <c r="E10">
        <v>457.84</v>
      </c>
      <c r="F10">
        <v>450.09</v>
      </c>
      <c r="G10">
        <v>457.55</v>
      </c>
      <c r="H10">
        <v>448.09</v>
      </c>
      <c r="I10">
        <v>465.32</v>
      </c>
    </row>
    <row r="11" spans="1:9" x14ac:dyDescent="0.25">
      <c r="A11" t="s">
        <v>257</v>
      </c>
      <c r="B11" t="s">
        <v>44</v>
      </c>
      <c r="C11" t="s">
        <v>51</v>
      </c>
      <c r="D11" t="s">
        <v>46</v>
      </c>
      <c r="E11">
        <v>2463.3506499999999</v>
      </c>
      <c r="F11">
        <v>2421.6166199999998</v>
      </c>
      <c r="G11">
        <v>2461.76755</v>
      </c>
      <c r="H11">
        <v>2410.8657499999999</v>
      </c>
      <c r="I11">
        <v>2465.9575199999999</v>
      </c>
    </row>
    <row r="12" spans="1:9" x14ac:dyDescent="0.25">
      <c r="A12" t="s">
        <v>258</v>
      </c>
      <c r="B12" t="s">
        <v>44</v>
      </c>
      <c r="C12" t="s">
        <v>51</v>
      </c>
      <c r="D12" t="s">
        <v>47</v>
      </c>
      <c r="E12">
        <v>399.77</v>
      </c>
      <c r="F12">
        <v>393</v>
      </c>
      <c r="G12">
        <v>399.52</v>
      </c>
      <c r="H12">
        <v>391.26</v>
      </c>
      <c r="I12">
        <v>400.2</v>
      </c>
    </row>
    <row r="13" spans="1:9" x14ac:dyDescent="0.25">
      <c r="A13" t="s">
        <v>259</v>
      </c>
      <c r="B13" t="s">
        <v>44</v>
      </c>
      <c r="C13" t="s">
        <v>51</v>
      </c>
      <c r="D13" t="s">
        <v>48</v>
      </c>
      <c r="E13">
        <v>457.84</v>
      </c>
      <c r="F13">
        <v>450.09</v>
      </c>
      <c r="G13">
        <v>457.55</v>
      </c>
      <c r="H13">
        <v>448.09</v>
      </c>
      <c r="I13">
        <v>465.32</v>
      </c>
    </row>
    <row r="14" spans="1:9" x14ac:dyDescent="0.25">
      <c r="A14" t="s">
        <v>142</v>
      </c>
      <c r="B14" t="s">
        <v>9</v>
      </c>
      <c r="C14" t="s">
        <v>10</v>
      </c>
      <c r="D14" t="s">
        <v>11</v>
      </c>
      <c r="E14" t="s">
        <v>550</v>
      </c>
      <c r="F14" t="s">
        <v>550</v>
      </c>
      <c r="G14" t="s">
        <v>550</v>
      </c>
      <c r="H14" t="s">
        <v>550</v>
      </c>
      <c r="I14" t="s">
        <v>550</v>
      </c>
    </row>
    <row r="15" spans="1:9" x14ac:dyDescent="0.25">
      <c r="A15" t="s">
        <v>143</v>
      </c>
      <c r="B15" t="s">
        <v>9</v>
      </c>
      <c r="C15" t="s">
        <v>12</v>
      </c>
      <c r="D15" t="s">
        <v>11</v>
      </c>
      <c r="E15" t="s">
        <v>551</v>
      </c>
      <c r="F15" t="s">
        <v>551</v>
      </c>
      <c r="G15" t="s">
        <v>551</v>
      </c>
      <c r="H15" t="s">
        <v>551</v>
      </c>
      <c r="I15" t="s">
        <v>551</v>
      </c>
    </row>
    <row r="16" spans="1:9" x14ac:dyDescent="0.25">
      <c r="A16" t="s">
        <v>144</v>
      </c>
      <c r="B16" t="s">
        <v>9</v>
      </c>
      <c r="C16" t="s">
        <v>13</v>
      </c>
      <c r="D16" t="s">
        <v>11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25">
      <c r="A17" t="s">
        <v>145</v>
      </c>
      <c r="B17" t="s">
        <v>9</v>
      </c>
      <c r="C17" t="s">
        <v>15</v>
      </c>
      <c r="D17" t="s">
        <v>11</v>
      </c>
      <c r="E17">
        <v>48.2</v>
      </c>
      <c r="F17">
        <v>48.2</v>
      </c>
      <c r="G17">
        <v>48.2</v>
      </c>
      <c r="H17">
        <v>48.2</v>
      </c>
      <c r="I17">
        <v>48.2</v>
      </c>
    </row>
    <row r="18" spans="1:9" x14ac:dyDescent="0.25">
      <c r="A18" t="s">
        <v>146</v>
      </c>
      <c r="B18" t="s">
        <v>9</v>
      </c>
      <c r="C18" t="s">
        <v>16</v>
      </c>
      <c r="D18" t="s">
        <v>11</v>
      </c>
      <c r="E18">
        <v>17.2</v>
      </c>
      <c r="F18">
        <v>17.2</v>
      </c>
      <c r="G18">
        <v>17.2</v>
      </c>
      <c r="H18">
        <v>17.2</v>
      </c>
      <c r="I18">
        <v>17.2</v>
      </c>
    </row>
    <row r="19" spans="1:9" x14ac:dyDescent="0.25">
      <c r="A19" t="s">
        <v>147</v>
      </c>
      <c r="B19" t="s">
        <v>9</v>
      </c>
      <c r="C19" t="s">
        <v>17</v>
      </c>
      <c r="D19" t="s">
        <v>11</v>
      </c>
      <c r="E19">
        <v>130</v>
      </c>
      <c r="F19">
        <v>130</v>
      </c>
      <c r="G19">
        <v>130</v>
      </c>
      <c r="H19">
        <v>130</v>
      </c>
      <c r="I19">
        <v>130</v>
      </c>
    </row>
    <row r="20" spans="1:9" x14ac:dyDescent="0.25">
      <c r="A20" t="s">
        <v>148</v>
      </c>
      <c r="B20" t="s">
        <v>9</v>
      </c>
      <c r="C20" t="s">
        <v>18</v>
      </c>
      <c r="D20" t="s">
        <v>11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149</v>
      </c>
      <c r="B21" t="s">
        <v>9</v>
      </c>
      <c r="C21" t="s">
        <v>19</v>
      </c>
      <c r="D21" t="s">
        <v>11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150</v>
      </c>
      <c r="B22" t="s">
        <v>9</v>
      </c>
      <c r="C22" t="s">
        <v>20</v>
      </c>
      <c r="D22" t="s">
        <v>11</v>
      </c>
      <c r="E22">
        <v>0</v>
      </c>
      <c r="F22">
        <v>90</v>
      </c>
      <c r="G22">
        <v>180</v>
      </c>
      <c r="H22">
        <v>270</v>
      </c>
      <c r="I22">
        <v>0</v>
      </c>
    </row>
    <row r="23" spans="1:9" x14ac:dyDescent="0.25">
      <c r="A23" t="s">
        <v>151</v>
      </c>
      <c r="B23" t="s">
        <v>9</v>
      </c>
      <c r="C23" t="s">
        <v>21</v>
      </c>
      <c r="D23" t="s">
        <v>11</v>
      </c>
      <c r="E23">
        <v>8760</v>
      </c>
      <c r="F23">
        <v>8760</v>
      </c>
      <c r="G23">
        <v>8760</v>
      </c>
      <c r="H23">
        <v>8760</v>
      </c>
      <c r="I23">
        <v>8760</v>
      </c>
    </row>
    <row r="24" spans="1:9" x14ac:dyDescent="0.25">
      <c r="A24" t="s">
        <v>152</v>
      </c>
      <c r="B24" t="s">
        <v>22</v>
      </c>
      <c r="C24" t="s">
        <v>23</v>
      </c>
      <c r="D24" t="s">
        <v>24</v>
      </c>
      <c r="E24">
        <v>194.92318399999999</v>
      </c>
      <c r="F24">
        <v>194.92318399999999</v>
      </c>
      <c r="G24">
        <v>194.92318399999999</v>
      </c>
      <c r="H24">
        <v>194.92318399999999</v>
      </c>
      <c r="I24">
        <v>161.943532</v>
      </c>
    </row>
    <row r="25" spans="1:9" x14ac:dyDescent="0.25">
      <c r="A25" t="s">
        <v>153</v>
      </c>
      <c r="B25" t="s">
        <v>22</v>
      </c>
      <c r="C25" t="s">
        <v>23</v>
      </c>
      <c r="D25" t="s">
        <v>25</v>
      </c>
      <c r="E25">
        <v>61942.65</v>
      </c>
      <c r="F25">
        <v>61942.65</v>
      </c>
      <c r="G25">
        <v>61942.65</v>
      </c>
      <c r="H25">
        <v>61942.65</v>
      </c>
      <c r="I25">
        <v>51093.14</v>
      </c>
    </row>
    <row r="26" spans="1:9" x14ac:dyDescent="0.25">
      <c r="A26" t="s">
        <v>154</v>
      </c>
      <c r="B26" t="s">
        <v>22</v>
      </c>
      <c r="C26" t="s">
        <v>23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155</v>
      </c>
      <c r="B27" t="s">
        <v>22</v>
      </c>
      <c r="C27" t="s">
        <v>23</v>
      </c>
      <c r="D27" t="s">
        <v>27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156</v>
      </c>
      <c r="B28" t="s">
        <v>22</v>
      </c>
      <c r="C28" t="s">
        <v>23</v>
      </c>
      <c r="D28" t="s">
        <v>28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157</v>
      </c>
      <c r="B29" t="s">
        <v>22</v>
      </c>
      <c r="C29" t="s">
        <v>23</v>
      </c>
      <c r="D29" t="s">
        <v>29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158</v>
      </c>
      <c r="B30" t="s">
        <v>22</v>
      </c>
      <c r="C30" t="s">
        <v>30</v>
      </c>
      <c r="D30" t="s">
        <v>24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159</v>
      </c>
      <c r="B31" t="s">
        <v>22</v>
      </c>
      <c r="C31" t="s">
        <v>30</v>
      </c>
      <c r="D31" t="s">
        <v>25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160</v>
      </c>
      <c r="B32" t="s">
        <v>22</v>
      </c>
      <c r="C32" t="s">
        <v>30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161</v>
      </c>
      <c r="B33" t="s">
        <v>22</v>
      </c>
      <c r="C33" t="s">
        <v>30</v>
      </c>
      <c r="D33" t="s">
        <v>27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162</v>
      </c>
      <c r="B34" t="s">
        <v>22</v>
      </c>
      <c r="C34" t="s">
        <v>30</v>
      </c>
      <c r="D34" t="s">
        <v>28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163</v>
      </c>
      <c r="B35" t="s">
        <v>22</v>
      </c>
      <c r="C35" t="s">
        <v>30</v>
      </c>
      <c r="D35" t="s">
        <v>29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164</v>
      </c>
      <c r="B36" t="s">
        <v>22</v>
      </c>
      <c r="C36" t="s">
        <v>31</v>
      </c>
      <c r="D36" t="s">
        <v>24</v>
      </c>
      <c r="E36">
        <v>1.6662E-2</v>
      </c>
      <c r="F36">
        <v>1.6662E-2</v>
      </c>
      <c r="G36">
        <v>1.6662E-2</v>
      </c>
      <c r="H36">
        <v>1.6662E-2</v>
      </c>
      <c r="I36">
        <v>17.972743999999999</v>
      </c>
    </row>
    <row r="37" spans="1:9" x14ac:dyDescent="0.25">
      <c r="A37" t="s">
        <v>165</v>
      </c>
      <c r="B37" t="s">
        <v>22</v>
      </c>
      <c r="C37" t="s">
        <v>31</v>
      </c>
      <c r="D37" t="s">
        <v>25</v>
      </c>
      <c r="E37">
        <v>0</v>
      </c>
      <c r="F37">
        <v>0</v>
      </c>
      <c r="G37">
        <v>0</v>
      </c>
      <c r="H37">
        <v>0</v>
      </c>
      <c r="I37">
        <v>16886.3</v>
      </c>
    </row>
    <row r="38" spans="1:9" x14ac:dyDescent="0.25">
      <c r="A38" t="s">
        <v>166</v>
      </c>
      <c r="B38" t="s">
        <v>22</v>
      </c>
      <c r="C38" t="s">
        <v>31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167</v>
      </c>
      <c r="B39" t="s">
        <v>22</v>
      </c>
      <c r="C39" t="s">
        <v>31</v>
      </c>
      <c r="D39" t="s">
        <v>27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168</v>
      </c>
      <c r="B40" t="s">
        <v>22</v>
      </c>
      <c r="C40" t="s">
        <v>31</v>
      </c>
      <c r="D40" t="s">
        <v>28</v>
      </c>
      <c r="E40">
        <v>264.01494400000001</v>
      </c>
      <c r="F40">
        <v>254.54815099999999</v>
      </c>
      <c r="G40">
        <v>263.079095</v>
      </c>
      <c r="H40">
        <v>251.104671</v>
      </c>
      <c r="I40">
        <v>0</v>
      </c>
    </row>
    <row r="41" spans="1:9" x14ac:dyDescent="0.25">
      <c r="A41" t="s">
        <v>169</v>
      </c>
      <c r="B41" t="s">
        <v>22</v>
      </c>
      <c r="C41" t="s">
        <v>31</v>
      </c>
      <c r="D41" t="s">
        <v>29</v>
      </c>
      <c r="E41">
        <v>164496.44</v>
      </c>
      <c r="F41">
        <v>162367.31</v>
      </c>
      <c r="G41">
        <v>164052.71</v>
      </c>
      <c r="H41">
        <v>161573.10999999999</v>
      </c>
      <c r="I41">
        <v>0</v>
      </c>
    </row>
    <row r="42" spans="1:9" x14ac:dyDescent="0.25">
      <c r="A42" t="s">
        <v>170</v>
      </c>
      <c r="B42" t="s">
        <v>22</v>
      </c>
      <c r="C42" t="s">
        <v>32</v>
      </c>
      <c r="D42" t="s">
        <v>24</v>
      </c>
      <c r="E42">
        <v>192.08786699999999</v>
      </c>
      <c r="F42">
        <v>184.58441300000001</v>
      </c>
      <c r="G42">
        <v>191.91013899999999</v>
      </c>
      <c r="H42">
        <v>183.076502</v>
      </c>
      <c r="I42">
        <v>65.320594</v>
      </c>
    </row>
    <row r="43" spans="1:9" x14ac:dyDescent="0.25">
      <c r="A43" t="s">
        <v>171</v>
      </c>
      <c r="B43" t="s">
        <v>22</v>
      </c>
      <c r="C43" t="s">
        <v>32</v>
      </c>
      <c r="D43" t="s">
        <v>25</v>
      </c>
      <c r="E43">
        <v>58756.7</v>
      </c>
      <c r="F43">
        <v>57004</v>
      </c>
      <c r="G43">
        <v>58728.36</v>
      </c>
      <c r="H43">
        <v>56955.46</v>
      </c>
      <c r="I43">
        <v>14051.5</v>
      </c>
    </row>
    <row r="44" spans="1:9" x14ac:dyDescent="0.25">
      <c r="A44" t="s">
        <v>172</v>
      </c>
      <c r="B44" t="s">
        <v>22</v>
      </c>
      <c r="C44" t="s">
        <v>32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173</v>
      </c>
      <c r="B45" t="s">
        <v>22</v>
      </c>
      <c r="C45" t="s">
        <v>32</v>
      </c>
      <c r="D45" t="s">
        <v>27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174</v>
      </c>
      <c r="B46" t="s">
        <v>22</v>
      </c>
      <c r="C46" t="s">
        <v>32</v>
      </c>
      <c r="D46" t="s">
        <v>28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175</v>
      </c>
      <c r="B47" t="s">
        <v>22</v>
      </c>
      <c r="C47" t="s">
        <v>32</v>
      </c>
      <c r="D47" t="s">
        <v>29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176</v>
      </c>
      <c r="B48" t="s">
        <v>22</v>
      </c>
      <c r="C48" t="s">
        <v>3</v>
      </c>
      <c r="D48" t="s">
        <v>24</v>
      </c>
      <c r="E48">
        <v>10.261015</v>
      </c>
      <c r="F48">
        <v>9.9472140000000007</v>
      </c>
      <c r="G48">
        <v>10.269346000000001</v>
      </c>
      <c r="H48">
        <v>9.9111130000000003</v>
      </c>
      <c r="I48">
        <v>19.300149999999999</v>
      </c>
    </row>
    <row r="49" spans="1:9" x14ac:dyDescent="0.25">
      <c r="A49" t="s">
        <v>177</v>
      </c>
      <c r="B49" t="s">
        <v>22</v>
      </c>
      <c r="C49" t="s">
        <v>3</v>
      </c>
      <c r="D49" t="s">
        <v>25</v>
      </c>
      <c r="E49">
        <v>1113.47</v>
      </c>
      <c r="F49">
        <v>1076.72</v>
      </c>
      <c r="G49">
        <v>1112.08</v>
      </c>
      <c r="H49">
        <v>1073.01</v>
      </c>
      <c r="I49">
        <v>3817.14</v>
      </c>
    </row>
    <row r="50" spans="1:9" x14ac:dyDescent="0.25">
      <c r="A50" t="s">
        <v>178</v>
      </c>
      <c r="B50" t="s">
        <v>22</v>
      </c>
      <c r="C50" t="s">
        <v>3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179</v>
      </c>
      <c r="B51" t="s">
        <v>22</v>
      </c>
      <c r="C51" t="s">
        <v>3</v>
      </c>
      <c r="D51" t="s">
        <v>27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180</v>
      </c>
      <c r="B52" t="s">
        <v>22</v>
      </c>
      <c r="C52" t="s">
        <v>3</v>
      </c>
      <c r="D52" t="s">
        <v>28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181</v>
      </c>
      <c r="B53" t="s">
        <v>22</v>
      </c>
      <c r="C53" t="s">
        <v>3</v>
      </c>
      <c r="D53" t="s">
        <v>29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182</v>
      </c>
      <c r="B54" t="s">
        <v>22</v>
      </c>
      <c r="C54" t="s">
        <v>33</v>
      </c>
      <c r="D54" t="s">
        <v>24</v>
      </c>
      <c r="E54">
        <v>24.320965999999999</v>
      </c>
      <c r="F54">
        <v>23.212942999999999</v>
      </c>
      <c r="G54">
        <v>24.315411999999998</v>
      </c>
      <c r="H54">
        <v>22.929689</v>
      </c>
      <c r="I54">
        <v>0</v>
      </c>
    </row>
    <row r="55" spans="1:9" x14ac:dyDescent="0.25">
      <c r="A55" t="s">
        <v>183</v>
      </c>
      <c r="B55" t="s">
        <v>22</v>
      </c>
      <c r="C55" t="s">
        <v>33</v>
      </c>
      <c r="D55" t="s">
        <v>25</v>
      </c>
      <c r="E55">
        <v>5255.95</v>
      </c>
      <c r="F55">
        <v>5082.45</v>
      </c>
      <c r="G55">
        <v>5249.39</v>
      </c>
      <c r="H55">
        <v>5064.93</v>
      </c>
      <c r="I55">
        <v>0</v>
      </c>
    </row>
    <row r="56" spans="1:9" x14ac:dyDescent="0.25">
      <c r="A56" t="s">
        <v>184</v>
      </c>
      <c r="B56" t="s">
        <v>22</v>
      </c>
      <c r="C56" t="s">
        <v>33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185</v>
      </c>
      <c r="B57" t="s">
        <v>22</v>
      </c>
      <c r="C57" t="s">
        <v>33</v>
      </c>
      <c r="D57" t="s">
        <v>27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186</v>
      </c>
      <c r="B58" t="s">
        <v>22</v>
      </c>
      <c r="C58" t="s">
        <v>33</v>
      </c>
      <c r="D58" t="s">
        <v>28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187</v>
      </c>
      <c r="B59" t="s">
        <v>22</v>
      </c>
      <c r="C59" t="s">
        <v>33</v>
      </c>
      <c r="D59" t="s">
        <v>29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188</v>
      </c>
      <c r="B60" t="s">
        <v>22</v>
      </c>
      <c r="C60" t="s">
        <v>34</v>
      </c>
      <c r="D60" t="s">
        <v>24</v>
      </c>
      <c r="E60">
        <v>53.612761999999996</v>
      </c>
      <c r="F60">
        <v>52.352004000000001</v>
      </c>
      <c r="G60">
        <v>53.584992</v>
      </c>
      <c r="H60">
        <v>51.877136999999998</v>
      </c>
      <c r="I60">
        <v>294.87574499999999</v>
      </c>
    </row>
    <row r="61" spans="1:9" x14ac:dyDescent="0.25">
      <c r="A61" t="s">
        <v>189</v>
      </c>
      <c r="B61" t="s">
        <v>22</v>
      </c>
      <c r="C61" t="s">
        <v>34</v>
      </c>
      <c r="D61" t="s">
        <v>25</v>
      </c>
      <c r="E61">
        <v>32836.639999999999</v>
      </c>
      <c r="F61">
        <v>31489.1</v>
      </c>
      <c r="G61">
        <v>32857.230000000003</v>
      </c>
      <c r="H61">
        <v>31489.45</v>
      </c>
      <c r="I61">
        <v>33670.9</v>
      </c>
    </row>
    <row r="62" spans="1:9" x14ac:dyDescent="0.25">
      <c r="A62" t="s">
        <v>190</v>
      </c>
      <c r="B62" t="s">
        <v>22</v>
      </c>
      <c r="C62" t="s">
        <v>34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191</v>
      </c>
      <c r="B63" t="s">
        <v>22</v>
      </c>
      <c r="C63" t="s">
        <v>34</v>
      </c>
      <c r="D63" t="s">
        <v>27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192</v>
      </c>
      <c r="B64" t="s">
        <v>22</v>
      </c>
      <c r="C64" t="s">
        <v>34</v>
      </c>
      <c r="D64" t="s">
        <v>28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193</v>
      </c>
      <c r="B65" t="s">
        <v>22</v>
      </c>
      <c r="C65" t="s">
        <v>34</v>
      </c>
      <c r="D65" t="s">
        <v>29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194</v>
      </c>
      <c r="B66" t="s">
        <v>22</v>
      </c>
      <c r="C66" t="s">
        <v>35</v>
      </c>
      <c r="D66" t="s">
        <v>24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195</v>
      </c>
      <c r="B67" t="s">
        <v>22</v>
      </c>
      <c r="C67" t="s">
        <v>35</v>
      </c>
      <c r="D67" t="s">
        <v>25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196</v>
      </c>
      <c r="B68" t="s">
        <v>22</v>
      </c>
      <c r="C68" t="s">
        <v>35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197</v>
      </c>
      <c r="B69" t="s">
        <v>22</v>
      </c>
      <c r="C69" t="s">
        <v>35</v>
      </c>
      <c r="D69" t="s">
        <v>27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198</v>
      </c>
      <c r="B70" t="s">
        <v>22</v>
      </c>
      <c r="C70" t="s">
        <v>35</v>
      </c>
      <c r="D70" t="s">
        <v>28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199</v>
      </c>
      <c r="B71" t="s">
        <v>22</v>
      </c>
      <c r="C71" t="s">
        <v>35</v>
      </c>
      <c r="D71" t="s">
        <v>29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200</v>
      </c>
      <c r="B72" t="s">
        <v>22</v>
      </c>
      <c r="C72" t="s">
        <v>36</v>
      </c>
      <c r="D72" t="s">
        <v>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201</v>
      </c>
      <c r="B73" t="s">
        <v>22</v>
      </c>
      <c r="C73" t="s">
        <v>36</v>
      </c>
      <c r="D73" t="s">
        <v>25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202</v>
      </c>
      <c r="B74" t="s">
        <v>22</v>
      </c>
      <c r="C74" t="s">
        <v>36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203</v>
      </c>
      <c r="B75" t="s">
        <v>22</v>
      </c>
      <c r="C75" t="s">
        <v>36</v>
      </c>
      <c r="D75" t="s">
        <v>27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204</v>
      </c>
      <c r="B76" t="s">
        <v>22</v>
      </c>
      <c r="C76" t="s">
        <v>36</v>
      </c>
      <c r="D76" t="s">
        <v>28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205</v>
      </c>
      <c r="B77" t="s">
        <v>22</v>
      </c>
      <c r="C77" t="s">
        <v>36</v>
      </c>
      <c r="D77" t="s">
        <v>29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206</v>
      </c>
      <c r="B78" t="s">
        <v>22</v>
      </c>
      <c r="C78" t="s">
        <v>37</v>
      </c>
      <c r="D78" t="s">
        <v>24</v>
      </c>
      <c r="E78">
        <v>204.32055199999999</v>
      </c>
      <c r="F78">
        <v>204.32055199999999</v>
      </c>
      <c r="G78">
        <v>204.32055199999999</v>
      </c>
      <c r="H78">
        <v>204.32055199999999</v>
      </c>
      <c r="I78">
        <v>204.32055199999999</v>
      </c>
    </row>
    <row r="79" spans="1:9" x14ac:dyDescent="0.25">
      <c r="A79" t="s">
        <v>207</v>
      </c>
      <c r="B79" t="s">
        <v>22</v>
      </c>
      <c r="C79" t="s">
        <v>37</v>
      </c>
      <c r="D79" t="s">
        <v>25</v>
      </c>
      <c r="E79">
        <v>54091.96</v>
      </c>
      <c r="F79">
        <v>54091.96</v>
      </c>
      <c r="G79">
        <v>54091.96</v>
      </c>
      <c r="H79">
        <v>54091.96</v>
      </c>
      <c r="I79">
        <v>53666.89</v>
      </c>
    </row>
    <row r="80" spans="1:9" x14ac:dyDescent="0.25">
      <c r="A80" t="s">
        <v>208</v>
      </c>
      <c r="B80" t="s">
        <v>22</v>
      </c>
      <c r="C80" t="s">
        <v>37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209</v>
      </c>
      <c r="B81" t="s">
        <v>22</v>
      </c>
      <c r="C81" t="s">
        <v>37</v>
      </c>
      <c r="D81" t="s">
        <v>27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210</v>
      </c>
      <c r="B82" t="s">
        <v>22</v>
      </c>
      <c r="C82" t="s">
        <v>37</v>
      </c>
      <c r="D82" t="s">
        <v>28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211</v>
      </c>
      <c r="B83" t="s">
        <v>22</v>
      </c>
      <c r="C83" t="s">
        <v>37</v>
      </c>
      <c r="D83" t="s">
        <v>29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212</v>
      </c>
      <c r="B84" t="s">
        <v>22</v>
      </c>
      <c r="C84" t="s">
        <v>38</v>
      </c>
      <c r="D84" t="s">
        <v>24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213</v>
      </c>
      <c r="B85" t="s">
        <v>22</v>
      </c>
      <c r="C85" t="s">
        <v>38</v>
      </c>
      <c r="D85" t="s">
        <v>25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214</v>
      </c>
      <c r="B86" t="s">
        <v>22</v>
      </c>
      <c r="C86" t="s">
        <v>38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215</v>
      </c>
      <c r="B87" t="s">
        <v>22</v>
      </c>
      <c r="C87" t="s">
        <v>38</v>
      </c>
      <c r="D87" t="s">
        <v>27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216</v>
      </c>
      <c r="B88" t="s">
        <v>22</v>
      </c>
      <c r="C88" t="s">
        <v>38</v>
      </c>
      <c r="D88" t="s">
        <v>28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217</v>
      </c>
      <c r="B89" t="s">
        <v>22</v>
      </c>
      <c r="C89" t="s">
        <v>38</v>
      </c>
      <c r="D89" t="s">
        <v>29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218</v>
      </c>
      <c r="B90" t="s">
        <v>22</v>
      </c>
      <c r="C90" t="s">
        <v>39</v>
      </c>
      <c r="D90" t="s">
        <v>24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219</v>
      </c>
      <c r="B91" t="s">
        <v>22</v>
      </c>
      <c r="C91" t="s">
        <v>39</v>
      </c>
      <c r="D91" t="s">
        <v>25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220</v>
      </c>
      <c r="B92" t="s">
        <v>22</v>
      </c>
      <c r="C92" t="s">
        <v>39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221</v>
      </c>
      <c r="B93" t="s">
        <v>22</v>
      </c>
      <c r="C93" t="s">
        <v>39</v>
      </c>
      <c r="D93" t="s">
        <v>27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222</v>
      </c>
      <c r="B94" t="s">
        <v>22</v>
      </c>
      <c r="C94" t="s">
        <v>39</v>
      </c>
      <c r="D94" t="s">
        <v>28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223</v>
      </c>
      <c r="B95" t="s">
        <v>22</v>
      </c>
      <c r="C95" t="s">
        <v>39</v>
      </c>
      <c r="D95" t="s">
        <v>29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224</v>
      </c>
      <c r="B96" t="s">
        <v>22</v>
      </c>
      <c r="C96" t="s">
        <v>40</v>
      </c>
      <c r="D96" t="s">
        <v>24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225</v>
      </c>
      <c r="B97" t="s">
        <v>22</v>
      </c>
      <c r="C97" t="s">
        <v>40</v>
      </c>
      <c r="D97" t="s">
        <v>25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226</v>
      </c>
      <c r="B98" t="s">
        <v>22</v>
      </c>
      <c r="C98" t="s">
        <v>40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227</v>
      </c>
      <c r="B99" t="s">
        <v>22</v>
      </c>
      <c r="C99" t="s">
        <v>40</v>
      </c>
      <c r="D99" t="s">
        <v>27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228</v>
      </c>
      <c r="B100" t="s">
        <v>22</v>
      </c>
      <c r="C100" t="s">
        <v>40</v>
      </c>
      <c r="D100" t="s">
        <v>28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229</v>
      </c>
      <c r="B101" t="s">
        <v>22</v>
      </c>
      <c r="C101" t="s">
        <v>40</v>
      </c>
      <c r="D101" t="s">
        <v>29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230</v>
      </c>
      <c r="B102" t="s">
        <v>22</v>
      </c>
      <c r="C102" t="s">
        <v>41</v>
      </c>
      <c r="D102" t="s">
        <v>24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231</v>
      </c>
      <c r="B103" t="s">
        <v>22</v>
      </c>
      <c r="C103" t="s">
        <v>41</v>
      </c>
      <c r="D103" t="s">
        <v>25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232</v>
      </c>
      <c r="B104" t="s">
        <v>22</v>
      </c>
      <c r="C104" t="s">
        <v>41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233</v>
      </c>
      <c r="B105" t="s">
        <v>22</v>
      </c>
      <c r="C105" t="s">
        <v>41</v>
      </c>
      <c r="D105" t="s">
        <v>27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234</v>
      </c>
      <c r="B106" t="s">
        <v>22</v>
      </c>
      <c r="C106" t="s">
        <v>41</v>
      </c>
      <c r="D106" t="s">
        <v>28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235</v>
      </c>
      <c r="B107" t="s">
        <v>22</v>
      </c>
      <c r="C107" t="s">
        <v>41</v>
      </c>
      <c r="D107" t="s">
        <v>29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236</v>
      </c>
      <c r="B108" t="s">
        <v>22</v>
      </c>
      <c r="C108" t="s">
        <v>42</v>
      </c>
      <c r="D108" t="s">
        <v>24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237</v>
      </c>
      <c r="B109" t="s">
        <v>22</v>
      </c>
      <c r="C109" t="s">
        <v>42</v>
      </c>
      <c r="D109" t="s">
        <v>25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238</v>
      </c>
      <c r="B110" t="s">
        <v>22</v>
      </c>
      <c r="C110" t="s">
        <v>42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239</v>
      </c>
      <c r="B111" t="s">
        <v>22</v>
      </c>
      <c r="C111" t="s">
        <v>42</v>
      </c>
      <c r="D111" t="s">
        <v>27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240</v>
      </c>
      <c r="B112" t="s">
        <v>22</v>
      </c>
      <c r="C112" t="s">
        <v>42</v>
      </c>
      <c r="D112" t="s">
        <v>28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241</v>
      </c>
      <c r="B113" t="s">
        <v>22</v>
      </c>
      <c r="C113" t="s">
        <v>42</v>
      </c>
      <c r="D113" t="s">
        <v>29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242</v>
      </c>
      <c r="B114" t="s">
        <v>22</v>
      </c>
      <c r="C114" t="s">
        <v>43</v>
      </c>
      <c r="D114" t="s">
        <v>24</v>
      </c>
      <c r="E114">
        <v>694.23611500000004</v>
      </c>
      <c r="F114">
        <v>684.05007899999998</v>
      </c>
      <c r="G114">
        <v>694.03339400000004</v>
      </c>
      <c r="H114">
        <v>681.74516900000003</v>
      </c>
      <c r="I114">
        <v>778.42364699999996</v>
      </c>
    </row>
    <row r="115" spans="1:9" x14ac:dyDescent="0.25">
      <c r="A115" t="s">
        <v>243</v>
      </c>
      <c r="B115" t="s">
        <v>22</v>
      </c>
      <c r="C115" t="s">
        <v>43</v>
      </c>
      <c r="D115" t="s">
        <v>25</v>
      </c>
    </row>
    <row r="116" spans="1:9" x14ac:dyDescent="0.25">
      <c r="A116" t="s">
        <v>244</v>
      </c>
      <c r="B116" t="s">
        <v>22</v>
      </c>
      <c r="C116" t="s">
        <v>43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245</v>
      </c>
      <c r="B117" t="s">
        <v>22</v>
      </c>
      <c r="C117" t="s">
        <v>43</v>
      </c>
      <c r="D117" t="s">
        <v>27</v>
      </c>
    </row>
    <row r="118" spans="1:9" x14ac:dyDescent="0.25">
      <c r="A118" t="s">
        <v>246</v>
      </c>
      <c r="B118" t="s">
        <v>22</v>
      </c>
      <c r="C118" t="s">
        <v>43</v>
      </c>
      <c r="D118" t="s">
        <v>28</v>
      </c>
      <c r="E118">
        <v>264.01494400000001</v>
      </c>
      <c r="F118">
        <v>254.54815099999999</v>
      </c>
      <c r="G118">
        <v>263.079095</v>
      </c>
      <c r="H118">
        <v>251.104671</v>
      </c>
      <c r="I118">
        <v>0</v>
      </c>
    </row>
    <row r="119" spans="1:9" x14ac:dyDescent="0.25">
      <c r="A119" t="s">
        <v>247</v>
      </c>
      <c r="B119" t="s">
        <v>22</v>
      </c>
      <c r="C119" t="s">
        <v>43</v>
      </c>
      <c r="D119" t="s">
        <v>29</v>
      </c>
    </row>
    <row r="120" spans="1:9" x14ac:dyDescent="0.25">
      <c r="A120" t="s">
        <v>260</v>
      </c>
      <c r="B120" t="s">
        <v>44</v>
      </c>
      <c r="C120" t="s">
        <v>52</v>
      </c>
      <c r="D120" t="s">
        <v>53</v>
      </c>
      <c r="E120">
        <v>6161.86</v>
      </c>
      <c r="F120">
        <v>6161.86</v>
      </c>
      <c r="G120">
        <v>6161.86</v>
      </c>
      <c r="H120">
        <v>6161.86</v>
      </c>
      <c r="I120">
        <v>6161.86</v>
      </c>
    </row>
    <row r="121" spans="1:9" x14ac:dyDescent="0.25">
      <c r="A121" t="s">
        <v>261</v>
      </c>
      <c r="B121" t="s">
        <v>44</v>
      </c>
      <c r="C121" t="s">
        <v>54</v>
      </c>
      <c r="D121" t="s">
        <v>53</v>
      </c>
      <c r="E121">
        <v>5380.34</v>
      </c>
      <c r="F121">
        <v>5380.34</v>
      </c>
      <c r="G121">
        <v>5380.34</v>
      </c>
      <c r="H121">
        <v>5380.34</v>
      </c>
      <c r="I121">
        <v>5299.49</v>
      </c>
    </row>
    <row r="122" spans="1:9" x14ac:dyDescent="0.25">
      <c r="A122" t="s">
        <v>262</v>
      </c>
      <c r="B122" t="s">
        <v>44</v>
      </c>
      <c r="C122" t="s">
        <v>55</v>
      </c>
      <c r="D122" t="s">
        <v>53</v>
      </c>
      <c r="E122">
        <v>781.52</v>
      </c>
      <c r="F122">
        <v>781.52</v>
      </c>
      <c r="G122">
        <v>781.52</v>
      </c>
      <c r="H122">
        <v>781.52</v>
      </c>
      <c r="I122">
        <v>862.37</v>
      </c>
    </row>
    <row r="123" spans="1:9" x14ac:dyDescent="0.25">
      <c r="A123" t="s">
        <v>263</v>
      </c>
      <c r="B123" t="s">
        <v>44</v>
      </c>
      <c r="C123" t="s">
        <v>1</v>
      </c>
      <c r="D123" t="s">
        <v>56</v>
      </c>
      <c r="E123">
        <v>1.6930000000000001E-2</v>
      </c>
      <c r="F123">
        <v>1.6240000000000001E-2</v>
      </c>
      <c r="G123">
        <v>1.686E-2</v>
      </c>
      <c r="H123">
        <v>1.602E-2</v>
      </c>
      <c r="I123">
        <v>17.97832</v>
      </c>
    </row>
    <row r="124" spans="1:9" x14ac:dyDescent="0.25">
      <c r="A124" t="s">
        <v>264</v>
      </c>
      <c r="B124" t="s">
        <v>44</v>
      </c>
      <c r="C124" t="s">
        <v>1</v>
      </c>
      <c r="D124" t="s">
        <v>57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265</v>
      </c>
      <c r="B125" t="s">
        <v>44</v>
      </c>
      <c r="C125" t="s">
        <v>1</v>
      </c>
      <c r="D125" t="s">
        <v>58</v>
      </c>
      <c r="E125">
        <v>264.08949999999999</v>
      </c>
      <c r="F125">
        <v>254.62069</v>
      </c>
      <c r="G125">
        <v>263.15231</v>
      </c>
      <c r="H125">
        <v>251.17606000000001</v>
      </c>
      <c r="I125">
        <v>0</v>
      </c>
    </row>
    <row r="126" spans="1:9" x14ac:dyDescent="0.25">
      <c r="A126" t="s">
        <v>266</v>
      </c>
      <c r="B126" t="s">
        <v>44</v>
      </c>
      <c r="C126" t="s">
        <v>1</v>
      </c>
      <c r="D126" t="s">
        <v>59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267</v>
      </c>
      <c r="B127" t="s">
        <v>44</v>
      </c>
      <c r="C127" t="s">
        <v>1</v>
      </c>
      <c r="D127" t="s">
        <v>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268</v>
      </c>
      <c r="B128" t="s">
        <v>44</v>
      </c>
      <c r="C128" t="s">
        <v>1</v>
      </c>
      <c r="D128" t="s">
        <v>61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269</v>
      </c>
      <c r="B129" t="s">
        <v>44</v>
      </c>
      <c r="C129" t="s">
        <v>2</v>
      </c>
      <c r="D129" t="s">
        <v>56</v>
      </c>
      <c r="E129">
        <v>192.14115000000001</v>
      </c>
      <c r="F129">
        <v>184.63729000000001</v>
      </c>
      <c r="G129">
        <v>191.96406999999999</v>
      </c>
      <c r="H129">
        <v>183.12845999999999</v>
      </c>
      <c r="I129">
        <v>65.338790000000003</v>
      </c>
    </row>
    <row r="130" spans="1:9" x14ac:dyDescent="0.25">
      <c r="A130" t="s">
        <v>270</v>
      </c>
      <c r="B130" t="s">
        <v>44</v>
      </c>
      <c r="C130" t="s">
        <v>2</v>
      </c>
      <c r="D130" t="s">
        <v>57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271</v>
      </c>
      <c r="B131" t="s">
        <v>44</v>
      </c>
      <c r="C131" t="s">
        <v>2</v>
      </c>
      <c r="D131" t="s">
        <v>58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272</v>
      </c>
      <c r="B132" t="s">
        <v>44</v>
      </c>
      <c r="C132" t="s">
        <v>2</v>
      </c>
      <c r="D132" t="s">
        <v>59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273</v>
      </c>
      <c r="B133" t="s">
        <v>44</v>
      </c>
      <c r="C133" t="s">
        <v>2</v>
      </c>
      <c r="D133" t="s">
        <v>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274</v>
      </c>
      <c r="B134" t="s">
        <v>44</v>
      </c>
      <c r="C134" t="s">
        <v>2</v>
      </c>
      <c r="D134" t="s">
        <v>61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275</v>
      </c>
      <c r="B135" t="s">
        <v>44</v>
      </c>
      <c r="C135" t="s">
        <v>23</v>
      </c>
      <c r="D135" t="s">
        <v>56</v>
      </c>
      <c r="E135">
        <v>194.97881000000001</v>
      </c>
      <c r="F135">
        <v>194.97881000000001</v>
      </c>
      <c r="G135">
        <v>194.97881000000001</v>
      </c>
      <c r="H135">
        <v>194.97881000000001</v>
      </c>
      <c r="I135">
        <v>161.98926</v>
      </c>
    </row>
    <row r="136" spans="1:9" x14ac:dyDescent="0.25">
      <c r="A136" t="s">
        <v>276</v>
      </c>
      <c r="B136" t="s">
        <v>44</v>
      </c>
      <c r="C136" t="s">
        <v>23</v>
      </c>
      <c r="D136" t="s">
        <v>57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277</v>
      </c>
      <c r="B137" t="s">
        <v>44</v>
      </c>
      <c r="C137" t="s">
        <v>23</v>
      </c>
      <c r="D137" t="s">
        <v>58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278</v>
      </c>
      <c r="B138" t="s">
        <v>44</v>
      </c>
      <c r="C138" t="s">
        <v>23</v>
      </c>
      <c r="D138" t="s">
        <v>59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279</v>
      </c>
      <c r="B139" t="s">
        <v>44</v>
      </c>
      <c r="C139" t="s">
        <v>23</v>
      </c>
      <c r="D139" t="s">
        <v>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280</v>
      </c>
      <c r="B140" t="s">
        <v>44</v>
      </c>
      <c r="C140" t="s">
        <v>23</v>
      </c>
      <c r="D140" t="s">
        <v>61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281</v>
      </c>
      <c r="B141" t="s">
        <v>44</v>
      </c>
      <c r="C141" t="s">
        <v>30</v>
      </c>
      <c r="D141" t="s">
        <v>56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282</v>
      </c>
      <c r="B142" t="s">
        <v>44</v>
      </c>
      <c r="C142" t="s">
        <v>30</v>
      </c>
      <c r="D142" t="s">
        <v>57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283</v>
      </c>
      <c r="B143" t="s">
        <v>44</v>
      </c>
      <c r="C143" t="s">
        <v>30</v>
      </c>
      <c r="D143" t="s">
        <v>58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284</v>
      </c>
      <c r="B144" t="s">
        <v>44</v>
      </c>
      <c r="C144" t="s">
        <v>30</v>
      </c>
      <c r="D144" t="s">
        <v>59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285</v>
      </c>
      <c r="B145" t="s">
        <v>44</v>
      </c>
      <c r="C145" t="s">
        <v>30</v>
      </c>
      <c r="D145" t="s">
        <v>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286</v>
      </c>
      <c r="B146" t="s">
        <v>44</v>
      </c>
      <c r="C146" t="s">
        <v>30</v>
      </c>
      <c r="D146" t="s">
        <v>61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287</v>
      </c>
      <c r="B147" t="s">
        <v>44</v>
      </c>
      <c r="C147" t="s">
        <v>62</v>
      </c>
      <c r="D147" t="s">
        <v>56</v>
      </c>
      <c r="E147">
        <v>204.37809999999999</v>
      </c>
      <c r="F147">
        <v>204.37809999999999</v>
      </c>
      <c r="G147">
        <v>204.37809999999999</v>
      </c>
      <c r="H147">
        <v>204.37809999999999</v>
      </c>
      <c r="I147">
        <v>204.37809999999999</v>
      </c>
    </row>
    <row r="148" spans="1:9" x14ac:dyDescent="0.25">
      <c r="A148" t="s">
        <v>288</v>
      </c>
      <c r="B148" t="s">
        <v>44</v>
      </c>
      <c r="C148" t="s">
        <v>62</v>
      </c>
      <c r="D148" t="s">
        <v>57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289</v>
      </c>
      <c r="B149" t="s">
        <v>44</v>
      </c>
      <c r="C149" t="s">
        <v>62</v>
      </c>
      <c r="D149" t="s">
        <v>58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290</v>
      </c>
      <c r="B150" t="s">
        <v>44</v>
      </c>
      <c r="C150" t="s">
        <v>62</v>
      </c>
      <c r="D150" t="s">
        <v>59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291</v>
      </c>
      <c r="B151" t="s">
        <v>44</v>
      </c>
      <c r="C151" t="s">
        <v>62</v>
      </c>
      <c r="D151" t="s">
        <v>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292</v>
      </c>
      <c r="B152" t="s">
        <v>44</v>
      </c>
      <c r="C152" t="s">
        <v>62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293</v>
      </c>
      <c r="B153" t="s">
        <v>44</v>
      </c>
      <c r="C153" t="s">
        <v>63</v>
      </c>
      <c r="D153" t="s">
        <v>56</v>
      </c>
      <c r="E153">
        <v>14.6952</v>
      </c>
      <c r="F153">
        <v>14.6952</v>
      </c>
      <c r="G153">
        <v>14.6952</v>
      </c>
      <c r="H153">
        <v>14.6952</v>
      </c>
      <c r="I153">
        <v>14.6952</v>
      </c>
    </row>
    <row r="154" spans="1:9" x14ac:dyDescent="0.25">
      <c r="A154" t="s">
        <v>294</v>
      </c>
      <c r="B154" t="s">
        <v>44</v>
      </c>
      <c r="C154" t="s">
        <v>63</v>
      </c>
      <c r="D154" t="s">
        <v>57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295</v>
      </c>
      <c r="B155" t="s">
        <v>44</v>
      </c>
      <c r="C155" t="s">
        <v>63</v>
      </c>
      <c r="D155" t="s">
        <v>58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296</v>
      </c>
      <c r="B156" t="s">
        <v>44</v>
      </c>
      <c r="C156" t="s">
        <v>63</v>
      </c>
      <c r="D156" t="s">
        <v>59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297</v>
      </c>
      <c r="B157" t="s">
        <v>44</v>
      </c>
      <c r="C157" t="s">
        <v>63</v>
      </c>
      <c r="D157" t="s">
        <v>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298</v>
      </c>
      <c r="B158" t="s">
        <v>44</v>
      </c>
      <c r="C158" t="s">
        <v>63</v>
      </c>
      <c r="D158" t="s">
        <v>61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299</v>
      </c>
      <c r="B159" t="s">
        <v>44</v>
      </c>
      <c r="C159" t="s">
        <v>4</v>
      </c>
      <c r="D159" t="s">
        <v>56</v>
      </c>
      <c r="E159">
        <v>53.628450000000001</v>
      </c>
      <c r="F159">
        <v>52.367600000000003</v>
      </c>
      <c r="G159">
        <v>53.600900000000003</v>
      </c>
      <c r="H159">
        <v>51.890349999999998</v>
      </c>
      <c r="I159">
        <v>294.95704999999998</v>
      </c>
    </row>
    <row r="160" spans="1:9" x14ac:dyDescent="0.25">
      <c r="A160" t="s">
        <v>300</v>
      </c>
      <c r="B160" t="s">
        <v>44</v>
      </c>
      <c r="C160" t="s">
        <v>4</v>
      </c>
      <c r="D160" t="s">
        <v>57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301</v>
      </c>
      <c r="B161" t="s">
        <v>44</v>
      </c>
      <c r="C161" t="s">
        <v>4</v>
      </c>
      <c r="D161" t="s">
        <v>58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302</v>
      </c>
      <c r="B162" t="s">
        <v>44</v>
      </c>
      <c r="C162" t="s">
        <v>4</v>
      </c>
      <c r="D162" t="s">
        <v>59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303</v>
      </c>
      <c r="B163" t="s">
        <v>44</v>
      </c>
      <c r="C163" t="s">
        <v>4</v>
      </c>
      <c r="D163" t="s">
        <v>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304</v>
      </c>
      <c r="B164" t="s">
        <v>44</v>
      </c>
      <c r="C164" t="s">
        <v>4</v>
      </c>
      <c r="D164" t="s">
        <v>61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305</v>
      </c>
      <c r="B165" t="s">
        <v>44</v>
      </c>
      <c r="C165" t="s">
        <v>3</v>
      </c>
      <c r="D165" t="s">
        <v>56</v>
      </c>
      <c r="E165">
        <v>10.262639999999999</v>
      </c>
      <c r="F165">
        <v>9.9502900000000007</v>
      </c>
      <c r="G165">
        <v>10.27148</v>
      </c>
      <c r="H165">
        <v>9.9136500000000005</v>
      </c>
      <c r="I165">
        <v>19.304729999999999</v>
      </c>
    </row>
    <row r="166" spans="1:9" x14ac:dyDescent="0.25">
      <c r="A166" t="s">
        <v>306</v>
      </c>
      <c r="B166" t="s">
        <v>44</v>
      </c>
      <c r="C166" t="s">
        <v>3</v>
      </c>
      <c r="D166" t="s">
        <v>57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307</v>
      </c>
      <c r="B167" t="s">
        <v>44</v>
      </c>
      <c r="C167" t="s">
        <v>3</v>
      </c>
      <c r="D167" t="s">
        <v>58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308</v>
      </c>
      <c r="B168" t="s">
        <v>44</v>
      </c>
      <c r="C168" t="s">
        <v>3</v>
      </c>
      <c r="D168" t="s">
        <v>59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309</v>
      </c>
      <c r="B169" t="s">
        <v>44</v>
      </c>
      <c r="C169" t="s">
        <v>3</v>
      </c>
      <c r="D169" t="s">
        <v>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310</v>
      </c>
      <c r="B170" t="s">
        <v>44</v>
      </c>
      <c r="C170" t="s">
        <v>3</v>
      </c>
      <c r="D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311</v>
      </c>
      <c r="B171" t="s">
        <v>44</v>
      </c>
      <c r="C171" t="s">
        <v>33</v>
      </c>
      <c r="D171" t="s">
        <v>56</v>
      </c>
      <c r="E171">
        <v>24.329139999999999</v>
      </c>
      <c r="F171">
        <v>23.21894</v>
      </c>
      <c r="G171">
        <v>24.321059999999999</v>
      </c>
      <c r="H171">
        <v>22.934899999999999</v>
      </c>
      <c r="I171">
        <v>0</v>
      </c>
    </row>
    <row r="172" spans="1:9" x14ac:dyDescent="0.25">
      <c r="A172" t="s">
        <v>312</v>
      </c>
      <c r="B172" t="s">
        <v>44</v>
      </c>
      <c r="C172" t="s">
        <v>33</v>
      </c>
      <c r="D172" t="s">
        <v>57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313</v>
      </c>
      <c r="B173" t="s">
        <v>44</v>
      </c>
      <c r="C173" t="s">
        <v>33</v>
      </c>
      <c r="D173" t="s">
        <v>58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314</v>
      </c>
      <c r="B174" t="s">
        <v>44</v>
      </c>
      <c r="C174" t="s">
        <v>33</v>
      </c>
      <c r="D174" t="s">
        <v>59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315</v>
      </c>
      <c r="B175" t="s">
        <v>44</v>
      </c>
      <c r="C175" t="s">
        <v>33</v>
      </c>
      <c r="D175" t="s">
        <v>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316</v>
      </c>
      <c r="B176" t="s">
        <v>44</v>
      </c>
      <c r="C176" t="s">
        <v>33</v>
      </c>
      <c r="D176" t="s">
        <v>61</v>
      </c>
      <c r="E176">
        <v>1406.56</v>
      </c>
      <c r="F176">
        <v>1357.82</v>
      </c>
      <c r="G176">
        <v>1405.66</v>
      </c>
      <c r="H176">
        <v>1347.07</v>
      </c>
      <c r="I176">
        <v>0</v>
      </c>
    </row>
    <row r="177" spans="1:9" x14ac:dyDescent="0.25">
      <c r="A177" t="s">
        <v>317</v>
      </c>
      <c r="B177" t="s">
        <v>44</v>
      </c>
      <c r="C177" t="s">
        <v>64</v>
      </c>
      <c r="D177" t="s">
        <v>56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318</v>
      </c>
      <c r="B178" t="s">
        <v>44</v>
      </c>
      <c r="C178" t="s">
        <v>64</v>
      </c>
      <c r="D178" t="s">
        <v>57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319</v>
      </c>
      <c r="B179" t="s">
        <v>44</v>
      </c>
      <c r="C179" t="s">
        <v>64</v>
      </c>
      <c r="D179" t="s">
        <v>58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320</v>
      </c>
      <c r="B180" t="s">
        <v>44</v>
      </c>
      <c r="C180" t="s">
        <v>64</v>
      </c>
      <c r="D180" t="s">
        <v>59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321</v>
      </c>
      <c r="B181" t="s">
        <v>44</v>
      </c>
      <c r="C181" t="s">
        <v>64</v>
      </c>
      <c r="D181" t="s">
        <v>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322</v>
      </c>
      <c r="B182" t="s">
        <v>44</v>
      </c>
      <c r="C182" t="s">
        <v>64</v>
      </c>
      <c r="D182" t="s">
        <v>61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323</v>
      </c>
      <c r="B183" t="s">
        <v>44</v>
      </c>
      <c r="C183" t="s">
        <v>65</v>
      </c>
      <c r="D183" t="s">
        <v>56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324</v>
      </c>
      <c r="B184" t="s">
        <v>44</v>
      </c>
      <c r="C184" t="s">
        <v>65</v>
      </c>
      <c r="D184" t="s">
        <v>57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325</v>
      </c>
      <c r="B185" t="s">
        <v>44</v>
      </c>
      <c r="C185" t="s">
        <v>65</v>
      </c>
      <c r="D185" t="s">
        <v>58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326</v>
      </c>
      <c r="B186" t="s">
        <v>44</v>
      </c>
      <c r="C186" t="s">
        <v>65</v>
      </c>
      <c r="D186" t="s">
        <v>59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327</v>
      </c>
      <c r="B187" t="s">
        <v>44</v>
      </c>
      <c r="C187" t="s">
        <v>65</v>
      </c>
      <c r="D187" t="s">
        <v>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328</v>
      </c>
      <c r="B188" t="s">
        <v>44</v>
      </c>
      <c r="C188" t="s">
        <v>65</v>
      </c>
      <c r="D188" t="s">
        <v>61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329</v>
      </c>
      <c r="B189" t="s">
        <v>44</v>
      </c>
      <c r="C189" t="s">
        <v>66</v>
      </c>
      <c r="D189" t="s">
        <v>56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330</v>
      </c>
      <c r="B190" t="s">
        <v>44</v>
      </c>
      <c r="C190" t="s">
        <v>66</v>
      </c>
      <c r="D190" t="s">
        <v>57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331</v>
      </c>
      <c r="B191" t="s">
        <v>44</v>
      </c>
      <c r="C191" t="s">
        <v>66</v>
      </c>
      <c r="D191" t="s">
        <v>58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332</v>
      </c>
      <c r="B192" t="s">
        <v>44</v>
      </c>
      <c r="C192" t="s">
        <v>66</v>
      </c>
      <c r="D192" t="s">
        <v>59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333</v>
      </c>
      <c r="B193" t="s">
        <v>44</v>
      </c>
      <c r="C193" t="s">
        <v>66</v>
      </c>
      <c r="D193" t="s">
        <v>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334</v>
      </c>
      <c r="B194" t="s">
        <v>44</v>
      </c>
      <c r="C194" t="s">
        <v>66</v>
      </c>
      <c r="D194" t="s">
        <v>61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335</v>
      </c>
      <c r="B195" t="s">
        <v>44</v>
      </c>
      <c r="C195" t="s">
        <v>67</v>
      </c>
      <c r="D195" t="s">
        <v>56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336</v>
      </c>
      <c r="B196" t="s">
        <v>44</v>
      </c>
      <c r="C196" t="s">
        <v>67</v>
      </c>
      <c r="D196" t="s">
        <v>57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337</v>
      </c>
      <c r="B197" t="s">
        <v>44</v>
      </c>
      <c r="C197" t="s">
        <v>67</v>
      </c>
      <c r="D197" t="s">
        <v>58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338</v>
      </c>
      <c r="B198" t="s">
        <v>44</v>
      </c>
      <c r="C198" t="s">
        <v>67</v>
      </c>
      <c r="D198" t="s">
        <v>59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339</v>
      </c>
      <c r="B199" t="s">
        <v>44</v>
      </c>
      <c r="C199" t="s">
        <v>67</v>
      </c>
      <c r="D199" t="s">
        <v>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340</v>
      </c>
      <c r="B200" t="s">
        <v>44</v>
      </c>
      <c r="C200" t="s">
        <v>67</v>
      </c>
      <c r="D200" t="s">
        <v>61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341</v>
      </c>
      <c r="B201" t="s">
        <v>44</v>
      </c>
      <c r="C201" t="s">
        <v>68</v>
      </c>
      <c r="D201" t="s">
        <v>56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342</v>
      </c>
      <c r="B202" t="s">
        <v>44</v>
      </c>
      <c r="C202" t="s">
        <v>68</v>
      </c>
      <c r="D202" t="s">
        <v>57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343</v>
      </c>
      <c r="B203" t="s">
        <v>44</v>
      </c>
      <c r="C203" t="s">
        <v>68</v>
      </c>
      <c r="D203" t="s">
        <v>58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344</v>
      </c>
      <c r="B204" t="s">
        <v>44</v>
      </c>
      <c r="C204" t="s">
        <v>68</v>
      </c>
      <c r="D204" t="s">
        <v>59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345</v>
      </c>
      <c r="B205" t="s">
        <v>44</v>
      </c>
      <c r="C205" t="s">
        <v>68</v>
      </c>
      <c r="D205" t="s">
        <v>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346</v>
      </c>
      <c r="B206" t="s">
        <v>44</v>
      </c>
      <c r="C206" t="s">
        <v>68</v>
      </c>
      <c r="D206" t="s">
        <v>61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347</v>
      </c>
      <c r="B207" t="s">
        <v>44</v>
      </c>
      <c r="D207" t="s">
        <v>56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348</v>
      </c>
      <c r="B208" t="s">
        <v>44</v>
      </c>
      <c r="D208" t="s">
        <v>57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349</v>
      </c>
      <c r="B209" t="s">
        <v>44</v>
      </c>
      <c r="D209" t="s">
        <v>58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350</v>
      </c>
      <c r="B210" t="s">
        <v>44</v>
      </c>
      <c r="D210" t="s">
        <v>59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351</v>
      </c>
      <c r="B211" t="s">
        <v>44</v>
      </c>
      <c r="D211" t="s">
        <v>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352</v>
      </c>
      <c r="B212" t="s">
        <v>44</v>
      </c>
      <c r="D212" t="s">
        <v>61</v>
      </c>
    </row>
    <row r="213" spans="1:9" x14ac:dyDescent="0.25">
      <c r="A213" t="s">
        <v>353</v>
      </c>
      <c r="B213" t="s">
        <v>44</v>
      </c>
      <c r="C213" t="s">
        <v>69</v>
      </c>
      <c r="D213" t="s">
        <v>56</v>
      </c>
      <c r="E213">
        <v>694.43042000000003</v>
      </c>
      <c r="F213">
        <v>684.24248</v>
      </c>
      <c r="G213">
        <v>694.22646999999995</v>
      </c>
      <c r="H213">
        <v>681.93548999999996</v>
      </c>
      <c r="I213">
        <v>778.64147000000003</v>
      </c>
    </row>
    <row r="214" spans="1:9" x14ac:dyDescent="0.25">
      <c r="A214" t="s">
        <v>354</v>
      </c>
      <c r="B214" t="s">
        <v>44</v>
      </c>
      <c r="C214" t="s">
        <v>69</v>
      </c>
      <c r="D214" t="s">
        <v>57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355</v>
      </c>
      <c r="B215" t="s">
        <v>44</v>
      </c>
      <c r="C215" t="s">
        <v>69</v>
      </c>
      <c r="D215" t="s">
        <v>58</v>
      </c>
      <c r="E215">
        <v>264.08949999999999</v>
      </c>
      <c r="F215">
        <v>254.62069</v>
      </c>
      <c r="G215">
        <v>263.15231</v>
      </c>
      <c r="H215">
        <v>251.17606000000001</v>
      </c>
      <c r="I215">
        <v>0</v>
      </c>
    </row>
    <row r="216" spans="1:9" x14ac:dyDescent="0.25">
      <c r="A216" t="s">
        <v>356</v>
      </c>
      <c r="B216" t="s">
        <v>44</v>
      </c>
      <c r="C216" t="s">
        <v>69</v>
      </c>
      <c r="D216" t="s">
        <v>59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357</v>
      </c>
      <c r="B217" t="s">
        <v>44</v>
      </c>
      <c r="C217" t="s">
        <v>69</v>
      </c>
      <c r="D217" t="s">
        <v>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358</v>
      </c>
      <c r="B218" t="s">
        <v>44</v>
      </c>
      <c r="C218" t="s">
        <v>69</v>
      </c>
      <c r="D218" t="s">
        <v>61</v>
      </c>
      <c r="E218">
        <v>1406.56</v>
      </c>
      <c r="F218">
        <v>1357.82</v>
      </c>
      <c r="G218">
        <v>1405.66</v>
      </c>
      <c r="H218">
        <v>1347.07</v>
      </c>
      <c r="I218">
        <v>0</v>
      </c>
    </row>
    <row r="219" spans="1:9" x14ac:dyDescent="0.25">
      <c r="A219" t="s">
        <v>359</v>
      </c>
      <c r="B219" t="s">
        <v>44</v>
      </c>
      <c r="C219" t="s">
        <v>70</v>
      </c>
      <c r="D219" t="s">
        <v>71</v>
      </c>
      <c r="E219">
        <v>0</v>
      </c>
      <c r="F219">
        <v>0</v>
      </c>
      <c r="G219">
        <v>0</v>
      </c>
      <c r="H219">
        <v>0</v>
      </c>
      <c r="I219">
        <v>11.75</v>
      </c>
    </row>
    <row r="220" spans="1:9" x14ac:dyDescent="0.25">
      <c r="A220" t="s">
        <v>360</v>
      </c>
      <c r="B220" t="s">
        <v>44</v>
      </c>
      <c r="C220" t="s">
        <v>72</v>
      </c>
      <c r="D220" t="s">
        <v>71</v>
      </c>
      <c r="E220">
        <v>10.5</v>
      </c>
      <c r="F220">
        <v>10.5</v>
      </c>
      <c r="G220">
        <v>16.5</v>
      </c>
      <c r="H220">
        <v>15</v>
      </c>
      <c r="I220">
        <v>3118.25</v>
      </c>
    </row>
    <row r="221" spans="1:9" x14ac:dyDescent="0.25">
      <c r="A221" t="s">
        <v>361</v>
      </c>
      <c r="B221" t="s">
        <v>44</v>
      </c>
      <c r="C221" t="s">
        <v>73</v>
      </c>
      <c r="D221" t="s">
        <v>71</v>
      </c>
      <c r="E221">
        <v>3120</v>
      </c>
      <c r="F221">
        <v>3120</v>
      </c>
      <c r="G221">
        <v>3120</v>
      </c>
      <c r="H221">
        <v>3120</v>
      </c>
      <c r="I221">
        <v>3117</v>
      </c>
    </row>
    <row r="222" spans="1:9" x14ac:dyDescent="0.25">
      <c r="A222" t="s">
        <v>362</v>
      </c>
      <c r="B222" t="s">
        <v>9</v>
      </c>
      <c r="C222" t="s">
        <v>74</v>
      </c>
      <c r="D222" t="s">
        <v>75</v>
      </c>
      <c r="E222">
        <v>3361.58</v>
      </c>
      <c r="F222">
        <v>3361.58</v>
      </c>
      <c r="G222">
        <v>3361.58</v>
      </c>
      <c r="H222">
        <v>3361.58</v>
      </c>
      <c r="I222">
        <v>3361.58</v>
      </c>
    </row>
    <row r="223" spans="1:9" x14ac:dyDescent="0.25">
      <c r="A223" t="s">
        <v>363</v>
      </c>
      <c r="B223" t="s">
        <v>9</v>
      </c>
      <c r="C223" t="s">
        <v>74</v>
      </c>
      <c r="D223" t="s">
        <v>76</v>
      </c>
      <c r="E223">
        <v>702.94</v>
      </c>
      <c r="F223">
        <v>977.85</v>
      </c>
      <c r="G223">
        <v>702.94</v>
      </c>
      <c r="H223">
        <v>977.85</v>
      </c>
      <c r="I223">
        <v>702.94</v>
      </c>
    </row>
    <row r="224" spans="1:9" x14ac:dyDescent="0.25">
      <c r="A224" t="s">
        <v>364</v>
      </c>
      <c r="B224" t="s">
        <v>9</v>
      </c>
      <c r="C224" t="s">
        <v>74</v>
      </c>
      <c r="D224" t="s">
        <v>77</v>
      </c>
      <c r="E224">
        <v>977.85</v>
      </c>
      <c r="F224">
        <v>702.94</v>
      </c>
      <c r="G224">
        <v>977.85</v>
      </c>
      <c r="H224">
        <v>702.94</v>
      </c>
      <c r="I224">
        <v>977.85</v>
      </c>
    </row>
    <row r="225" spans="1:9" x14ac:dyDescent="0.25">
      <c r="A225" t="s">
        <v>365</v>
      </c>
      <c r="B225" t="s">
        <v>9</v>
      </c>
      <c r="C225" t="s">
        <v>74</v>
      </c>
      <c r="D225" t="s">
        <v>78</v>
      </c>
      <c r="E225">
        <v>702.94</v>
      </c>
      <c r="F225">
        <v>977.85</v>
      </c>
      <c r="G225">
        <v>702.94</v>
      </c>
      <c r="H225">
        <v>977.85</v>
      </c>
      <c r="I225">
        <v>702.94</v>
      </c>
    </row>
    <row r="226" spans="1:9" x14ac:dyDescent="0.25">
      <c r="A226" t="s">
        <v>366</v>
      </c>
      <c r="B226" t="s">
        <v>9</v>
      </c>
      <c r="C226" t="s">
        <v>74</v>
      </c>
      <c r="D226" t="s">
        <v>79</v>
      </c>
      <c r="E226">
        <v>977.85</v>
      </c>
      <c r="F226">
        <v>702.94</v>
      </c>
      <c r="G226">
        <v>977.85</v>
      </c>
      <c r="H226">
        <v>702.94</v>
      </c>
      <c r="I226">
        <v>977.85</v>
      </c>
    </row>
    <row r="227" spans="1:9" x14ac:dyDescent="0.25">
      <c r="A227" t="s">
        <v>367</v>
      </c>
      <c r="B227" t="s">
        <v>9</v>
      </c>
      <c r="C227" t="s">
        <v>368</v>
      </c>
      <c r="D227" t="s">
        <v>75</v>
      </c>
      <c r="E227">
        <v>3361.58</v>
      </c>
      <c r="F227">
        <v>3361.58</v>
      </c>
      <c r="G227">
        <v>3361.58</v>
      </c>
      <c r="H227">
        <v>3361.58</v>
      </c>
      <c r="I227">
        <v>3361.58</v>
      </c>
    </row>
    <row r="228" spans="1:9" x14ac:dyDescent="0.25">
      <c r="A228" t="s">
        <v>369</v>
      </c>
      <c r="B228" t="s">
        <v>9</v>
      </c>
      <c r="C228" t="s">
        <v>368</v>
      </c>
      <c r="D228" t="s">
        <v>76</v>
      </c>
      <c r="E228">
        <v>702.94</v>
      </c>
      <c r="F228">
        <v>977.85</v>
      </c>
      <c r="G228">
        <v>702.94</v>
      </c>
      <c r="H228">
        <v>977.85</v>
      </c>
      <c r="I228">
        <v>702.94</v>
      </c>
    </row>
    <row r="229" spans="1:9" x14ac:dyDescent="0.25">
      <c r="A229" t="s">
        <v>370</v>
      </c>
      <c r="B229" t="s">
        <v>9</v>
      </c>
      <c r="C229" t="s">
        <v>368</v>
      </c>
      <c r="D229" t="s">
        <v>77</v>
      </c>
      <c r="E229">
        <v>977.85</v>
      </c>
      <c r="F229">
        <v>702.94</v>
      </c>
      <c r="G229">
        <v>977.85</v>
      </c>
      <c r="H229">
        <v>702.94</v>
      </c>
      <c r="I229">
        <v>977.85</v>
      </c>
    </row>
    <row r="230" spans="1:9" x14ac:dyDescent="0.25">
      <c r="A230" t="s">
        <v>371</v>
      </c>
      <c r="B230" t="s">
        <v>9</v>
      </c>
      <c r="C230" t="s">
        <v>368</v>
      </c>
      <c r="D230" t="s">
        <v>78</v>
      </c>
      <c r="E230">
        <v>702.94</v>
      </c>
      <c r="F230">
        <v>977.85</v>
      </c>
      <c r="G230">
        <v>702.94</v>
      </c>
      <c r="H230">
        <v>977.85</v>
      </c>
      <c r="I230">
        <v>702.94</v>
      </c>
    </row>
    <row r="231" spans="1:9" x14ac:dyDescent="0.25">
      <c r="A231" t="s">
        <v>372</v>
      </c>
      <c r="B231" t="s">
        <v>9</v>
      </c>
      <c r="C231" t="s">
        <v>368</v>
      </c>
      <c r="D231" t="s">
        <v>79</v>
      </c>
      <c r="E231">
        <v>977.85</v>
      </c>
      <c r="F231">
        <v>702.94</v>
      </c>
      <c r="G231">
        <v>977.85</v>
      </c>
      <c r="H231">
        <v>702.94</v>
      </c>
      <c r="I231">
        <v>977.85</v>
      </c>
    </row>
    <row r="232" spans="1:9" x14ac:dyDescent="0.25">
      <c r="A232" t="s">
        <v>373</v>
      </c>
      <c r="B232" t="s">
        <v>9</v>
      </c>
      <c r="C232" t="s">
        <v>80</v>
      </c>
      <c r="D232" t="s">
        <v>75</v>
      </c>
      <c r="E232">
        <v>1229.93</v>
      </c>
      <c r="F232">
        <v>1229.93</v>
      </c>
      <c r="G232">
        <v>1229.93</v>
      </c>
      <c r="H232">
        <v>1229.93</v>
      </c>
      <c r="I232">
        <v>1002.62</v>
      </c>
    </row>
    <row r="233" spans="1:9" x14ac:dyDescent="0.25">
      <c r="A233" t="s">
        <v>374</v>
      </c>
      <c r="B233" t="s">
        <v>9</v>
      </c>
      <c r="C233" t="s">
        <v>80</v>
      </c>
      <c r="D233" t="s">
        <v>76</v>
      </c>
      <c r="E233">
        <v>251.85</v>
      </c>
      <c r="F233">
        <v>358.8</v>
      </c>
      <c r="G233">
        <v>255.3</v>
      </c>
      <c r="H233">
        <v>363.98</v>
      </c>
      <c r="I233">
        <v>209.26</v>
      </c>
    </row>
    <row r="234" spans="1:9" x14ac:dyDescent="0.25">
      <c r="A234" t="s">
        <v>375</v>
      </c>
      <c r="B234" t="s">
        <v>9</v>
      </c>
      <c r="C234" t="s">
        <v>80</v>
      </c>
      <c r="D234" t="s">
        <v>77</v>
      </c>
      <c r="E234">
        <v>363.98</v>
      </c>
      <c r="F234">
        <v>251.85</v>
      </c>
      <c r="G234">
        <v>358.8</v>
      </c>
      <c r="H234">
        <v>255.3</v>
      </c>
      <c r="I234">
        <v>292.05</v>
      </c>
    </row>
    <row r="235" spans="1:9" x14ac:dyDescent="0.25">
      <c r="A235" t="s">
        <v>376</v>
      </c>
      <c r="B235" t="s">
        <v>9</v>
      </c>
      <c r="C235" t="s">
        <v>80</v>
      </c>
      <c r="D235" t="s">
        <v>78</v>
      </c>
      <c r="E235">
        <v>255.3</v>
      </c>
      <c r="F235">
        <v>363.98</v>
      </c>
      <c r="G235">
        <v>251.85</v>
      </c>
      <c r="H235">
        <v>358.8</v>
      </c>
      <c r="I235">
        <v>209.58</v>
      </c>
    </row>
    <row r="236" spans="1:9" x14ac:dyDescent="0.25">
      <c r="A236" t="s">
        <v>377</v>
      </c>
      <c r="B236" t="s">
        <v>9</v>
      </c>
      <c r="C236" t="s">
        <v>80</v>
      </c>
      <c r="D236" t="s">
        <v>79</v>
      </c>
      <c r="E236">
        <v>358.8</v>
      </c>
      <c r="F236">
        <v>255.3</v>
      </c>
      <c r="G236">
        <v>363.98</v>
      </c>
      <c r="H236">
        <v>251.85</v>
      </c>
      <c r="I236">
        <v>291.73</v>
      </c>
    </row>
    <row r="237" spans="1:9" x14ac:dyDescent="0.25">
      <c r="A237" t="s">
        <v>378</v>
      </c>
      <c r="B237" t="s">
        <v>9</v>
      </c>
      <c r="C237" t="s">
        <v>379</v>
      </c>
      <c r="D237" t="s">
        <v>75</v>
      </c>
      <c r="E237">
        <v>36.590000000000003</v>
      </c>
      <c r="F237">
        <v>36.590000000000003</v>
      </c>
      <c r="G237">
        <v>36.590000000000003</v>
      </c>
      <c r="H237">
        <v>36.590000000000003</v>
      </c>
      <c r="I237">
        <v>29.83</v>
      </c>
    </row>
    <row r="238" spans="1:9" x14ac:dyDescent="0.25">
      <c r="A238" t="s">
        <v>380</v>
      </c>
      <c r="B238" t="s">
        <v>9</v>
      </c>
      <c r="C238" t="s">
        <v>379</v>
      </c>
      <c r="D238" t="s">
        <v>76</v>
      </c>
      <c r="E238">
        <v>35.83</v>
      </c>
      <c r="F238">
        <v>36.69</v>
      </c>
      <c r="G238">
        <v>36.32</v>
      </c>
      <c r="H238">
        <v>37.22</v>
      </c>
      <c r="I238">
        <v>29.77</v>
      </c>
    </row>
    <row r="239" spans="1:9" x14ac:dyDescent="0.25">
      <c r="A239" t="s">
        <v>381</v>
      </c>
      <c r="B239" t="s">
        <v>9</v>
      </c>
      <c r="C239" t="s">
        <v>379</v>
      </c>
      <c r="D239" t="s">
        <v>77</v>
      </c>
      <c r="E239">
        <v>37.22</v>
      </c>
      <c r="F239">
        <v>35.83</v>
      </c>
      <c r="G239">
        <v>36.69</v>
      </c>
      <c r="H239">
        <v>36.32</v>
      </c>
      <c r="I239">
        <v>29.87</v>
      </c>
    </row>
    <row r="240" spans="1:9" x14ac:dyDescent="0.25">
      <c r="A240" t="s">
        <v>382</v>
      </c>
      <c r="B240" t="s">
        <v>9</v>
      </c>
      <c r="C240" t="s">
        <v>379</v>
      </c>
      <c r="D240" t="s">
        <v>78</v>
      </c>
      <c r="E240">
        <v>36.32</v>
      </c>
      <c r="F240">
        <v>37.22</v>
      </c>
      <c r="G240">
        <v>35.83</v>
      </c>
      <c r="H240">
        <v>36.69</v>
      </c>
      <c r="I240">
        <v>29.81</v>
      </c>
    </row>
    <row r="241" spans="1:9" x14ac:dyDescent="0.25">
      <c r="A241" t="s">
        <v>383</v>
      </c>
      <c r="B241" t="s">
        <v>9</v>
      </c>
      <c r="C241" t="s">
        <v>379</v>
      </c>
      <c r="D241" t="s">
        <v>79</v>
      </c>
      <c r="E241">
        <v>36.69</v>
      </c>
      <c r="F241">
        <v>36.32</v>
      </c>
      <c r="G241">
        <v>37.22</v>
      </c>
      <c r="H241">
        <v>35.83</v>
      </c>
      <c r="I241">
        <v>29.83</v>
      </c>
    </row>
    <row r="242" spans="1:9" x14ac:dyDescent="0.25">
      <c r="A242" t="s">
        <v>384</v>
      </c>
      <c r="B242" t="s">
        <v>9</v>
      </c>
      <c r="C242" t="s">
        <v>385</v>
      </c>
      <c r="D242" t="s">
        <v>75</v>
      </c>
      <c r="E242">
        <v>36.590000000000003</v>
      </c>
      <c r="F242">
        <v>36.590000000000003</v>
      </c>
      <c r="G242">
        <v>36.590000000000003</v>
      </c>
      <c r="H242">
        <v>36.590000000000003</v>
      </c>
      <c r="I242">
        <v>29.83</v>
      </c>
    </row>
    <row r="243" spans="1:9" x14ac:dyDescent="0.25">
      <c r="A243" t="s">
        <v>386</v>
      </c>
      <c r="B243" t="s">
        <v>9</v>
      </c>
      <c r="C243" t="s">
        <v>385</v>
      </c>
      <c r="D243" t="s">
        <v>76</v>
      </c>
      <c r="E243">
        <v>35.83</v>
      </c>
      <c r="F243">
        <v>36.69</v>
      </c>
      <c r="G243">
        <v>36.32</v>
      </c>
      <c r="H243">
        <v>37.22</v>
      </c>
      <c r="I243">
        <v>29.77</v>
      </c>
    </row>
    <row r="244" spans="1:9" x14ac:dyDescent="0.25">
      <c r="A244" t="s">
        <v>387</v>
      </c>
      <c r="B244" t="s">
        <v>9</v>
      </c>
      <c r="C244" t="s">
        <v>385</v>
      </c>
      <c r="D244" t="s">
        <v>77</v>
      </c>
      <c r="E244">
        <v>37.22</v>
      </c>
      <c r="F244">
        <v>35.83</v>
      </c>
      <c r="G244">
        <v>36.69</v>
      </c>
      <c r="H244">
        <v>36.32</v>
      </c>
      <c r="I244">
        <v>29.87</v>
      </c>
    </row>
    <row r="245" spans="1:9" x14ac:dyDescent="0.25">
      <c r="A245" t="s">
        <v>388</v>
      </c>
      <c r="B245" t="s">
        <v>9</v>
      </c>
      <c r="C245" t="s">
        <v>385</v>
      </c>
      <c r="D245" t="s">
        <v>78</v>
      </c>
      <c r="E245">
        <v>36.32</v>
      </c>
      <c r="F245">
        <v>37.22</v>
      </c>
      <c r="G245">
        <v>35.83</v>
      </c>
      <c r="H245">
        <v>36.69</v>
      </c>
      <c r="I245">
        <v>29.81</v>
      </c>
    </row>
    <row r="246" spans="1:9" x14ac:dyDescent="0.25">
      <c r="A246" t="s">
        <v>389</v>
      </c>
      <c r="B246" t="s">
        <v>9</v>
      </c>
      <c r="C246" t="s">
        <v>385</v>
      </c>
      <c r="D246" t="s">
        <v>79</v>
      </c>
      <c r="E246">
        <v>36.69</v>
      </c>
      <c r="F246">
        <v>36.32</v>
      </c>
      <c r="G246">
        <v>37.22</v>
      </c>
      <c r="H246">
        <v>35.83</v>
      </c>
      <c r="I246">
        <v>29.83</v>
      </c>
    </row>
    <row r="247" spans="1:9" x14ac:dyDescent="0.25">
      <c r="A247" t="s">
        <v>406</v>
      </c>
      <c r="B247" t="s">
        <v>5</v>
      </c>
      <c r="C247" t="s">
        <v>81</v>
      </c>
      <c r="D247" t="s">
        <v>407</v>
      </c>
      <c r="E247">
        <v>10.8766</v>
      </c>
      <c r="F247">
        <v>10.8766</v>
      </c>
      <c r="G247">
        <v>10.8766</v>
      </c>
      <c r="H247">
        <v>10.8766</v>
      </c>
      <c r="I247">
        <v>9.0718999999999994</v>
      </c>
    </row>
    <row r="248" spans="1:9" x14ac:dyDescent="0.25">
      <c r="A248" t="s">
        <v>390</v>
      </c>
      <c r="B248" t="s">
        <v>5</v>
      </c>
      <c r="C248" t="s">
        <v>82</v>
      </c>
      <c r="D248" t="s">
        <v>83</v>
      </c>
      <c r="E248">
        <v>0.454480673271</v>
      </c>
      <c r="F248">
        <v>0.454480673271</v>
      </c>
      <c r="G248">
        <v>0.454480673271</v>
      </c>
      <c r="H248">
        <v>0.454480673271</v>
      </c>
      <c r="I248">
        <v>0.209499127827</v>
      </c>
    </row>
    <row r="249" spans="1:9" x14ac:dyDescent="0.25">
      <c r="A249" t="s">
        <v>391</v>
      </c>
      <c r="B249" t="s">
        <v>5</v>
      </c>
      <c r="C249" t="s">
        <v>82</v>
      </c>
      <c r="D249" t="s">
        <v>84</v>
      </c>
      <c r="E249">
        <v>2.4929999999999999</v>
      </c>
      <c r="F249">
        <v>2.4929999999999999</v>
      </c>
      <c r="G249">
        <v>2.4929999999999999</v>
      </c>
      <c r="H249">
        <v>2.4929999999999999</v>
      </c>
      <c r="I249">
        <v>0.78</v>
      </c>
    </row>
    <row r="250" spans="1:9" x14ac:dyDescent="0.25">
      <c r="A250" t="s">
        <v>392</v>
      </c>
      <c r="B250" t="s">
        <v>85</v>
      </c>
      <c r="C250" t="s">
        <v>86</v>
      </c>
      <c r="D250" t="s">
        <v>87</v>
      </c>
      <c r="E250">
        <v>6161.86</v>
      </c>
      <c r="F250">
        <v>6161.86</v>
      </c>
      <c r="G250">
        <v>6161.86</v>
      </c>
      <c r="H250">
        <v>6161.86</v>
      </c>
      <c r="I250">
        <v>6161.86</v>
      </c>
    </row>
    <row r="251" spans="1:9" x14ac:dyDescent="0.25">
      <c r="A251" t="s">
        <v>393</v>
      </c>
      <c r="B251" t="s">
        <v>85</v>
      </c>
      <c r="C251" t="s">
        <v>88</v>
      </c>
      <c r="D251" t="s">
        <v>87</v>
      </c>
      <c r="E251">
        <v>5380.34</v>
      </c>
      <c r="F251">
        <v>5380.34</v>
      </c>
      <c r="G251">
        <v>5380.34</v>
      </c>
      <c r="H251">
        <v>5380.34</v>
      </c>
      <c r="I251">
        <v>5299.49</v>
      </c>
    </row>
    <row r="252" spans="1:9" x14ac:dyDescent="0.25">
      <c r="A252" t="s">
        <v>394</v>
      </c>
      <c r="B252" t="s">
        <v>85</v>
      </c>
      <c r="C252" t="s">
        <v>89</v>
      </c>
      <c r="D252" t="s">
        <v>87</v>
      </c>
      <c r="E252">
        <v>781.52</v>
      </c>
      <c r="F252">
        <v>781.52</v>
      </c>
      <c r="G252">
        <v>781.52</v>
      </c>
      <c r="H252">
        <v>781.52</v>
      </c>
      <c r="I252">
        <v>862.37</v>
      </c>
    </row>
    <row r="253" spans="1:9" x14ac:dyDescent="0.25">
      <c r="A253" t="s">
        <v>408</v>
      </c>
      <c r="B253" t="s">
        <v>85</v>
      </c>
      <c r="C253" t="s">
        <v>409</v>
      </c>
      <c r="D253" t="s">
        <v>410</v>
      </c>
      <c r="E253">
        <v>22798.880000000001</v>
      </c>
      <c r="F253">
        <v>22798.880000000001</v>
      </c>
      <c r="G253">
        <v>22798.880000000001</v>
      </c>
      <c r="H253">
        <v>22798.880000000001</v>
      </c>
      <c r="I253">
        <v>22798.880000000001</v>
      </c>
    </row>
    <row r="254" spans="1:9" x14ac:dyDescent="0.25">
      <c r="A254" t="s">
        <v>411</v>
      </c>
      <c r="B254" t="s">
        <v>85</v>
      </c>
      <c r="C254" t="s">
        <v>412</v>
      </c>
      <c r="D254" t="s">
        <v>413</v>
      </c>
      <c r="E254">
        <v>3361.58</v>
      </c>
      <c r="F254">
        <v>3361.58</v>
      </c>
      <c r="G254">
        <v>3361.58</v>
      </c>
      <c r="H254">
        <v>3361.58</v>
      </c>
      <c r="I254">
        <v>3361.58</v>
      </c>
    </row>
    <row r="255" spans="1:9" x14ac:dyDescent="0.25">
      <c r="A255" t="s">
        <v>414</v>
      </c>
      <c r="B255" t="s">
        <v>85</v>
      </c>
      <c r="C255" t="s">
        <v>415</v>
      </c>
      <c r="D255" t="s">
        <v>413</v>
      </c>
      <c r="E255">
        <v>113.96</v>
      </c>
      <c r="F255">
        <v>113.96</v>
      </c>
      <c r="G255">
        <v>113.96</v>
      </c>
      <c r="H255">
        <v>113.96</v>
      </c>
      <c r="I255">
        <v>431.44</v>
      </c>
    </row>
    <row r="256" spans="1:9" x14ac:dyDescent="0.25">
      <c r="A256" t="s">
        <v>395</v>
      </c>
      <c r="B256" t="s">
        <v>85</v>
      </c>
      <c r="C256" t="s">
        <v>90</v>
      </c>
      <c r="D256" t="s">
        <v>91</v>
      </c>
      <c r="E256">
        <v>10.5268</v>
      </c>
      <c r="F256">
        <v>10.5268</v>
      </c>
      <c r="G256">
        <v>10.5268</v>
      </c>
      <c r="H256">
        <v>10.5268</v>
      </c>
      <c r="I256">
        <v>8.6248000000000005</v>
      </c>
    </row>
    <row r="257" spans="1:9" x14ac:dyDescent="0.25">
      <c r="A257" t="s">
        <v>396</v>
      </c>
      <c r="B257" t="s">
        <v>85</v>
      </c>
      <c r="C257" t="s">
        <v>92</v>
      </c>
      <c r="D257" t="s">
        <v>93</v>
      </c>
      <c r="E257">
        <v>8.5500000000000007</v>
      </c>
      <c r="F257">
        <v>8.5500000000000007</v>
      </c>
      <c r="G257">
        <v>8.5500000000000007</v>
      </c>
      <c r="H257">
        <v>8.5500000000000007</v>
      </c>
      <c r="I257">
        <v>8.5500000000000007</v>
      </c>
    </row>
    <row r="258" spans="1:9" x14ac:dyDescent="0.25">
      <c r="A258" t="s">
        <v>397</v>
      </c>
      <c r="B258" t="s">
        <v>85</v>
      </c>
      <c r="C258" t="s">
        <v>94</v>
      </c>
      <c r="D258" t="s">
        <v>95</v>
      </c>
      <c r="E258">
        <v>9.1066000000000003</v>
      </c>
      <c r="F258">
        <v>9.1066000000000003</v>
      </c>
      <c r="G258">
        <v>9.1066000000000003</v>
      </c>
      <c r="H258">
        <v>9.1066000000000003</v>
      </c>
      <c r="I258">
        <v>9.1066000000000003</v>
      </c>
    </row>
    <row r="259" spans="1:9" x14ac:dyDescent="0.25">
      <c r="A259" t="s">
        <v>428</v>
      </c>
      <c r="B259" t="s">
        <v>429</v>
      </c>
      <c r="C259" t="s">
        <v>430</v>
      </c>
      <c r="D259" t="s">
        <v>431</v>
      </c>
      <c r="E259">
        <v>109.65456589999999</v>
      </c>
      <c r="F259">
        <v>108.20219489999999</v>
      </c>
      <c r="G259">
        <v>109.4076906</v>
      </c>
      <c r="H259">
        <v>107.328273</v>
      </c>
      <c r="I259">
        <v>74.774057400000004</v>
      </c>
    </row>
    <row r="260" spans="1:9" x14ac:dyDescent="0.25">
      <c r="A260" t="s">
        <v>432</v>
      </c>
      <c r="B260" t="s">
        <v>429</v>
      </c>
      <c r="C260" t="s">
        <v>433</v>
      </c>
      <c r="D260" t="s">
        <v>431</v>
      </c>
      <c r="E260">
        <v>-448.26222919999998</v>
      </c>
      <c r="F260">
        <v>-442.1225599</v>
      </c>
      <c r="G260">
        <v>-448.83401350000003</v>
      </c>
      <c r="H260">
        <v>-441.02370100000002</v>
      </c>
      <c r="I260">
        <v>-341.58405190000002</v>
      </c>
    </row>
    <row r="261" spans="1:9" x14ac:dyDescent="0.25">
      <c r="A261" t="s">
        <v>434</v>
      </c>
      <c r="B261" t="s">
        <v>429</v>
      </c>
      <c r="C261" t="s">
        <v>435</v>
      </c>
      <c r="D261" t="s">
        <v>431</v>
      </c>
      <c r="E261">
        <v>0</v>
      </c>
      <c r="F261">
        <v>0</v>
      </c>
      <c r="G261">
        <v>0</v>
      </c>
      <c r="H261">
        <v>0</v>
      </c>
      <c r="I261">
        <v>7.0605225000000003</v>
      </c>
    </row>
    <row r="262" spans="1:9" x14ac:dyDescent="0.25">
      <c r="A262" t="s">
        <v>436</v>
      </c>
      <c r="B262" t="s">
        <v>429</v>
      </c>
      <c r="C262" t="s">
        <v>437</v>
      </c>
      <c r="D262" t="s">
        <v>431</v>
      </c>
      <c r="E262">
        <v>0</v>
      </c>
      <c r="F262">
        <v>0</v>
      </c>
      <c r="G262">
        <v>0</v>
      </c>
      <c r="H262">
        <v>0</v>
      </c>
      <c r="I262">
        <v>-345.56599219999998</v>
      </c>
    </row>
    <row r="263" spans="1:9" x14ac:dyDescent="0.25">
      <c r="A263" t="s">
        <v>438</v>
      </c>
      <c r="B263" t="s">
        <v>429</v>
      </c>
      <c r="C263" t="s">
        <v>439</v>
      </c>
      <c r="D263" t="s">
        <v>431</v>
      </c>
      <c r="E263">
        <v>112.06611270000001</v>
      </c>
      <c r="F263">
        <v>111.5915234</v>
      </c>
      <c r="G263">
        <v>112.0002978</v>
      </c>
      <c r="H263">
        <v>111.57986</v>
      </c>
      <c r="I263">
        <v>43.219839499999999</v>
      </c>
    </row>
    <row r="264" spans="1:9" x14ac:dyDescent="0.25">
      <c r="A264" t="s">
        <v>440</v>
      </c>
      <c r="B264" t="s">
        <v>429</v>
      </c>
      <c r="C264" t="s">
        <v>441</v>
      </c>
      <c r="D264" t="s">
        <v>431</v>
      </c>
      <c r="E264">
        <v>194.92429480000001</v>
      </c>
      <c r="F264">
        <v>194.92429480000001</v>
      </c>
      <c r="G264">
        <v>194.92429480000001</v>
      </c>
      <c r="H264">
        <v>194.92429480000001</v>
      </c>
      <c r="I264">
        <v>161.9438097</v>
      </c>
    </row>
    <row r="265" spans="1:9" x14ac:dyDescent="0.25">
      <c r="A265" t="s">
        <v>442</v>
      </c>
      <c r="B265" t="s">
        <v>429</v>
      </c>
      <c r="C265" t="s">
        <v>443</v>
      </c>
      <c r="D265" t="s">
        <v>431</v>
      </c>
      <c r="E265">
        <v>204.32082969999999</v>
      </c>
      <c r="F265">
        <v>204.32082969999999</v>
      </c>
      <c r="G265">
        <v>204.32082969999999</v>
      </c>
      <c r="H265">
        <v>204.32082969999999</v>
      </c>
      <c r="I265">
        <v>204.32082969999999</v>
      </c>
    </row>
    <row r="266" spans="1:9" x14ac:dyDescent="0.25">
      <c r="A266" t="s">
        <v>444</v>
      </c>
      <c r="B266" t="s">
        <v>429</v>
      </c>
      <c r="C266" t="s">
        <v>445</v>
      </c>
      <c r="D266" t="s">
        <v>431</v>
      </c>
      <c r="E266">
        <v>236.33991739999999</v>
      </c>
      <c r="F266">
        <v>233.73897919999999</v>
      </c>
      <c r="G266">
        <v>237.55318869999999</v>
      </c>
      <c r="H266">
        <v>233.9958517</v>
      </c>
      <c r="I266">
        <v>210.9370322</v>
      </c>
    </row>
    <row r="267" spans="1:9" x14ac:dyDescent="0.25">
      <c r="A267" t="s">
        <v>446</v>
      </c>
      <c r="B267" t="s">
        <v>429</v>
      </c>
      <c r="C267" t="s">
        <v>447</v>
      </c>
      <c r="D267" t="s">
        <v>431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448</v>
      </c>
      <c r="B268" t="s">
        <v>429</v>
      </c>
      <c r="C268" t="s">
        <v>449</v>
      </c>
      <c r="D268" t="s">
        <v>431</v>
      </c>
      <c r="E268">
        <v>1.3832237000000001</v>
      </c>
      <c r="F268">
        <v>1.3843345</v>
      </c>
      <c r="G268">
        <v>1.3848898999999999</v>
      </c>
      <c r="H268">
        <v>1.3790582</v>
      </c>
      <c r="I268">
        <v>0</v>
      </c>
    </row>
    <row r="269" spans="1:9" x14ac:dyDescent="0.25">
      <c r="A269" t="s">
        <v>450</v>
      </c>
      <c r="B269" t="s">
        <v>429</v>
      </c>
      <c r="C269" t="s">
        <v>451</v>
      </c>
      <c r="D269" t="s">
        <v>431</v>
      </c>
      <c r="E269">
        <v>8.9225010000000005</v>
      </c>
      <c r="F269">
        <v>8.7472723000000006</v>
      </c>
      <c r="G269">
        <v>8.8539090999999992</v>
      </c>
      <c r="H269">
        <v>8.6542428000000005</v>
      </c>
      <c r="I269">
        <v>228.6567915</v>
      </c>
    </row>
    <row r="270" spans="1:9" x14ac:dyDescent="0.25">
      <c r="A270" t="s">
        <v>452</v>
      </c>
      <c r="B270" t="s">
        <v>429</v>
      </c>
      <c r="C270" t="s">
        <v>453</v>
      </c>
      <c r="D270" t="s">
        <v>431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454</v>
      </c>
      <c r="B271" t="s">
        <v>429</v>
      </c>
      <c r="C271" t="s">
        <v>455</v>
      </c>
      <c r="D271" t="s">
        <v>431</v>
      </c>
      <c r="E271">
        <v>-211.53519800000001</v>
      </c>
      <c r="F271">
        <v>-212.26693750000001</v>
      </c>
      <c r="G271">
        <v>-211.46577300000001</v>
      </c>
      <c r="H271">
        <v>-212.44411009999999</v>
      </c>
      <c r="I271">
        <v>-113.8006269</v>
      </c>
    </row>
    <row r="272" spans="1:9" x14ac:dyDescent="0.25">
      <c r="A272" t="s">
        <v>456</v>
      </c>
      <c r="B272" t="s">
        <v>429</v>
      </c>
      <c r="C272" t="s">
        <v>457</v>
      </c>
      <c r="D272" t="s">
        <v>431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458</v>
      </c>
      <c r="B273" t="s">
        <v>429</v>
      </c>
      <c r="C273" t="s">
        <v>459</v>
      </c>
      <c r="D273" t="s">
        <v>431</v>
      </c>
      <c r="E273">
        <v>-83.3244404</v>
      </c>
      <c r="F273">
        <v>-83.601585</v>
      </c>
      <c r="G273">
        <v>-83.3366592</v>
      </c>
      <c r="H273">
        <v>-83.673509300000006</v>
      </c>
      <c r="I273">
        <v>-45.825220899999998</v>
      </c>
    </row>
    <row r="274" spans="1:9" x14ac:dyDescent="0.25">
      <c r="A274" t="s">
        <v>460</v>
      </c>
      <c r="B274" t="s">
        <v>429</v>
      </c>
      <c r="C274" t="s">
        <v>461</v>
      </c>
      <c r="D274" t="s">
        <v>431</v>
      </c>
      <c r="E274">
        <v>-124.4898553</v>
      </c>
      <c r="F274">
        <v>-124.9183464</v>
      </c>
      <c r="G274">
        <v>-124.80893260000001</v>
      </c>
      <c r="H274">
        <v>-125.04108979999999</v>
      </c>
      <c r="I274">
        <v>-84.145321600000003</v>
      </c>
    </row>
    <row r="275" spans="1:9" x14ac:dyDescent="0.25">
      <c r="A275" t="s">
        <v>477</v>
      </c>
      <c r="B275" t="s">
        <v>5</v>
      </c>
      <c r="C275" t="s">
        <v>96</v>
      </c>
      <c r="D275" t="s">
        <v>478</v>
      </c>
      <c r="E275">
        <v>3.1297849972199998</v>
      </c>
      <c r="F275">
        <v>3.134534575</v>
      </c>
      <c r="G275">
        <v>3.1327141222199999</v>
      </c>
      <c r="H275">
        <v>3.1301975500000001</v>
      </c>
      <c r="I275">
        <v>9.1217850388899997</v>
      </c>
    </row>
    <row r="276" spans="1:9" x14ac:dyDescent="0.25">
      <c r="A276" t="s">
        <v>479</v>
      </c>
      <c r="B276" t="s">
        <v>5</v>
      </c>
      <c r="C276" t="s">
        <v>96</v>
      </c>
      <c r="D276" t="s">
        <v>480</v>
      </c>
      <c r="E276">
        <v>2.1516896333300002</v>
      </c>
      <c r="F276">
        <v>2.000912375</v>
      </c>
      <c r="G276">
        <v>2.0920790944399998</v>
      </c>
      <c r="H276">
        <v>2.0052152638899998</v>
      </c>
      <c r="I276">
        <v>8.4477232083300002</v>
      </c>
    </row>
    <row r="277" spans="1:9" x14ac:dyDescent="0.25">
      <c r="A277" t="s">
        <v>483</v>
      </c>
      <c r="B277" t="s">
        <v>5</v>
      </c>
      <c r="C277" t="s">
        <v>484</v>
      </c>
      <c r="D277" t="s">
        <v>485</v>
      </c>
      <c r="E277">
        <v>2.4929999999999999</v>
      </c>
      <c r="F277">
        <v>2.4929999999999999</v>
      </c>
      <c r="G277">
        <v>2.4929999999999999</v>
      </c>
      <c r="H277">
        <v>2.4929999999999999</v>
      </c>
      <c r="I277">
        <v>0.78</v>
      </c>
    </row>
    <row r="278" spans="1:9" x14ac:dyDescent="0.25">
      <c r="A278" t="s">
        <v>486</v>
      </c>
      <c r="B278" t="s">
        <v>5</v>
      </c>
      <c r="C278" t="s">
        <v>484</v>
      </c>
      <c r="D278" t="s">
        <v>487</v>
      </c>
      <c r="E278">
        <v>0.42599999999999999</v>
      </c>
      <c r="F278">
        <v>0.42599999999999999</v>
      </c>
      <c r="G278">
        <v>0.42599999999999999</v>
      </c>
      <c r="H278">
        <v>0.42599999999999999</v>
      </c>
      <c r="I278">
        <v>0.47399999999999998</v>
      </c>
    </row>
    <row r="279" spans="1:9" x14ac:dyDescent="0.25">
      <c r="A279" t="s">
        <v>488</v>
      </c>
      <c r="B279" t="s">
        <v>5</v>
      </c>
      <c r="C279" t="s">
        <v>484</v>
      </c>
      <c r="D279" t="s">
        <v>489</v>
      </c>
      <c r="E279">
        <v>0.308</v>
      </c>
      <c r="F279">
        <v>0.308</v>
      </c>
      <c r="G279">
        <v>0.308</v>
      </c>
      <c r="H279">
        <v>0.308</v>
      </c>
      <c r="I279">
        <v>0.66100000000000003</v>
      </c>
    </row>
    <row r="280" spans="1:9" x14ac:dyDescent="0.25">
      <c r="A280" t="s">
        <v>490</v>
      </c>
      <c r="B280" t="s">
        <v>5</v>
      </c>
      <c r="C280" t="s">
        <v>491</v>
      </c>
      <c r="D280" t="s">
        <v>492</v>
      </c>
      <c r="E280">
        <v>250572.26</v>
      </c>
      <c r="F280">
        <v>237922.36</v>
      </c>
      <c r="G280">
        <v>249560.13</v>
      </c>
      <c r="H280">
        <v>236323.98</v>
      </c>
      <c r="I280">
        <v>276042.53000000003</v>
      </c>
    </row>
    <row r="281" spans="1:9" x14ac:dyDescent="0.25">
      <c r="A281" t="s">
        <v>493</v>
      </c>
      <c r="B281" t="s">
        <v>5</v>
      </c>
      <c r="C281" t="s">
        <v>491</v>
      </c>
      <c r="D281" t="s">
        <v>494</v>
      </c>
      <c r="E281">
        <v>288158.09000000003</v>
      </c>
      <c r="F281">
        <v>273610.71999999997</v>
      </c>
      <c r="G281">
        <v>286994.15000000002</v>
      </c>
      <c r="H281">
        <v>271772.58</v>
      </c>
      <c r="I281">
        <v>317448.92</v>
      </c>
    </row>
    <row r="282" spans="1:9" x14ac:dyDescent="0.25">
      <c r="A282" t="s">
        <v>495</v>
      </c>
      <c r="B282" t="s">
        <v>5</v>
      </c>
      <c r="C282" t="s">
        <v>491</v>
      </c>
      <c r="D282" t="s">
        <v>496</v>
      </c>
      <c r="E282">
        <v>18.619</v>
      </c>
      <c r="F282">
        <v>17.675999999999998</v>
      </c>
      <c r="G282">
        <v>18.545999999999999</v>
      </c>
      <c r="H282">
        <v>17.556999999999999</v>
      </c>
      <c r="I282">
        <v>22.076000000000001</v>
      </c>
    </row>
    <row r="283" spans="1:9" x14ac:dyDescent="0.25">
      <c r="A283" t="s">
        <v>497</v>
      </c>
      <c r="B283" t="s">
        <v>5</v>
      </c>
      <c r="C283" t="s">
        <v>491</v>
      </c>
      <c r="D283" t="s">
        <v>498</v>
      </c>
      <c r="E283">
        <v>21.416</v>
      </c>
      <c r="F283">
        <v>20.338000000000001</v>
      </c>
      <c r="G283">
        <v>21.329000000000001</v>
      </c>
      <c r="H283">
        <v>20.201000000000001</v>
      </c>
      <c r="I283">
        <v>25.814</v>
      </c>
    </row>
    <row r="284" spans="1:9" x14ac:dyDescent="0.25">
      <c r="A284" t="s">
        <v>499</v>
      </c>
      <c r="B284" t="s">
        <v>5</v>
      </c>
      <c r="C284" t="s">
        <v>491</v>
      </c>
      <c r="D284" t="s">
        <v>500</v>
      </c>
      <c r="E284">
        <v>154472.72</v>
      </c>
      <c r="F284">
        <v>154231.67999999999</v>
      </c>
      <c r="G284">
        <v>154491.35999999999</v>
      </c>
      <c r="H284">
        <v>154239.91</v>
      </c>
      <c r="I284">
        <v>166288.44</v>
      </c>
    </row>
    <row r="285" spans="1:9" x14ac:dyDescent="0.25">
      <c r="A285" t="s">
        <v>501</v>
      </c>
      <c r="B285" t="s">
        <v>5</v>
      </c>
      <c r="C285" t="s">
        <v>491</v>
      </c>
      <c r="D285" t="s">
        <v>502</v>
      </c>
      <c r="E285">
        <v>193090.93</v>
      </c>
      <c r="F285">
        <v>192789.7</v>
      </c>
      <c r="G285">
        <v>193114.23</v>
      </c>
      <c r="H285">
        <v>192799.85</v>
      </c>
      <c r="I285">
        <v>207860.6</v>
      </c>
    </row>
    <row r="286" spans="1:9" x14ac:dyDescent="0.25">
      <c r="A286" t="s">
        <v>503</v>
      </c>
      <c r="B286" t="s">
        <v>5</v>
      </c>
      <c r="C286" t="s">
        <v>491</v>
      </c>
      <c r="D286" t="s">
        <v>504</v>
      </c>
      <c r="E286">
        <v>11.586</v>
      </c>
      <c r="F286">
        <v>11.567</v>
      </c>
      <c r="G286">
        <v>11.586</v>
      </c>
      <c r="H286">
        <v>11.568</v>
      </c>
      <c r="I286">
        <v>4.7080000000000002</v>
      </c>
    </row>
    <row r="287" spans="1:9" x14ac:dyDescent="0.25">
      <c r="A287" t="s">
        <v>505</v>
      </c>
      <c r="B287" t="s">
        <v>5</v>
      </c>
      <c r="C287" t="s">
        <v>491</v>
      </c>
      <c r="D287" t="s">
        <v>506</v>
      </c>
      <c r="E287">
        <v>14.547000000000001</v>
      </c>
      <c r="F287">
        <v>14.521000000000001</v>
      </c>
      <c r="G287">
        <v>14.545</v>
      </c>
      <c r="H287">
        <v>14.522</v>
      </c>
      <c r="I287">
        <v>8.7650000000000006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3"/>
  <sheetViews>
    <sheetView tabSelected="1" topLeftCell="A6" zoomScale="70" zoomScaleNormal="70" workbookViewId="0">
      <selection activeCell="B27" sqref="B27:H28"/>
    </sheetView>
  </sheetViews>
  <sheetFormatPr defaultColWidth="9.140625" defaultRowHeight="15" x14ac:dyDescent="0.25"/>
  <cols>
    <col min="2" max="2" width="24.85546875" bestFit="1" customWidth="1"/>
    <col min="3" max="3" width="6" bestFit="1" customWidth="1"/>
    <col min="4" max="4" width="9.5703125" style="3" customWidth="1"/>
    <col min="5" max="5" width="7.85546875" style="3" customWidth="1"/>
    <col min="6" max="6" width="10" style="3" customWidth="1"/>
    <col min="7" max="7" width="8.5703125" style="3" customWidth="1"/>
    <col min="8" max="9" width="12.7109375" style="9" customWidth="1"/>
    <col min="10" max="14" width="12.7109375" style="23" customWidth="1"/>
    <col min="15" max="15" width="9" style="9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4.85546875" style="3" bestFit="1" customWidth="1"/>
    <col min="24" max="24" width="17.140625" style="3" bestFit="1" customWidth="1"/>
    <col min="25" max="25" width="9.140625" style="2"/>
    <col min="26" max="26" width="12.5703125" style="2" bestFit="1" customWidth="1"/>
    <col min="27" max="61" width="9.140625" style="2"/>
  </cols>
  <sheetData>
    <row r="7" spans="2:61" x14ac:dyDescent="0.25">
      <c r="P7" t="s">
        <v>554</v>
      </c>
    </row>
    <row r="8" spans="2:61" s="1" customFormat="1" x14ac:dyDescent="0.25">
      <c r="D8" s="4" t="s">
        <v>132</v>
      </c>
      <c r="E8" s="4" t="s">
        <v>131</v>
      </c>
      <c r="F8" s="4" t="s">
        <v>132</v>
      </c>
      <c r="G8" s="4" t="s">
        <v>131</v>
      </c>
      <c r="H8" s="10"/>
      <c r="I8" s="10"/>
      <c r="J8" s="22" t="s">
        <v>132</v>
      </c>
      <c r="K8" s="22"/>
      <c r="L8" s="22"/>
      <c r="M8" s="22" t="s">
        <v>131</v>
      </c>
      <c r="N8" s="22"/>
      <c r="O8" s="10"/>
      <c r="Q8" s="1" t="s">
        <v>141</v>
      </c>
      <c r="R8" s="1" t="s">
        <v>8</v>
      </c>
      <c r="S8" s="1" t="s">
        <v>97</v>
      </c>
      <c r="T8" s="1" t="s">
        <v>98</v>
      </c>
      <c r="U8" s="1" t="s">
        <v>99</v>
      </c>
    </row>
    <row r="9" spans="2:61" s="1" customFormat="1" x14ac:dyDescent="0.25">
      <c r="D9" s="4" t="s">
        <v>101</v>
      </c>
      <c r="E9" s="4" t="s">
        <v>101</v>
      </c>
      <c r="F9" s="4" t="s">
        <v>0</v>
      </c>
      <c r="G9" s="4" t="s">
        <v>0</v>
      </c>
      <c r="H9" s="10"/>
      <c r="I9" s="10"/>
      <c r="J9" s="22" t="s">
        <v>417</v>
      </c>
      <c r="K9" s="22" t="s">
        <v>418</v>
      </c>
      <c r="L9" s="22" t="s">
        <v>419</v>
      </c>
      <c r="M9" s="22" t="s">
        <v>417</v>
      </c>
      <c r="N9" s="22" t="s">
        <v>418</v>
      </c>
      <c r="O9" s="22" t="s">
        <v>419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150</v>
      </c>
      <c r="Q10" s="3">
        <f>INDEX(DATABASE!$1:$10000,MATCH($P10,DATABASE!$A:$A,0),MATCH(Q$8,DATABASE!$1:$1,0))</f>
        <v>0</v>
      </c>
      <c r="R10" s="3">
        <f>INDEX(DATABASE!$1:$10000,MATCH($P10,DATABASE!$A:$A,0),MATCH(R$8,DATABASE!$1:$1,0))</f>
        <v>0</v>
      </c>
      <c r="S10" s="3">
        <f>INDEX(DATABASE!$1:$10000,MATCH($P10,DATABASE!$A:$A,0),MATCH(S$8,DATABASE!$1:$1,0))</f>
        <v>90</v>
      </c>
      <c r="T10" s="3">
        <f>INDEX(DATABASE!$1:$10000,MATCH($P10,DATABASE!$A:$A,0),MATCH(T$8,DATABASE!$1:$1,0))</f>
        <v>180</v>
      </c>
      <c r="U10" s="3">
        <f>INDEX(DATABASE!$1:$10000,MATCH($P10,DATABASE!$A:$A,0),MATCH(U$8,DATABASE!$1:$1,0))</f>
        <v>270</v>
      </c>
      <c r="V10" s="3">
        <v>0</v>
      </c>
      <c r="Z10" s="2">
        <f t="shared" ref="Z10:Z56" si="0">AVERAGE(R10:U10)</f>
        <v>135</v>
      </c>
    </row>
    <row r="11" spans="2:61" x14ac:dyDescent="0.25">
      <c r="P11" t="s">
        <v>151</v>
      </c>
      <c r="Q11" s="3">
        <f>INDEX(DATABASE!$1:$10000,MATCH($P11,DATABASE!$A:$A,0),MATCH(Q$8,DATABASE!$1:$1,0))</f>
        <v>8760</v>
      </c>
      <c r="R11" s="3">
        <f>INDEX(DATABASE!$1:$10000,MATCH($P11,DATABASE!$A:$A,0),MATCH(R$8,DATABASE!$1:$1,0))</f>
        <v>8760</v>
      </c>
      <c r="S11" s="3">
        <f>INDEX(DATABASE!$1:$10000,MATCH($P11,DATABASE!$A:$A,0),MATCH(S$8,DATABASE!$1:$1,0))</f>
        <v>8760</v>
      </c>
      <c r="T11" s="3">
        <f>INDEX(DATABASE!$1:$10000,MATCH($P11,DATABASE!$A:$A,0),MATCH(T$8,DATABASE!$1:$1,0))</f>
        <v>8760</v>
      </c>
      <c r="U11" s="3">
        <f>INDEX(DATABASE!$1:$10000,MATCH($P11,DATABASE!$A:$A,0),MATCH(U$8,DATABASE!$1:$1,0))</f>
        <v>8760</v>
      </c>
      <c r="V11" s="3">
        <v>1</v>
      </c>
      <c r="Z11" s="2">
        <f t="shared" si="0"/>
        <v>8760</v>
      </c>
    </row>
    <row r="12" spans="2:61" ht="15.75" thickBot="1" x14ac:dyDescent="0.3">
      <c r="Z12" s="2" t="e">
        <f t="shared" si="0"/>
        <v>#DIV/0!</v>
      </c>
    </row>
    <row r="13" spans="2:61" s="5" customFormat="1" ht="15.75" thickTop="1" x14ac:dyDescent="0.25">
      <c r="B13" s="5" t="s">
        <v>81</v>
      </c>
      <c r="C13" s="5" t="s">
        <v>417</v>
      </c>
      <c r="D13" s="6" t="str">
        <f t="shared" ref="D13:D56" si="1">IF(           AND(   $V13,             NOT(ISERR(W13))          ),W13,"")</f>
        <v/>
      </c>
      <c r="E13" s="6" t="str">
        <f t="shared" ref="E13:E56" si="2">IF(           AND(   $V13,             NOT(ISERR(X13))          ),X13,"")</f>
        <v/>
      </c>
      <c r="F13" s="6">
        <f t="shared" ref="F13:F56" si="3">IF(NOT($V13),Q13,"")</f>
        <v>161.943532</v>
      </c>
      <c r="G13" s="6">
        <f>IF(NOT($V13),Z13,"")</f>
        <v>194.92318399999999</v>
      </c>
      <c r="H13" s="8">
        <f>IF(AND(NOT($V13),G13),(G13-F13)/G13,"")</f>
        <v>0.16919307043537718</v>
      </c>
      <c r="I13" s="8"/>
      <c r="J13" s="24">
        <f>IF($C13=J$9,$F13,0)</f>
        <v>161.943532</v>
      </c>
      <c r="K13" s="24">
        <f t="shared" ref="K13:L28" si="4">IF($C13=K$9,$F13,0)</f>
        <v>0</v>
      </c>
      <c r="L13" s="24">
        <f t="shared" si="4"/>
        <v>0</v>
      </c>
      <c r="M13" s="24">
        <f>IF($C13=M$9,$G13,0)</f>
        <v>194.92318399999999</v>
      </c>
      <c r="N13" s="24">
        <f t="shared" ref="N13:O28" si="5">IF($C13=N$9,$G13,0)</f>
        <v>0</v>
      </c>
      <c r="O13" s="24">
        <f t="shared" si="5"/>
        <v>0</v>
      </c>
      <c r="P13" s="5" t="s">
        <v>152</v>
      </c>
      <c r="Q13" s="3">
        <f>INDEX(DATABASE!$1:$10000,MATCH($P13,DATABASE!$A:$A,0),MATCH(Q$8,DATABASE!$1:$1,0))</f>
        <v>161.943532</v>
      </c>
      <c r="R13" s="3">
        <f>INDEX(DATABASE!$1:$10000,MATCH($P13,DATABASE!$A:$A,0),MATCH(R$8,DATABASE!$1:$1,0))</f>
        <v>194.92318399999999</v>
      </c>
      <c r="S13" s="3">
        <f>INDEX(DATABASE!$1:$10000,MATCH($P13,DATABASE!$A:$A,0),MATCH(S$8,DATABASE!$1:$1,0))</f>
        <v>194.92318399999999</v>
      </c>
      <c r="T13" s="3">
        <f>INDEX(DATABASE!$1:$10000,MATCH($P13,DATABASE!$A:$A,0),MATCH(T$8,DATABASE!$1:$1,0))</f>
        <v>194.92318399999999</v>
      </c>
      <c r="U13" s="3">
        <f>INDEX(DATABASE!$1:$10000,MATCH($P13,DATABASE!$A:$A,0),MATCH(U$8,DATABASE!$1:$1,0))</f>
        <v>194.92318399999999</v>
      </c>
      <c r="V13" s="6">
        <v>0</v>
      </c>
      <c r="W13" s="6">
        <f>Q11/Q13*1000*1000</f>
        <v>54092929.132853538</v>
      </c>
      <c r="X13" s="6">
        <f>R11/R13*1000*1000</f>
        <v>44940780.364022784</v>
      </c>
      <c r="Y13" s="7"/>
      <c r="Z13" s="2">
        <f t="shared" si="0"/>
        <v>194.92318399999999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>
        <f t="shared" si="1"/>
        <v>3169.5748587775188</v>
      </c>
      <c r="E14" s="3">
        <f t="shared" si="2"/>
        <v>3146.8331432381406</v>
      </c>
      <c r="F14" s="3" t="str">
        <f t="shared" si="3"/>
        <v/>
      </c>
      <c r="G14" s="3" t="str">
        <f t="shared" ref="G14:G61" si="6">IF(NOT($V14),Z14,"")</f>
        <v/>
      </c>
      <c r="H14" s="9" t="str">
        <f>IF(AND(NOT($V14),G14),(G14-F14)/G14,"")</f>
        <v/>
      </c>
      <c r="J14" s="23">
        <f t="shared" ref="J14:L58" si="7">IF($C14=J$9,$F14,0)</f>
        <v>0</v>
      </c>
      <c r="K14" s="23">
        <f t="shared" si="4"/>
        <v>0</v>
      </c>
      <c r="L14" s="23">
        <f t="shared" si="4"/>
        <v>0</v>
      </c>
      <c r="M14" s="23">
        <f t="shared" ref="M14:O58" si="8">IF($C14=M$9,$G14,0)</f>
        <v>0</v>
      </c>
      <c r="N14" s="23">
        <f t="shared" si="5"/>
        <v>0</v>
      </c>
      <c r="O14" s="23">
        <f t="shared" si="5"/>
        <v>0</v>
      </c>
      <c r="P14" t="s">
        <v>153</v>
      </c>
      <c r="Q14" s="3">
        <f>INDEX(DATABASE!$1:$10000,MATCH($P14,DATABASE!$A:$A,0),MATCH(Q$8,DATABASE!$1:$1,0))</f>
        <v>51093.14</v>
      </c>
      <c r="R14" s="3">
        <f>INDEX(DATABASE!$1:$10000,MATCH($P14,DATABASE!$A:$A,0),MATCH(R$8,DATABASE!$1:$1,0))</f>
        <v>61942.65</v>
      </c>
      <c r="S14" s="3">
        <f>INDEX(DATABASE!$1:$10000,MATCH($P14,DATABASE!$A:$A,0),MATCH(S$8,DATABASE!$1:$1,0))</f>
        <v>61942.65</v>
      </c>
      <c r="T14" s="3">
        <f>INDEX(DATABASE!$1:$10000,MATCH($P14,DATABASE!$A:$A,0),MATCH(T$8,DATABASE!$1:$1,0))</f>
        <v>61942.65</v>
      </c>
      <c r="U14" s="3">
        <f>INDEX(DATABASE!$1:$10000,MATCH($P14,DATABASE!$A:$A,0),MATCH(U$8,DATABASE!$1:$1,0))</f>
        <v>61942.65</v>
      </c>
      <c r="V14">
        <v>1</v>
      </c>
      <c r="W14">
        <f t="shared" ref="W14:X22" si="9">Q13/Q14*1000*1000</f>
        <v>3169.5748587775188</v>
      </c>
      <c r="X14">
        <f t="shared" si="9"/>
        <v>3146.8331432381406</v>
      </c>
      <c r="Y14"/>
      <c r="Z14" s="2">
        <f t="shared" si="0"/>
        <v>61942.65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121</v>
      </c>
      <c r="C15" s="5" t="s">
        <v>417</v>
      </c>
      <c r="D15" s="6" t="str">
        <f t="shared" si="1"/>
        <v/>
      </c>
      <c r="E15" s="6" t="str">
        <f t="shared" si="2"/>
        <v/>
      </c>
      <c r="F15" s="6">
        <f t="shared" si="3"/>
        <v>17.972743999999999</v>
      </c>
      <c r="G15" s="6">
        <f t="shared" si="6"/>
        <v>1.6662E-2</v>
      </c>
      <c r="H15" s="8">
        <f>IF(AND(NOT($V15),G15),(G15-F15)/G15,"")</f>
        <v>-1077.6666666666665</v>
      </c>
      <c r="I15" s="8"/>
      <c r="J15" s="24">
        <f t="shared" si="7"/>
        <v>17.972743999999999</v>
      </c>
      <c r="K15" s="24">
        <f t="shared" si="4"/>
        <v>0</v>
      </c>
      <c r="L15" s="24">
        <f t="shared" si="4"/>
        <v>0</v>
      </c>
      <c r="M15" s="24">
        <f t="shared" si="8"/>
        <v>1.6662E-2</v>
      </c>
      <c r="N15" s="24">
        <f t="shared" si="5"/>
        <v>0</v>
      </c>
      <c r="O15" s="24">
        <f t="shared" si="5"/>
        <v>0</v>
      </c>
      <c r="P15" s="5" t="s">
        <v>164</v>
      </c>
      <c r="Q15" s="3">
        <f>INDEX(DATABASE!$1:$10000,MATCH($P15,DATABASE!$A:$A,0),MATCH(Q$8,DATABASE!$1:$1,0))</f>
        <v>17.972743999999999</v>
      </c>
      <c r="R15" s="3">
        <f>INDEX(DATABASE!$1:$10000,MATCH($P15,DATABASE!$A:$A,0),MATCH(R$8,DATABASE!$1:$1,0))</f>
        <v>1.6662E-2</v>
      </c>
      <c r="S15" s="3">
        <f>INDEX(DATABASE!$1:$10000,MATCH($P15,DATABASE!$A:$A,0),MATCH(S$8,DATABASE!$1:$1,0))</f>
        <v>1.6662E-2</v>
      </c>
      <c r="T15" s="3">
        <f>INDEX(DATABASE!$1:$10000,MATCH($P15,DATABASE!$A:$A,0),MATCH(T$8,DATABASE!$1:$1,0))</f>
        <v>1.6662E-2</v>
      </c>
      <c r="U15" s="3">
        <f>INDEX(DATABASE!$1:$10000,MATCH($P15,DATABASE!$A:$A,0),MATCH(U$8,DATABASE!$1:$1,0))</f>
        <v>1.6662E-2</v>
      </c>
      <c r="V15" s="6">
        <v>0</v>
      </c>
      <c r="W15" s="6">
        <f t="shared" si="9"/>
        <v>2842812427.5291519</v>
      </c>
      <c r="X15" s="6">
        <f t="shared" si="9"/>
        <v>3717599927979.8345</v>
      </c>
      <c r="Y15" s="7"/>
      <c r="Z15" s="2">
        <f t="shared" si="0"/>
        <v>1.6662E-2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>
        <f t="shared" si="1"/>
        <v>1064.3387835108936</v>
      </c>
      <c r="E16" s="3" t="str">
        <f t="shared" si="2"/>
        <v/>
      </c>
      <c r="F16" s="3" t="str">
        <f t="shared" si="3"/>
        <v/>
      </c>
      <c r="G16" s="3" t="str">
        <f t="shared" si="6"/>
        <v/>
      </c>
      <c r="H16" s="9" t="str">
        <f t="shared" ref="H16:H62" si="10">IF(AND(NOT($V16),G16),(G16-F16)/G16,"")</f>
        <v/>
      </c>
      <c r="J16" s="23">
        <f t="shared" si="7"/>
        <v>0</v>
      </c>
      <c r="K16" s="23">
        <f t="shared" si="4"/>
        <v>0</v>
      </c>
      <c r="L16" s="23">
        <f t="shared" si="4"/>
        <v>0</v>
      </c>
      <c r="M16" s="23">
        <f t="shared" si="8"/>
        <v>0</v>
      </c>
      <c r="N16" s="23">
        <f t="shared" si="5"/>
        <v>0</v>
      </c>
      <c r="O16" s="23">
        <f t="shared" si="5"/>
        <v>0</v>
      </c>
      <c r="P16" t="s">
        <v>165</v>
      </c>
      <c r="Q16" s="3">
        <f>INDEX(DATABASE!$1:$10000,MATCH($P16,DATABASE!$A:$A,0),MATCH(Q$8,DATABASE!$1:$1,0))</f>
        <v>16886.3</v>
      </c>
      <c r="R16" s="3">
        <f>INDEX(DATABASE!$1:$10000,MATCH($P16,DATABASE!$A:$A,0),MATCH(R$8,DATABASE!$1:$1,0))</f>
        <v>0</v>
      </c>
      <c r="S16" s="3">
        <f>INDEX(DATABASE!$1:$10000,MATCH($P16,DATABASE!$A:$A,0),MATCH(S$8,DATABASE!$1:$1,0))</f>
        <v>0</v>
      </c>
      <c r="T16" s="3">
        <f>INDEX(DATABASE!$1:$10000,MATCH($P16,DATABASE!$A:$A,0),MATCH(T$8,DATABASE!$1:$1,0))</f>
        <v>0</v>
      </c>
      <c r="U16" s="3">
        <f>INDEX(DATABASE!$1:$10000,MATCH($P16,DATABASE!$A:$A,0),MATCH(U$8,DATABASE!$1:$1,0))</f>
        <v>0</v>
      </c>
      <c r="V16">
        <v>1</v>
      </c>
      <c r="W16">
        <f t="shared" si="9"/>
        <v>1064.3387835108936</v>
      </c>
      <c r="X16" t="e">
        <f t="shared" si="9"/>
        <v>#DIV/0!</v>
      </c>
      <c r="Y16"/>
      <c r="Z16" s="2">
        <f t="shared" si="0"/>
        <v>0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122</v>
      </c>
      <c r="C17" t="s">
        <v>418</v>
      </c>
      <c r="D17" s="3" t="str">
        <f t="shared" si="1"/>
        <v/>
      </c>
      <c r="E17" s="3" t="str">
        <f t="shared" si="2"/>
        <v/>
      </c>
      <c r="F17" s="3">
        <f t="shared" si="3"/>
        <v>0</v>
      </c>
      <c r="G17" s="3">
        <f t="shared" si="6"/>
        <v>0</v>
      </c>
      <c r="H17" s="9" t="str">
        <f t="shared" si="10"/>
        <v/>
      </c>
      <c r="J17" s="23">
        <f t="shared" si="7"/>
        <v>0</v>
      </c>
      <c r="K17" s="23">
        <f t="shared" si="4"/>
        <v>0</v>
      </c>
      <c r="L17" s="23">
        <f t="shared" si="4"/>
        <v>0</v>
      </c>
      <c r="M17" s="23">
        <f t="shared" si="8"/>
        <v>0</v>
      </c>
      <c r="N17" s="23">
        <f t="shared" si="5"/>
        <v>0</v>
      </c>
      <c r="O17" s="23">
        <f t="shared" si="5"/>
        <v>0</v>
      </c>
      <c r="P17" t="s">
        <v>166</v>
      </c>
      <c r="Q17" s="3">
        <f>INDEX(DATABASE!$1:$10000,MATCH($P17,DATABASE!$A:$A,0),MATCH(Q$8,DATABASE!$1:$1,0))</f>
        <v>0</v>
      </c>
      <c r="R17" s="3">
        <f>INDEX(DATABASE!$1:$10000,MATCH($P17,DATABASE!$A:$A,0),MATCH(R$8,DATABASE!$1:$1,0))</f>
        <v>0</v>
      </c>
      <c r="S17" s="3">
        <f>INDEX(DATABASE!$1:$10000,MATCH($P17,DATABASE!$A:$A,0),MATCH(S$8,DATABASE!$1:$1,0))</f>
        <v>0</v>
      </c>
      <c r="T17" s="3">
        <f>INDEX(DATABASE!$1:$10000,MATCH($P17,DATABASE!$A:$A,0),MATCH(T$8,DATABASE!$1:$1,0))</f>
        <v>0</v>
      </c>
      <c r="U17" s="3">
        <f>INDEX(DATABASE!$1:$10000,MATCH($P17,DATABASE!$A:$A,0),MATCH(U$8,DATABASE!$1:$1,0))</f>
        <v>0</v>
      </c>
      <c r="V17">
        <v>0</v>
      </c>
      <c r="W17" t="e">
        <f t="shared" si="9"/>
        <v>#DIV/0!</v>
      </c>
      <c r="X17" t="e">
        <f t="shared" si="9"/>
        <v>#DIV/0!</v>
      </c>
      <c r="Y17"/>
      <c r="Z17" s="2">
        <f t="shared" si="0"/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str">
        <f t="shared" si="1"/>
        <v/>
      </c>
      <c r="E18" s="3" t="str">
        <f t="shared" si="2"/>
        <v/>
      </c>
      <c r="F18" s="3" t="str">
        <f t="shared" si="3"/>
        <v/>
      </c>
      <c r="G18" s="3" t="str">
        <f t="shared" si="6"/>
        <v/>
      </c>
      <c r="H18" s="9" t="str">
        <f t="shared" si="10"/>
        <v/>
      </c>
      <c r="J18" s="23">
        <f t="shared" si="7"/>
        <v>0</v>
      </c>
      <c r="K18" s="23">
        <f t="shared" si="4"/>
        <v>0</v>
      </c>
      <c r="L18" s="23">
        <f t="shared" si="4"/>
        <v>0</v>
      </c>
      <c r="M18" s="23">
        <f t="shared" si="8"/>
        <v>0</v>
      </c>
      <c r="N18" s="23">
        <f t="shared" si="5"/>
        <v>0</v>
      </c>
      <c r="O18" s="23">
        <f t="shared" si="5"/>
        <v>0</v>
      </c>
      <c r="P18" t="s">
        <v>167</v>
      </c>
      <c r="Q18" s="3">
        <f>INDEX(DATABASE!$1:$10000,MATCH($P18,DATABASE!$A:$A,0),MATCH(Q$8,DATABASE!$1:$1,0))</f>
        <v>0</v>
      </c>
      <c r="R18" s="3">
        <f>INDEX(DATABASE!$1:$10000,MATCH($P18,DATABASE!$A:$A,0),MATCH(R$8,DATABASE!$1:$1,0))</f>
        <v>0</v>
      </c>
      <c r="S18" s="3">
        <f>INDEX(DATABASE!$1:$10000,MATCH($P18,DATABASE!$A:$A,0),MATCH(S$8,DATABASE!$1:$1,0))</f>
        <v>0</v>
      </c>
      <c r="T18" s="3">
        <f>INDEX(DATABASE!$1:$10000,MATCH($P18,DATABASE!$A:$A,0),MATCH(T$8,DATABASE!$1:$1,0))</f>
        <v>0</v>
      </c>
      <c r="U18" s="3">
        <f>INDEX(DATABASE!$1:$10000,MATCH($P18,DATABASE!$A:$A,0),MATCH(U$8,DATABASE!$1:$1,0))</f>
        <v>0</v>
      </c>
      <c r="V18">
        <v>1</v>
      </c>
      <c r="W18" t="e">
        <f t="shared" si="9"/>
        <v>#DIV/0!</v>
      </c>
      <c r="X18" t="e">
        <f t="shared" si="9"/>
        <v>#DIV/0!</v>
      </c>
      <c r="Y18"/>
      <c r="Z18" s="2">
        <f t="shared" si="0"/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126</v>
      </c>
      <c r="C19" t="s">
        <v>419</v>
      </c>
      <c r="D19" s="3" t="str">
        <f t="shared" si="1"/>
        <v/>
      </c>
      <c r="E19" s="3" t="str">
        <f t="shared" si="2"/>
        <v/>
      </c>
      <c r="F19" s="3">
        <f t="shared" si="3"/>
        <v>0</v>
      </c>
      <c r="G19" s="3">
        <f t="shared" si="6"/>
        <v>258.18671525000002</v>
      </c>
      <c r="H19" s="9">
        <f>IF(AND(NOT($V19),G19),(G19-F19)/G19,"")</f>
        <v>1</v>
      </c>
      <c r="J19" s="23">
        <f t="shared" si="7"/>
        <v>0</v>
      </c>
      <c r="K19" s="23">
        <f t="shared" si="4"/>
        <v>0</v>
      </c>
      <c r="L19" s="23">
        <f t="shared" si="4"/>
        <v>0</v>
      </c>
      <c r="M19" s="23">
        <f t="shared" si="8"/>
        <v>0</v>
      </c>
      <c r="N19" s="23">
        <f t="shared" si="5"/>
        <v>0</v>
      </c>
      <c r="O19" s="23">
        <f t="shared" si="5"/>
        <v>258.18671525000002</v>
      </c>
      <c r="P19" t="s">
        <v>168</v>
      </c>
      <c r="Q19" s="3">
        <f>INDEX(DATABASE!$1:$10000,MATCH($P19,DATABASE!$A:$A,0),MATCH(Q$8,DATABASE!$1:$1,0))</f>
        <v>0</v>
      </c>
      <c r="R19" s="3">
        <f>INDEX(DATABASE!$1:$10000,MATCH($P19,DATABASE!$A:$A,0),MATCH(R$8,DATABASE!$1:$1,0))</f>
        <v>264.01494400000001</v>
      </c>
      <c r="S19" s="3">
        <f>INDEX(DATABASE!$1:$10000,MATCH($P19,DATABASE!$A:$A,0),MATCH(S$8,DATABASE!$1:$1,0))</f>
        <v>254.54815099999999</v>
      </c>
      <c r="T19" s="3">
        <f>INDEX(DATABASE!$1:$10000,MATCH($P19,DATABASE!$A:$A,0),MATCH(T$8,DATABASE!$1:$1,0))</f>
        <v>263.079095</v>
      </c>
      <c r="U19" s="3">
        <f>INDEX(DATABASE!$1:$10000,MATCH($P19,DATABASE!$A:$A,0),MATCH(U$8,DATABASE!$1:$1,0))</f>
        <v>251.104671</v>
      </c>
      <c r="V19">
        <v>0</v>
      </c>
      <c r="W19" t="e">
        <f t="shared" si="9"/>
        <v>#DIV/0!</v>
      </c>
      <c r="X19">
        <f t="shared" si="9"/>
        <v>0</v>
      </c>
      <c r="Y19"/>
      <c r="Z19" s="2">
        <f t="shared" si="0"/>
        <v>258.18671525000002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 t="str">
        <f t="shared" si="1"/>
        <v/>
      </c>
      <c r="E20" s="3">
        <f t="shared" si="2"/>
        <v>1604.9888009734436</v>
      </c>
      <c r="F20" s="3" t="str">
        <f t="shared" si="3"/>
        <v/>
      </c>
      <c r="G20" s="3" t="str">
        <f t="shared" si="6"/>
        <v/>
      </c>
      <c r="H20" s="9" t="str">
        <f t="shared" si="10"/>
        <v/>
      </c>
      <c r="J20" s="23">
        <f t="shared" si="7"/>
        <v>0</v>
      </c>
      <c r="K20" s="23">
        <f t="shared" si="4"/>
        <v>0</v>
      </c>
      <c r="L20" s="23">
        <f t="shared" si="4"/>
        <v>0</v>
      </c>
      <c r="M20" s="23">
        <f t="shared" si="8"/>
        <v>0</v>
      </c>
      <c r="N20" s="23">
        <f t="shared" si="5"/>
        <v>0</v>
      </c>
      <c r="O20" s="23">
        <f t="shared" si="5"/>
        <v>0</v>
      </c>
      <c r="P20" t="s">
        <v>169</v>
      </c>
      <c r="Q20" s="3">
        <f>INDEX(DATABASE!$1:$10000,MATCH($P20,DATABASE!$A:$A,0),MATCH(Q$8,DATABASE!$1:$1,0))</f>
        <v>0</v>
      </c>
      <c r="R20" s="3">
        <f>INDEX(DATABASE!$1:$10000,MATCH($P20,DATABASE!$A:$A,0),MATCH(R$8,DATABASE!$1:$1,0))</f>
        <v>164496.44</v>
      </c>
      <c r="S20" s="3">
        <f>INDEX(DATABASE!$1:$10000,MATCH($P20,DATABASE!$A:$A,0),MATCH(S$8,DATABASE!$1:$1,0))</f>
        <v>162367.31</v>
      </c>
      <c r="T20" s="3">
        <f>INDEX(DATABASE!$1:$10000,MATCH($P20,DATABASE!$A:$A,0),MATCH(T$8,DATABASE!$1:$1,0))</f>
        <v>164052.71</v>
      </c>
      <c r="U20" s="3">
        <f>INDEX(DATABASE!$1:$10000,MATCH($P20,DATABASE!$A:$A,0),MATCH(U$8,DATABASE!$1:$1,0))</f>
        <v>161573.10999999999</v>
      </c>
      <c r="V20">
        <v>1</v>
      </c>
      <c r="W20" t="e">
        <f>Q19/Q20*1000*1000</f>
        <v>#DIV/0!</v>
      </c>
      <c r="X20">
        <f t="shared" si="9"/>
        <v>1604.9888009734436</v>
      </c>
      <c r="Y20"/>
      <c r="Z20" s="2">
        <f t="shared" si="0"/>
        <v>163122.39249999999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100</v>
      </c>
      <c r="C21" s="5" t="s">
        <v>417</v>
      </c>
      <c r="D21" s="6" t="str">
        <f t="shared" si="1"/>
        <v/>
      </c>
      <c r="E21" s="6" t="str">
        <f t="shared" si="2"/>
        <v/>
      </c>
      <c r="F21" s="6">
        <f t="shared" si="3"/>
        <v>65.320594</v>
      </c>
      <c r="G21" s="6">
        <f t="shared" si="6"/>
        <v>187.91473024999999</v>
      </c>
      <c r="H21" s="13">
        <f t="shared" si="10"/>
        <v>0.65239237012927032</v>
      </c>
      <c r="I21" s="13"/>
      <c r="J21" s="6">
        <f t="shared" si="7"/>
        <v>65.320594</v>
      </c>
      <c r="K21" s="6">
        <f t="shared" si="4"/>
        <v>0</v>
      </c>
      <c r="L21" s="6">
        <f t="shared" si="4"/>
        <v>0</v>
      </c>
      <c r="M21" s="6">
        <f t="shared" si="8"/>
        <v>187.91473024999999</v>
      </c>
      <c r="N21" s="6">
        <f t="shared" si="5"/>
        <v>0</v>
      </c>
      <c r="O21" s="6">
        <f t="shared" si="5"/>
        <v>0</v>
      </c>
      <c r="P21" s="5" t="s">
        <v>170</v>
      </c>
      <c r="Q21" s="3">
        <f>INDEX(DATABASE!$1:$10000,MATCH($P21,DATABASE!$A:$A,0),MATCH(Q$8,DATABASE!$1:$1,0))</f>
        <v>65.320594</v>
      </c>
      <c r="R21" s="3">
        <f>INDEX(DATABASE!$1:$10000,MATCH($P21,DATABASE!$A:$A,0),MATCH(R$8,DATABASE!$1:$1,0))</f>
        <v>192.08786699999999</v>
      </c>
      <c r="S21" s="3">
        <f>INDEX(DATABASE!$1:$10000,MATCH($P21,DATABASE!$A:$A,0),MATCH(S$8,DATABASE!$1:$1,0))</f>
        <v>184.58441300000001</v>
      </c>
      <c r="T21" s="3">
        <f>INDEX(DATABASE!$1:$10000,MATCH($P21,DATABASE!$A:$A,0),MATCH(T$8,DATABASE!$1:$1,0))</f>
        <v>191.91013899999999</v>
      </c>
      <c r="U21" s="3">
        <f>INDEX(DATABASE!$1:$10000,MATCH($P21,DATABASE!$A:$A,0),MATCH(U$8,DATABASE!$1:$1,0))</f>
        <v>183.076502</v>
      </c>
      <c r="V21" s="6">
        <v>0</v>
      </c>
      <c r="W21" s="6">
        <f t="shared" si="9"/>
        <v>0</v>
      </c>
      <c r="X21" s="6">
        <f t="shared" si="9"/>
        <v>856360386.36422575</v>
      </c>
      <c r="Y21" s="7"/>
      <c r="Z21" s="7">
        <f t="shared" si="0"/>
        <v>187.91473024999999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>
        <f t="shared" si="1"/>
        <v>4648.6563000391416</v>
      </c>
      <c r="E22" s="3">
        <f t="shared" si="2"/>
        <v>3269.2078860793749</v>
      </c>
      <c r="F22" s="3" t="str">
        <f t="shared" si="3"/>
        <v/>
      </c>
      <c r="G22" s="3" t="str">
        <f t="shared" si="6"/>
        <v/>
      </c>
      <c r="H22" s="9" t="str">
        <f t="shared" si="10"/>
        <v/>
      </c>
      <c r="J22" s="23">
        <f t="shared" si="7"/>
        <v>0</v>
      </c>
      <c r="K22" s="23">
        <f t="shared" si="4"/>
        <v>0</v>
      </c>
      <c r="L22" s="23">
        <f t="shared" si="4"/>
        <v>0</v>
      </c>
      <c r="M22" s="23">
        <f t="shared" si="8"/>
        <v>0</v>
      </c>
      <c r="N22" s="23">
        <f t="shared" si="5"/>
        <v>0</v>
      </c>
      <c r="O22" s="3">
        <f t="shared" si="5"/>
        <v>0</v>
      </c>
      <c r="P22" t="s">
        <v>171</v>
      </c>
      <c r="Q22" s="3">
        <f>INDEX(DATABASE!$1:$10000,MATCH($P22,DATABASE!$A:$A,0),MATCH(Q$8,DATABASE!$1:$1,0))</f>
        <v>14051.5</v>
      </c>
      <c r="R22" s="3">
        <f>INDEX(DATABASE!$1:$10000,MATCH($P22,DATABASE!$A:$A,0),MATCH(R$8,DATABASE!$1:$1,0))</f>
        <v>58756.7</v>
      </c>
      <c r="S22" s="3">
        <f>INDEX(DATABASE!$1:$10000,MATCH($P22,DATABASE!$A:$A,0),MATCH(S$8,DATABASE!$1:$1,0))</f>
        <v>57004</v>
      </c>
      <c r="T22" s="3">
        <f>INDEX(DATABASE!$1:$10000,MATCH($P22,DATABASE!$A:$A,0),MATCH(T$8,DATABASE!$1:$1,0))</f>
        <v>58728.36</v>
      </c>
      <c r="U22" s="3">
        <f>INDEX(DATABASE!$1:$10000,MATCH($P22,DATABASE!$A:$A,0),MATCH(U$8,DATABASE!$1:$1,0))</f>
        <v>56955.46</v>
      </c>
      <c r="V22">
        <v>1</v>
      </c>
      <c r="W22">
        <f t="shared" si="9"/>
        <v>4648.6563000391416</v>
      </c>
      <c r="X22">
        <f t="shared" si="9"/>
        <v>3269.2078860793749</v>
      </c>
      <c r="Y22"/>
      <c r="Z22" s="2">
        <f t="shared" si="0"/>
        <v>57861.13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3</v>
      </c>
      <c r="C23" s="5" t="s">
        <v>417</v>
      </c>
      <c r="D23" s="6" t="str">
        <f t="shared" si="1"/>
        <v/>
      </c>
      <c r="E23" s="6" t="str">
        <f t="shared" si="2"/>
        <v/>
      </c>
      <c r="F23" s="6">
        <f t="shared" si="3"/>
        <v>19.300149999999999</v>
      </c>
      <c r="G23" s="6">
        <f t="shared" si="6"/>
        <v>10.097172</v>
      </c>
      <c r="H23" s="8">
        <f t="shared" si="10"/>
        <v>-0.91144114411441124</v>
      </c>
      <c r="I23" s="8"/>
      <c r="J23" s="24">
        <f t="shared" si="7"/>
        <v>19.300149999999999</v>
      </c>
      <c r="K23" s="24">
        <f t="shared" si="4"/>
        <v>0</v>
      </c>
      <c r="L23" s="24">
        <f t="shared" si="4"/>
        <v>0</v>
      </c>
      <c r="M23" s="24">
        <f t="shared" si="8"/>
        <v>10.097172</v>
      </c>
      <c r="N23" s="24">
        <f t="shared" si="5"/>
        <v>0</v>
      </c>
      <c r="O23" s="24">
        <f t="shared" si="5"/>
        <v>0</v>
      </c>
      <c r="P23" s="5" t="s">
        <v>176</v>
      </c>
      <c r="Q23" s="3">
        <f>INDEX(DATABASE!$1:$10000,MATCH($P23,DATABASE!$A:$A,0),MATCH(Q$8,DATABASE!$1:$1,0))</f>
        <v>19.300149999999999</v>
      </c>
      <c r="R23" s="3">
        <f>INDEX(DATABASE!$1:$10000,MATCH($P23,DATABASE!$A:$A,0),MATCH(R$8,DATABASE!$1:$1,0))</f>
        <v>10.261015</v>
      </c>
      <c r="S23" s="3">
        <f>INDEX(DATABASE!$1:$10000,MATCH($P23,DATABASE!$A:$A,0),MATCH(S$8,DATABASE!$1:$1,0))</f>
        <v>9.9472140000000007</v>
      </c>
      <c r="T23" s="3">
        <f>INDEX(DATABASE!$1:$10000,MATCH($P23,DATABASE!$A:$A,0),MATCH(T$8,DATABASE!$1:$1,0))</f>
        <v>10.269346000000001</v>
      </c>
      <c r="U23" s="3">
        <f>INDEX(DATABASE!$1:$10000,MATCH($P23,DATABASE!$A:$A,0),MATCH(U$8,DATABASE!$1:$1,0))</f>
        <v>9.9111130000000003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>
        <f t="shared" si="0"/>
        <v>10.097172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>
        <f t="shared" si="1"/>
        <v>5056.1808055245547</v>
      </c>
      <c r="E24" s="3">
        <f t="shared" si="2"/>
        <v>9215.3493134076361</v>
      </c>
      <c r="F24" s="3" t="str">
        <f t="shared" si="3"/>
        <v/>
      </c>
      <c r="G24" s="3" t="str">
        <f t="shared" si="6"/>
        <v/>
      </c>
      <c r="H24" s="9" t="str">
        <f t="shared" si="10"/>
        <v/>
      </c>
      <c r="J24" s="23">
        <f t="shared" si="7"/>
        <v>0</v>
      </c>
      <c r="K24" s="23">
        <f t="shared" si="4"/>
        <v>0</v>
      </c>
      <c r="L24" s="23">
        <f t="shared" si="4"/>
        <v>0</v>
      </c>
      <c r="M24" s="23">
        <f t="shared" si="8"/>
        <v>0</v>
      </c>
      <c r="N24" s="23">
        <f t="shared" si="5"/>
        <v>0</v>
      </c>
      <c r="O24" s="3">
        <f t="shared" si="5"/>
        <v>0</v>
      </c>
      <c r="P24" t="s">
        <v>177</v>
      </c>
      <c r="Q24" s="3">
        <f>INDEX(DATABASE!$1:$10000,MATCH($P24,DATABASE!$A:$A,0),MATCH(Q$8,DATABASE!$1:$1,0))</f>
        <v>3817.14</v>
      </c>
      <c r="R24" s="3">
        <f>INDEX(DATABASE!$1:$10000,MATCH($P24,DATABASE!$A:$A,0),MATCH(R$8,DATABASE!$1:$1,0))</f>
        <v>1113.47</v>
      </c>
      <c r="S24" s="3">
        <f>INDEX(DATABASE!$1:$10000,MATCH($P24,DATABASE!$A:$A,0),MATCH(S$8,DATABASE!$1:$1,0))</f>
        <v>1076.72</v>
      </c>
      <c r="T24" s="3">
        <f>INDEX(DATABASE!$1:$10000,MATCH($P24,DATABASE!$A:$A,0),MATCH(T$8,DATABASE!$1:$1,0))</f>
        <v>1112.08</v>
      </c>
      <c r="U24" s="3">
        <f>INDEX(DATABASE!$1:$10000,MATCH($P24,DATABASE!$A:$A,0),MATCH(U$8,DATABASE!$1:$1,0))</f>
        <v>1073.01</v>
      </c>
      <c r="V24">
        <v>1</v>
      </c>
      <c r="W24">
        <f t="shared" ref="W24:X56" si="11">Q23/Q24*1000*1000</f>
        <v>5056.1808055245547</v>
      </c>
      <c r="X24">
        <f t="shared" si="11"/>
        <v>9215.3493134076361</v>
      </c>
      <c r="Y24"/>
      <c r="Z24" s="2">
        <f t="shared" si="0"/>
        <v>1093.82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120</v>
      </c>
      <c r="C25" s="5" t="s">
        <v>417</v>
      </c>
      <c r="D25" s="6" t="str">
        <f t="shared" si="1"/>
        <v/>
      </c>
      <c r="E25" s="6" t="str">
        <f t="shared" si="2"/>
        <v/>
      </c>
      <c r="F25" s="6">
        <f t="shared" si="3"/>
        <v>0</v>
      </c>
      <c r="G25" s="6">
        <f t="shared" si="6"/>
        <v>23.694752499999996</v>
      </c>
      <c r="H25" s="8">
        <f t="shared" si="10"/>
        <v>1</v>
      </c>
      <c r="I25" s="8"/>
      <c r="J25" s="24">
        <f t="shared" si="7"/>
        <v>0</v>
      </c>
      <c r="K25" s="24">
        <f t="shared" si="4"/>
        <v>0</v>
      </c>
      <c r="L25" s="24">
        <f t="shared" si="4"/>
        <v>0</v>
      </c>
      <c r="M25" s="24">
        <f t="shared" si="8"/>
        <v>23.694752499999996</v>
      </c>
      <c r="N25" s="24">
        <f t="shared" si="5"/>
        <v>0</v>
      </c>
      <c r="O25" s="24">
        <f t="shared" si="5"/>
        <v>0</v>
      </c>
      <c r="P25" s="5" t="s">
        <v>182</v>
      </c>
      <c r="Q25" s="3">
        <f>INDEX(DATABASE!$1:$10000,MATCH($P25,DATABASE!$A:$A,0),MATCH(Q$8,DATABASE!$1:$1,0))</f>
        <v>0</v>
      </c>
      <c r="R25" s="3">
        <f>INDEX(DATABASE!$1:$10000,MATCH($P25,DATABASE!$A:$A,0),MATCH(R$8,DATABASE!$1:$1,0))</f>
        <v>24.320965999999999</v>
      </c>
      <c r="S25" s="3">
        <f>INDEX(DATABASE!$1:$10000,MATCH($P25,DATABASE!$A:$A,0),MATCH(S$8,DATABASE!$1:$1,0))</f>
        <v>23.212942999999999</v>
      </c>
      <c r="T25" s="3">
        <f>INDEX(DATABASE!$1:$10000,MATCH($P25,DATABASE!$A:$A,0),MATCH(T$8,DATABASE!$1:$1,0))</f>
        <v>24.315411999999998</v>
      </c>
      <c r="U25" s="3">
        <f>INDEX(DATABASE!$1:$10000,MATCH($P25,DATABASE!$A:$A,0),MATCH(U$8,DATABASE!$1:$1,0))</f>
        <v>22.929689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>
        <f t="shared" si="0"/>
        <v>23.694752499999996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str">
        <f t="shared" si="1"/>
        <v/>
      </c>
      <c r="E26" s="3">
        <f t="shared" si="2"/>
        <v>4627.3206556378964</v>
      </c>
      <c r="F26" s="3" t="str">
        <f t="shared" si="3"/>
        <v/>
      </c>
      <c r="G26" s="3" t="str">
        <f t="shared" si="6"/>
        <v/>
      </c>
      <c r="H26" s="9" t="str">
        <f t="shared" si="10"/>
        <v/>
      </c>
      <c r="J26" s="23">
        <f t="shared" si="7"/>
        <v>0</v>
      </c>
      <c r="K26" s="23">
        <f t="shared" si="4"/>
        <v>0</v>
      </c>
      <c r="L26" s="23">
        <f t="shared" si="4"/>
        <v>0</v>
      </c>
      <c r="M26" s="23">
        <f t="shared" si="8"/>
        <v>0</v>
      </c>
      <c r="N26" s="23">
        <f t="shared" si="5"/>
        <v>0</v>
      </c>
      <c r="O26" s="3">
        <f t="shared" si="5"/>
        <v>0</v>
      </c>
      <c r="P26" t="s">
        <v>183</v>
      </c>
      <c r="Q26" s="3">
        <f>INDEX(DATABASE!$1:$10000,MATCH($P26,DATABASE!$A:$A,0),MATCH(Q$8,DATABASE!$1:$1,0))</f>
        <v>0</v>
      </c>
      <c r="R26" s="3">
        <f>INDEX(DATABASE!$1:$10000,MATCH($P26,DATABASE!$A:$A,0),MATCH(R$8,DATABASE!$1:$1,0))</f>
        <v>5255.95</v>
      </c>
      <c r="S26" s="3">
        <f>INDEX(DATABASE!$1:$10000,MATCH($P26,DATABASE!$A:$A,0),MATCH(S$8,DATABASE!$1:$1,0))</f>
        <v>5082.45</v>
      </c>
      <c r="T26" s="3">
        <f>INDEX(DATABASE!$1:$10000,MATCH($P26,DATABASE!$A:$A,0),MATCH(T$8,DATABASE!$1:$1,0))</f>
        <v>5249.39</v>
      </c>
      <c r="U26" s="3">
        <f>INDEX(DATABASE!$1:$10000,MATCH($P26,DATABASE!$A:$A,0),MATCH(U$8,DATABASE!$1:$1,0))</f>
        <v>5064.93</v>
      </c>
      <c r="V26">
        <v>1</v>
      </c>
      <c r="W26" t="e">
        <f t="shared" si="11"/>
        <v>#DIV/0!</v>
      </c>
      <c r="X26">
        <f t="shared" si="11"/>
        <v>4627.3206556378964</v>
      </c>
      <c r="Y26"/>
      <c r="Z26" s="2">
        <f t="shared" si="0"/>
        <v>5163.18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4</v>
      </c>
      <c r="C27" s="5" t="s">
        <v>417</v>
      </c>
      <c r="D27" s="6" t="str">
        <f t="shared" si="1"/>
        <v/>
      </c>
      <c r="E27" s="6" t="str">
        <f t="shared" si="2"/>
        <v/>
      </c>
      <c r="F27" s="6">
        <f t="shared" si="3"/>
        <v>294.87574499999999</v>
      </c>
      <c r="G27" s="6">
        <f t="shared" si="6"/>
        <v>52.85672375</v>
      </c>
      <c r="H27" s="8">
        <f t="shared" si="10"/>
        <v>-4.5787745452157349</v>
      </c>
      <c r="I27" s="8"/>
      <c r="J27" s="24">
        <f t="shared" si="7"/>
        <v>294.87574499999999</v>
      </c>
      <c r="K27" s="24">
        <f t="shared" si="4"/>
        <v>0</v>
      </c>
      <c r="L27" s="24">
        <f t="shared" si="4"/>
        <v>0</v>
      </c>
      <c r="M27" s="24">
        <f t="shared" si="8"/>
        <v>52.85672375</v>
      </c>
      <c r="N27" s="24">
        <f t="shared" si="5"/>
        <v>0</v>
      </c>
      <c r="O27" s="24">
        <f t="shared" si="5"/>
        <v>0</v>
      </c>
      <c r="P27" s="5" t="s">
        <v>188</v>
      </c>
      <c r="Q27" s="3">
        <f>INDEX(DATABASE!$1:$10000,MATCH($P27,DATABASE!$A:$A,0),MATCH(Q$8,DATABASE!$1:$1,0))</f>
        <v>294.87574499999999</v>
      </c>
      <c r="R27" s="3">
        <f>INDEX(DATABASE!$1:$10000,MATCH($P27,DATABASE!$A:$A,0),MATCH(R$8,DATABASE!$1:$1,0))</f>
        <v>53.612761999999996</v>
      </c>
      <c r="S27" s="3">
        <f>INDEX(DATABASE!$1:$10000,MATCH($P27,DATABASE!$A:$A,0),MATCH(S$8,DATABASE!$1:$1,0))</f>
        <v>52.352004000000001</v>
      </c>
      <c r="T27" s="3">
        <f>INDEX(DATABASE!$1:$10000,MATCH($P27,DATABASE!$A:$A,0),MATCH(T$8,DATABASE!$1:$1,0))</f>
        <v>53.584992</v>
      </c>
      <c r="U27" s="3">
        <f>INDEX(DATABASE!$1:$10000,MATCH($P27,DATABASE!$A:$A,0),MATCH(U$8,DATABASE!$1:$1,0))</f>
        <v>51.877136999999998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>
        <f t="shared" si="0"/>
        <v>52.85672375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>
        <f t="shared" si="1"/>
        <v>8757.58429385612</v>
      </c>
      <c r="E28" s="3">
        <f t="shared" si="2"/>
        <v>1632.7115685405083</v>
      </c>
      <c r="F28" s="3" t="str">
        <f t="shared" si="3"/>
        <v/>
      </c>
      <c r="G28" s="3" t="str">
        <f t="shared" si="6"/>
        <v/>
      </c>
      <c r="H28" s="9" t="str">
        <f t="shared" si="10"/>
        <v/>
      </c>
      <c r="J28" s="23">
        <f t="shared" si="7"/>
        <v>0</v>
      </c>
      <c r="K28" s="23">
        <f t="shared" si="4"/>
        <v>0</v>
      </c>
      <c r="L28" s="23">
        <f t="shared" si="4"/>
        <v>0</v>
      </c>
      <c r="M28" s="23">
        <f t="shared" si="8"/>
        <v>0</v>
      </c>
      <c r="N28" s="23">
        <f t="shared" si="5"/>
        <v>0</v>
      </c>
      <c r="O28" s="3">
        <f t="shared" si="5"/>
        <v>0</v>
      </c>
      <c r="P28" t="s">
        <v>189</v>
      </c>
      <c r="Q28" s="3">
        <f>INDEX(DATABASE!$1:$10000,MATCH($P28,DATABASE!$A:$A,0),MATCH(Q$8,DATABASE!$1:$1,0))</f>
        <v>33670.9</v>
      </c>
      <c r="R28" s="3">
        <f>INDEX(DATABASE!$1:$10000,MATCH($P28,DATABASE!$A:$A,0),MATCH(R$8,DATABASE!$1:$1,0))</f>
        <v>32836.639999999999</v>
      </c>
      <c r="S28" s="3">
        <f>INDEX(DATABASE!$1:$10000,MATCH($P28,DATABASE!$A:$A,0),MATCH(S$8,DATABASE!$1:$1,0))</f>
        <v>31489.1</v>
      </c>
      <c r="T28" s="3">
        <f>INDEX(DATABASE!$1:$10000,MATCH($P28,DATABASE!$A:$A,0),MATCH(T$8,DATABASE!$1:$1,0))</f>
        <v>32857.230000000003</v>
      </c>
      <c r="U28" s="3">
        <f>INDEX(DATABASE!$1:$10000,MATCH($P28,DATABASE!$A:$A,0),MATCH(U$8,DATABASE!$1:$1,0))</f>
        <v>31489.45</v>
      </c>
      <c r="V28">
        <v>1</v>
      </c>
      <c r="W28">
        <f t="shared" si="11"/>
        <v>8757.58429385612</v>
      </c>
      <c r="X28">
        <f t="shared" si="11"/>
        <v>1632.7115685405083</v>
      </c>
      <c r="Y28"/>
      <c r="Z28" s="2">
        <f t="shared" si="0"/>
        <v>32168.105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137</v>
      </c>
      <c r="C29" s="5" t="s">
        <v>417</v>
      </c>
      <c r="D29" s="6" t="str">
        <f t="shared" si="1"/>
        <v/>
      </c>
      <c r="E29" s="6" t="str">
        <f t="shared" si="2"/>
        <v/>
      </c>
      <c r="F29" s="6">
        <f t="shared" si="3"/>
        <v>0</v>
      </c>
      <c r="G29" s="6">
        <f t="shared" si="6"/>
        <v>0</v>
      </c>
      <c r="H29" s="8" t="str">
        <f t="shared" si="10"/>
        <v/>
      </c>
      <c r="I29" s="8"/>
      <c r="J29" s="24">
        <f t="shared" si="7"/>
        <v>0</v>
      </c>
      <c r="K29" s="24">
        <f t="shared" si="7"/>
        <v>0</v>
      </c>
      <c r="L29" s="24">
        <f t="shared" si="7"/>
        <v>0</v>
      </c>
      <c r="M29" s="24">
        <f t="shared" si="8"/>
        <v>0</v>
      </c>
      <c r="N29" s="24">
        <f t="shared" si="8"/>
        <v>0</v>
      </c>
      <c r="O29" s="24">
        <f t="shared" si="8"/>
        <v>0</v>
      </c>
      <c r="P29" s="5" t="s">
        <v>194</v>
      </c>
      <c r="Q29" s="3">
        <f>INDEX(DATABASE!$1:$10000,MATCH($P29,DATABASE!$A:$A,0),MATCH(Q$8,DATABASE!$1:$1,0))</f>
        <v>0</v>
      </c>
      <c r="R29" s="3">
        <f>INDEX(DATABASE!$1:$10000,MATCH($P29,DATABASE!$A:$A,0),MATCH(R$8,DATABASE!$1:$1,0))</f>
        <v>0</v>
      </c>
      <c r="S29" s="3">
        <f>INDEX(DATABASE!$1:$10000,MATCH($P29,DATABASE!$A:$A,0),MATCH(S$8,DATABASE!$1:$1,0))</f>
        <v>0</v>
      </c>
      <c r="T29" s="3">
        <f>INDEX(DATABASE!$1:$10000,MATCH($P29,DATABASE!$A:$A,0),MATCH(T$8,DATABASE!$1:$1,0))</f>
        <v>0</v>
      </c>
      <c r="U29" s="3">
        <f>INDEX(DATABASE!$1:$10000,MATCH($P29,DATABASE!$A:$A,0),MATCH(U$8,DATABASE!$1:$1,0))</f>
        <v>0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>
        <f t="shared" si="0"/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str">
        <f t="shared" si="1"/>
        <v/>
      </c>
      <c r="E30" s="3" t="str">
        <f t="shared" si="2"/>
        <v/>
      </c>
      <c r="F30" s="3" t="str">
        <f t="shared" si="3"/>
        <v/>
      </c>
      <c r="G30" s="3" t="str">
        <f t="shared" si="6"/>
        <v/>
      </c>
      <c r="H30" s="9" t="str">
        <f t="shared" si="10"/>
        <v/>
      </c>
      <c r="J30" s="23">
        <f t="shared" si="7"/>
        <v>0</v>
      </c>
      <c r="K30" s="23">
        <f t="shared" si="7"/>
        <v>0</v>
      </c>
      <c r="L30" s="23">
        <f t="shared" si="7"/>
        <v>0</v>
      </c>
      <c r="M30" s="23">
        <f t="shared" si="8"/>
        <v>0</v>
      </c>
      <c r="N30" s="23">
        <f t="shared" si="8"/>
        <v>0</v>
      </c>
      <c r="O30" s="3">
        <f t="shared" si="8"/>
        <v>0</v>
      </c>
      <c r="P30" t="s">
        <v>195</v>
      </c>
      <c r="Q30" s="3">
        <f>INDEX(DATABASE!$1:$10000,MATCH($P30,DATABASE!$A:$A,0),MATCH(Q$8,DATABASE!$1:$1,0))</f>
        <v>0</v>
      </c>
      <c r="R30" s="3">
        <f>INDEX(DATABASE!$1:$10000,MATCH($P30,DATABASE!$A:$A,0),MATCH(R$8,DATABASE!$1:$1,0))</f>
        <v>0</v>
      </c>
      <c r="S30" s="3">
        <f>INDEX(DATABASE!$1:$10000,MATCH($P30,DATABASE!$A:$A,0),MATCH(S$8,DATABASE!$1:$1,0))</f>
        <v>0</v>
      </c>
      <c r="T30" s="3">
        <f>INDEX(DATABASE!$1:$10000,MATCH($P30,DATABASE!$A:$A,0),MATCH(T$8,DATABASE!$1:$1,0))</f>
        <v>0</v>
      </c>
      <c r="U30" s="3">
        <f>INDEX(DATABASE!$1:$10000,MATCH($P30,DATABASE!$A:$A,0),MATCH(U$8,DATABASE!$1:$1,0))</f>
        <v>0</v>
      </c>
      <c r="V30">
        <v>1</v>
      </c>
      <c r="W30" t="e">
        <f t="shared" si="11"/>
        <v>#DIV/0!</v>
      </c>
      <c r="X30" t="e">
        <f t="shared" si="11"/>
        <v>#DIV/0!</v>
      </c>
      <c r="Y30"/>
      <c r="Z30" s="2">
        <f t="shared" si="0"/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123</v>
      </c>
      <c r="C31" s="5" t="s">
        <v>417</v>
      </c>
      <c r="D31" s="6" t="str">
        <f t="shared" si="1"/>
        <v/>
      </c>
      <c r="E31" s="6" t="str">
        <f t="shared" si="2"/>
        <v/>
      </c>
      <c r="F31" s="6">
        <f t="shared" si="3"/>
        <v>0</v>
      </c>
      <c r="G31" s="6">
        <f>IF(NOT($V31),R31,"")</f>
        <v>0</v>
      </c>
      <c r="H31" s="8" t="str">
        <f t="shared" si="10"/>
        <v/>
      </c>
      <c r="I31" s="8"/>
      <c r="J31" s="24">
        <f t="shared" si="7"/>
        <v>0</v>
      </c>
      <c r="K31" s="24">
        <f t="shared" si="7"/>
        <v>0</v>
      </c>
      <c r="L31" s="24">
        <f t="shared" si="7"/>
        <v>0</v>
      </c>
      <c r="M31" s="24">
        <f t="shared" si="8"/>
        <v>0</v>
      </c>
      <c r="N31" s="24">
        <f t="shared" si="8"/>
        <v>0</v>
      </c>
      <c r="O31" s="24">
        <f t="shared" si="8"/>
        <v>0</v>
      </c>
      <c r="P31" s="5" t="s">
        <v>200</v>
      </c>
      <c r="Q31" s="3">
        <f>INDEX(DATABASE!$1:$10000,MATCH($P31,DATABASE!$A:$A,0),MATCH(Q$8,DATABASE!$1:$1,0))</f>
        <v>0</v>
      </c>
      <c r="R31" s="3">
        <f>INDEX(DATABASE!$1:$10000,MATCH($P31,DATABASE!$A:$A,0),MATCH(R$8,DATABASE!$1:$1,0))</f>
        <v>0</v>
      </c>
      <c r="S31" s="3">
        <f>INDEX(DATABASE!$1:$10000,MATCH($P31,DATABASE!$A:$A,0),MATCH(S$8,DATABASE!$1:$1,0))</f>
        <v>0</v>
      </c>
      <c r="T31" s="3">
        <f>INDEX(DATABASE!$1:$10000,MATCH($P31,DATABASE!$A:$A,0),MATCH(T$8,DATABASE!$1:$1,0))</f>
        <v>0</v>
      </c>
      <c r="U31" s="3">
        <f>INDEX(DATABASE!$1:$10000,MATCH($P31,DATABASE!$A:$A,0),MATCH(U$8,DATABASE!$1:$1,0))</f>
        <v>0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>
        <f t="shared" si="0"/>
        <v>0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 t="str">
        <f t="shared" si="1"/>
        <v/>
      </c>
      <c r="E32" s="3" t="str">
        <f t="shared" si="2"/>
        <v/>
      </c>
      <c r="F32" s="3" t="str">
        <f t="shared" si="3"/>
        <v/>
      </c>
      <c r="G32" s="3" t="str">
        <f t="shared" si="6"/>
        <v/>
      </c>
      <c r="H32" s="9" t="str">
        <f t="shared" si="10"/>
        <v/>
      </c>
      <c r="J32" s="23">
        <f t="shared" si="7"/>
        <v>0</v>
      </c>
      <c r="K32" s="23">
        <f t="shared" si="7"/>
        <v>0</v>
      </c>
      <c r="L32" s="23">
        <f t="shared" si="7"/>
        <v>0</v>
      </c>
      <c r="M32" s="23">
        <f t="shared" si="8"/>
        <v>0</v>
      </c>
      <c r="N32" s="23">
        <f t="shared" si="8"/>
        <v>0</v>
      </c>
      <c r="O32" s="3">
        <f t="shared" si="8"/>
        <v>0</v>
      </c>
      <c r="P32" t="s">
        <v>201</v>
      </c>
      <c r="Q32" s="3">
        <f>INDEX(DATABASE!$1:$10000,MATCH($P32,DATABASE!$A:$A,0),MATCH(Q$8,DATABASE!$1:$1,0))</f>
        <v>0</v>
      </c>
      <c r="R32" s="3">
        <f>INDEX(DATABASE!$1:$10000,MATCH($P32,DATABASE!$A:$A,0),MATCH(R$8,DATABASE!$1:$1,0))</f>
        <v>0</v>
      </c>
      <c r="S32" s="3">
        <f>INDEX(DATABASE!$1:$10000,MATCH($P32,DATABASE!$A:$A,0),MATCH(S$8,DATABASE!$1:$1,0))</f>
        <v>0</v>
      </c>
      <c r="T32" s="3">
        <f>INDEX(DATABASE!$1:$10000,MATCH($P32,DATABASE!$A:$A,0),MATCH(T$8,DATABASE!$1:$1,0))</f>
        <v>0</v>
      </c>
      <c r="U32" s="3">
        <f>INDEX(DATABASE!$1:$10000,MATCH($P32,DATABASE!$A:$A,0),MATCH(U$8,DATABASE!$1:$1,0))</f>
        <v>0</v>
      </c>
      <c r="V32">
        <v>1</v>
      </c>
      <c r="W32" t="e">
        <f t="shared" si="11"/>
        <v>#DIV/0!</v>
      </c>
      <c r="X32" t="e">
        <f t="shared" si="11"/>
        <v>#DIV/0!</v>
      </c>
      <c r="Y32"/>
      <c r="Z32" s="2">
        <f t="shared" si="0"/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124</v>
      </c>
      <c r="C33" t="s">
        <v>418</v>
      </c>
      <c r="D33" s="3" t="str">
        <f t="shared" si="1"/>
        <v/>
      </c>
      <c r="E33" s="3" t="str">
        <f t="shared" si="2"/>
        <v/>
      </c>
      <c r="F33" s="18">
        <f t="shared" si="3"/>
        <v>0</v>
      </c>
      <c r="G33" s="18">
        <f>IF(NOT($V33),R33,"")</f>
        <v>0</v>
      </c>
      <c r="H33" s="9" t="str">
        <f t="shared" si="10"/>
        <v/>
      </c>
      <c r="J33" s="23">
        <f t="shared" si="7"/>
        <v>0</v>
      </c>
      <c r="K33" s="23">
        <f t="shared" si="7"/>
        <v>0</v>
      </c>
      <c r="L33" s="23">
        <f t="shared" si="7"/>
        <v>0</v>
      </c>
      <c r="M33" s="23">
        <f t="shared" si="8"/>
        <v>0</v>
      </c>
      <c r="N33" s="23">
        <f t="shared" si="8"/>
        <v>0</v>
      </c>
      <c r="O33" s="3">
        <f t="shared" si="8"/>
        <v>0</v>
      </c>
      <c r="P33" t="s">
        <v>202</v>
      </c>
      <c r="Q33" s="3">
        <f>INDEX(DATABASE!$1:$10000,MATCH($P33,DATABASE!$A:$A,0),MATCH(Q$8,DATABASE!$1:$1,0))</f>
        <v>0</v>
      </c>
      <c r="R33" s="3">
        <f>INDEX(DATABASE!$1:$10000,MATCH($P33,DATABASE!$A:$A,0),MATCH(R$8,DATABASE!$1:$1,0))</f>
        <v>0</v>
      </c>
      <c r="S33" s="3">
        <f>INDEX(DATABASE!$1:$10000,MATCH($P33,DATABASE!$A:$A,0),MATCH(S$8,DATABASE!$1:$1,0))</f>
        <v>0</v>
      </c>
      <c r="T33" s="3">
        <f>INDEX(DATABASE!$1:$10000,MATCH($P33,DATABASE!$A:$A,0),MATCH(T$8,DATABASE!$1:$1,0))</f>
        <v>0</v>
      </c>
      <c r="U33" s="3">
        <f>INDEX(DATABASE!$1:$10000,MATCH($P33,DATABASE!$A:$A,0),MATCH(U$8,DATABASE!$1:$1,0))</f>
        <v>0</v>
      </c>
      <c r="V33">
        <v>0</v>
      </c>
      <c r="W33" t="e">
        <f t="shared" si="11"/>
        <v>#DIV/0!</v>
      </c>
      <c r="X33" t="e">
        <f t="shared" si="11"/>
        <v>#DIV/0!</v>
      </c>
      <c r="Y33"/>
      <c r="Z33" s="2">
        <f t="shared" si="0"/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str">
        <f t="shared" si="1"/>
        <v/>
      </c>
      <c r="E34" s="3" t="str">
        <f t="shared" si="2"/>
        <v/>
      </c>
      <c r="F34" s="3" t="str">
        <f t="shared" si="3"/>
        <v/>
      </c>
      <c r="G34" s="3" t="str">
        <f t="shared" si="6"/>
        <v/>
      </c>
      <c r="H34" s="9" t="str">
        <f t="shared" si="10"/>
        <v/>
      </c>
      <c r="J34" s="23">
        <f t="shared" si="7"/>
        <v>0</v>
      </c>
      <c r="K34" s="23">
        <f t="shared" si="7"/>
        <v>0</v>
      </c>
      <c r="L34" s="23">
        <f t="shared" si="7"/>
        <v>0</v>
      </c>
      <c r="M34" s="23">
        <f t="shared" si="8"/>
        <v>0</v>
      </c>
      <c r="N34" s="23">
        <f t="shared" si="8"/>
        <v>0</v>
      </c>
      <c r="O34" s="3">
        <f t="shared" si="8"/>
        <v>0</v>
      </c>
      <c r="P34" t="s">
        <v>203</v>
      </c>
      <c r="Q34" s="3">
        <f>INDEX(DATABASE!$1:$10000,MATCH($P34,DATABASE!$A:$A,0),MATCH(Q$8,DATABASE!$1:$1,0))</f>
        <v>0</v>
      </c>
      <c r="R34" s="3">
        <f>INDEX(DATABASE!$1:$10000,MATCH($P34,DATABASE!$A:$A,0),MATCH(R$8,DATABASE!$1:$1,0))</f>
        <v>0</v>
      </c>
      <c r="S34" s="3">
        <f>INDEX(DATABASE!$1:$10000,MATCH($P34,DATABASE!$A:$A,0),MATCH(S$8,DATABASE!$1:$1,0))</f>
        <v>0</v>
      </c>
      <c r="T34" s="3">
        <f>INDEX(DATABASE!$1:$10000,MATCH($P34,DATABASE!$A:$A,0),MATCH(T$8,DATABASE!$1:$1,0))</f>
        <v>0</v>
      </c>
      <c r="U34" s="3">
        <f>INDEX(DATABASE!$1:$10000,MATCH($P34,DATABASE!$A:$A,0),MATCH(U$8,DATABASE!$1:$1,0))</f>
        <v>0</v>
      </c>
      <c r="V34">
        <v>1</v>
      </c>
      <c r="W34" t="e">
        <f t="shared" si="11"/>
        <v>#DIV/0!</v>
      </c>
      <c r="X34" t="e">
        <f t="shared" si="11"/>
        <v>#DIV/0!</v>
      </c>
      <c r="Y34"/>
      <c r="Z34" s="2">
        <f t="shared" si="0"/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125</v>
      </c>
      <c r="C35" t="s">
        <v>419</v>
      </c>
      <c r="D35" s="3" t="str">
        <f t="shared" si="1"/>
        <v/>
      </c>
      <c r="E35" s="3" t="str">
        <f t="shared" si="2"/>
        <v/>
      </c>
      <c r="F35" s="18">
        <f t="shared" si="3"/>
        <v>0</v>
      </c>
      <c r="G35" s="18">
        <f>IF(NOT($V35),R35,"")</f>
        <v>0</v>
      </c>
      <c r="H35" s="9" t="str">
        <f t="shared" si="10"/>
        <v/>
      </c>
      <c r="J35" s="23">
        <f t="shared" si="7"/>
        <v>0</v>
      </c>
      <c r="K35" s="23">
        <f t="shared" si="7"/>
        <v>0</v>
      </c>
      <c r="L35" s="23">
        <f t="shared" si="7"/>
        <v>0</v>
      </c>
      <c r="M35" s="23">
        <f t="shared" si="8"/>
        <v>0</v>
      </c>
      <c r="N35" s="23">
        <f t="shared" si="8"/>
        <v>0</v>
      </c>
      <c r="O35" s="3">
        <f t="shared" si="8"/>
        <v>0</v>
      </c>
      <c r="P35" t="s">
        <v>204</v>
      </c>
      <c r="Q35" s="3">
        <f>INDEX(DATABASE!$1:$10000,MATCH($P35,DATABASE!$A:$A,0),MATCH(Q$8,DATABASE!$1:$1,0))</f>
        <v>0</v>
      </c>
      <c r="R35" s="3">
        <f>INDEX(DATABASE!$1:$10000,MATCH($P35,DATABASE!$A:$A,0),MATCH(R$8,DATABASE!$1:$1,0))</f>
        <v>0</v>
      </c>
      <c r="S35" s="3">
        <f>INDEX(DATABASE!$1:$10000,MATCH($P35,DATABASE!$A:$A,0),MATCH(S$8,DATABASE!$1:$1,0))</f>
        <v>0</v>
      </c>
      <c r="T35" s="3">
        <f>INDEX(DATABASE!$1:$10000,MATCH($P35,DATABASE!$A:$A,0),MATCH(T$8,DATABASE!$1:$1,0))</f>
        <v>0</v>
      </c>
      <c r="U35" s="3">
        <f>INDEX(DATABASE!$1:$10000,MATCH($P35,DATABASE!$A:$A,0),MATCH(U$8,DATABASE!$1:$1,0))</f>
        <v>0</v>
      </c>
      <c r="V35">
        <v>0</v>
      </c>
      <c r="W35" t="e">
        <f t="shared" si="11"/>
        <v>#DIV/0!</v>
      </c>
      <c r="X35" t="e">
        <f t="shared" si="11"/>
        <v>#DIV/0!</v>
      </c>
      <c r="Y35"/>
      <c r="Z35" s="2">
        <f t="shared" si="0"/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str">
        <f t="shared" si="1"/>
        <v/>
      </c>
      <c r="E36" s="3" t="str">
        <f t="shared" si="2"/>
        <v/>
      </c>
      <c r="F36" s="3" t="str">
        <f t="shared" si="3"/>
        <v/>
      </c>
      <c r="G36" s="3" t="str">
        <f t="shared" si="6"/>
        <v/>
      </c>
      <c r="H36" s="9" t="str">
        <f t="shared" si="10"/>
        <v/>
      </c>
      <c r="J36" s="23">
        <f t="shared" si="7"/>
        <v>0</v>
      </c>
      <c r="K36" s="23">
        <f t="shared" si="7"/>
        <v>0</v>
      </c>
      <c r="L36" s="23">
        <f t="shared" si="7"/>
        <v>0</v>
      </c>
      <c r="M36" s="23">
        <f t="shared" si="8"/>
        <v>0</v>
      </c>
      <c r="N36" s="23">
        <f t="shared" si="8"/>
        <v>0</v>
      </c>
      <c r="O36" s="3">
        <f t="shared" si="8"/>
        <v>0</v>
      </c>
      <c r="P36" t="s">
        <v>205</v>
      </c>
      <c r="Q36" s="3">
        <f>INDEX(DATABASE!$1:$10000,MATCH($P36,DATABASE!$A:$A,0),MATCH(Q$8,DATABASE!$1:$1,0))</f>
        <v>0</v>
      </c>
      <c r="R36" s="3">
        <f>INDEX(DATABASE!$1:$10000,MATCH($P36,DATABASE!$A:$A,0),MATCH(R$8,DATABASE!$1:$1,0))</f>
        <v>0</v>
      </c>
      <c r="S36" s="3">
        <f>INDEX(DATABASE!$1:$10000,MATCH($P36,DATABASE!$A:$A,0),MATCH(S$8,DATABASE!$1:$1,0))</f>
        <v>0</v>
      </c>
      <c r="T36" s="3">
        <f>INDEX(DATABASE!$1:$10000,MATCH($P36,DATABASE!$A:$A,0),MATCH(T$8,DATABASE!$1:$1,0))</f>
        <v>0</v>
      </c>
      <c r="U36" s="3">
        <f>INDEX(DATABASE!$1:$10000,MATCH($P36,DATABASE!$A:$A,0),MATCH(U$8,DATABASE!$1:$1,0))</f>
        <v>0</v>
      </c>
      <c r="V36">
        <v>1</v>
      </c>
      <c r="W36" t="e">
        <f t="shared" si="11"/>
        <v>#DIV/0!</v>
      </c>
      <c r="X36" t="e">
        <f t="shared" si="11"/>
        <v>#DIV/0!</v>
      </c>
      <c r="Y36"/>
      <c r="Z36" s="2">
        <f t="shared" si="0"/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119</v>
      </c>
      <c r="C37" s="5" t="s">
        <v>417</v>
      </c>
      <c r="D37" s="6" t="str">
        <f t="shared" si="1"/>
        <v/>
      </c>
      <c r="E37" s="6" t="str">
        <f t="shared" si="2"/>
        <v/>
      </c>
      <c r="F37" s="6">
        <f>IF(NOT($V37),Q37,"")</f>
        <v>204.32055199999999</v>
      </c>
      <c r="G37" s="18">
        <f>IF(NOT($V37),R37,"")</f>
        <v>204.32055199999999</v>
      </c>
      <c r="H37" s="8">
        <f t="shared" si="10"/>
        <v>0</v>
      </c>
      <c r="I37" s="8"/>
      <c r="J37" s="24">
        <f t="shared" si="7"/>
        <v>204.32055199999999</v>
      </c>
      <c r="K37" s="24">
        <f t="shared" si="7"/>
        <v>0</v>
      </c>
      <c r="L37" s="24">
        <f t="shared" si="7"/>
        <v>0</v>
      </c>
      <c r="M37" s="24">
        <f t="shared" si="8"/>
        <v>204.32055199999999</v>
      </c>
      <c r="N37" s="24">
        <f t="shared" si="8"/>
        <v>0</v>
      </c>
      <c r="O37" s="24">
        <f t="shared" si="8"/>
        <v>0</v>
      </c>
      <c r="P37" s="5" t="s">
        <v>206</v>
      </c>
      <c r="Q37" s="3">
        <f>INDEX(DATABASE!$1:$10000,MATCH($P37,DATABASE!$A:$A,0),MATCH(Q$8,DATABASE!$1:$1,0))</f>
        <v>204.32055199999999</v>
      </c>
      <c r="R37" s="3">
        <f>INDEX(DATABASE!$1:$10000,MATCH($P37,DATABASE!$A:$A,0),MATCH(R$8,DATABASE!$1:$1,0))</f>
        <v>204.32055199999999</v>
      </c>
      <c r="S37" s="3">
        <f>INDEX(DATABASE!$1:$10000,MATCH($P37,DATABASE!$A:$A,0),MATCH(S$8,DATABASE!$1:$1,0))</f>
        <v>204.32055199999999</v>
      </c>
      <c r="T37" s="3">
        <f>INDEX(DATABASE!$1:$10000,MATCH($P37,DATABASE!$A:$A,0),MATCH(T$8,DATABASE!$1:$1,0))</f>
        <v>204.32055199999999</v>
      </c>
      <c r="U37" s="3">
        <f>INDEX(DATABASE!$1:$10000,MATCH($P37,DATABASE!$A:$A,0),MATCH(U$8,DATABASE!$1:$1,0))</f>
        <v>204.32055199999999</v>
      </c>
      <c r="V37" s="6">
        <v>0</v>
      </c>
      <c r="W37" s="6">
        <f t="shared" si="11"/>
        <v>0</v>
      </c>
      <c r="X37" s="6">
        <f t="shared" si="11"/>
        <v>0</v>
      </c>
      <c r="Y37" s="7"/>
      <c r="Z37" s="2">
        <f t="shared" si="0"/>
        <v>204.32055199999999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>
        <f t="shared" si="1"/>
        <v>3807.1994110335072</v>
      </c>
      <c r="E38" s="3">
        <f t="shared" si="2"/>
        <v>3777.2813556765182</v>
      </c>
      <c r="F38" s="3" t="str">
        <f t="shared" si="3"/>
        <v/>
      </c>
      <c r="G38" s="3" t="str">
        <f t="shared" si="6"/>
        <v/>
      </c>
      <c r="H38" s="9" t="str">
        <f t="shared" si="10"/>
        <v/>
      </c>
      <c r="J38" s="23">
        <f t="shared" si="7"/>
        <v>0</v>
      </c>
      <c r="K38" s="23">
        <f t="shared" si="7"/>
        <v>0</v>
      </c>
      <c r="L38" s="23">
        <f t="shared" si="7"/>
        <v>0</v>
      </c>
      <c r="M38" s="23">
        <f t="shared" si="8"/>
        <v>0</v>
      </c>
      <c r="N38" s="23">
        <f t="shared" si="8"/>
        <v>0</v>
      </c>
      <c r="O38" s="3">
        <f t="shared" si="8"/>
        <v>0</v>
      </c>
      <c r="P38" t="s">
        <v>207</v>
      </c>
      <c r="Q38" s="3">
        <f>INDEX(DATABASE!$1:$10000,MATCH($P38,DATABASE!$A:$A,0),MATCH(Q$8,DATABASE!$1:$1,0))</f>
        <v>53666.89</v>
      </c>
      <c r="R38" s="3">
        <f>INDEX(DATABASE!$1:$10000,MATCH($P38,DATABASE!$A:$A,0),MATCH(R$8,DATABASE!$1:$1,0))</f>
        <v>54091.96</v>
      </c>
      <c r="S38" s="3">
        <f>INDEX(DATABASE!$1:$10000,MATCH($P38,DATABASE!$A:$A,0),MATCH(S$8,DATABASE!$1:$1,0))</f>
        <v>54091.96</v>
      </c>
      <c r="T38" s="3">
        <f>INDEX(DATABASE!$1:$10000,MATCH($P38,DATABASE!$A:$A,0),MATCH(T$8,DATABASE!$1:$1,0))</f>
        <v>54091.96</v>
      </c>
      <c r="U38" s="3">
        <f>INDEX(DATABASE!$1:$10000,MATCH($P38,DATABASE!$A:$A,0),MATCH(U$8,DATABASE!$1:$1,0))</f>
        <v>54091.96</v>
      </c>
      <c r="V38">
        <v>1</v>
      </c>
      <c r="W38">
        <f t="shared" si="11"/>
        <v>3807.1994110335072</v>
      </c>
      <c r="X38">
        <f t="shared" si="11"/>
        <v>3777.2813556765182</v>
      </c>
      <c r="Y38"/>
      <c r="Z38" s="2">
        <f t="shared" si="0"/>
        <v>54091.96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1"/>
        <v/>
      </c>
      <c r="E39" s="6" t="str">
        <f t="shared" si="2"/>
        <v/>
      </c>
      <c r="F39" s="3" t="e">
        <f t="shared" si="3"/>
        <v>#N/A</v>
      </c>
      <c r="G39" s="3" t="e">
        <f t="shared" si="6"/>
        <v>#N/A</v>
      </c>
      <c r="H39" s="8" t="e">
        <f t="shared" si="10"/>
        <v>#N/A</v>
      </c>
      <c r="I39" s="8"/>
      <c r="J39" s="24">
        <f t="shared" si="7"/>
        <v>0</v>
      </c>
      <c r="K39" s="24">
        <f t="shared" si="7"/>
        <v>0</v>
      </c>
      <c r="L39" s="24">
        <f t="shared" si="7"/>
        <v>0</v>
      </c>
      <c r="M39" s="24">
        <f t="shared" si="8"/>
        <v>0</v>
      </c>
      <c r="N39" s="24">
        <f t="shared" si="8"/>
        <v>0</v>
      </c>
      <c r="O39" s="24">
        <f t="shared" si="8"/>
        <v>0</v>
      </c>
      <c r="P39" s="5" t="s">
        <v>103</v>
      </c>
      <c r="Q39" s="3" t="e">
        <f>INDEX(DATABASE!$1:$10000,MATCH($P39,DATABASE!$A:$A,0),MATCH(Q$8,DATABASE!$1:$1,0))</f>
        <v>#N/A</v>
      </c>
      <c r="R39" s="3" t="e">
        <f>INDEX(DATABASE!$1:$10000,MATCH($P39,DATABASE!$A:$A,0),MATCH(R$8,DATABASE!$1:$1,0))</f>
        <v>#N/A</v>
      </c>
      <c r="S39" s="3" t="e">
        <f>INDEX(DATABASE!$1:$10000,MATCH($P39,DATABASE!$A:$A,0),MATCH(S$8,DATABASE!$1:$1,0))</f>
        <v>#N/A</v>
      </c>
      <c r="T39" s="3" t="e">
        <f>INDEX(DATABASE!$1:$10000,MATCH($P39,DATABASE!$A:$A,0),MATCH(T$8,DATABASE!$1:$1,0))</f>
        <v>#N/A</v>
      </c>
      <c r="U39" s="3" t="e">
        <f>INDEX(DATABASE!$1:$10000,MATCH($P39,DATABASE!$A:$A,0),MATCH(U$8,DATABASE!$1:$1,0))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 t="shared" si="0"/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1"/>
        <v>#N/A</v>
      </c>
      <c r="E40" s="3" t="e">
        <f t="shared" si="2"/>
        <v>#N/A</v>
      </c>
      <c r="F40" s="3" t="str">
        <f t="shared" si="3"/>
        <v/>
      </c>
      <c r="G40" s="3" t="str">
        <f t="shared" si="6"/>
        <v/>
      </c>
      <c r="H40" s="8" t="str">
        <f t="shared" si="10"/>
        <v/>
      </c>
      <c r="I40" s="11"/>
      <c r="J40" s="25">
        <f t="shared" si="7"/>
        <v>0</v>
      </c>
      <c r="K40" s="25">
        <f t="shared" si="7"/>
        <v>0</v>
      </c>
      <c r="L40" s="25">
        <f t="shared" si="7"/>
        <v>0</v>
      </c>
      <c r="M40" s="25">
        <f t="shared" si="8"/>
        <v>0</v>
      </c>
      <c r="N40" s="25">
        <f t="shared" si="8"/>
        <v>0</v>
      </c>
      <c r="O40" s="25">
        <f t="shared" si="8"/>
        <v>0</v>
      </c>
      <c r="P40" t="s">
        <v>104</v>
      </c>
      <c r="Q40" s="3" t="e">
        <f>INDEX(DATABASE!$1:$10000,MATCH($P40,DATABASE!$A:$A,0),MATCH(Q$8,DATABASE!$1:$1,0))</f>
        <v>#N/A</v>
      </c>
      <c r="R40" s="3" t="e">
        <f>INDEX(DATABASE!$1:$10000,MATCH($P40,DATABASE!$A:$A,0),MATCH(R$8,DATABASE!$1:$1,0))</f>
        <v>#N/A</v>
      </c>
      <c r="S40" s="3" t="e">
        <f>INDEX(DATABASE!$1:$10000,MATCH($P40,DATABASE!$A:$A,0),MATCH(S$8,DATABASE!$1:$1,0))</f>
        <v>#N/A</v>
      </c>
      <c r="T40" s="3" t="e">
        <f>INDEX(DATABASE!$1:$10000,MATCH($P40,DATABASE!$A:$A,0),MATCH(T$8,DATABASE!$1:$1,0))</f>
        <v>#N/A</v>
      </c>
      <c r="U40" s="3" t="e">
        <f>INDEX(DATABASE!$1:$10000,MATCH($P40,DATABASE!$A:$A,0),MATCH(U$8,DATABASE!$1:$1,0))</f>
        <v>#N/A</v>
      </c>
      <c r="V40" s="3">
        <v>1</v>
      </c>
      <c r="W40" s="3" t="e">
        <f t="shared" si="11"/>
        <v>#N/A</v>
      </c>
      <c r="X40" s="3" t="e">
        <f t="shared" si="11"/>
        <v>#N/A</v>
      </c>
      <c r="Z40" s="2" t="e">
        <f t="shared" si="0"/>
        <v>#N/A</v>
      </c>
    </row>
    <row r="41" spans="2:61" ht="16.5" hidden="1" thickTop="1" thickBot="1" x14ac:dyDescent="0.3">
      <c r="D41" s="3" t="str">
        <f t="shared" si="1"/>
        <v/>
      </c>
      <c r="E41" s="3" t="str">
        <f t="shared" si="2"/>
        <v/>
      </c>
      <c r="F41" s="3" t="e">
        <f t="shared" si="3"/>
        <v>#N/A</v>
      </c>
      <c r="G41" s="3" t="e">
        <f t="shared" si="6"/>
        <v>#N/A</v>
      </c>
      <c r="H41" s="8" t="e">
        <f t="shared" si="10"/>
        <v>#N/A</v>
      </c>
      <c r="I41" s="11"/>
      <c r="J41" s="25">
        <f t="shared" si="7"/>
        <v>0</v>
      </c>
      <c r="K41" s="25">
        <f t="shared" si="7"/>
        <v>0</v>
      </c>
      <c r="L41" s="25">
        <f t="shared" si="7"/>
        <v>0</v>
      </c>
      <c r="M41" s="25">
        <f t="shared" si="8"/>
        <v>0</v>
      </c>
      <c r="N41" s="25">
        <f t="shared" si="8"/>
        <v>0</v>
      </c>
      <c r="O41" s="25">
        <f t="shared" si="8"/>
        <v>0</v>
      </c>
      <c r="P41" t="s">
        <v>105</v>
      </c>
      <c r="Q41" s="3" t="e">
        <f>INDEX(DATABASE!$1:$10000,MATCH($P41,DATABASE!$A:$A,0),MATCH(Q$8,DATABASE!$1:$1,0))</f>
        <v>#N/A</v>
      </c>
      <c r="R41" s="3" t="e">
        <f>INDEX(DATABASE!$1:$10000,MATCH($P41,DATABASE!$A:$A,0),MATCH(R$8,DATABASE!$1:$1,0))</f>
        <v>#N/A</v>
      </c>
      <c r="S41" s="3" t="e">
        <f>INDEX(DATABASE!$1:$10000,MATCH($P41,DATABASE!$A:$A,0),MATCH(S$8,DATABASE!$1:$1,0))</f>
        <v>#N/A</v>
      </c>
      <c r="T41" s="3" t="e">
        <f>INDEX(DATABASE!$1:$10000,MATCH($P41,DATABASE!$A:$A,0),MATCH(T$8,DATABASE!$1:$1,0))</f>
        <v>#N/A</v>
      </c>
      <c r="U41" s="3" t="e">
        <f>INDEX(DATABASE!$1:$10000,MATCH($P41,DATABASE!$A:$A,0),MATCH(U$8,DATABASE!$1:$1,0))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 t="shared" si="0"/>
        <v>#N/A</v>
      </c>
    </row>
    <row r="42" spans="2:61" ht="16.5" hidden="1" thickTop="1" thickBot="1" x14ac:dyDescent="0.3">
      <c r="D42" s="3" t="e">
        <f t="shared" si="1"/>
        <v>#N/A</v>
      </c>
      <c r="E42" s="3" t="e">
        <f t="shared" si="2"/>
        <v>#N/A</v>
      </c>
      <c r="F42" s="3" t="str">
        <f t="shared" si="3"/>
        <v/>
      </c>
      <c r="G42" s="3" t="str">
        <f t="shared" si="6"/>
        <v/>
      </c>
      <c r="H42" s="8" t="str">
        <f t="shared" si="10"/>
        <v/>
      </c>
      <c r="I42" s="11"/>
      <c r="J42" s="25">
        <f t="shared" si="7"/>
        <v>0</v>
      </c>
      <c r="K42" s="25">
        <f t="shared" si="7"/>
        <v>0</v>
      </c>
      <c r="L42" s="25">
        <f t="shared" si="7"/>
        <v>0</v>
      </c>
      <c r="M42" s="25">
        <f t="shared" si="8"/>
        <v>0</v>
      </c>
      <c r="N42" s="25">
        <f t="shared" si="8"/>
        <v>0</v>
      </c>
      <c r="O42" s="25">
        <f t="shared" si="8"/>
        <v>0</v>
      </c>
      <c r="P42" t="s">
        <v>106</v>
      </c>
      <c r="Q42" s="3" t="e">
        <f>INDEX(DATABASE!$1:$10000,MATCH($P42,DATABASE!$A:$A,0),MATCH(Q$8,DATABASE!$1:$1,0))</f>
        <v>#N/A</v>
      </c>
      <c r="R42" s="3" t="e">
        <f>INDEX(DATABASE!$1:$10000,MATCH($P42,DATABASE!$A:$A,0),MATCH(R$8,DATABASE!$1:$1,0))</f>
        <v>#N/A</v>
      </c>
      <c r="S42" s="3" t="e">
        <f>INDEX(DATABASE!$1:$10000,MATCH($P42,DATABASE!$A:$A,0),MATCH(S$8,DATABASE!$1:$1,0))</f>
        <v>#N/A</v>
      </c>
      <c r="T42" s="3" t="e">
        <f>INDEX(DATABASE!$1:$10000,MATCH($P42,DATABASE!$A:$A,0),MATCH(T$8,DATABASE!$1:$1,0))</f>
        <v>#N/A</v>
      </c>
      <c r="U42" s="3" t="e">
        <f>INDEX(DATABASE!$1:$10000,MATCH($P42,DATABASE!$A:$A,0),MATCH(U$8,DATABASE!$1:$1,0))</f>
        <v>#N/A</v>
      </c>
      <c r="V42" s="3">
        <v>1</v>
      </c>
      <c r="W42" s="3" t="e">
        <f t="shared" si="11"/>
        <v>#N/A</v>
      </c>
      <c r="X42" s="3" t="e">
        <f t="shared" si="11"/>
        <v>#N/A</v>
      </c>
      <c r="Z42" s="2" t="e">
        <f t="shared" si="0"/>
        <v>#N/A</v>
      </c>
    </row>
    <row r="43" spans="2:61" ht="16.5" hidden="1" thickTop="1" thickBot="1" x14ac:dyDescent="0.3">
      <c r="D43" s="3" t="str">
        <f t="shared" si="1"/>
        <v/>
      </c>
      <c r="E43" s="3" t="str">
        <f t="shared" si="2"/>
        <v/>
      </c>
      <c r="F43" s="3" t="e">
        <f t="shared" si="3"/>
        <v>#N/A</v>
      </c>
      <c r="G43" s="3" t="e">
        <f t="shared" si="6"/>
        <v>#N/A</v>
      </c>
      <c r="H43" s="8" t="e">
        <f t="shared" si="10"/>
        <v>#N/A</v>
      </c>
      <c r="I43" s="11"/>
      <c r="J43" s="25">
        <f t="shared" si="7"/>
        <v>0</v>
      </c>
      <c r="K43" s="25">
        <f t="shared" si="7"/>
        <v>0</v>
      </c>
      <c r="L43" s="25">
        <f t="shared" si="7"/>
        <v>0</v>
      </c>
      <c r="M43" s="25">
        <f t="shared" si="8"/>
        <v>0</v>
      </c>
      <c r="N43" s="25">
        <f t="shared" si="8"/>
        <v>0</v>
      </c>
      <c r="O43" s="25">
        <f t="shared" si="8"/>
        <v>0</v>
      </c>
      <c r="P43" t="s">
        <v>107</v>
      </c>
      <c r="Q43" s="3" t="e">
        <f>INDEX(DATABASE!$1:$10000,MATCH($P43,DATABASE!$A:$A,0),MATCH(Q$8,DATABASE!$1:$1,0))</f>
        <v>#N/A</v>
      </c>
      <c r="R43" s="3" t="e">
        <f>INDEX(DATABASE!$1:$10000,MATCH($P43,DATABASE!$A:$A,0),MATCH(R$8,DATABASE!$1:$1,0))</f>
        <v>#N/A</v>
      </c>
      <c r="S43" s="3" t="e">
        <f>INDEX(DATABASE!$1:$10000,MATCH($P43,DATABASE!$A:$A,0),MATCH(S$8,DATABASE!$1:$1,0))</f>
        <v>#N/A</v>
      </c>
      <c r="T43" s="3" t="e">
        <f>INDEX(DATABASE!$1:$10000,MATCH($P43,DATABASE!$A:$A,0),MATCH(T$8,DATABASE!$1:$1,0))</f>
        <v>#N/A</v>
      </c>
      <c r="U43" s="3" t="e">
        <f>INDEX(DATABASE!$1:$10000,MATCH($P43,DATABASE!$A:$A,0),MATCH(U$8,DATABASE!$1:$1,0))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 t="shared" si="0"/>
        <v>#N/A</v>
      </c>
    </row>
    <row r="44" spans="2:61" ht="16.5" hidden="1" thickTop="1" thickBot="1" x14ac:dyDescent="0.3">
      <c r="D44" s="3" t="e">
        <f t="shared" si="1"/>
        <v>#N/A</v>
      </c>
      <c r="E44" s="3" t="e">
        <f t="shared" si="2"/>
        <v>#N/A</v>
      </c>
      <c r="F44" s="3" t="str">
        <f t="shared" si="3"/>
        <v/>
      </c>
      <c r="G44" s="3" t="str">
        <f t="shared" si="6"/>
        <v/>
      </c>
      <c r="H44" s="8" t="str">
        <f t="shared" si="10"/>
        <v/>
      </c>
      <c r="I44" s="11"/>
      <c r="J44" s="25">
        <f t="shared" si="7"/>
        <v>0</v>
      </c>
      <c r="K44" s="25">
        <f t="shared" si="7"/>
        <v>0</v>
      </c>
      <c r="L44" s="25">
        <f t="shared" si="7"/>
        <v>0</v>
      </c>
      <c r="M44" s="25">
        <f t="shared" si="8"/>
        <v>0</v>
      </c>
      <c r="N44" s="25">
        <f t="shared" si="8"/>
        <v>0</v>
      </c>
      <c r="O44" s="25">
        <f t="shared" si="8"/>
        <v>0</v>
      </c>
      <c r="P44" t="s">
        <v>108</v>
      </c>
      <c r="Q44" s="3" t="e">
        <f>INDEX(DATABASE!$1:$10000,MATCH($P44,DATABASE!$A:$A,0),MATCH(Q$8,DATABASE!$1:$1,0))</f>
        <v>#N/A</v>
      </c>
      <c r="R44" s="3" t="e">
        <f>INDEX(DATABASE!$1:$10000,MATCH($P44,DATABASE!$A:$A,0),MATCH(R$8,DATABASE!$1:$1,0))</f>
        <v>#N/A</v>
      </c>
      <c r="S44" s="3" t="e">
        <f>INDEX(DATABASE!$1:$10000,MATCH($P44,DATABASE!$A:$A,0),MATCH(S$8,DATABASE!$1:$1,0))</f>
        <v>#N/A</v>
      </c>
      <c r="T44" s="3" t="e">
        <f>INDEX(DATABASE!$1:$10000,MATCH($P44,DATABASE!$A:$A,0),MATCH(T$8,DATABASE!$1:$1,0))</f>
        <v>#N/A</v>
      </c>
      <c r="U44" s="3" t="e">
        <f>INDEX(DATABASE!$1:$10000,MATCH($P44,DATABASE!$A:$A,0),MATCH(U$8,DATABASE!$1:$1,0))</f>
        <v>#N/A</v>
      </c>
      <c r="V44" s="3">
        <v>1</v>
      </c>
      <c r="W44" s="3" t="e">
        <f t="shared" si="11"/>
        <v>#N/A</v>
      </c>
      <c r="X44" s="3" t="e">
        <f t="shared" si="11"/>
        <v>#N/A</v>
      </c>
      <c r="Z44" s="2" t="e">
        <f t="shared" si="0"/>
        <v>#N/A</v>
      </c>
    </row>
    <row r="45" spans="2:61" ht="16.5" hidden="1" thickTop="1" thickBot="1" x14ac:dyDescent="0.3">
      <c r="D45" s="3" t="str">
        <f t="shared" si="1"/>
        <v/>
      </c>
      <c r="E45" s="3" t="str">
        <f t="shared" si="2"/>
        <v/>
      </c>
      <c r="F45" s="3" t="e">
        <f t="shared" si="3"/>
        <v>#N/A</v>
      </c>
      <c r="G45" s="3" t="e">
        <f t="shared" si="6"/>
        <v>#N/A</v>
      </c>
      <c r="H45" s="8" t="e">
        <f t="shared" si="10"/>
        <v>#N/A</v>
      </c>
      <c r="I45" s="11"/>
      <c r="J45" s="25">
        <f t="shared" si="7"/>
        <v>0</v>
      </c>
      <c r="K45" s="25">
        <f t="shared" si="7"/>
        <v>0</v>
      </c>
      <c r="L45" s="25">
        <f t="shared" si="7"/>
        <v>0</v>
      </c>
      <c r="M45" s="25">
        <f t="shared" si="8"/>
        <v>0</v>
      </c>
      <c r="N45" s="25">
        <f t="shared" si="8"/>
        <v>0</v>
      </c>
      <c r="O45" s="25">
        <f t="shared" si="8"/>
        <v>0</v>
      </c>
      <c r="P45" t="s">
        <v>109</v>
      </c>
      <c r="Q45" s="3" t="e">
        <f>INDEX(DATABASE!$1:$10000,MATCH($P45,DATABASE!$A:$A,0),MATCH(Q$8,DATABASE!$1:$1,0))</f>
        <v>#N/A</v>
      </c>
      <c r="R45" s="3" t="e">
        <f>INDEX(DATABASE!$1:$10000,MATCH($P45,DATABASE!$A:$A,0),MATCH(R$8,DATABASE!$1:$1,0))</f>
        <v>#N/A</v>
      </c>
      <c r="S45" s="3" t="e">
        <f>INDEX(DATABASE!$1:$10000,MATCH($P45,DATABASE!$A:$A,0),MATCH(S$8,DATABASE!$1:$1,0))</f>
        <v>#N/A</v>
      </c>
      <c r="T45" s="3" t="e">
        <f>INDEX(DATABASE!$1:$10000,MATCH($P45,DATABASE!$A:$A,0),MATCH(T$8,DATABASE!$1:$1,0))</f>
        <v>#N/A</v>
      </c>
      <c r="U45" s="3" t="e">
        <f>INDEX(DATABASE!$1:$10000,MATCH($P45,DATABASE!$A:$A,0),MATCH(U$8,DATABASE!$1:$1,0))</f>
        <v>#N/A</v>
      </c>
      <c r="V45" s="3">
        <v>0</v>
      </c>
      <c r="W45" s="3" t="e">
        <f t="shared" si="11"/>
        <v>#N/A</v>
      </c>
      <c r="X45" s="3" t="e">
        <f t="shared" si="11"/>
        <v>#N/A</v>
      </c>
      <c r="Z45" s="2" t="e">
        <f t="shared" si="0"/>
        <v>#N/A</v>
      </c>
    </row>
    <row r="46" spans="2:61" ht="16.5" hidden="1" thickTop="1" thickBot="1" x14ac:dyDescent="0.3">
      <c r="D46" s="3" t="e">
        <f t="shared" si="1"/>
        <v>#N/A</v>
      </c>
      <c r="E46" s="3" t="e">
        <f t="shared" si="2"/>
        <v>#N/A</v>
      </c>
      <c r="F46" s="3" t="str">
        <f t="shared" si="3"/>
        <v/>
      </c>
      <c r="G46" s="3" t="str">
        <f t="shared" si="6"/>
        <v/>
      </c>
      <c r="H46" s="8" t="str">
        <f t="shared" si="10"/>
        <v/>
      </c>
      <c r="I46" s="11"/>
      <c r="J46" s="25">
        <f t="shared" si="7"/>
        <v>0</v>
      </c>
      <c r="K46" s="25">
        <f t="shared" si="7"/>
        <v>0</v>
      </c>
      <c r="L46" s="25">
        <f t="shared" si="7"/>
        <v>0</v>
      </c>
      <c r="M46" s="25">
        <f t="shared" si="8"/>
        <v>0</v>
      </c>
      <c r="N46" s="25">
        <f t="shared" si="8"/>
        <v>0</v>
      </c>
      <c r="O46" s="25">
        <f t="shared" si="8"/>
        <v>0</v>
      </c>
      <c r="P46" t="s">
        <v>110</v>
      </c>
      <c r="Q46" s="3" t="e">
        <f>INDEX(DATABASE!$1:$10000,MATCH($P46,DATABASE!$A:$A,0),MATCH(Q$8,DATABASE!$1:$1,0))</f>
        <v>#N/A</v>
      </c>
      <c r="R46" s="3" t="e">
        <f>INDEX(DATABASE!$1:$10000,MATCH($P46,DATABASE!$A:$A,0),MATCH(R$8,DATABASE!$1:$1,0))</f>
        <v>#N/A</v>
      </c>
      <c r="S46" s="3" t="e">
        <f>INDEX(DATABASE!$1:$10000,MATCH($P46,DATABASE!$A:$A,0),MATCH(S$8,DATABASE!$1:$1,0))</f>
        <v>#N/A</v>
      </c>
      <c r="T46" s="3" t="e">
        <f>INDEX(DATABASE!$1:$10000,MATCH($P46,DATABASE!$A:$A,0),MATCH(T$8,DATABASE!$1:$1,0))</f>
        <v>#N/A</v>
      </c>
      <c r="U46" s="3" t="e">
        <f>INDEX(DATABASE!$1:$10000,MATCH($P46,DATABASE!$A:$A,0),MATCH(U$8,DATABASE!$1:$1,0))</f>
        <v>#N/A</v>
      </c>
      <c r="V46" s="3">
        <v>1</v>
      </c>
      <c r="W46" s="3" t="e">
        <f t="shared" si="11"/>
        <v>#N/A</v>
      </c>
      <c r="X46" s="3" t="e">
        <f t="shared" si="11"/>
        <v>#N/A</v>
      </c>
      <c r="Z46" s="2" t="e">
        <f t="shared" si="0"/>
        <v>#N/A</v>
      </c>
    </row>
    <row r="47" spans="2:61" ht="16.5" hidden="1" thickTop="1" thickBot="1" x14ac:dyDescent="0.3">
      <c r="D47" s="3" t="str">
        <f t="shared" si="1"/>
        <v/>
      </c>
      <c r="E47" s="3" t="str">
        <f t="shared" si="2"/>
        <v/>
      </c>
      <c r="F47" s="3" t="e">
        <f t="shared" si="3"/>
        <v>#N/A</v>
      </c>
      <c r="G47" s="3" t="e">
        <f t="shared" si="6"/>
        <v>#N/A</v>
      </c>
      <c r="H47" s="8" t="e">
        <f t="shared" si="10"/>
        <v>#N/A</v>
      </c>
      <c r="I47" s="11"/>
      <c r="J47" s="25">
        <f t="shared" si="7"/>
        <v>0</v>
      </c>
      <c r="K47" s="25">
        <f t="shared" si="7"/>
        <v>0</v>
      </c>
      <c r="L47" s="25">
        <f t="shared" si="7"/>
        <v>0</v>
      </c>
      <c r="M47" s="25">
        <f t="shared" si="8"/>
        <v>0</v>
      </c>
      <c r="N47" s="25">
        <f t="shared" si="8"/>
        <v>0</v>
      </c>
      <c r="O47" s="25">
        <f t="shared" si="8"/>
        <v>0</v>
      </c>
      <c r="P47" t="s">
        <v>111</v>
      </c>
      <c r="Q47" s="3" t="e">
        <f>INDEX(DATABASE!$1:$10000,MATCH($P47,DATABASE!$A:$A,0),MATCH(Q$8,DATABASE!$1:$1,0))</f>
        <v>#N/A</v>
      </c>
      <c r="R47" s="3" t="e">
        <f>INDEX(DATABASE!$1:$10000,MATCH($P47,DATABASE!$A:$A,0),MATCH(R$8,DATABASE!$1:$1,0))</f>
        <v>#N/A</v>
      </c>
      <c r="S47" s="3" t="e">
        <f>INDEX(DATABASE!$1:$10000,MATCH($P47,DATABASE!$A:$A,0),MATCH(S$8,DATABASE!$1:$1,0))</f>
        <v>#N/A</v>
      </c>
      <c r="T47" s="3" t="e">
        <f>INDEX(DATABASE!$1:$10000,MATCH($P47,DATABASE!$A:$A,0),MATCH(T$8,DATABASE!$1:$1,0))</f>
        <v>#N/A</v>
      </c>
      <c r="U47" s="3" t="e">
        <f>INDEX(DATABASE!$1:$10000,MATCH($P47,DATABASE!$A:$A,0),MATCH(U$8,DATABASE!$1:$1,0))</f>
        <v>#N/A</v>
      </c>
      <c r="V47" s="3">
        <v>0</v>
      </c>
      <c r="W47" s="3" t="e">
        <f t="shared" si="11"/>
        <v>#N/A</v>
      </c>
      <c r="X47" s="3" t="e">
        <f t="shared" si="11"/>
        <v>#N/A</v>
      </c>
      <c r="Z47" s="2" t="e">
        <f t="shared" si="0"/>
        <v>#N/A</v>
      </c>
    </row>
    <row r="48" spans="2:61" ht="16.5" hidden="1" thickTop="1" thickBot="1" x14ac:dyDescent="0.3">
      <c r="D48" s="3" t="e">
        <f t="shared" si="1"/>
        <v>#N/A</v>
      </c>
      <c r="E48" s="3" t="e">
        <f t="shared" si="2"/>
        <v>#N/A</v>
      </c>
      <c r="F48" s="3" t="str">
        <f t="shared" si="3"/>
        <v/>
      </c>
      <c r="G48" s="3" t="str">
        <f t="shared" si="6"/>
        <v/>
      </c>
      <c r="H48" s="8" t="str">
        <f t="shared" si="10"/>
        <v/>
      </c>
      <c r="I48" s="11"/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8"/>
        <v>0</v>
      </c>
      <c r="N48" s="25">
        <f t="shared" si="8"/>
        <v>0</v>
      </c>
      <c r="O48" s="25">
        <f t="shared" si="8"/>
        <v>0</v>
      </c>
      <c r="P48" t="s">
        <v>112</v>
      </c>
      <c r="Q48" s="3" t="e">
        <f>INDEX(DATABASE!$1:$10000,MATCH($P48,DATABASE!$A:$A,0),MATCH(Q$8,DATABASE!$1:$1,0))</f>
        <v>#N/A</v>
      </c>
      <c r="R48" s="3" t="e">
        <f>INDEX(DATABASE!$1:$10000,MATCH($P48,DATABASE!$A:$A,0),MATCH(R$8,DATABASE!$1:$1,0))</f>
        <v>#N/A</v>
      </c>
      <c r="S48" s="3" t="e">
        <f>INDEX(DATABASE!$1:$10000,MATCH($P48,DATABASE!$A:$A,0),MATCH(S$8,DATABASE!$1:$1,0))</f>
        <v>#N/A</v>
      </c>
      <c r="T48" s="3" t="e">
        <f>INDEX(DATABASE!$1:$10000,MATCH($P48,DATABASE!$A:$A,0),MATCH(T$8,DATABASE!$1:$1,0))</f>
        <v>#N/A</v>
      </c>
      <c r="U48" s="3" t="e">
        <f>INDEX(DATABASE!$1:$10000,MATCH($P48,DATABASE!$A:$A,0),MATCH(U$8,DATABASE!$1:$1,0))</f>
        <v>#N/A</v>
      </c>
      <c r="V48" s="3">
        <v>1</v>
      </c>
      <c r="W48" s="3" t="e">
        <f t="shared" si="11"/>
        <v>#N/A</v>
      </c>
      <c r="X48" s="3" t="e">
        <f t="shared" si="11"/>
        <v>#N/A</v>
      </c>
      <c r="Z48" s="2" t="e">
        <f t="shared" si="0"/>
        <v>#N/A</v>
      </c>
    </row>
    <row r="49" spans="1:61" ht="16.5" hidden="1" thickTop="1" thickBot="1" x14ac:dyDescent="0.3">
      <c r="D49" s="3" t="str">
        <f t="shared" si="1"/>
        <v/>
      </c>
      <c r="E49" s="3" t="str">
        <f t="shared" si="2"/>
        <v/>
      </c>
      <c r="F49" s="3" t="e">
        <f t="shared" si="3"/>
        <v>#N/A</v>
      </c>
      <c r="G49" s="3" t="e">
        <f t="shared" si="6"/>
        <v>#N/A</v>
      </c>
      <c r="H49" s="8" t="e">
        <f t="shared" si="10"/>
        <v>#N/A</v>
      </c>
      <c r="I49" s="11"/>
      <c r="J49" s="25">
        <f t="shared" si="7"/>
        <v>0</v>
      </c>
      <c r="K49" s="25">
        <f t="shared" si="7"/>
        <v>0</v>
      </c>
      <c r="L49" s="25">
        <f t="shared" si="7"/>
        <v>0</v>
      </c>
      <c r="M49" s="25">
        <f t="shared" si="8"/>
        <v>0</v>
      </c>
      <c r="N49" s="25">
        <f t="shared" si="8"/>
        <v>0</v>
      </c>
      <c r="O49" s="25">
        <f t="shared" si="8"/>
        <v>0</v>
      </c>
      <c r="P49" t="s">
        <v>113</v>
      </c>
      <c r="Q49" s="3" t="e">
        <f>INDEX(DATABASE!$1:$10000,MATCH($P49,DATABASE!$A:$A,0),MATCH(Q$8,DATABASE!$1:$1,0))</f>
        <v>#N/A</v>
      </c>
      <c r="R49" s="3" t="e">
        <f>INDEX(DATABASE!$1:$10000,MATCH($P49,DATABASE!$A:$A,0),MATCH(R$8,DATABASE!$1:$1,0))</f>
        <v>#N/A</v>
      </c>
      <c r="S49" s="3" t="e">
        <f>INDEX(DATABASE!$1:$10000,MATCH($P49,DATABASE!$A:$A,0),MATCH(S$8,DATABASE!$1:$1,0))</f>
        <v>#N/A</v>
      </c>
      <c r="T49" s="3" t="e">
        <f>INDEX(DATABASE!$1:$10000,MATCH($P49,DATABASE!$A:$A,0),MATCH(T$8,DATABASE!$1:$1,0))</f>
        <v>#N/A</v>
      </c>
      <c r="U49" s="3" t="e">
        <f>INDEX(DATABASE!$1:$10000,MATCH($P49,DATABASE!$A:$A,0),MATCH(U$8,DATABASE!$1:$1,0))</f>
        <v>#N/A</v>
      </c>
      <c r="V49" s="3">
        <v>0</v>
      </c>
      <c r="W49" s="3" t="e">
        <f t="shared" si="11"/>
        <v>#N/A</v>
      </c>
      <c r="X49" s="3" t="e">
        <f t="shared" si="11"/>
        <v>#N/A</v>
      </c>
      <c r="Z49" s="2" t="e">
        <f t="shared" si="0"/>
        <v>#N/A</v>
      </c>
    </row>
    <row r="50" spans="1:61" ht="16.5" hidden="1" thickTop="1" thickBot="1" x14ac:dyDescent="0.3">
      <c r="D50" s="3" t="e">
        <f t="shared" si="1"/>
        <v>#N/A</v>
      </c>
      <c r="E50" s="3" t="e">
        <f t="shared" si="2"/>
        <v>#N/A</v>
      </c>
      <c r="F50" s="3" t="str">
        <f t="shared" si="3"/>
        <v/>
      </c>
      <c r="G50" s="3" t="str">
        <f t="shared" si="6"/>
        <v/>
      </c>
      <c r="H50" s="8" t="str">
        <f t="shared" si="10"/>
        <v/>
      </c>
      <c r="I50" s="11"/>
      <c r="J50" s="25">
        <f t="shared" si="7"/>
        <v>0</v>
      </c>
      <c r="K50" s="25">
        <f t="shared" si="7"/>
        <v>0</v>
      </c>
      <c r="L50" s="25">
        <f t="shared" si="7"/>
        <v>0</v>
      </c>
      <c r="M50" s="25">
        <f t="shared" si="8"/>
        <v>0</v>
      </c>
      <c r="N50" s="25">
        <f t="shared" si="8"/>
        <v>0</v>
      </c>
      <c r="O50" s="25">
        <f t="shared" si="8"/>
        <v>0</v>
      </c>
      <c r="P50" t="s">
        <v>114</v>
      </c>
      <c r="Q50" s="3" t="e">
        <f>INDEX(DATABASE!$1:$10000,MATCH($P50,DATABASE!$A:$A,0),MATCH(Q$8,DATABASE!$1:$1,0))</f>
        <v>#N/A</v>
      </c>
      <c r="R50" s="3" t="e">
        <f>INDEX(DATABASE!$1:$10000,MATCH($P50,DATABASE!$A:$A,0),MATCH(R$8,DATABASE!$1:$1,0))</f>
        <v>#N/A</v>
      </c>
      <c r="S50" s="3" t="e">
        <f>INDEX(DATABASE!$1:$10000,MATCH($P50,DATABASE!$A:$A,0),MATCH(S$8,DATABASE!$1:$1,0))</f>
        <v>#N/A</v>
      </c>
      <c r="T50" s="3" t="e">
        <f>INDEX(DATABASE!$1:$10000,MATCH($P50,DATABASE!$A:$A,0),MATCH(T$8,DATABASE!$1:$1,0))</f>
        <v>#N/A</v>
      </c>
      <c r="U50" s="3" t="e">
        <f>INDEX(DATABASE!$1:$10000,MATCH($P50,DATABASE!$A:$A,0),MATCH(U$8,DATABASE!$1:$1,0))</f>
        <v>#N/A</v>
      </c>
      <c r="V50" s="3">
        <v>1</v>
      </c>
      <c r="W50" s="3" t="e">
        <f t="shared" si="11"/>
        <v>#N/A</v>
      </c>
      <c r="X50" s="3" t="e">
        <f t="shared" si="11"/>
        <v>#N/A</v>
      </c>
      <c r="Z50" s="2" t="e">
        <f t="shared" si="0"/>
        <v>#N/A</v>
      </c>
    </row>
    <row r="51" spans="1:61" ht="16.5" hidden="1" thickTop="1" thickBot="1" x14ac:dyDescent="0.3">
      <c r="D51" s="3" t="str">
        <f t="shared" si="1"/>
        <v/>
      </c>
      <c r="E51" s="3" t="str">
        <f t="shared" si="2"/>
        <v/>
      </c>
      <c r="F51" s="3" t="e">
        <f t="shared" si="3"/>
        <v>#N/A</v>
      </c>
      <c r="G51" s="3" t="e">
        <f t="shared" si="6"/>
        <v>#N/A</v>
      </c>
      <c r="H51" s="8" t="e">
        <f t="shared" si="10"/>
        <v>#N/A</v>
      </c>
      <c r="I51" s="11"/>
      <c r="J51" s="25">
        <f t="shared" si="7"/>
        <v>0</v>
      </c>
      <c r="K51" s="25">
        <f t="shared" si="7"/>
        <v>0</v>
      </c>
      <c r="L51" s="25">
        <f t="shared" si="7"/>
        <v>0</v>
      </c>
      <c r="M51" s="25">
        <f t="shared" si="8"/>
        <v>0</v>
      </c>
      <c r="N51" s="25">
        <f t="shared" si="8"/>
        <v>0</v>
      </c>
      <c r="O51" s="25">
        <f t="shared" si="8"/>
        <v>0</v>
      </c>
      <c r="P51" t="s">
        <v>115</v>
      </c>
      <c r="Q51" s="3" t="e">
        <f>INDEX(DATABASE!$1:$10000,MATCH($P51,DATABASE!$A:$A,0),MATCH(Q$8,DATABASE!$1:$1,0))</f>
        <v>#N/A</v>
      </c>
      <c r="R51" s="3" t="e">
        <f>INDEX(DATABASE!$1:$10000,MATCH($P51,DATABASE!$A:$A,0),MATCH(R$8,DATABASE!$1:$1,0))</f>
        <v>#N/A</v>
      </c>
      <c r="S51" s="3" t="e">
        <f>INDEX(DATABASE!$1:$10000,MATCH($P51,DATABASE!$A:$A,0),MATCH(S$8,DATABASE!$1:$1,0))</f>
        <v>#N/A</v>
      </c>
      <c r="T51" s="3" t="e">
        <f>INDEX(DATABASE!$1:$10000,MATCH($P51,DATABASE!$A:$A,0),MATCH(T$8,DATABASE!$1:$1,0))</f>
        <v>#N/A</v>
      </c>
      <c r="U51" s="3" t="e">
        <f>INDEX(DATABASE!$1:$10000,MATCH($P51,DATABASE!$A:$A,0),MATCH(U$8,DATABASE!$1:$1,0))</f>
        <v>#N/A</v>
      </c>
      <c r="V51" s="3">
        <v>0</v>
      </c>
      <c r="W51" s="3" t="e">
        <f t="shared" si="11"/>
        <v>#N/A</v>
      </c>
      <c r="X51" s="3" t="e">
        <f t="shared" si="11"/>
        <v>#N/A</v>
      </c>
      <c r="Z51" s="2" t="e">
        <f t="shared" si="0"/>
        <v>#N/A</v>
      </c>
    </row>
    <row r="52" spans="1:61" ht="16.5" hidden="1" thickTop="1" thickBot="1" x14ac:dyDescent="0.3">
      <c r="D52" s="3" t="e">
        <f t="shared" si="1"/>
        <v>#N/A</v>
      </c>
      <c r="E52" s="3" t="e">
        <f t="shared" si="2"/>
        <v>#N/A</v>
      </c>
      <c r="F52" s="3" t="str">
        <f t="shared" si="3"/>
        <v/>
      </c>
      <c r="G52" s="3" t="str">
        <f t="shared" si="6"/>
        <v/>
      </c>
      <c r="H52" s="8" t="str">
        <f t="shared" si="10"/>
        <v/>
      </c>
      <c r="I52" s="11"/>
      <c r="J52" s="25">
        <f t="shared" si="7"/>
        <v>0</v>
      </c>
      <c r="K52" s="25">
        <f t="shared" si="7"/>
        <v>0</v>
      </c>
      <c r="L52" s="25">
        <f t="shared" si="7"/>
        <v>0</v>
      </c>
      <c r="M52" s="25">
        <f t="shared" si="8"/>
        <v>0</v>
      </c>
      <c r="N52" s="25">
        <f t="shared" si="8"/>
        <v>0</v>
      </c>
      <c r="O52" s="25">
        <f t="shared" si="8"/>
        <v>0</v>
      </c>
      <c r="P52" t="s">
        <v>116</v>
      </c>
      <c r="Q52" s="3" t="e">
        <f>INDEX(DATABASE!$1:$10000,MATCH($P52,DATABASE!$A:$A,0),MATCH(Q$8,DATABASE!$1:$1,0))</f>
        <v>#N/A</v>
      </c>
      <c r="R52" s="3" t="e">
        <f>INDEX(DATABASE!$1:$10000,MATCH($P52,DATABASE!$A:$A,0),MATCH(R$8,DATABASE!$1:$1,0))</f>
        <v>#N/A</v>
      </c>
      <c r="S52" s="3" t="e">
        <f>INDEX(DATABASE!$1:$10000,MATCH($P52,DATABASE!$A:$A,0),MATCH(S$8,DATABASE!$1:$1,0))</f>
        <v>#N/A</v>
      </c>
      <c r="T52" s="3" t="e">
        <f>INDEX(DATABASE!$1:$10000,MATCH($P52,DATABASE!$A:$A,0),MATCH(T$8,DATABASE!$1:$1,0))</f>
        <v>#N/A</v>
      </c>
      <c r="U52" s="3" t="e">
        <f>INDEX(DATABASE!$1:$10000,MATCH($P52,DATABASE!$A:$A,0),MATCH(U$8,DATABASE!$1:$1,0))</f>
        <v>#N/A</v>
      </c>
      <c r="V52" s="3">
        <v>1</v>
      </c>
      <c r="W52" s="3" t="e">
        <f t="shared" si="11"/>
        <v>#N/A</v>
      </c>
      <c r="X52" s="3" t="e">
        <f t="shared" si="11"/>
        <v>#N/A</v>
      </c>
      <c r="Z52" s="2" t="e">
        <f t="shared" si="0"/>
        <v>#N/A</v>
      </c>
    </row>
    <row r="53" spans="1:61" ht="16.5" hidden="1" thickTop="1" thickBot="1" x14ac:dyDescent="0.3">
      <c r="D53" s="3" t="str">
        <f t="shared" si="1"/>
        <v/>
      </c>
      <c r="E53" s="3" t="str">
        <f t="shared" si="2"/>
        <v/>
      </c>
      <c r="F53" s="3" t="e">
        <f t="shared" si="3"/>
        <v>#N/A</v>
      </c>
      <c r="G53" s="3" t="e">
        <f t="shared" si="6"/>
        <v>#N/A</v>
      </c>
      <c r="H53" s="8" t="e">
        <f t="shared" si="10"/>
        <v>#N/A</v>
      </c>
      <c r="I53" s="11"/>
      <c r="J53" s="25">
        <f t="shared" si="7"/>
        <v>0</v>
      </c>
      <c r="K53" s="25">
        <f t="shared" si="7"/>
        <v>0</v>
      </c>
      <c r="L53" s="25">
        <f t="shared" si="7"/>
        <v>0</v>
      </c>
      <c r="M53" s="25">
        <f t="shared" si="8"/>
        <v>0</v>
      </c>
      <c r="N53" s="25">
        <f t="shared" si="8"/>
        <v>0</v>
      </c>
      <c r="O53" s="25">
        <f t="shared" si="8"/>
        <v>0</v>
      </c>
      <c r="P53" t="s">
        <v>117</v>
      </c>
      <c r="Q53" s="3" t="e">
        <f>INDEX(DATABASE!$1:$10000,MATCH($P53,DATABASE!$A:$A,0),MATCH(Q$8,DATABASE!$1:$1,0))</f>
        <v>#N/A</v>
      </c>
      <c r="R53" s="3" t="e">
        <f>INDEX(DATABASE!$1:$10000,MATCH($P53,DATABASE!$A:$A,0),MATCH(R$8,DATABASE!$1:$1,0))</f>
        <v>#N/A</v>
      </c>
      <c r="S53" s="3" t="e">
        <f>INDEX(DATABASE!$1:$10000,MATCH($P53,DATABASE!$A:$A,0),MATCH(S$8,DATABASE!$1:$1,0))</f>
        <v>#N/A</v>
      </c>
      <c r="T53" s="3" t="e">
        <f>INDEX(DATABASE!$1:$10000,MATCH($P53,DATABASE!$A:$A,0),MATCH(T$8,DATABASE!$1:$1,0))</f>
        <v>#N/A</v>
      </c>
      <c r="U53" s="3" t="e">
        <f>INDEX(DATABASE!$1:$10000,MATCH($P53,DATABASE!$A:$A,0),MATCH(U$8,DATABASE!$1:$1,0))</f>
        <v>#N/A</v>
      </c>
      <c r="V53" s="3">
        <v>0</v>
      </c>
      <c r="W53" s="3" t="e">
        <f t="shared" si="11"/>
        <v>#N/A</v>
      </c>
      <c r="X53" s="3" t="e">
        <f t="shared" si="11"/>
        <v>#N/A</v>
      </c>
      <c r="Z53" s="2" t="e">
        <f t="shared" si="0"/>
        <v>#N/A</v>
      </c>
    </row>
    <row r="54" spans="1:61" ht="16.5" hidden="1" thickTop="1" thickBot="1" x14ac:dyDescent="0.3">
      <c r="D54" s="3" t="e">
        <f t="shared" si="1"/>
        <v>#N/A</v>
      </c>
      <c r="E54" s="3" t="e">
        <f t="shared" si="2"/>
        <v>#N/A</v>
      </c>
      <c r="F54" s="3" t="str">
        <f t="shared" si="3"/>
        <v/>
      </c>
      <c r="G54" s="3" t="str">
        <f t="shared" si="6"/>
        <v/>
      </c>
      <c r="H54" s="8" t="str">
        <f t="shared" si="10"/>
        <v/>
      </c>
      <c r="I54" s="11"/>
      <c r="J54" s="25">
        <f t="shared" si="7"/>
        <v>0</v>
      </c>
      <c r="K54" s="25">
        <f t="shared" si="7"/>
        <v>0</v>
      </c>
      <c r="L54" s="25">
        <f t="shared" si="7"/>
        <v>0</v>
      </c>
      <c r="M54" s="25">
        <f t="shared" si="8"/>
        <v>0</v>
      </c>
      <c r="N54" s="25">
        <f t="shared" si="8"/>
        <v>0</v>
      </c>
      <c r="O54" s="25">
        <f t="shared" si="8"/>
        <v>0</v>
      </c>
      <c r="P54" t="s">
        <v>118</v>
      </c>
      <c r="Q54" s="3" t="e">
        <f>INDEX(DATABASE!$1:$10000,MATCH($P54,DATABASE!$A:$A,0),MATCH(Q$8,DATABASE!$1:$1,0))</f>
        <v>#N/A</v>
      </c>
      <c r="R54" s="3" t="e">
        <f>INDEX(DATABASE!$1:$10000,MATCH($P54,DATABASE!$A:$A,0),MATCH(R$8,DATABASE!$1:$1,0))</f>
        <v>#N/A</v>
      </c>
      <c r="S54" s="3" t="e">
        <f>INDEX(DATABASE!$1:$10000,MATCH($P54,DATABASE!$A:$A,0),MATCH(S$8,DATABASE!$1:$1,0))</f>
        <v>#N/A</v>
      </c>
      <c r="T54" s="3" t="e">
        <f>INDEX(DATABASE!$1:$10000,MATCH($P54,DATABASE!$A:$A,0),MATCH(T$8,DATABASE!$1:$1,0))</f>
        <v>#N/A</v>
      </c>
      <c r="U54" s="3" t="e">
        <f>INDEX(DATABASE!$1:$10000,MATCH($P54,DATABASE!$A:$A,0),MATCH(U$8,DATABASE!$1:$1,0))</f>
        <v>#N/A</v>
      </c>
      <c r="V54" s="3">
        <v>1</v>
      </c>
      <c r="W54" s="3" t="e">
        <f t="shared" si="11"/>
        <v>#N/A</v>
      </c>
      <c r="X54" s="3" t="e">
        <f t="shared" si="11"/>
        <v>#N/A</v>
      </c>
      <c r="Z54" s="2" t="e">
        <f t="shared" si="0"/>
        <v>#N/A</v>
      </c>
    </row>
    <row r="55" spans="1:61" s="5" customFormat="1" ht="15.75" thickTop="1" x14ac:dyDescent="0.25">
      <c r="B55" s="5" t="s">
        <v>127</v>
      </c>
      <c r="C55" s="5" t="s">
        <v>417</v>
      </c>
      <c r="D55" s="6" t="str">
        <f t="shared" si="1"/>
        <v/>
      </c>
      <c r="E55" s="6" t="str">
        <f t="shared" si="2"/>
        <v/>
      </c>
      <c r="F55" s="6">
        <f t="shared" si="3"/>
        <v>0</v>
      </c>
      <c r="G55" s="6">
        <f t="shared" si="6"/>
        <v>0</v>
      </c>
      <c r="H55" s="8" t="str">
        <f t="shared" si="10"/>
        <v/>
      </c>
      <c r="I55" s="8"/>
      <c r="J55" s="24">
        <f t="shared" si="7"/>
        <v>0</v>
      </c>
      <c r="K55" s="24">
        <f t="shared" si="7"/>
        <v>0</v>
      </c>
      <c r="L55" s="24">
        <f t="shared" si="7"/>
        <v>0</v>
      </c>
      <c r="M55" s="24">
        <f t="shared" si="8"/>
        <v>0</v>
      </c>
      <c r="N55" s="24">
        <f t="shared" si="8"/>
        <v>0</v>
      </c>
      <c r="O55" s="24">
        <f t="shared" si="8"/>
        <v>0</v>
      </c>
      <c r="P55" s="5" t="s">
        <v>236</v>
      </c>
      <c r="Q55" s="3">
        <f>INDEX(DATABASE!$1:$10000,MATCH($P55,DATABASE!$A:$A,0),MATCH(Q$8,DATABASE!$1:$1,0))</f>
        <v>0</v>
      </c>
      <c r="R55" s="3">
        <f>INDEX(DATABASE!$1:$10000,MATCH($P55,DATABASE!$A:$A,0),MATCH(R$8,DATABASE!$1:$1,0))</f>
        <v>0</v>
      </c>
      <c r="S55" s="3">
        <f>INDEX(DATABASE!$1:$10000,MATCH($P55,DATABASE!$A:$A,0),MATCH(S$8,DATABASE!$1:$1,0))</f>
        <v>0</v>
      </c>
      <c r="T55" s="3">
        <f>INDEX(DATABASE!$1:$10000,MATCH($P55,DATABASE!$A:$A,0),MATCH(T$8,DATABASE!$1:$1,0))</f>
        <v>0</v>
      </c>
      <c r="U55" s="3">
        <f>INDEX(DATABASE!$1:$10000,MATCH($P55,DATABASE!$A:$A,0),MATCH(U$8,DATABASE!$1:$1,0))</f>
        <v>0</v>
      </c>
      <c r="V55" s="6">
        <v>0</v>
      </c>
      <c r="W55" s="6" t="e">
        <f t="shared" si="11"/>
        <v>#N/A</v>
      </c>
      <c r="X55" s="6" t="e">
        <f t="shared" si="11"/>
        <v>#N/A</v>
      </c>
      <c r="Y55" s="7"/>
      <c r="Z55" s="2">
        <f t="shared" si="0"/>
        <v>0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str">
        <f t="shared" si="1"/>
        <v/>
      </c>
      <c r="E56" s="3" t="str">
        <f t="shared" si="2"/>
        <v/>
      </c>
      <c r="F56" s="3" t="str">
        <f t="shared" si="3"/>
        <v/>
      </c>
      <c r="G56" s="3" t="str">
        <f t="shared" si="6"/>
        <v/>
      </c>
      <c r="H56" s="9" t="str">
        <f t="shared" si="10"/>
        <v/>
      </c>
      <c r="J56" s="23">
        <f t="shared" si="7"/>
        <v>0</v>
      </c>
      <c r="K56" s="23">
        <f t="shared" si="7"/>
        <v>0</v>
      </c>
      <c r="L56" s="23">
        <f t="shared" si="7"/>
        <v>0</v>
      </c>
      <c r="M56" s="23">
        <f t="shared" si="8"/>
        <v>0</v>
      </c>
      <c r="N56" s="23">
        <f t="shared" si="8"/>
        <v>0</v>
      </c>
      <c r="O56" s="3">
        <f t="shared" si="8"/>
        <v>0</v>
      </c>
      <c r="P56" t="s">
        <v>237</v>
      </c>
      <c r="Q56" s="3">
        <f>INDEX(DATABASE!$1:$10000,MATCH($P56,DATABASE!$A:$A,0),MATCH(Q$8,DATABASE!$1:$1,0))</f>
        <v>0</v>
      </c>
      <c r="R56" s="3">
        <f>INDEX(DATABASE!$1:$10000,MATCH($P56,DATABASE!$A:$A,0),MATCH(R$8,DATABASE!$1:$1,0))</f>
        <v>0</v>
      </c>
      <c r="S56" s="3">
        <f>INDEX(DATABASE!$1:$10000,MATCH($P56,DATABASE!$A:$A,0),MATCH(S$8,DATABASE!$1:$1,0))</f>
        <v>0</v>
      </c>
      <c r="T56" s="3">
        <f>INDEX(DATABASE!$1:$10000,MATCH($P56,DATABASE!$A:$A,0),MATCH(T$8,DATABASE!$1:$1,0))</f>
        <v>0</v>
      </c>
      <c r="U56" s="3">
        <f>INDEX(DATABASE!$1:$10000,MATCH($P56,DATABASE!$A:$A,0),MATCH(U$8,DATABASE!$1:$1,0))</f>
        <v>0</v>
      </c>
      <c r="V56">
        <v>1</v>
      </c>
      <c r="W56" t="e">
        <f t="shared" si="11"/>
        <v>#DIV/0!</v>
      </c>
      <c r="X56" t="e">
        <f t="shared" si="11"/>
        <v>#DIV/0!</v>
      </c>
      <c r="Y56"/>
      <c r="Z56" s="2">
        <f t="shared" si="0"/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420</v>
      </c>
      <c r="C57" s="5" t="s">
        <v>417</v>
      </c>
      <c r="D57" s="6" t="str">
        <f t="shared" ref="D57" si="12">IF(           AND(   $V57,             NOT(ISERR(W57))          ),W57,"")</f>
        <v/>
      </c>
      <c r="E57" s="6" t="str">
        <f t="shared" ref="E57" si="13">IF(           AND(   $V57,             NOT(ISERR(X57))          ),X57,"")</f>
        <v/>
      </c>
      <c r="F57" s="6">
        <f t="shared" ref="F57:F58" si="14">IF(NOT($V57),Q57,"")</f>
        <v>14.6952</v>
      </c>
      <c r="G57" s="6">
        <f t="shared" ref="G57:G58" si="15">IF(NOT($V57),Z57,"")</f>
        <v>14.6952</v>
      </c>
      <c r="H57" s="8">
        <f t="shared" ref="H57:H58" si="16">IF(AND(NOT($V57),G57),(G57-F57)/G57,"")</f>
        <v>0</v>
      </c>
      <c r="I57" s="8"/>
      <c r="J57" s="24">
        <f t="shared" si="7"/>
        <v>14.6952</v>
      </c>
      <c r="K57" s="24">
        <f t="shared" si="7"/>
        <v>0</v>
      </c>
      <c r="L57" s="24">
        <f t="shared" si="7"/>
        <v>0</v>
      </c>
      <c r="M57" s="24">
        <f t="shared" si="8"/>
        <v>14.6952</v>
      </c>
      <c r="N57" s="24">
        <f t="shared" si="8"/>
        <v>0</v>
      </c>
      <c r="O57" s="24">
        <f t="shared" si="8"/>
        <v>0</v>
      </c>
      <c r="P57" s="5" t="s">
        <v>293</v>
      </c>
      <c r="Q57" s="3">
        <f>INDEX(DATABASE!$1:$10000,MATCH($P57,DATABASE!$A:$A,0),MATCH(Q$8,DATABASE!$1:$1,0))</f>
        <v>14.6952</v>
      </c>
      <c r="R57" s="3">
        <f>INDEX(DATABASE!$1:$10000,MATCH($P57,DATABASE!$A:$A,0),MATCH(R$8,DATABASE!$1:$1,0))</f>
        <v>14.6952</v>
      </c>
      <c r="S57" s="3">
        <f>INDEX(DATABASE!$1:$10000,MATCH($P57,DATABASE!$A:$A,0),MATCH(S$8,DATABASE!$1:$1,0))</f>
        <v>14.6952</v>
      </c>
      <c r="T57" s="3">
        <f>INDEX(DATABASE!$1:$10000,MATCH($P57,DATABASE!$A:$A,0),MATCH(T$8,DATABASE!$1:$1,0))</f>
        <v>14.6952</v>
      </c>
      <c r="U57" s="3">
        <f>INDEX(DATABASE!$1:$10000,MATCH($P57,DATABASE!$A:$A,0),MATCH(U$8,DATABASE!$1:$1,0))</f>
        <v>14.6952</v>
      </c>
      <c r="V57" s="6">
        <v>0</v>
      </c>
      <c r="W57" s="6">
        <f t="shared" ref="W57:W58" si="17">Q56/Q57*1000*1000</f>
        <v>0</v>
      </c>
      <c r="X57" s="6">
        <f t="shared" ref="X57:X58" si="18">R56/R57*1000*1000</f>
        <v>0</v>
      </c>
      <c r="Y57" s="7"/>
      <c r="Z57" s="2">
        <f t="shared" ref="Z57:Z58" si="19">AVERAGE(R57:U57)</f>
        <v>14.6952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4"/>
        <v/>
      </c>
      <c r="G58" s="3" t="str">
        <f t="shared" si="15"/>
        <v/>
      </c>
      <c r="H58" s="9" t="str">
        <f t="shared" si="16"/>
        <v/>
      </c>
      <c r="J58" s="23">
        <f t="shared" si="7"/>
        <v>0</v>
      </c>
      <c r="K58" s="23">
        <f t="shared" si="7"/>
        <v>0</v>
      </c>
      <c r="L58" s="23">
        <f t="shared" si="7"/>
        <v>0</v>
      </c>
      <c r="M58" s="23">
        <f t="shared" si="8"/>
        <v>0</v>
      </c>
      <c r="N58" s="23">
        <f t="shared" si="8"/>
        <v>0</v>
      </c>
      <c r="O58" s="3">
        <f t="shared" si="8"/>
        <v>0</v>
      </c>
      <c r="Q58" s="17" t="e">
        <f>VLOOKUP($P58,DATABASE!$A$1:$I$287,MATCH(Q$8,DATABASE!$A$1:$I$1,0),FALSE)</f>
        <v>#N/A</v>
      </c>
      <c r="R58" s="17" t="e">
        <f>VLOOKUP($P58,DATABASE!$A$1:$I$287,MATCH(R$8,DATABASE!$A$1:$I$1,0),FALSE)</f>
        <v>#N/A</v>
      </c>
      <c r="S58" s="17" t="e">
        <f>VLOOKUP($P58,DATABASE!$A$1:$I$287,MATCH(S$8,DATABASE!$A$1:$I$1,0),FALSE)</f>
        <v>#N/A</v>
      </c>
      <c r="T58" s="17" t="e">
        <f>VLOOKUP($P58,DATABASE!$A$1:$I$287,MATCH(T$8,DATABASE!$A$1:$I$1,0),FALSE)</f>
        <v>#N/A</v>
      </c>
      <c r="U58" s="17" t="e">
        <f>VLOOKUP($P58,DATABASE!$A$1:$I$287,MATCH(U$8,DATABASE!$A$1:$I$1,0),FALSE)</f>
        <v>#N/A</v>
      </c>
      <c r="V58">
        <v>1</v>
      </c>
      <c r="W58" t="e">
        <f t="shared" si="17"/>
        <v>#N/A</v>
      </c>
      <c r="X58" t="e">
        <f t="shared" si="18"/>
        <v>#N/A</v>
      </c>
      <c r="Y58"/>
      <c r="Z58" s="2" t="e">
        <f t="shared" si="19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4"/>
      <c r="K59" s="24"/>
      <c r="L59" s="24"/>
      <c r="M59" s="24"/>
      <c r="N59" s="24"/>
      <c r="O59" s="8"/>
      <c r="Q59" s="16"/>
      <c r="R59" s="16"/>
      <c r="S59" s="16"/>
      <c r="T59" s="16"/>
      <c r="U59" s="16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128</v>
      </c>
      <c r="D60" s="6" t="str">
        <f t="shared" ref="D60:E62" si="20">IF(           AND(   $V60,             NOT(ISERR(W60))          ),W60,"")</f>
        <v/>
      </c>
      <c r="E60" s="6" t="str">
        <f t="shared" si="20"/>
        <v/>
      </c>
      <c r="F60" s="6">
        <f>IF(NOT($V60),Q60,"")</f>
        <v>778.42364699999996</v>
      </c>
      <c r="G60" s="6">
        <f>IF(NOT($V60),Z60,"")</f>
        <v>688.51618925000002</v>
      </c>
      <c r="H60" s="8">
        <f>IF(AND(NOT($V60),G60),(G60-F60)/G60,"")</f>
        <v>-0.13058147238038953</v>
      </c>
      <c r="I60" s="8"/>
      <c r="J60" s="24">
        <f>SUM(J13:J58)</f>
        <v>778.42851700000006</v>
      </c>
      <c r="K60" s="24">
        <f t="shared" ref="K60:O60" si="21">SUM(K13:K56)</f>
        <v>0</v>
      </c>
      <c r="L60" s="24">
        <f t="shared" si="21"/>
        <v>0</v>
      </c>
      <c r="M60" s="24">
        <f>SUM(M13:M58)</f>
        <v>688.51897650000001</v>
      </c>
      <c r="N60" s="24">
        <f t="shared" si="21"/>
        <v>0</v>
      </c>
      <c r="O60" s="24">
        <f t="shared" si="21"/>
        <v>258.18671525000002</v>
      </c>
      <c r="P60" s="5" t="s">
        <v>242</v>
      </c>
      <c r="Q60" s="16">
        <f>VLOOKUP($P60,DATABASE!$A$1:$I$287,MATCH(Q$8,DATABASE!$A$1:$I$1,0),FALSE)</f>
        <v>778.42364699999996</v>
      </c>
      <c r="R60" s="16">
        <f>VLOOKUP($P60,DATABASE!$A$1:$I$287,MATCH(R$8,DATABASE!$A$1:$I$1,0),FALSE)</f>
        <v>694.23611500000004</v>
      </c>
      <c r="S60" s="16">
        <f>VLOOKUP($P60,DATABASE!$A$1:$I$287,MATCH(S$8,DATABASE!$A$1:$I$1,0),FALSE)</f>
        <v>684.05007899999998</v>
      </c>
      <c r="T60" s="16">
        <f>VLOOKUP($P60,DATABASE!$A$1:$I$287,MATCH(T$8,DATABASE!$A$1:$I$1,0),FALSE)</f>
        <v>694.03339400000004</v>
      </c>
      <c r="U60" s="16">
        <f>VLOOKUP($P60,DATABASE!$A$1:$I$287,MATCH(U$8,DATABASE!$A$1:$I$1,0),FALSE)</f>
        <v>681.74516900000003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>
        <f>AVERAGE(R60:U60)</f>
        <v>688.51618925000002</v>
      </c>
    </row>
    <row r="61" spans="1:61" x14ac:dyDescent="0.25">
      <c r="B61" t="s">
        <v>129</v>
      </c>
      <c r="D61" s="3" t="str">
        <f t="shared" si="20"/>
        <v/>
      </c>
      <c r="E61" s="3" t="str">
        <f t="shared" si="20"/>
        <v/>
      </c>
      <c r="F61" s="3">
        <f>IF(NOT($V61),Q61,"")</f>
        <v>0</v>
      </c>
      <c r="G61" s="3">
        <f t="shared" si="6"/>
        <v>0</v>
      </c>
      <c r="H61" t="str">
        <f t="shared" si="10"/>
        <v/>
      </c>
      <c r="I61"/>
      <c r="J61" s="3"/>
      <c r="K61" s="3"/>
      <c r="L61" s="3"/>
      <c r="M61" s="3"/>
      <c r="N61" s="3"/>
      <c r="O61"/>
      <c r="P61" t="s">
        <v>244</v>
      </c>
      <c r="Q61" s="17">
        <f>VLOOKUP($P61,DATABASE!$A$1:$I$287,MATCH(Q$8,DATABASE!$A$1:$I$1,0),FALSE)</f>
        <v>0</v>
      </c>
      <c r="R61" s="17">
        <f>VLOOKUP($P61,DATABASE!$A$1:$I$287,MATCH(R$8,DATABASE!$A$1:$I$1,0),FALSE)</f>
        <v>0</v>
      </c>
      <c r="S61" s="17">
        <f>VLOOKUP($P61,DATABASE!$A$1:$I$287,MATCH(S$8,DATABASE!$A$1:$I$1,0),FALSE)</f>
        <v>0</v>
      </c>
      <c r="T61" s="17">
        <f>VLOOKUP($P61,DATABASE!$A$1:$I$287,MATCH(T$8,DATABASE!$A$1:$I$1,0),FALSE)</f>
        <v>0</v>
      </c>
      <c r="U61" s="17">
        <f>VLOOKUP($P61,DATABASE!$A$1:$I$287,MATCH(U$8,DATABASE!$A$1:$I$1,0),FALSE)</f>
        <v>0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>
        <f>AVERAGE(R61:U61)</f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130</v>
      </c>
      <c r="D62" s="3" t="str">
        <f t="shared" si="20"/>
        <v/>
      </c>
      <c r="E62" s="3" t="str">
        <f t="shared" si="20"/>
        <v/>
      </c>
      <c r="F62" s="3">
        <f>IF(NOT($V62),Q62,"")</f>
        <v>0</v>
      </c>
      <c r="G62" s="3">
        <f>IF(NOT($V62),Z62,"")</f>
        <v>258.18671525000002</v>
      </c>
      <c r="H62" s="9">
        <f t="shared" si="10"/>
        <v>1</v>
      </c>
      <c r="O62"/>
      <c r="P62" t="s">
        <v>246</v>
      </c>
      <c r="Q62" s="17">
        <f>VLOOKUP($P62,DATABASE!$A$1:$I$287,MATCH(Q$8,DATABASE!$A$1:$I$1,0),FALSE)</f>
        <v>0</v>
      </c>
      <c r="R62" s="17">
        <f>VLOOKUP($P62,DATABASE!$A$1:$I$287,MATCH(R$8,DATABASE!$A$1:$I$1,0),FALSE)</f>
        <v>264.01494400000001</v>
      </c>
      <c r="S62" s="17">
        <f>VLOOKUP($P62,DATABASE!$A$1:$I$287,MATCH(S$8,DATABASE!$A$1:$I$1,0),FALSE)</f>
        <v>254.54815099999999</v>
      </c>
      <c r="T62" s="17">
        <f>VLOOKUP($P62,DATABASE!$A$1:$I$287,MATCH(T$8,DATABASE!$A$1:$I$1,0),FALSE)</f>
        <v>263.079095</v>
      </c>
      <c r="U62" s="17">
        <f>VLOOKUP($P62,DATABASE!$A$1:$I$287,MATCH(U$8,DATABASE!$A$1:$I$1,0),FALSE)</f>
        <v>251.104671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>
        <f>AVERAGE(R62:U62)</f>
        <v>258.18671525000002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H63" s="8"/>
      <c r="I63" s="8"/>
      <c r="J63" s="24"/>
      <c r="K63" s="24"/>
      <c r="L63" s="24"/>
      <c r="M63" s="24"/>
      <c r="N63" s="24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5.75" thickBot="1" x14ac:dyDescent="0.3">
      <c r="A64" t="s">
        <v>549</v>
      </c>
      <c r="D64"/>
      <c r="E64"/>
      <c r="F64"/>
      <c r="G64"/>
      <c r="H64"/>
      <c r="I64"/>
      <c r="J64"/>
      <c r="K64"/>
      <c r="L64"/>
      <c r="M64"/>
      <c r="N64"/>
      <c r="O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5" customFormat="1" ht="15.75" thickTop="1" x14ac:dyDescent="0.25">
      <c r="B65" s="5" t="s">
        <v>546</v>
      </c>
      <c r="D65" s="6"/>
      <c r="E65" s="6"/>
      <c r="F65" s="6">
        <f>F37+F57</f>
        <v>219.01575199999999</v>
      </c>
      <c r="G65" s="6">
        <f>G37+G57</f>
        <v>219.01575199999999</v>
      </c>
      <c r="H65" s="13"/>
      <c r="I65" s="13"/>
      <c r="J65" s="6"/>
      <c r="K65" s="6"/>
      <c r="L65" s="6"/>
      <c r="M65" s="6"/>
      <c r="N65" s="6"/>
      <c r="O65" s="13"/>
      <c r="Q65" s="6"/>
      <c r="R65" s="6"/>
      <c r="S65" s="7"/>
      <c r="T65" s="7"/>
      <c r="U65" s="7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s="51" customFormat="1" x14ac:dyDescent="0.25">
      <c r="B66" s="51" t="s">
        <v>547</v>
      </c>
      <c r="D66" s="18"/>
      <c r="E66" s="18"/>
      <c r="F66" s="18">
        <f>SUM(F60:F62)</f>
        <v>778.42364699999996</v>
      </c>
      <c r="G66" s="18">
        <f>SUM(G60:G62)</f>
        <v>946.70290450000005</v>
      </c>
      <c r="H66" s="11"/>
      <c r="I66" s="11"/>
      <c r="J66" s="25"/>
      <c r="K66" s="25"/>
      <c r="L66" s="25"/>
      <c r="M66" s="25"/>
      <c r="N66" s="25"/>
      <c r="O66" s="11"/>
      <c r="Q66" s="18"/>
      <c r="R66" s="18"/>
      <c r="S66" s="52"/>
      <c r="T66" s="52"/>
      <c r="U66" s="52"/>
      <c r="V66" s="18"/>
      <c r="W66" s="18"/>
      <c r="X66" s="18"/>
      <c r="Y66" s="52"/>
      <c r="Z66" s="53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</row>
    <row r="67" spans="1:61" s="51" customFormat="1" ht="15.75" thickBot="1" x14ac:dyDescent="0.3">
      <c r="B67" s="51" t="s">
        <v>548</v>
      </c>
      <c r="D67" s="18"/>
      <c r="E67" s="18"/>
      <c r="F67" s="11">
        <f>F65/F66</f>
        <v>0.28135804050156249</v>
      </c>
      <c r="G67" s="11">
        <f>G65/G66</f>
        <v>0.23134581182643871</v>
      </c>
      <c r="H67" s="11"/>
      <c r="I67" s="11"/>
      <c r="J67" s="25"/>
      <c r="K67" s="25"/>
      <c r="L67" s="25"/>
      <c r="M67" s="25"/>
      <c r="N67" s="25"/>
      <c r="O67" s="11"/>
      <c r="Q67" s="18"/>
      <c r="R67" s="18"/>
      <c r="S67" s="52"/>
      <c r="T67" s="52"/>
      <c r="U67" s="52"/>
      <c r="V67" s="18"/>
      <c r="W67" s="18"/>
      <c r="X67" s="18"/>
      <c r="Y67" s="52"/>
      <c r="Z67" s="53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</row>
    <row r="68" spans="1:61" s="5" customFormat="1" ht="15.75" thickTop="1" x14ac:dyDescent="0.25">
      <c r="D68" s="6"/>
      <c r="E68" s="6"/>
      <c r="F68" s="13"/>
      <c r="G68" s="13"/>
      <c r="H68" s="13"/>
      <c r="I68" s="13"/>
      <c r="J68" s="6"/>
      <c r="K68" s="6"/>
      <c r="L68" s="6"/>
      <c r="M68" s="6"/>
      <c r="N68" s="6"/>
      <c r="O68" s="13"/>
      <c r="Q68" s="6"/>
      <c r="R68" s="6"/>
      <c r="S68" s="7"/>
      <c r="T68" s="7"/>
      <c r="U68" s="7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s="47" customFormat="1" x14ac:dyDescent="0.25">
      <c r="A69" s="47" t="s">
        <v>421</v>
      </c>
      <c r="Z69" s="47" t="e">
        <f>AVERAGE(R69:U69)</f>
        <v>#DIV/0!</v>
      </c>
    </row>
    <row r="70" spans="1:61" x14ac:dyDescent="0.25">
      <c r="B70" t="s">
        <v>135</v>
      </c>
      <c r="D70" s="3" t="s">
        <v>0</v>
      </c>
      <c r="E70" t="str">
        <f>IF(F70=0,"N/A",IF(AND(F60/F70&gt;=0.95,F60/F70&gt;=1.05),"VALUES DON'T MATCH","OK"))</f>
        <v>OK</v>
      </c>
      <c r="F70" s="3">
        <f>J60</f>
        <v>778.42851700000006</v>
      </c>
      <c r="G70" s="3">
        <f>M60</f>
        <v>688.51897650000001</v>
      </c>
      <c r="H70" s="11">
        <f>IF(AND(NOT($V70),G70),(G70-F70)/G70,"")</f>
        <v>-0.13058396873393954</v>
      </c>
      <c r="I70" s="11"/>
      <c r="J70" s="25"/>
      <c r="K70" s="25"/>
      <c r="L70" s="25"/>
      <c r="M70" s="25"/>
      <c r="N70" s="25"/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B71" t="s">
        <v>422</v>
      </c>
      <c r="D71" s="3" t="s">
        <v>0</v>
      </c>
      <c r="E71" t="str">
        <f>IF(F71=0,"N/A",IF(AND(F61/F71&gt;=0.95,F61/F71&gt;=1.05),"VALUES DON'T MATCH","OK"))</f>
        <v>N/A</v>
      </c>
      <c r="F71" s="3">
        <f>K60</f>
        <v>0</v>
      </c>
      <c r="G71" s="3">
        <f>N60</f>
        <v>0</v>
      </c>
      <c r="H71" s="11" t="str">
        <f t="shared" ref="H71:H72" si="22">IF(AND(NOT($V71),G71),(G71-F71)/G71,"")</f>
        <v/>
      </c>
      <c r="I71" s="11"/>
      <c r="J71" s="25"/>
      <c r="K71" s="25"/>
      <c r="L71" s="25"/>
      <c r="M71" s="25"/>
      <c r="N71" s="25"/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B72" t="s">
        <v>134</v>
      </c>
      <c r="D72" s="3" t="s">
        <v>0</v>
      </c>
      <c r="E72" t="str">
        <f>IF(F72=0,"N/A",IF(AND(F62/F72&gt;=0.95,F62/F72&gt;=1.05),"VALUES DON'T MATCH","OK"))</f>
        <v>N/A</v>
      </c>
      <c r="F72" s="3">
        <f>L60</f>
        <v>0</v>
      </c>
      <c r="G72" s="3">
        <f>O60</f>
        <v>258.18671525000002</v>
      </c>
      <c r="H72" s="11">
        <f t="shared" si="22"/>
        <v>1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H73" s="11"/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s="47" customFormat="1" x14ac:dyDescent="0.25">
      <c r="A74" s="47" t="s">
        <v>560</v>
      </c>
    </row>
    <row r="75" spans="1:61" x14ac:dyDescent="0.25">
      <c r="E75" s="3" t="s">
        <v>416</v>
      </c>
      <c r="F75" s="3" t="s">
        <v>132</v>
      </c>
      <c r="G75" s="3" t="s">
        <v>131</v>
      </c>
      <c r="H75" s="11"/>
      <c r="M75" s="21"/>
      <c r="Q75"/>
      <c r="R75"/>
      <c r="S75"/>
      <c r="T75"/>
      <c r="U75"/>
      <c r="V75"/>
      <c r="W75"/>
      <c r="X75"/>
      <c r="Y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F76" s="3" t="s">
        <v>425</v>
      </c>
      <c r="G76" s="3" t="s">
        <v>425</v>
      </c>
      <c r="H76" s="3"/>
      <c r="M76" s="21"/>
      <c r="Q76"/>
      <c r="R76"/>
      <c r="S76"/>
      <c r="T76"/>
      <c r="U76"/>
      <c r="V76"/>
      <c r="W76"/>
      <c r="X76"/>
      <c r="Y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B77" t="s">
        <v>128</v>
      </c>
      <c r="D77" s="3" t="s">
        <v>136</v>
      </c>
      <c r="E77" s="2">
        <v>0.19</v>
      </c>
      <c r="F77" s="3">
        <f>F70*$E77</f>
        <v>147.90141823000002</v>
      </c>
      <c r="G77" s="3">
        <f>G70*$E77</f>
        <v>130.81860553499999</v>
      </c>
      <c r="H77" s="11">
        <f t="shared" ref="H77:H79" si="23">IF(AND(NOT($V77),G77),(G77-F77)/G77,"")</f>
        <v>-0.13058396873393971</v>
      </c>
      <c r="Q77"/>
      <c r="R77"/>
      <c r="S77"/>
      <c r="T77"/>
      <c r="U77"/>
      <c r="V77"/>
      <c r="W77"/>
      <c r="X77"/>
      <c r="Y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B78" t="s">
        <v>129</v>
      </c>
      <c r="D78" s="3" t="s">
        <v>136</v>
      </c>
      <c r="E78" s="2">
        <v>0</v>
      </c>
      <c r="F78" s="3">
        <f t="shared" ref="F78:G78" si="24">F71*$E78</f>
        <v>0</v>
      </c>
      <c r="G78" s="3">
        <f t="shared" si="24"/>
        <v>0</v>
      </c>
      <c r="H78" s="11" t="str">
        <f t="shared" si="23"/>
        <v/>
      </c>
      <c r="Q78"/>
      <c r="R78"/>
      <c r="S78"/>
      <c r="T78"/>
      <c r="U78"/>
      <c r="V78"/>
      <c r="W78"/>
      <c r="X78"/>
      <c r="Y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x14ac:dyDescent="0.25">
      <c r="B79" t="s">
        <v>130</v>
      </c>
      <c r="D79" s="3" t="s">
        <v>136</v>
      </c>
      <c r="E79" s="2">
        <v>0.1033</v>
      </c>
      <c r="F79" s="3">
        <f t="shared" ref="F79:G79" si="25">F72*$E79</f>
        <v>0</v>
      </c>
      <c r="G79" s="3">
        <f>G72*$E79</f>
        <v>26.670687685325003</v>
      </c>
      <c r="H79" s="11">
        <f t="shared" si="23"/>
        <v>1</v>
      </c>
      <c r="Q79"/>
      <c r="R79"/>
      <c r="S79"/>
      <c r="T79"/>
      <c r="U79"/>
      <c r="V79"/>
      <c r="W79"/>
      <c r="X79"/>
      <c r="Y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x14ac:dyDescent="0.25">
      <c r="Q80"/>
      <c r="R80"/>
      <c r="S80"/>
      <c r="T80"/>
      <c r="U80"/>
      <c r="V80"/>
      <c r="W80"/>
      <c r="X80"/>
      <c r="Y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s="38" customFormat="1" x14ac:dyDescent="0.25">
      <c r="D81" s="39"/>
      <c r="E81" s="39"/>
      <c r="F81" s="39" t="s">
        <v>424</v>
      </c>
      <c r="G81" s="39" t="s">
        <v>424</v>
      </c>
      <c r="H81" s="11" t="s">
        <v>423</v>
      </c>
      <c r="I81" s="11"/>
      <c r="J81" s="25"/>
      <c r="K81" s="25"/>
      <c r="L81" s="25"/>
      <c r="M81" s="25"/>
      <c r="N81" s="25"/>
      <c r="O81" s="11"/>
      <c r="Z81" s="40"/>
    </row>
    <row r="82" spans="1:61" s="38" customFormat="1" x14ac:dyDescent="0.25">
      <c r="D82" s="39"/>
      <c r="E82" s="39"/>
      <c r="F82" s="39" t="s">
        <v>427</v>
      </c>
      <c r="G82" s="39" t="s">
        <v>426</v>
      </c>
      <c r="H82" s="38" t="s">
        <v>425</v>
      </c>
      <c r="I82" s="11"/>
      <c r="J82" s="25"/>
      <c r="K82" s="25"/>
      <c r="L82" s="25"/>
      <c r="M82" s="25"/>
      <c r="N82" s="25"/>
      <c r="O82" s="11"/>
      <c r="Z82" s="40"/>
    </row>
    <row r="83" spans="1:61" s="38" customFormat="1" x14ac:dyDescent="0.25">
      <c r="D83" s="39" t="s">
        <v>136</v>
      </c>
      <c r="E83" s="39"/>
      <c r="F83" s="39">
        <f>SUM(F77:F80)</f>
        <v>147.90141823000002</v>
      </c>
      <c r="G83" s="39">
        <f>SUM(G77:G80)</f>
        <v>157.48929322032498</v>
      </c>
      <c r="H83" s="20">
        <f>(G83-F83)</f>
        <v>9.5878749903249627</v>
      </c>
      <c r="I83" s="20"/>
      <c r="J83" s="25"/>
      <c r="K83" s="25"/>
      <c r="L83" s="25"/>
      <c r="M83" s="25"/>
      <c r="N83" s="25"/>
      <c r="O83" s="11"/>
      <c r="Z83" s="40"/>
    </row>
    <row r="84" spans="1:61" s="33" customFormat="1" x14ac:dyDescent="0.25">
      <c r="D84" s="34"/>
      <c r="E84" s="34"/>
      <c r="F84" s="34"/>
      <c r="G84" s="34"/>
      <c r="H84" s="35"/>
      <c r="I84" s="35"/>
      <c r="J84" s="36"/>
      <c r="K84" s="36"/>
      <c r="L84" s="36"/>
      <c r="M84" s="36"/>
      <c r="N84" s="36"/>
      <c r="O84" s="35"/>
      <c r="Z84" s="37"/>
    </row>
    <row r="85" spans="1:61" s="27" customFormat="1" ht="21" x14ac:dyDescent="0.35">
      <c r="D85" s="28"/>
      <c r="E85" s="28"/>
      <c r="F85" s="28"/>
      <c r="G85" s="28" t="s">
        <v>75</v>
      </c>
      <c r="H85" s="32">
        <f>H83/G83</f>
        <v>6.08795353275964E-2</v>
      </c>
      <c r="I85" s="32"/>
      <c r="J85" s="30"/>
      <c r="K85" s="30"/>
      <c r="L85" s="30"/>
      <c r="M85" s="30"/>
      <c r="N85" s="30"/>
      <c r="O85" s="29"/>
      <c r="Z85" s="31"/>
    </row>
    <row r="86" spans="1:61" x14ac:dyDescent="0.25">
      <c r="Q86"/>
      <c r="R86"/>
      <c r="S86"/>
      <c r="T86"/>
      <c r="U86"/>
      <c r="V86"/>
      <c r="W86"/>
      <c r="X86"/>
      <c r="Y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x14ac:dyDescent="0.25">
      <c r="Q87"/>
      <c r="R87"/>
      <c r="S87"/>
      <c r="T87"/>
      <c r="U87"/>
      <c r="V87"/>
      <c r="W87"/>
      <c r="X87"/>
      <c r="Y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x14ac:dyDescent="0.25">
      <c r="Q88"/>
      <c r="R88"/>
      <c r="S88"/>
      <c r="T88"/>
      <c r="U88"/>
      <c r="V88"/>
      <c r="W88"/>
      <c r="X88"/>
      <c r="Y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s="47" customFormat="1" x14ac:dyDescent="0.25">
      <c r="A89" s="47" t="s">
        <v>545</v>
      </c>
    </row>
    <row r="90" spans="1:61" x14ac:dyDescent="0.25">
      <c r="D90" s="54" t="s">
        <v>138</v>
      </c>
      <c r="E90" s="54"/>
      <c r="F90" s="54" t="s">
        <v>139</v>
      </c>
      <c r="G90" s="54"/>
      <c r="H90" s="9" t="s">
        <v>482</v>
      </c>
      <c r="J90" s="9" t="s">
        <v>140</v>
      </c>
    </row>
    <row r="91" spans="1:61" s="47" customFormat="1" x14ac:dyDescent="0.25">
      <c r="D91" s="47" t="s">
        <v>132</v>
      </c>
      <c r="E91" s="47" t="s">
        <v>131</v>
      </c>
      <c r="F91" s="47" t="s">
        <v>132</v>
      </c>
      <c r="G91" s="47" t="s">
        <v>131</v>
      </c>
    </row>
    <row r="92" spans="1:61" x14ac:dyDescent="0.25">
      <c r="B92" t="s">
        <v>133</v>
      </c>
      <c r="D92" s="17">
        <f>F15*1000/Overview!$L$18</f>
        <v>3.3914101168225619</v>
      </c>
      <c r="E92" s="17">
        <f>G19*1000/Overview!$M$18</f>
        <v>47.987063131697994</v>
      </c>
      <c r="F92" s="17">
        <f>F15*1000/Overview!$L$17</f>
        <v>2.9167725329689413</v>
      </c>
      <c r="G92" s="17">
        <f>G19*1000/Overview!$L$17</f>
        <v>41.900775942653681</v>
      </c>
      <c r="H92" s="2">
        <v>24.63</v>
      </c>
      <c r="I92" s="2"/>
      <c r="J92" s="9">
        <f>ABS(1-(H92/F92))</f>
        <v>7.4442649269360306</v>
      </c>
      <c r="K92" s="3"/>
      <c r="L92" s="3"/>
      <c r="M92" s="3"/>
      <c r="N92" s="3"/>
    </row>
    <row r="93" spans="1:61" x14ac:dyDescent="0.25">
      <c r="B93" t="s">
        <v>402</v>
      </c>
      <c r="D93" s="17">
        <f>F21*1000/Overview!$L$18</f>
        <v>12.325826447450604</v>
      </c>
      <c r="E93" s="17">
        <f>G21*1000/Overview!$L$18</f>
        <v>35.459021575661055</v>
      </c>
      <c r="F93" s="17">
        <f>F21*1000/Overview!$L$17</f>
        <v>10.600791644081495</v>
      </c>
      <c r="G93" s="17">
        <f>G21*1000/Overview!$L$17</f>
        <v>30.496429690061117</v>
      </c>
      <c r="H93" s="55">
        <v>29.95</v>
      </c>
      <c r="I93" s="19"/>
      <c r="J93" s="56">
        <f>ABS(1-(H93/(D93+D94)))</f>
        <v>0.58176233482887385</v>
      </c>
      <c r="K93" s="26"/>
      <c r="L93" s="26"/>
      <c r="M93" s="26"/>
      <c r="N93" s="26"/>
    </row>
    <row r="94" spans="1:61" x14ac:dyDescent="0.25">
      <c r="B94" t="s">
        <v>403</v>
      </c>
      <c r="D94" s="17">
        <f>((F23+F27)/Overview!L18)*1000</f>
        <v>59.284175458393165</v>
      </c>
      <c r="E94" s="17">
        <f>((G23+G27)/Overview!M18)*1000</f>
        <v>11.700728160302136</v>
      </c>
      <c r="F94" s="17">
        <f>((F23+F27)/Overview!L17)*1000</f>
        <v>50.987184875995233</v>
      </c>
      <c r="G94" s="17">
        <f>((G23+G27)/Overview!M17)*1000</f>
        <v>10.216703357427791</v>
      </c>
      <c r="H94" s="55"/>
      <c r="I94" s="19"/>
      <c r="J94" s="56"/>
      <c r="K94" s="26"/>
      <c r="L94" s="26"/>
      <c r="M94" s="26"/>
      <c r="N94" s="26"/>
    </row>
    <row r="95" spans="1:61" x14ac:dyDescent="0.25">
      <c r="B95" t="s">
        <v>404</v>
      </c>
      <c r="D95" s="17">
        <f>(F35/Overview!L18)*1000</f>
        <v>0</v>
      </c>
      <c r="E95" s="17">
        <f>(G35/Overview!M18)*1000</f>
        <v>0</v>
      </c>
      <c r="F95" s="17">
        <f>(G35/Overview!M17)*1000</f>
        <v>0</v>
      </c>
      <c r="G95" s="17">
        <f>(G35/Overview!M17)*1000</f>
        <v>0</v>
      </c>
      <c r="H95" s="12">
        <v>0.53</v>
      </c>
      <c r="I95" s="12"/>
      <c r="J95" s="9" t="e">
        <f>1-(H95/F95)</f>
        <v>#DIV/0!</v>
      </c>
    </row>
    <row r="96" spans="1:61" x14ac:dyDescent="0.25">
      <c r="B96" t="s">
        <v>405</v>
      </c>
      <c r="D96" s="17">
        <f>($F$13/Overview!$L$18)*1000</f>
        <v>30.558323914187969</v>
      </c>
      <c r="E96" s="17">
        <f>($G$13/Overview!$M$18)*1000</f>
        <v>36.228785541434185</v>
      </c>
      <c r="F96" s="17">
        <f>($F$13/Overview!$L$17)*1000</f>
        <v>26.281598738043385</v>
      </c>
      <c r="G96" s="17">
        <f>($G$13/Overview!$M$17)*1000</f>
        <v>31.633822254968468</v>
      </c>
      <c r="H96" s="12">
        <v>19.91</v>
      </c>
      <c r="I96" s="12"/>
      <c r="J96" s="9">
        <f>1-(H96/F96)</f>
        <v>0.24243573617994207</v>
      </c>
    </row>
    <row r="112" spans="10:10" x14ac:dyDescent="0.25">
      <c r="J112" s="9"/>
    </row>
    <row r="113" spans="10:10" x14ac:dyDescent="0.25">
      <c r="J113" s="9"/>
    </row>
  </sheetData>
  <mergeCells count="4">
    <mergeCell ref="D90:E90"/>
    <mergeCell ref="F90:G90"/>
    <mergeCell ref="H93:H94"/>
    <mergeCell ref="J93:J9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L3" sqref="L3"/>
    </sheetView>
  </sheetViews>
  <sheetFormatPr defaultColWidth="9.140625" defaultRowHeight="15" x14ac:dyDescent="0.25"/>
  <cols>
    <col min="1" max="1" width="3.7109375" customWidth="1"/>
    <col min="2" max="2" width="27.28515625" style="46" customWidth="1"/>
    <col min="3" max="3" width="13.28515625" style="46" customWidth="1"/>
    <col min="4" max="4" width="9.42578125" bestFit="1" customWidth="1"/>
    <col min="5" max="5" width="13.140625" bestFit="1" customWidth="1"/>
    <col min="6" max="9" width="9.140625" customWidth="1"/>
    <col min="10" max="10" width="11.28515625" customWidth="1"/>
    <col min="11" max="11" width="101.140625" customWidth="1"/>
    <col min="12" max="12" width="9.42578125" customWidth="1"/>
    <col min="13" max="13" width="8.5703125" customWidth="1"/>
    <col min="14" max="14" width="10.5703125" customWidth="1"/>
    <col min="15" max="16" width="8.5703125" customWidth="1"/>
    <col min="17" max="17" width="9.140625" customWidth="1"/>
    <col min="18" max="18" width="9.5703125" customWidth="1"/>
    <col min="19" max="19" width="9.140625" customWidth="1"/>
  </cols>
  <sheetData>
    <row r="1" spans="1:18" x14ac:dyDescent="0.25">
      <c r="D1" s="1" t="s">
        <v>141</v>
      </c>
      <c r="E1" s="1" t="s">
        <v>507</v>
      </c>
      <c r="L1" s="1" t="s">
        <v>141</v>
      </c>
      <c r="M1" s="1" t="s">
        <v>8</v>
      </c>
      <c r="N1" s="1" t="s">
        <v>97</v>
      </c>
      <c r="O1" s="1" t="s">
        <v>98</v>
      </c>
      <c r="P1" s="1" t="s">
        <v>99</v>
      </c>
      <c r="R1" s="1" t="s">
        <v>8</v>
      </c>
    </row>
    <row r="2" spans="1:18" s="47" customFormat="1" x14ac:dyDescent="0.25">
      <c r="A2" s="47" t="s">
        <v>555</v>
      </c>
      <c r="B2" s="48"/>
    </row>
    <row r="3" spans="1:18" x14ac:dyDescent="0.25">
      <c r="B3" s="46" t="s">
        <v>556</v>
      </c>
      <c r="D3" s="45">
        <f>L3</f>
        <v>0</v>
      </c>
      <c r="E3" s="45">
        <f>R3</f>
        <v>135</v>
      </c>
      <c r="K3" t="s">
        <v>150</v>
      </c>
      <c r="L3" s="3">
        <f>INDEX(DATABASE!$1:$10000,MATCH($K3,DATABASE!$A:$A,0),MATCH(L$1,DATABASE!$1:$1,0))</f>
        <v>0</v>
      </c>
      <c r="M3" s="3">
        <f>INDEX(DATABASE!$1:$10000,MATCH($K3,DATABASE!$A:$A,0),MATCH(M$1,DATABASE!$1:$1,0))</f>
        <v>0</v>
      </c>
      <c r="N3" s="3">
        <f>INDEX(DATABASE!$1:$10000,MATCH($K3,DATABASE!$A:$A,0),MATCH(N$1,DATABASE!$1:$1,0))</f>
        <v>90</v>
      </c>
      <c r="O3" s="3">
        <f>INDEX(DATABASE!$1:$10000,MATCH($K3,DATABASE!$A:$A,0),MATCH(O$1,DATABASE!$1:$1,0))</f>
        <v>180</v>
      </c>
      <c r="P3" s="3">
        <f>INDEX(DATABASE!$1:$10000,MATCH($K3,DATABASE!$A:$A,0),MATCH(P$1,DATABASE!$1:$1,0))</f>
        <v>270</v>
      </c>
      <c r="R3" s="2">
        <f>AVERAGE(Overview!M3:P3)</f>
        <v>135</v>
      </c>
    </row>
    <row r="4" spans="1:18" x14ac:dyDescent="0.25">
      <c r="B4" s="46" t="s">
        <v>557</v>
      </c>
      <c r="D4" s="45">
        <f>L4</f>
        <v>8760</v>
      </c>
      <c r="E4" s="45">
        <f>R4</f>
        <v>8760</v>
      </c>
      <c r="K4" t="s">
        <v>151</v>
      </c>
      <c r="L4" s="3">
        <f>INDEX(DATABASE!$1:$10000,MATCH($K4,DATABASE!$A:$A,0),MATCH(L$1,DATABASE!$1:$1,0))</f>
        <v>8760</v>
      </c>
      <c r="M4" s="3">
        <f>INDEX(DATABASE!$1:$10000,MATCH($K4,DATABASE!$A:$A,0),MATCH(M$1,DATABASE!$1:$1,0))</f>
        <v>8760</v>
      </c>
      <c r="N4" s="3">
        <f>INDEX(DATABASE!$1:$10000,MATCH($K4,DATABASE!$A:$A,0),MATCH(N$1,DATABASE!$1:$1,0))</f>
        <v>8760</v>
      </c>
      <c r="O4" s="3">
        <f>INDEX(DATABASE!$1:$10000,MATCH($K4,DATABASE!$A:$A,0),MATCH(O$1,DATABASE!$1:$1,0))</f>
        <v>8760</v>
      </c>
      <c r="P4" s="3">
        <f>INDEX(DATABASE!$1:$10000,MATCH($K4,DATABASE!$A:$A,0),MATCH(P$1,DATABASE!$1:$1,0))</f>
        <v>8760</v>
      </c>
      <c r="R4" s="2">
        <f>AVERAGE(Overview!M4:P4)</f>
        <v>8760</v>
      </c>
    </row>
    <row r="5" spans="1:18" s="47" customFormat="1" x14ac:dyDescent="0.25">
      <c r="A5" s="47" t="s">
        <v>558</v>
      </c>
      <c r="B5" s="48"/>
      <c r="L5" s="3" t="e">
        <f>INDEX(DATABASE!$1:$10000,MATCH($K5,DATABASE!$A:$A,0),MATCH(L$1,DATABASE!$1:$1,0))</f>
        <v>#N/A</v>
      </c>
      <c r="M5" s="3" t="e">
        <f>INDEX(DATABASE!$1:$10000,MATCH($K5,DATABASE!$A:$A,0),MATCH(M$1,DATABASE!$1:$1,0))</f>
        <v>#N/A</v>
      </c>
      <c r="N5" s="3" t="e">
        <f>INDEX(DATABASE!$1:$10000,MATCH($K5,DATABASE!$A:$A,0),MATCH(N$1,DATABASE!$1:$1,0))</f>
        <v>#N/A</v>
      </c>
      <c r="O5" s="3" t="e">
        <f>INDEX(DATABASE!$1:$10000,MATCH($K5,DATABASE!$A:$A,0),MATCH(O$1,DATABASE!$1:$1,0))</f>
        <v>#N/A</v>
      </c>
      <c r="P5" s="3" t="e">
        <f>INDEX(DATABASE!$1:$10000,MATCH($K5,DATABASE!$A:$A,0),MATCH(P$1,DATABASE!$1:$1,0))</f>
        <v>#N/A</v>
      </c>
    </row>
    <row r="6" spans="1:18" x14ac:dyDescent="0.25">
      <c r="B6" s="46" t="s">
        <v>534</v>
      </c>
      <c r="D6" s="45">
        <f>L6</f>
        <v>11.75</v>
      </c>
      <c r="E6" s="45">
        <f>R6</f>
        <v>0</v>
      </c>
      <c r="K6" t="s">
        <v>359</v>
      </c>
      <c r="L6" s="3">
        <f>INDEX(DATABASE!$1:$10000,MATCH($K6,DATABASE!$A:$A,0),MATCH(L$1,DATABASE!$1:$1,0))</f>
        <v>11.75</v>
      </c>
      <c r="M6" s="3">
        <f>INDEX(DATABASE!$1:$10000,MATCH($K6,DATABASE!$A:$A,0),MATCH(M$1,DATABASE!$1:$1,0))</f>
        <v>0</v>
      </c>
      <c r="N6" s="3">
        <f>INDEX(DATABASE!$1:$10000,MATCH($K6,DATABASE!$A:$A,0),MATCH(N$1,DATABASE!$1:$1,0))</f>
        <v>0</v>
      </c>
      <c r="O6" s="3">
        <f>INDEX(DATABASE!$1:$10000,MATCH($K6,DATABASE!$A:$A,0),MATCH(O$1,DATABASE!$1:$1,0))</f>
        <v>0</v>
      </c>
      <c r="P6" s="3">
        <f>INDEX(DATABASE!$1:$10000,MATCH($K6,DATABASE!$A:$A,0),MATCH(P$1,DATABASE!$1:$1,0))</f>
        <v>0</v>
      </c>
      <c r="R6" s="2">
        <f>AVERAGE(Overview!M6:P6)</f>
        <v>0</v>
      </c>
    </row>
    <row r="7" spans="1:18" x14ac:dyDescent="0.25">
      <c r="B7" s="46" t="s">
        <v>535</v>
      </c>
      <c r="D7" s="45">
        <f>L7</f>
        <v>3118.25</v>
      </c>
      <c r="E7" s="45">
        <f>R7</f>
        <v>13.125</v>
      </c>
      <c r="K7" t="s">
        <v>360</v>
      </c>
      <c r="L7" s="3">
        <f>INDEX(DATABASE!$1:$10000,MATCH($K7,DATABASE!$A:$A,0),MATCH(L$1,DATABASE!$1:$1,0))</f>
        <v>3118.25</v>
      </c>
      <c r="M7" s="3">
        <f>INDEX(DATABASE!$1:$10000,MATCH($K7,DATABASE!$A:$A,0),MATCH(M$1,DATABASE!$1:$1,0))</f>
        <v>10.5</v>
      </c>
      <c r="N7" s="3">
        <f>INDEX(DATABASE!$1:$10000,MATCH($K7,DATABASE!$A:$A,0),MATCH(N$1,DATABASE!$1:$1,0))</f>
        <v>10.5</v>
      </c>
      <c r="O7" s="3">
        <f>INDEX(DATABASE!$1:$10000,MATCH($K7,DATABASE!$A:$A,0),MATCH(O$1,DATABASE!$1:$1,0))</f>
        <v>16.5</v>
      </c>
      <c r="P7" s="3">
        <f>INDEX(DATABASE!$1:$10000,MATCH($K7,DATABASE!$A:$A,0),MATCH(P$1,DATABASE!$1:$1,0))</f>
        <v>15</v>
      </c>
      <c r="R7" s="2">
        <f>AVERAGE(Overview!M7:P7)</f>
        <v>13.125</v>
      </c>
    </row>
    <row r="8" spans="1:18" x14ac:dyDescent="0.25">
      <c r="D8" s="45"/>
      <c r="E8" s="45"/>
      <c r="L8" s="3" t="e">
        <f>INDEX(DATABASE!$1:$10000,MATCH($K8,DATABASE!$A:$A,0),MATCH(L$1,DATABASE!$1:$1,0))</f>
        <v>#N/A</v>
      </c>
      <c r="M8" s="3" t="e">
        <f>INDEX(DATABASE!$1:$10000,MATCH($K8,DATABASE!$A:$A,0),MATCH(M$1,DATABASE!$1:$1,0))</f>
        <v>#N/A</v>
      </c>
      <c r="N8" s="3" t="e">
        <f>INDEX(DATABASE!$1:$10000,MATCH($K8,DATABASE!$A:$A,0),MATCH(N$1,DATABASE!$1:$1,0))</f>
        <v>#N/A</v>
      </c>
      <c r="O8" s="3" t="e">
        <f>INDEX(DATABASE!$1:$10000,MATCH($K8,DATABASE!$A:$A,0),MATCH(O$1,DATABASE!$1:$1,0))</f>
        <v>#N/A</v>
      </c>
      <c r="P8" s="3" t="e">
        <f>INDEX(DATABASE!$1:$10000,MATCH($K8,DATABASE!$A:$A,0),MATCH(P$1,DATABASE!$1:$1,0))</f>
        <v>#N/A</v>
      </c>
      <c r="R8" s="2"/>
    </row>
    <row r="9" spans="1:18" s="47" customFormat="1" x14ac:dyDescent="0.25">
      <c r="A9" s="47" t="s">
        <v>519</v>
      </c>
      <c r="B9" s="48"/>
      <c r="L9" s="3" t="e">
        <f>INDEX(DATABASE!$1:$10000,MATCH($K9,DATABASE!$A:$A,0),MATCH(L$1,DATABASE!$1:$1,0))</f>
        <v>#N/A</v>
      </c>
      <c r="M9" s="3" t="e">
        <f>INDEX(DATABASE!$1:$10000,MATCH($K9,DATABASE!$A:$A,0),MATCH(M$1,DATABASE!$1:$1,0))</f>
        <v>#N/A</v>
      </c>
      <c r="N9" s="3" t="e">
        <f>INDEX(DATABASE!$1:$10000,MATCH($K9,DATABASE!$A:$A,0),MATCH(N$1,DATABASE!$1:$1,0))</f>
        <v>#N/A</v>
      </c>
      <c r="O9" s="3" t="e">
        <f>INDEX(DATABASE!$1:$10000,MATCH($K9,DATABASE!$A:$A,0),MATCH(O$1,DATABASE!$1:$1,0))</f>
        <v>#N/A</v>
      </c>
      <c r="P9" s="3" t="e">
        <f>INDEX(DATABASE!$1:$10000,MATCH($K9,DATABASE!$A:$A,0),MATCH(P$1,DATABASE!$1:$1,0))</f>
        <v>#N/A</v>
      </c>
    </row>
    <row r="10" spans="1:18" x14ac:dyDescent="0.25">
      <c r="B10" s="46" t="s">
        <v>536</v>
      </c>
      <c r="D10" s="45">
        <f>L10</f>
        <v>29.83</v>
      </c>
      <c r="E10" s="45">
        <f>R10</f>
        <v>36.590000000000003</v>
      </c>
      <c r="K10" t="s">
        <v>384</v>
      </c>
      <c r="L10" s="3">
        <f>INDEX(DATABASE!$1:$10000,MATCH($K10,DATABASE!$A:$A,0),MATCH(L$1,DATABASE!$1:$1,0))</f>
        <v>29.83</v>
      </c>
      <c r="M10" s="3">
        <f>INDEX(DATABASE!$1:$10000,MATCH($K10,DATABASE!$A:$A,0),MATCH(M$1,DATABASE!$1:$1,0))</f>
        <v>36.590000000000003</v>
      </c>
      <c r="N10" s="3">
        <f>INDEX(DATABASE!$1:$10000,MATCH($K10,DATABASE!$A:$A,0),MATCH(N$1,DATABASE!$1:$1,0))</f>
        <v>36.590000000000003</v>
      </c>
      <c r="O10" s="3">
        <f>INDEX(DATABASE!$1:$10000,MATCH($K10,DATABASE!$A:$A,0),MATCH(O$1,DATABASE!$1:$1,0))</f>
        <v>36.590000000000003</v>
      </c>
      <c r="P10" s="3">
        <f>INDEX(DATABASE!$1:$10000,MATCH($K10,DATABASE!$A:$A,0),MATCH(P$1,DATABASE!$1:$1,0))</f>
        <v>36.590000000000003</v>
      </c>
      <c r="R10" s="2">
        <f>AVERAGE(Overview!M10:P10)</f>
        <v>36.590000000000003</v>
      </c>
    </row>
    <row r="11" spans="1:18" x14ac:dyDescent="0.25">
      <c r="B11" s="46" t="s">
        <v>508</v>
      </c>
      <c r="D11" s="45">
        <f>L11</f>
        <v>0.209499127827</v>
      </c>
      <c r="E11" s="45">
        <f>R11</f>
        <v>0.454480673271</v>
      </c>
      <c r="K11" s="14" t="s">
        <v>390</v>
      </c>
      <c r="L11" s="3">
        <f>INDEX(DATABASE!$1:$10000,MATCH($K11,DATABASE!$A:$A,0),MATCH(L$1,DATABASE!$1:$1,0))</f>
        <v>0.209499127827</v>
      </c>
      <c r="M11" s="3">
        <f>INDEX(DATABASE!$1:$10000,MATCH($K11,DATABASE!$A:$A,0),MATCH(M$1,DATABASE!$1:$1,0))</f>
        <v>0.454480673271</v>
      </c>
      <c r="N11" s="3">
        <f>INDEX(DATABASE!$1:$10000,MATCH($K11,DATABASE!$A:$A,0),MATCH(N$1,DATABASE!$1:$1,0))</f>
        <v>0.454480673271</v>
      </c>
      <c r="O11" s="3">
        <f>INDEX(DATABASE!$1:$10000,MATCH($K11,DATABASE!$A:$A,0),MATCH(O$1,DATABASE!$1:$1,0))</f>
        <v>0.454480673271</v>
      </c>
      <c r="P11" s="3">
        <f>INDEX(DATABASE!$1:$10000,MATCH($K11,DATABASE!$A:$A,0),MATCH(P$1,DATABASE!$1:$1,0))</f>
        <v>0.454480673271</v>
      </c>
      <c r="R11" s="2">
        <f>AVERAGE(Overview!M11:P11)</f>
        <v>0.454480673271</v>
      </c>
    </row>
    <row r="12" spans="1:18" x14ac:dyDescent="0.25">
      <c r="B12" s="46" t="s">
        <v>84</v>
      </c>
      <c r="D12" s="45">
        <f>L12</f>
        <v>0.78</v>
      </c>
      <c r="E12" s="45">
        <f>R12</f>
        <v>2.4929999999999999</v>
      </c>
      <c r="K12" s="15" t="s">
        <v>391</v>
      </c>
      <c r="L12" s="3">
        <f>INDEX(DATABASE!$1:$10000,MATCH($K12,DATABASE!$A:$A,0),MATCH(L$1,DATABASE!$1:$1,0))</f>
        <v>0.78</v>
      </c>
      <c r="M12" s="3">
        <f>INDEX(DATABASE!$1:$10000,MATCH($K12,DATABASE!$A:$A,0),MATCH(M$1,DATABASE!$1:$1,0))</f>
        <v>2.4929999999999999</v>
      </c>
      <c r="N12" s="3">
        <f>INDEX(DATABASE!$1:$10000,MATCH($K12,DATABASE!$A:$A,0),MATCH(N$1,DATABASE!$1:$1,0))</f>
        <v>2.4929999999999999</v>
      </c>
      <c r="O12" s="3">
        <f>INDEX(DATABASE!$1:$10000,MATCH($K12,DATABASE!$A:$A,0),MATCH(O$1,DATABASE!$1:$1,0))</f>
        <v>2.4929999999999999</v>
      </c>
      <c r="P12" s="3">
        <f>INDEX(DATABASE!$1:$10000,MATCH($K12,DATABASE!$A:$A,0),MATCH(P$1,DATABASE!$1:$1,0))</f>
        <v>2.4929999999999999</v>
      </c>
      <c r="R12" s="2">
        <f>AVERAGE(Overview!M12:P12)</f>
        <v>2.4929999999999999</v>
      </c>
    </row>
    <row r="13" spans="1:18" x14ac:dyDescent="0.25">
      <c r="B13" s="46" t="s">
        <v>516</v>
      </c>
      <c r="D13" s="45">
        <f t="shared" ref="D13:D24" si="0">L13</f>
        <v>0.47399999999999998</v>
      </c>
      <c r="E13" s="45">
        <f t="shared" ref="E13:E24" si="1">R13</f>
        <v>0.42599999999999999</v>
      </c>
      <c r="K13" s="14" t="s">
        <v>486</v>
      </c>
      <c r="L13" s="3">
        <f>INDEX(DATABASE!$1:$10000,MATCH($K13,DATABASE!$A:$A,0),MATCH(L$1,DATABASE!$1:$1,0))</f>
        <v>0.47399999999999998</v>
      </c>
      <c r="M13" s="3">
        <f>INDEX(DATABASE!$1:$10000,MATCH($K13,DATABASE!$A:$A,0),MATCH(M$1,DATABASE!$1:$1,0))</f>
        <v>0.42599999999999999</v>
      </c>
      <c r="N13" s="3">
        <f>INDEX(DATABASE!$1:$10000,MATCH($K13,DATABASE!$A:$A,0),MATCH(N$1,DATABASE!$1:$1,0))</f>
        <v>0.42599999999999999</v>
      </c>
      <c r="O13" s="3">
        <f>INDEX(DATABASE!$1:$10000,MATCH($K13,DATABASE!$A:$A,0),MATCH(O$1,DATABASE!$1:$1,0))</f>
        <v>0.42599999999999999</v>
      </c>
      <c r="P13" s="3">
        <f>INDEX(DATABASE!$1:$10000,MATCH($K13,DATABASE!$A:$A,0),MATCH(P$1,DATABASE!$1:$1,0))</f>
        <v>0.42599999999999999</v>
      </c>
      <c r="R13" s="2">
        <f>AVERAGE(Overview!M13:P13)</f>
        <v>0.42599999999999999</v>
      </c>
    </row>
    <row r="14" spans="1:18" x14ac:dyDescent="0.25">
      <c r="B14" s="46" t="s">
        <v>518</v>
      </c>
      <c r="D14" s="45">
        <f t="shared" si="0"/>
        <v>0.66100000000000003</v>
      </c>
      <c r="E14" s="45">
        <f t="shared" si="1"/>
        <v>0.308</v>
      </c>
      <c r="K14" s="15" t="s">
        <v>488</v>
      </c>
      <c r="L14" s="3">
        <f>INDEX(DATABASE!$1:$10000,MATCH($K14,DATABASE!$A:$A,0),MATCH(L$1,DATABASE!$1:$1,0))</f>
        <v>0.66100000000000003</v>
      </c>
      <c r="M14" s="3">
        <f>INDEX(DATABASE!$1:$10000,MATCH($K14,DATABASE!$A:$A,0),MATCH(M$1,DATABASE!$1:$1,0))</f>
        <v>0.308</v>
      </c>
      <c r="N14" s="3">
        <f>INDEX(DATABASE!$1:$10000,MATCH($K14,DATABASE!$A:$A,0),MATCH(N$1,DATABASE!$1:$1,0))</f>
        <v>0.308</v>
      </c>
      <c r="O14" s="3">
        <f>INDEX(DATABASE!$1:$10000,MATCH($K14,DATABASE!$A:$A,0),MATCH(O$1,DATABASE!$1:$1,0))</f>
        <v>0.308</v>
      </c>
      <c r="P14" s="3">
        <f>INDEX(DATABASE!$1:$10000,MATCH($K14,DATABASE!$A:$A,0),MATCH(P$1,DATABASE!$1:$1,0))</f>
        <v>0.308</v>
      </c>
      <c r="R14" s="2">
        <f>AVERAGE(Overview!M14:P14)</f>
        <v>0.308</v>
      </c>
    </row>
    <row r="15" spans="1:18" x14ac:dyDescent="0.25">
      <c r="D15" s="45"/>
      <c r="E15" s="45"/>
      <c r="K15" s="15"/>
      <c r="L15" s="3" t="e">
        <f>INDEX(DATABASE!$1:$10000,MATCH($K15,DATABASE!$A:$A,0),MATCH(L$1,DATABASE!$1:$1,0))</f>
        <v>#N/A</v>
      </c>
      <c r="M15" s="3" t="e">
        <f>INDEX(DATABASE!$1:$10000,MATCH($K15,DATABASE!$A:$A,0),MATCH(M$1,DATABASE!$1:$1,0))</f>
        <v>#N/A</v>
      </c>
      <c r="N15" s="3" t="e">
        <f>INDEX(DATABASE!$1:$10000,MATCH($K15,DATABASE!$A:$A,0),MATCH(N$1,DATABASE!$1:$1,0))</f>
        <v>#N/A</v>
      </c>
      <c r="O15" s="3" t="e">
        <f>INDEX(DATABASE!$1:$10000,MATCH($K15,DATABASE!$A:$A,0),MATCH(O$1,DATABASE!$1:$1,0))</f>
        <v>#N/A</v>
      </c>
      <c r="P15" s="3" t="e">
        <f>INDEX(DATABASE!$1:$10000,MATCH($K15,DATABASE!$A:$A,0),MATCH(P$1,DATABASE!$1:$1,0))</f>
        <v>#N/A</v>
      </c>
      <c r="R15" s="2"/>
    </row>
    <row r="16" spans="1:18" s="47" customFormat="1" x14ac:dyDescent="0.25">
      <c r="A16" s="47" t="s">
        <v>520</v>
      </c>
      <c r="B16" s="48"/>
      <c r="L16" s="3" t="e">
        <f>INDEX(DATABASE!$1:$10000,MATCH($K16,DATABASE!$A:$A,0),MATCH(L$1,DATABASE!$1:$1,0))</f>
        <v>#N/A</v>
      </c>
      <c r="M16" s="3" t="e">
        <f>INDEX(DATABASE!$1:$10000,MATCH($K16,DATABASE!$A:$A,0),MATCH(M$1,DATABASE!$1:$1,0))</f>
        <v>#N/A</v>
      </c>
      <c r="N16" s="3" t="e">
        <f>INDEX(DATABASE!$1:$10000,MATCH($K16,DATABASE!$A:$A,0),MATCH(N$1,DATABASE!$1:$1,0))</f>
        <v>#N/A</v>
      </c>
      <c r="O16" s="3" t="e">
        <f>INDEX(DATABASE!$1:$10000,MATCH($K16,DATABASE!$A:$A,0),MATCH(O$1,DATABASE!$1:$1,0))</f>
        <v>#N/A</v>
      </c>
      <c r="P16" s="3" t="e">
        <f>INDEX(DATABASE!$1:$10000,MATCH($K16,DATABASE!$A:$A,0),MATCH(P$1,DATABASE!$1:$1,0))</f>
        <v>#N/A</v>
      </c>
    </row>
    <row r="17" spans="1:18" x14ac:dyDescent="0.25">
      <c r="B17" s="46" t="s">
        <v>509</v>
      </c>
      <c r="D17" s="45">
        <f t="shared" si="0"/>
        <v>6161.86</v>
      </c>
      <c r="E17" s="45">
        <f t="shared" si="1"/>
        <v>6161.86</v>
      </c>
      <c r="K17" s="14" t="s">
        <v>392</v>
      </c>
      <c r="L17" s="3">
        <f>INDEX(DATABASE!$1:$10000,MATCH($K17,DATABASE!$A:$A,0),MATCH(L$1,DATABASE!$1:$1,0))</f>
        <v>6161.86</v>
      </c>
      <c r="M17" s="3">
        <f>INDEX(DATABASE!$1:$10000,MATCH($K17,DATABASE!$A:$A,0),MATCH(M$1,DATABASE!$1:$1,0))</f>
        <v>6161.86</v>
      </c>
      <c r="N17" s="3">
        <f>INDEX(DATABASE!$1:$10000,MATCH($K17,DATABASE!$A:$A,0),MATCH(N$1,DATABASE!$1:$1,0))</f>
        <v>6161.86</v>
      </c>
      <c r="O17" s="3">
        <f>INDEX(DATABASE!$1:$10000,MATCH($K17,DATABASE!$A:$A,0),MATCH(O$1,DATABASE!$1:$1,0))</f>
        <v>6161.86</v>
      </c>
      <c r="P17" s="3">
        <f>INDEX(DATABASE!$1:$10000,MATCH($K17,DATABASE!$A:$A,0),MATCH(P$1,DATABASE!$1:$1,0))</f>
        <v>6161.86</v>
      </c>
      <c r="R17" s="2">
        <f>AVERAGE(Overview!M17:P17)</f>
        <v>6161.86</v>
      </c>
    </row>
    <row r="18" spans="1:18" x14ac:dyDescent="0.25">
      <c r="B18" s="46" t="s">
        <v>510</v>
      </c>
      <c r="D18" s="45">
        <f t="shared" si="0"/>
        <v>5299.49</v>
      </c>
      <c r="E18" s="45">
        <f t="shared" si="1"/>
        <v>5380.34</v>
      </c>
      <c r="K18" s="15" t="s">
        <v>393</v>
      </c>
      <c r="L18" s="3">
        <f>INDEX(DATABASE!$1:$10000,MATCH($K18,DATABASE!$A:$A,0),MATCH(L$1,DATABASE!$1:$1,0))</f>
        <v>5299.49</v>
      </c>
      <c r="M18" s="3">
        <f>INDEX(DATABASE!$1:$10000,MATCH($K18,DATABASE!$A:$A,0),MATCH(M$1,DATABASE!$1:$1,0))</f>
        <v>5380.34</v>
      </c>
      <c r="N18" s="3">
        <f>INDEX(DATABASE!$1:$10000,MATCH($K18,DATABASE!$A:$A,0),MATCH(N$1,DATABASE!$1:$1,0))</f>
        <v>5380.34</v>
      </c>
      <c r="O18" s="3">
        <f>INDEX(DATABASE!$1:$10000,MATCH($K18,DATABASE!$A:$A,0),MATCH(O$1,DATABASE!$1:$1,0))</f>
        <v>5380.34</v>
      </c>
      <c r="P18" s="3">
        <f>INDEX(DATABASE!$1:$10000,MATCH($K18,DATABASE!$A:$A,0),MATCH(P$1,DATABASE!$1:$1,0))</f>
        <v>5380.34</v>
      </c>
      <c r="R18" s="2">
        <f>AVERAGE(Overview!M18:P18)</f>
        <v>5380.34</v>
      </c>
    </row>
    <row r="19" spans="1:18" x14ac:dyDescent="0.25">
      <c r="B19" s="46" t="s">
        <v>511</v>
      </c>
      <c r="D19" s="45">
        <f t="shared" si="0"/>
        <v>862.37</v>
      </c>
      <c r="E19" s="45">
        <f t="shared" si="1"/>
        <v>781.52</v>
      </c>
      <c r="K19" s="14" t="s">
        <v>394</v>
      </c>
      <c r="L19" s="3">
        <f>INDEX(DATABASE!$1:$10000,MATCH($K19,DATABASE!$A:$A,0),MATCH(L$1,DATABASE!$1:$1,0))</f>
        <v>862.37</v>
      </c>
      <c r="M19" s="3">
        <f>INDEX(DATABASE!$1:$10000,MATCH($K19,DATABASE!$A:$A,0),MATCH(M$1,DATABASE!$1:$1,0))</f>
        <v>781.52</v>
      </c>
      <c r="N19" s="3">
        <f>INDEX(DATABASE!$1:$10000,MATCH($K19,DATABASE!$A:$A,0),MATCH(N$1,DATABASE!$1:$1,0))</f>
        <v>781.52</v>
      </c>
      <c r="O19" s="3">
        <f>INDEX(DATABASE!$1:$10000,MATCH($K19,DATABASE!$A:$A,0),MATCH(O$1,DATABASE!$1:$1,0))</f>
        <v>781.52</v>
      </c>
      <c r="P19" s="3">
        <f>INDEX(DATABASE!$1:$10000,MATCH($K19,DATABASE!$A:$A,0),MATCH(P$1,DATABASE!$1:$1,0))</f>
        <v>781.52</v>
      </c>
      <c r="R19" s="2">
        <f>AVERAGE(Overview!M19:P19)</f>
        <v>781.52</v>
      </c>
    </row>
    <row r="20" spans="1:18" x14ac:dyDescent="0.25">
      <c r="D20" s="45"/>
      <c r="E20" s="45"/>
      <c r="K20" s="14"/>
      <c r="L20" s="3" t="e">
        <f>INDEX(DATABASE!$1:$10000,MATCH($K20,DATABASE!$A:$A,0),MATCH(L$1,DATABASE!$1:$1,0))</f>
        <v>#N/A</v>
      </c>
      <c r="M20" s="3" t="e">
        <f>INDEX(DATABASE!$1:$10000,MATCH($K20,DATABASE!$A:$A,0),MATCH(M$1,DATABASE!$1:$1,0))</f>
        <v>#N/A</v>
      </c>
      <c r="N20" s="3" t="e">
        <f>INDEX(DATABASE!$1:$10000,MATCH($K20,DATABASE!$A:$A,0),MATCH(N$1,DATABASE!$1:$1,0))</f>
        <v>#N/A</v>
      </c>
      <c r="O20" s="3" t="e">
        <f>INDEX(DATABASE!$1:$10000,MATCH($K20,DATABASE!$A:$A,0),MATCH(O$1,DATABASE!$1:$1,0))</f>
        <v>#N/A</v>
      </c>
      <c r="P20" s="3" t="e">
        <f>INDEX(DATABASE!$1:$10000,MATCH($K20,DATABASE!$A:$A,0),MATCH(P$1,DATABASE!$1:$1,0))</f>
        <v>#N/A</v>
      </c>
      <c r="R20" s="2"/>
    </row>
    <row r="21" spans="1:18" s="47" customFormat="1" x14ac:dyDescent="0.25">
      <c r="A21" s="47" t="s">
        <v>521</v>
      </c>
      <c r="B21" s="48"/>
      <c r="L21" s="3" t="e">
        <f>INDEX(DATABASE!$1:$10000,MATCH($K21,DATABASE!$A:$A,0),MATCH(L$1,DATABASE!$1:$1,0))</f>
        <v>#N/A</v>
      </c>
      <c r="M21" s="3" t="e">
        <f>INDEX(DATABASE!$1:$10000,MATCH($K21,DATABASE!$A:$A,0),MATCH(M$1,DATABASE!$1:$1,0))</f>
        <v>#N/A</v>
      </c>
      <c r="N21" s="3" t="e">
        <f>INDEX(DATABASE!$1:$10000,MATCH($K21,DATABASE!$A:$A,0),MATCH(N$1,DATABASE!$1:$1,0))</f>
        <v>#N/A</v>
      </c>
      <c r="O21" s="3" t="e">
        <f>INDEX(DATABASE!$1:$10000,MATCH($K21,DATABASE!$A:$A,0),MATCH(O$1,DATABASE!$1:$1,0))</f>
        <v>#N/A</v>
      </c>
      <c r="P21" s="3" t="e">
        <f>INDEX(DATABASE!$1:$10000,MATCH($K21,DATABASE!$A:$A,0),MATCH(P$1,DATABASE!$1:$1,0))</f>
        <v>#N/A</v>
      </c>
    </row>
    <row r="22" spans="1:18" x14ac:dyDescent="0.25">
      <c r="B22" s="46" t="s">
        <v>512</v>
      </c>
      <c r="C22" s="46" t="s">
        <v>513</v>
      </c>
      <c r="D22" s="45">
        <f t="shared" si="0"/>
        <v>8.6248000000000005</v>
      </c>
      <c r="E22" s="45">
        <f t="shared" si="1"/>
        <v>10.5268</v>
      </c>
      <c r="K22" s="15" t="s">
        <v>395</v>
      </c>
      <c r="L22" s="3">
        <f>INDEX(DATABASE!$1:$10000,MATCH($K22,DATABASE!$A:$A,0),MATCH(L$1,DATABASE!$1:$1,0))</f>
        <v>8.6248000000000005</v>
      </c>
      <c r="M22" s="3">
        <f>INDEX(DATABASE!$1:$10000,MATCH($K22,DATABASE!$A:$A,0),MATCH(M$1,DATABASE!$1:$1,0))</f>
        <v>10.5268</v>
      </c>
      <c r="N22" s="3">
        <f>INDEX(DATABASE!$1:$10000,MATCH($K22,DATABASE!$A:$A,0),MATCH(N$1,DATABASE!$1:$1,0))</f>
        <v>10.5268</v>
      </c>
      <c r="O22" s="3">
        <f>INDEX(DATABASE!$1:$10000,MATCH($K22,DATABASE!$A:$A,0),MATCH(O$1,DATABASE!$1:$1,0))</f>
        <v>10.5268</v>
      </c>
      <c r="P22" s="3">
        <f>INDEX(DATABASE!$1:$10000,MATCH($K22,DATABASE!$A:$A,0),MATCH(P$1,DATABASE!$1:$1,0))</f>
        <v>10.5268</v>
      </c>
      <c r="R22" s="2">
        <f>AVERAGE(Overview!M22:P22)</f>
        <v>10.5268</v>
      </c>
    </row>
    <row r="23" spans="1:18" x14ac:dyDescent="0.25">
      <c r="B23" s="46" t="s">
        <v>522</v>
      </c>
      <c r="D23" s="45">
        <f t="shared" ref="D23" si="2">L23</f>
        <v>9.1066000000000003</v>
      </c>
      <c r="E23" s="45">
        <f t="shared" ref="E23" si="3">R23</f>
        <v>9.1066000000000003</v>
      </c>
      <c r="K23" s="15" t="s">
        <v>397</v>
      </c>
      <c r="L23" s="3">
        <f>INDEX(DATABASE!$1:$10000,MATCH($K23,DATABASE!$A:$A,0),MATCH(L$1,DATABASE!$1:$1,0))</f>
        <v>9.1066000000000003</v>
      </c>
      <c r="M23" s="3">
        <f>INDEX(DATABASE!$1:$10000,MATCH($K23,DATABASE!$A:$A,0),MATCH(M$1,DATABASE!$1:$1,0))</f>
        <v>9.1066000000000003</v>
      </c>
      <c r="N23" s="3">
        <f>INDEX(DATABASE!$1:$10000,MATCH($K23,DATABASE!$A:$A,0),MATCH(N$1,DATABASE!$1:$1,0))</f>
        <v>9.1066000000000003</v>
      </c>
      <c r="O23" s="3">
        <f>INDEX(DATABASE!$1:$10000,MATCH($K23,DATABASE!$A:$A,0),MATCH(O$1,DATABASE!$1:$1,0))</f>
        <v>9.1066000000000003</v>
      </c>
      <c r="P23" s="3">
        <f>INDEX(DATABASE!$1:$10000,MATCH($K23,DATABASE!$A:$A,0),MATCH(P$1,DATABASE!$1:$1,0))</f>
        <v>9.1066000000000003</v>
      </c>
      <c r="R23" s="2">
        <f>AVERAGE(Overview!M23:P23)</f>
        <v>9.1066000000000003</v>
      </c>
    </row>
    <row r="24" spans="1:18" x14ac:dyDescent="0.25">
      <c r="B24" s="46" t="s">
        <v>514</v>
      </c>
      <c r="C24" s="46" t="s">
        <v>515</v>
      </c>
      <c r="D24" s="45">
        <f t="shared" si="0"/>
        <v>8.5500000000000007</v>
      </c>
      <c r="E24" s="45">
        <f t="shared" si="1"/>
        <v>8.5500000000000007</v>
      </c>
      <c r="K24" s="14" t="s">
        <v>396</v>
      </c>
      <c r="L24" s="3">
        <f>INDEX(DATABASE!$1:$10000,MATCH($K24,DATABASE!$A:$A,0),MATCH(L$1,DATABASE!$1:$1,0))</f>
        <v>8.5500000000000007</v>
      </c>
      <c r="M24" s="3">
        <f>INDEX(DATABASE!$1:$10000,MATCH($K24,DATABASE!$A:$A,0),MATCH(M$1,DATABASE!$1:$1,0))</f>
        <v>8.5500000000000007</v>
      </c>
      <c r="N24" s="3">
        <f>INDEX(DATABASE!$1:$10000,MATCH($K24,DATABASE!$A:$A,0),MATCH(N$1,DATABASE!$1:$1,0))</f>
        <v>8.5500000000000007</v>
      </c>
      <c r="O24" s="3">
        <f>INDEX(DATABASE!$1:$10000,MATCH($K24,DATABASE!$A:$A,0),MATCH(O$1,DATABASE!$1:$1,0))</f>
        <v>8.5500000000000007</v>
      </c>
      <c r="P24" s="3">
        <f>INDEX(DATABASE!$1:$10000,MATCH($K24,DATABASE!$A:$A,0),MATCH(P$1,DATABASE!$1:$1,0))</f>
        <v>8.5500000000000007</v>
      </c>
      <c r="R24" s="2">
        <f>AVERAGE(Overview!M24:P24)</f>
        <v>8.5500000000000007</v>
      </c>
    </row>
    <row r="25" spans="1:18" x14ac:dyDescent="0.25">
      <c r="B25" s="46" t="s">
        <v>102</v>
      </c>
      <c r="D25" s="45">
        <f t="shared" ref="D25" si="4">L25</f>
        <v>720.68538011695898</v>
      </c>
      <c r="E25" s="45">
        <f t="shared" ref="E25" si="5">R25</f>
        <v>720.68538011695898</v>
      </c>
      <c r="K25" s="41" t="s">
        <v>102</v>
      </c>
      <c r="L25" s="43">
        <f>L17/L24</f>
        <v>720.68538011695898</v>
      </c>
      <c r="M25" s="43">
        <f>M17/M24</f>
        <v>720.68538011695898</v>
      </c>
      <c r="N25" s="43">
        <f>N17/N24</f>
        <v>720.68538011695898</v>
      </c>
      <c r="O25" s="43">
        <f>O17/O24</f>
        <v>720.68538011695898</v>
      </c>
      <c r="P25" s="43">
        <f>P17/P24</f>
        <v>720.68538011695898</v>
      </c>
      <c r="R25" s="2">
        <f>AVERAGE(Overview!M25:P25)</f>
        <v>720.68538011695898</v>
      </c>
    </row>
    <row r="26" spans="1:18" x14ac:dyDescent="0.25">
      <c r="B26"/>
      <c r="K26" s="41"/>
      <c r="L26" s="43"/>
      <c r="M26" s="43"/>
      <c r="N26" s="43"/>
      <c r="O26" s="43"/>
      <c r="P26" s="43"/>
      <c r="R26" s="2"/>
    </row>
    <row r="27" spans="1:18" s="47" customFormat="1" x14ac:dyDescent="0.25">
      <c r="A27" s="47" t="s">
        <v>524</v>
      </c>
      <c r="B27" s="48"/>
    </row>
    <row r="28" spans="1:18" x14ac:dyDescent="0.25">
      <c r="B28" s="46" t="s">
        <v>525</v>
      </c>
      <c r="C28" s="46" t="s">
        <v>527</v>
      </c>
      <c r="D28" s="45">
        <f t="shared" ref="D28:E28" si="6">L28</f>
        <v>9.1217850388899997</v>
      </c>
      <c r="E28" s="45">
        <f t="shared" si="6"/>
        <v>3.1297849972199998</v>
      </c>
      <c r="K28" s="14" t="s">
        <v>477</v>
      </c>
      <c r="L28" s="3">
        <f>INDEX(DATABASE!$1:$10000,MATCH($K28,DATABASE!$A:$A,0),MATCH(L$1,DATABASE!$1:$1,0))</f>
        <v>9.1217850388899997</v>
      </c>
      <c r="M28" s="3">
        <f>INDEX(DATABASE!$1:$10000,MATCH($K28,DATABASE!$A:$A,0),MATCH(M$1,DATABASE!$1:$1,0))</f>
        <v>3.1297849972199998</v>
      </c>
      <c r="N28" s="3">
        <f>INDEX(DATABASE!$1:$10000,MATCH($K28,DATABASE!$A:$A,0),MATCH(N$1,DATABASE!$1:$1,0))</f>
        <v>3.134534575</v>
      </c>
      <c r="O28" s="3">
        <f>INDEX(DATABASE!$1:$10000,MATCH($K28,DATABASE!$A:$A,0),MATCH(O$1,DATABASE!$1:$1,0))</f>
        <v>3.1327141222199999</v>
      </c>
      <c r="P28" s="3">
        <f>INDEX(DATABASE!$1:$10000,MATCH($K28,DATABASE!$A:$A,0),MATCH(P$1,DATABASE!$1:$1,0))</f>
        <v>3.1301975500000001</v>
      </c>
      <c r="R28" s="2">
        <f>AVERAGE(Overview!M28:P28)</f>
        <v>3.1318078111099998</v>
      </c>
    </row>
    <row r="29" spans="1:18" x14ac:dyDescent="0.25">
      <c r="B29" s="46" t="s">
        <v>526</v>
      </c>
      <c r="C29" s="46" t="s">
        <v>527</v>
      </c>
      <c r="D29" s="45">
        <f>L29</f>
        <v>8.4477232083300002</v>
      </c>
      <c r="E29" s="45">
        <f t="shared" ref="E29:E30" si="7">M29</f>
        <v>2.1516896333300002</v>
      </c>
      <c r="K29" s="15" t="s">
        <v>479</v>
      </c>
      <c r="L29" s="3">
        <f>INDEX(DATABASE!$1:$10000,MATCH($K29,DATABASE!$A:$A,0),MATCH(L$1,DATABASE!$1:$1,0))</f>
        <v>8.4477232083300002</v>
      </c>
      <c r="M29" s="3">
        <f>INDEX(DATABASE!$1:$10000,MATCH($K29,DATABASE!$A:$A,0),MATCH(M$1,DATABASE!$1:$1,0))</f>
        <v>2.1516896333300002</v>
      </c>
      <c r="N29" s="3">
        <f>INDEX(DATABASE!$1:$10000,MATCH($K29,DATABASE!$A:$A,0),MATCH(N$1,DATABASE!$1:$1,0))</f>
        <v>2.000912375</v>
      </c>
      <c r="O29" s="3">
        <f>INDEX(DATABASE!$1:$10000,MATCH($K29,DATABASE!$A:$A,0),MATCH(O$1,DATABASE!$1:$1,0))</f>
        <v>2.0920790944399998</v>
      </c>
      <c r="P29" s="3">
        <f>INDEX(DATABASE!$1:$10000,MATCH($K29,DATABASE!$A:$A,0),MATCH(P$1,DATABASE!$1:$1,0))</f>
        <v>2.0052152638899998</v>
      </c>
      <c r="R29" s="2">
        <f>AVERAGE(Overview!M29:P29)</f>
        <v>2.062474091665</v>
      </c>
    </row>
    <row r="30" spans="1:18" x14ac:dyDescent="0.25">
      <c r="B30" s="46" t="s">
        <v>538</v>
      </c>
      <c r="C30" s="46" t="s">
        <v>523</v>
      </c>
      <c r="D30" s="45">
        <f>L30</f>
        <v>1.7212571471764264</v>
      </c>
      <c r="E30" s="45">
        <f t="shared" si="7"/>
        <v>0.58170766108089811</v>
      </c>
      <c r="K30" s="41" t="s">
        <v>481</v>
      </c>
      <c r="L30" s="42">
        <f>L28/L18 * 1000</f>
        <v>1.7212571471764264</v>
      </c>
      <c r="M30" s="42">
        <f>M28/M18 * 1000</f>
        <v>0.58170766108089811</v>
      </c>
      <c r="N30" s="42">
        <f>N28/N18 * 1000</f>
        <v>0.58259042644145165</v>
      </c>
      <c r="O30" s="42">
        <f>O28/O18 * 1000</f>
        <v>0.58225207370166199</v>
      </c>
      <c r="P30" s="42">
        <f>P28/P18 * 1000</f>
        <v>0.58178433890795012</v>
      </c>
      <c r="R30" s="2">
        <f>AVERAGE(Overview!M30:P30)</f>
        <v>0.58208362503299049</v>
      </c>
    </row>
    <row r="31" spans="1:18" x14ac:dyDescent="0.25">
      <c r="B31" s="46" t="s">
        <v>537</v>
      </c>
      <c r="C31" s="46" t="s">
        <v>523</v>
      </c>
      <c r="D31" s="45">
        <f t="shared" ref="D31:D33" si="8">L31</f>
        <v>1.5940634303168797</v>
      </c>
      <c r="E31" s="45">
        <f t="shared" ref="E31:E33" si="9">M31</f>
        <v>2.7532112208644697</v>
      </c>
      <c r="K31" s="41" t="s">
        <v>537</v>
      </c>
      <c r="L31" s="42">
        <f>L29/L18 * 1000</f>
        <v>1.5940634303168797</v>
      </c>
      <c r="M31" s="42">
        <f t="shared" ref="M31:P31" si="10">M29/M19 * 1000</f>
        <v>2.7532112208644697</v>
      </c>
      <c r="N31" s="42">
        <f t="shared" si="10"/>
        <v>2.5602830061930595</v>
      </c>
      <c r="O31" s="42">
        <f t="shared" si="10"/>
        <v>2.6769360917698841</v>
      </c>
      <c r="P31" s="42">
        <f t="shared" si="10"/>
        <v>2.5657888011695156</v>
      </c>
      <c r="R31" s="2">
        <f>AVERAGE(Overview!M31:P31)</f>
        <v>2.6390547799992321</v>
      </c>
    </row>
    <row r="32" spans="1:18" x14ac:dyDescent="0.25">
      <c r="B32" s="46" t="s">
        <v>539</v>
      </c>
      <c r="C32" s="46" t="s">
        <v>543</v>
      </c>
      <c r="D32" s="45">
        <f t="shared" si="8"/>
        <v>12.657097383340339</v>
      </c>
      <c r="E32" s="45">
        <f t="shared" si="9"/>
        <v>4.3427896327133375</v>
      </c>
      <c r="K32" s="41" t="s">
        <v>541</v>
      </c>
      <c r="L32" s="42">
        <f>L28/L25 * 1000</f>
        <v>12.657097383340339</v>
      </c>
      <c r="M32" s="42">
        <f>M28/M25 * 1000</f>
        <v>4.3427896327133375</v>
      </c>
      <c r="N32" s="42">
        <f t="shared" ref="N32:P32" si="11">N28/N25 * 1000</f>
        <v>4.3493799950420824</v>
      </c>
      <c r="O32" s="42">
        <f t="shared" si="11"/>
        <v>4.3468539929470973</v>
      </c>
      <c r="P32" s="42">
        <f t="shared" si="11"/>
        <v>4.3433620777654802</v>
      </c>
      <c r="R32" s="2">
        <f>AVERAGE(Overview!M32:P32)</f>
        <v>4.3455964246169989</v>
      </c>
    </row>
    <row r="33" spans="1:18" x14ac:dyDescent="0.25">
      <c r="B33" s="46" t="s">
        <v>540</v>
      </c>
      <c r="C33" s="46" t="s">
        <v>543</v>
      </c>
      <c r="D33" s="49">
        <f t="shared" si="8"/>
        <v>11.721790730594579</v>
      </c>
      <c r="E33" s="49">
        <f t="shared" si="9"/>
        <v>2.9856157661763665</v>
      </c>
      <c r="K33" s="41" t="s">
        <v>542</v>
      </c>
      <c r="L33" s="42">
        <f>L29/L25 * 1000</f>
        <v>11.721790730594579</v>
      </c>
      <c r="M33" s="42">
        <f t="shared" ref="M33:P33" si="12">M29/M25 * 1000</f>
        <v>2.9856157661763665</v>
      </c>
      <c r="N33" s="42">
        <f t="shared" si="12"/>
        <v>2.7764020614311264</v>
      </c>
      <c r="O33" s="42">
        <f t="shared" si="12"/>
        <v>2.9029020875940059</v>
      </c>
      <c r="P33" s="42">
        <f t="shared" si="12"/>
        <v>2.7823726125324981</v>
      </c>
      <c r="R33" s="2">
        <f>AVERAGE(Overview!M33:P33)</f>
        <v>2.861823131933499</v>
      </c>
    </row>
    <row r="34" spans="1:18" x14ac:dyDescent="0.25">
      <c r="D34" s="45"/>
      <c r="E34" s="45"/>
      <c r="K34" s="41"/>
      <c r="L34" s="42"/>
      <c r="M34" s="42"/>
      <c r="N34" s="42"/>
      <c r="O34" s="42"/>
      <c r="P34" s="42"/>
      <c r="R34" s="2"/>
    </row>
    <row r="35" spans="1:18" s="47" customFormat="1" x14ac:dyDescent="0.25">
      <c r="A35" s="47" t="s">
        <v>528</v>
      </c>
      <c r="B35" s="48"/>
    </row>
    <row r="36" spans="1:18" x14ac:dyDescent="0.25">
      <c r="B36" s="46" t="s">
        <v>530</v>
      </c>
      <c r="C36" s="46" t="s">
        <v>513</v>
      </c>
      <c r="D36" s="45">
        <f>L36/D18</f>
        <v>52.088508516857289</v>
      </c>
      <c r="E36" s="45">
        <f>M36/E18</f>
        <v>46.571826315809041</v>
      </c>
      <c r="K36" s="14" t="s">
        <v>490</v>
      </c>
      <c r="L36" s="3">
        <f>INDEX(DATABASE!$1:$10000,MATCH($K36,DATABASE!$A:$A,0),MATCH(L$1,DATABASE!$1:$1,0))</f>
        <v>276042.53000000003</v>
      </c>
      <c r="M36" s="3">
        <f>INDEX(DATABASE!$1:$10000,MATCH($K36,DATABASE!$A:$A,0),MATCH(M$1,DATABASE!$1:$1,0))</f>
        <v>250572.26</v>
      </c>
      <c r="N36" s="3">
        <f>INDEX(DATABASE!$1:$10000,MATCH($K36,DATABASE!$A:$A,0),MATCH(N$1,DATABASE!$1:$1,0))</f>
        <v>237922.36</v>
      </c>
      <c r="O36" s="3">
        <f>INDEX(DATABASE!$1:$10000,MATCH($K36,DATABASE!$A:$A,0),MATCH(O$1,DATABASE!$1:$1,0))</f>
        <v>249560.13</v>
      </c>
      <c r="P36" s="3">
        <f>INDEX(DATABASE!$1:$10000,MATCH($K36,DATABASE!$A:$A,0),MATCH(P$1,DATABASE!$1:$1,0))</f>
        <v>236323.98</v>
      </c>
      <c r="R36" s="2">
        <f>AVERAGE(Overview!M36:P36)</f>
        <v>243594.6825</v>
      </c>
    </row>
    <row r="37" spans="1:18" x14ac:dyDescent="0.25">
      <c r="B37" s="46" t="s">
        <v>529</v>
      </c>
      <c r="C37" s="46" t="s">
        <v>513</v>
      </c>
      <c r="D37" s="45">
        <f>L37/D18</f>
        <v>59.901786775708608</v>
      </c>
      <c r="E37" s="45">
        <f>M37/E18</f>
        <v>53.557598590423659</v>
      </c>
      <c r="K37" s="15" t="s">
        <v>493</v>
      </c>
      <c r="L37" s="3">
        <f>INDEX(DATABASE!$1:$10000,MATCH($K37,DATABASE!$A:$A,0),MATCH(L$1,DATABASE!$1:$1,0))</f>
        <v>317448.92</v>
      </c>
      <c r="M37" s="3">
        <f>INDEX(DATABASE!$1:$10000,MATCH($K37,DATABASE!$A:$A,0),MATCH(M$1,DATABASE!$1:$1,0))</f>
        <v>288158.09000000003</v>
      </c>
      <c r="N37" s="3">
        <f>INDEX(DATABASE!$1:$10000,MATCH($K37,DATABASE!$A:$A,0),MATCH(N$1,DATABASE!$1:$1,0))</f>
        <v>273610.71999999997</v>
      </c>
      <c r="O37" s="3">
        <f>INDEX(DATABASE!$1:$10000,MATCH($K37,DATABASE!$A:$A,0),MATCH(O$1,DATABASE!$1:$1,0))</f>
        <v>286994.15000000002</v>
      </c>
      <c r="P37" s="3">
        <f>INDEX(DATABASE!$1:$10000,MATCH($K37,DATABASE!$A:$A,0),MATCH(P$1,DATABASE!$1:$1,0))</f>
        <v>271772.58</v>
      </c>
      <c r="R37" s="2">
        <f>AVERAGE(Overview!M37:P37)</f>
        <v>280133.88500000001</v>
      </c>
    </row>
    <row r="38" spans="1:18" x14ac:dyDescent="0.25">
      <c r="B38" s="46" t="s">
        <v>531</v>
      </c>
      <c r="D38" s="50">
        <f>D37/D36</f>
        <v>1.1500000380376167</v>
      </c>
      <c r="E38" s="50">
        <f>E37/E36</f>
        <v>1.1499999640822174</v>
      </c>
      <c r="K38" s="15"/>
      <c r="L38" s="3" t="e">
        <f>INDEX(DATABASE!$1:$10000,MATCH($K38,DATABASE!$A:$A,0),MATCH(L$1,DATABASE!$1:$1,0))</f>
        <v>#N/A</v>
      </c>
      <c r="M38" s="3" t="e">
        <f>INDEX(DATABASE!$1:$10000,MATCH($K38,DATABASE!$A:$A,0),MATCH(M$1,DATABASE!$1:$1,0))</f>
        <v>#N/A</v>
      </c>
      <c r="N38" s="3" t="e">
        <f>INDEX(DATABASE!$1:$10000,MATCH($K38,DATABASE!$A:$A,0),MATCH(N$1,DATABASE!$1:$1,0))</f>
        <v>#N/A</v>
      </c>
      <c r="O38" s="3" t="e">
        <f>INDEX(DATABASE!$1:$10000,MATCH($K38,DATABASE!$A:$A,0),MATCH(O$1,DATABASE!$1:$1,0))</f>
        <v>#N/A</v>
      </c>
      <c r="P38" s="3" t="e">
        <f>INDEX(DATABASE!$1:$10000,MATCH($K38,DATABASE!$A:$A,0),MATCH(P$1,DATABASE!$1:$1,0))</f>
        <v>#N/A</v>
      </c>
      <c r="R38" s="2"/>
    </row>
    <row r="39" spans="1:18" x14ac:dyDescent="0.25">
      <c r="B39" s="46" t="s">
        <v>532</v>
      </c>
      <c r="C39" s="46" t="s">
        <v>513</v>
      </c>
      <c r="D39" s="45">
        <f>L39/D18</f>
        <v>31.378196769877857</v>
      </c>
      <c r="E39" s="45">
        <f>M39/E18</f>
        <v>28.710587063271095</v>
      </c>
      <c r="K39" s="14" t="s">
        <v>499</v>
      </c>
      <c r="L39" s="3">
        <f>INDEX(DATABASE!$1:$10000,MATCH($K39,DATABASE!$A:$A,0),MATCH(L$1,DATABASE!$1:$1,0))</f>
        <v>166288.44</v>
      </c>
      <c r="M39" s="3">
        <f>INDEX(DATABASE!$1:$10000,MATCH($K39,DATABASE!$A:$A,0),MATCH(M$1,DATABASE!$1:$1,0))</f>
        <v>154472.72</v>
      </c>
      <c r="N39" s="3">
        <f>INDEX(DATABASE!$1:$10000,MATCH($K39,DATABASE!$A:$A,0),MATCH(N$1,DATABASE!$1:$1,0))</f>
        <v>154231.67999999999</v>
      </c>
      <c r="O39" s="3">
        <f>INDEX(DATABASE!$1:$10000,MATCH($K39,DATABASE!$A:$A,0),MATCH(O$1,DATABASE!$1:$1,0))</f>
        <v>154491.35999999999</v>
      </c>
      <c r="P39" s="3">
        <f>INDEX(DATABASE!$1:$10000,MATCH($K39,DATABASE!$A:$A,0),MATCH(P$1,DATABASE!$1:$1,0))</f>
        <v>154239.91</v>
      </c>
      <c r="R39" s="2">
        <f>AVERAGE(Overview!M39:P39)</f>
        <v>154358.91750000001</v>
      </c>
    </row>
    <row r="40" spans="1:18" x14ac:dyDescent="0.25">
      <c r="B40" s="46" t="s">
        <v>533</v>
      </c>
      <c r="C40" s="46" t="s">
        <v>513</v>
      </c>
      <c r="D40" s="45">
        <f>L40/D18</f>
        <v>39.222755397217469</v>
      </c>
      <c r="E40" s="45">
        <f>M40/E18</f>
        <v>35.888239404944663</v>
      </c>
      <c r="K40" s="15" t="s">
        <v>501</v>
      </c>
      <c r="L40" s="3">
        <f>INDEX(DATABASE!$1:$10000,MATCH($K40,DATABASE!$A:$A,0),MATCH(L$1,DATABASE!$1:$1,0))</f>
        <v>207860.6</v>
      </c>
      <c r="M40" s="3">
        <f>INDEX(DATABASE!$1:$10000,MATCH($K40,DATABASE!$A:$A,0),MATCH(M$1,DATABASE!$1:$1,0))</f>
        <v>193090.93</v>
      </c>
      <c r="N40" s="3">
        <f>INDEX(DATABASE!$1:$10000,MATCH($K40,DATABASE!$A:$A,0),MATCH(N$1,DATABASE!$1:$1,0))</f>
        <v>192789.7</v>
      </c>
      <c r="O40" s="3">
        <f>INDEX(DATABASE!$1:$10000,MATCH($K40,DATABASE!$A:$A,0),MATCH(O$1,DATABASE!$1:$1,0))</f>
        <v>193114.23</v>
      </c>
      <c r="P40" s="3">
        <f>INDEX(DATABASE!$1:$10000,MATCH($K40,DATABASE!$A:$A,0),MATCH(P$1,DATABASE!$1:$1,0))</f>
        <v>192799.85</v>
      </c>
      <c r="R40" s="2">
        <f>AVERAGE(Overview!M40:P40)</f>
        <v>192948.67749999999</v>
      </c>
    </row>
    <row r="41" spans="1:18" x14ac:dyDescent="0.25">
      <c r="B41" s="46" t="s">
        <v>531</v>
      </c>
      <c r="D41" s="50">
        <f>D40/D39</f>
        <v>1.2500003006823566</v>
      </c>
      <c r="E41" s="50">
        <f>E40/E39</f>
        <v>1.2500001942090484</v>
      </c>
      <c r="K41" s="14" t="s">
        <v>495</v>
      </c>
      <c r="L41" s="3">
        <f>INDEX(DATABASE!$1:$10000,MATCH($K41,DATABASE!$A:$A,0),MATCH(L$1,DATABASE!$1:$1,0))</f>
        <v>22.076000000000001</v>
      </c>
      <c r="M41" s="3">
        <f>INDEX(DATABASE!$1:$10000,MATCH($K41,DATABASE!$A:$A,0),MATCH(M$1,DATABASE!$1:$1,0))</f>
        <v>18.619</v>
      </c>
      <c r="N41" s="3">
        <f>INDEX(DATABASE!$1:$10000,MATCH($K41,DATABASE!$A:$A,0),MATCH(N$1,DATABASE!$1:$1,0))</f>
        <v>17.675999999999998</v>
      </c>
      <c r="O41" s="3">
        <f>INDEX(DATABASE!$1:$10000,MATCH($K41,DATABASE!$A:$A,0),MATCH(O$1,DATABASE!$1:$1,0))</f>
        <v>18.545999999999999</v>
      </c>
      <c r="P41" s="3">
        <f>INDEX(DATABASE!$1:$10000,MATCH($K41,DATABASE!$A:$A,0),MATCH(P$1,DATABASE!$1:$1,0))</f>
        <v>17.556999999999999</v>
      </c>
      <c r="R41" s="2">
        <f>AVERAGE(Overview!M41:P41)</f>
        <v>18.099499999999999</v>
      </c>
    </row>
    <row r="42" spans="1:18" x14ac:dyDescent="0.25">
      <c r="K42" s="15" t="s">
        <v>497</v>
      </c>
      <c r="L42" s="3">
        <f>INDEX(DATABASE!$1:$10000,MATCH($K42,DATABASE!$A:$A,0),MATCH(L$1,DATABASE!$1:$1,0))</f>
        <v>25.814</v>
      </c>
      <c r="M42" s="3">
        <f>INDEX(DATABASE!$1:$10000,MATCH($K42,DATABASE!$A:$A,0),MATCH(M$1,DATABASE!$1:$1,0))</f>
        <v>21.416</v>
      </c>
      <c r="N42" s="3">
        <f>INDEX(DATABASE!$1:$10000,MATCH($K42,DATABASE!$A:$A,0),MATCH(N$1,DATABASE!$1:$1,0))</f>
        <v>20.338000000000001</v>
      </c>
      <c r="O42" s="3">
        <f>INDEX(DATABASE!$1:$10000,MATCH($K42,DATABASE!$A:$A,0),MATCH(O$1,DATABASE!$1:$1,0))</f>
        <v>21.329000000000001</v>
      </c>
      <c r="P42" s="3">
        <f>INDEX(DATABASE!$1:$10000,MATCH($K42,DATABASE!$A:$A,0),MATCH(P$1,DATABASE!$1:$1,0))</f>
        <v>20.201000000000001</v>
      </c>
      <c r="R42" s="2">
        <f>AVERAGE(Overview!M42:P42)</f>
        <v>20.821000000000002</v>
      </c>
    </row>
    <row r="43" spans="1:18" x14ac:dyDescent="0.25">
      <c r="K43" s="14" t="s">
        <v>503</v>
      </c>
      <c r="L43" s="3">
        <f>INDEX(DATABASE!$1:$10000,MATCH($K43,DATABASE!$A:$A,0),MATCH(L$1,DATABASE!$1:$1,0))</f>
        <v>4.7080000000000002</v>
      </c>
      <c r="M43" s="3">
        <f>INDEX(DATABASE!$1:$10000,MATCH($K43,DATABASE!$A:$A,0),MATCH(M$1,DATABASE!$1:$1,0))</f>
        <v>11.586</v>
      </c>
      <c r="N43" s="3">
        <f>INDEX(DATABASE!$1:$10000,MATCH($K43,DATABASE!$A:$A,0),MATCH(N$1,DATABASE!$1:$1,0))</f>
        <v>11.567</v>
      </c>
      <c r="O43" s="3">
        <f>INDEX(DATABASE!$1:$10000,MATCH($K43,DATABASE!$A:$A,0),MATCH(O$1,DATABASE!$1:$1,0))</f>
        <v>11.586</v>
      </c>
      <c r="P43" s="3">
        <f>INDEX(DATABASE!$1:$10000,MATCH($K43,DATABASE!$A:$A,0),MATCH(P$1,DATABASE!$1:$1,0))</f>
        <v>11.568</v>
      </c>
      <c r="R43" s="2">
        <f>AVERAGE(Overview!M43:P43)</f>
        <v>11.576749999999999</v>
      </c>
    </row>
    <row r="44" spans="1:18" x14ac:dyDescent="0.25">
      <c r="K44" s="44" t="s">
        <v>505</v>
      </c>
      <c r="L44" s="3">
        <f>INDEX(DATABASE!$1:$10000,MATCH($K44,DATABASE!$A:$A,0),MATCH(L$1,DATABASE!$1:$1,0))</f>
        <v>8.7650000000000006</v>
      </c>
      <c r="M44" s="3">
        <f>INDEX(DATABASE!$1:$10000,MATCH($K44,DATABASE!$A:$A,0),MATCH(M$1,DATABASE!$1:$1,0))</f>
        <v>14.547000000000001</v>
      </c>
      <c r="N44" s="3">
        <f>INDEX(DATABASE!$1:$10000,MATCH($K44,DATABASE!$A:$A,0),MATCH(N$1,DATABASE!$1:$1,0))</f>
        <v>14.521000000000001</v>
      </c>
      <c r="O44" s="3">
        <f>INDEX(DATABASE!$1:$10000,MATCH($K44,DATABASE!$A:$A,0),MATCH(O$1,DATABASE!$1:$1,0))</f>
        <v>14.545</v>
      </c>
      <c r="P44" s="3">
        <f>INDEX(DATABASE!$1:$10000,MATCH($K44,DATABASE!$A:$A,0),MATCH(P$1,DATABASE!$1:$1,0))</f>
        <v>14.522</v>
      </c>
      <c r="R44" s="2">
        <f>AVERAGE(Overview!M44:P44)</f>
        <v>14.53375</v>
      </c>
    </row>
    <row r="47" spans="1:18" s="47" customFormat="1" x14ac:dyDescent="0.25">
      <c r="A47" s="47" t="s">
        <v>544</v>
      </c>
      <c r="K47" s="47" t="s">
        <v>406</v>
      </c>
      <c r="L47" s="47">
        <f>VLOOKUP($K47,DATABASE!$A$1:$I$287,MATCH(Fuel!Q$8,DATABASE!$A$1:$I$1,0),FALSE)</f>
        <v>9.0718999999999994</v>
      </c>
      <c r="M47" s="47">
        <f>VLOOKUP($K47,DATABASE!$A$1:$I$287,MATCH(Fuel!R$8,DATABASE!$A$1:$I$1,0),FALSE)</f>
        <v>10.8766</v>
      </c>
      <c r="N47" s="47">
        <f>VLOOKUP($K47,DATABASE!$A$1:$I$287,MATCH(Fuel!S$8,DATABASE!$A$1:$I$1,0),FALSE)</f>
        <v>10.8766</v>
      </c>
      <c r="O47" s="47">
        <f>VLOOKUP($K47,DATABASE!$A$1:$I$287,MATCH(Fuel!T$8,DATABASE!$A$1:$I$1,0),FALSE)</f>
        <v>10.8766</v>
      </c>
      <c r="P47" s="47">
        <f>VLOOKUP($K47,DATABASE!$A$1:$I$287,MATCH(Fuel!U$8,DATABASE!$A$1:$I$1,0),FALSE)</f>
        <v>10.8766</v>
      </c>
      <c r="R47" s="47">
        <f>AVERAGE(Overview!M47:P47)</f>
        <v>10.8766</v>
      </c>
    </row>
    <row r="48" spans="1:18" x14ac:dyDescent="0.25">
      <c r="B48" s="46" t="s">
        <v>517</v>
      </c>
      <c r="D48" s="45">
        <f>L48</f>
        <v>0.78</v>
      </c>
      <c r="E48" s="45">
        <f>R48</f>
        <v>2.4929999999999999</v>
      </c>
      <c r="K48" s="15" t="s">
        <v>483</v>
      </c>
      <c r="L48" s="45">
        <f>VLOOKUP($K48,DATABASE!$A$1:$I$287,MATCH(Fuel!Q$8,DATABASE!$A$1:$I$1,0),FALSE)</f>
        <v>0.78</v>
      </c>
      <c r="M48" s="45">
        <f>VLOOKUP($K48,DATABASE!$A$1:$I$287,MATCH(Fuel!R$8,DATABASE!$A$1:$I$1,0),FALSE)</f>
        <v>2.4929999999999999</v>
      </c>
      <c r="N48" s="45">
        <f>VLOOKUP($K48,DATABASE!$A$1:$I$287,MATCH(Fuel!S$8,DATABASE!$A$1:$I$1,0),FALSE)</f>
        <v>2.4929999999999999</v>
      </c>
      <c r="O48" s="45">
        <f>VLOOKUP($K48,DATABASE!$A$1:$I$287,MATCH(Fuel!T$8,DATABASE!$A$1:$I$1,0),FALSE)</f>
        <v>2.4929999999999999</v>
      </c>
      <c r="P48" s="45">
        <f>VLOOKUP($K48,DATABASE!$A$1:$I$287,MATCH(Fuel!U$8,DATABASE!$A$1:$I$1,0),FALSE)</f>
        <v>2.4929999999999999</v>
      </c>
      <c r="R48" s="2">
        <f>AVERAGE(Overview!M48:P48)</f>
        <v>2.4929999999999999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1" spans="1:8" x14ac:dyDescent="0.25">
      <c r="C1" t="s">
        <v>141</v>
      </c>
      <c r="D1" t="s">
        <v>8</v>
      </c>
      <c r="E1" t="s">
        <v>97</v>
      </c>
      <c r="F1" t="s">
        <v>98</v>
      </c>
      <c r="G1" t="s">
        <v>99</v>
      </c>
      <c r="H1" t="s">
        <v>8</v>
      </c>
    </row>
    <row r="2" spans="1:8" x14ac:dyDescent="0.25"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428</v>
      </c>
      <c r="B3" t="s">
        <v>462</v>
      </c>
      <c r="C3" s="3">
        <f>INDEX(DATABASE!$1:$10000,MATCH($A3,DATABASE!$A:$A,0),MATCH(C$1,DATABASE!$1:$1,0))</f>
        <v>74.774057400000004</v>
      </c>
      <c r="D3" s="3">
        <f>INDEX(DATABASE!$1:$10000,MATCH($A3,DATABASE!$A:$A,0),MATCH(D$1,DATABASE!$1:$1,0))</f>
        <v>109.65456589999999</v>
      </c>
      <c r="E3" s="3">
        <f>INDEX(DATABASE!$1:$10000,MATCH($A3,DATABASE!$A:$A,0),MATCH(E$1,DATABASE!$1:$1,0))</f>
        <v>108.20219489999999</v>
      </c>
      <c r="F3" s="3">
        <f>INDEX(DATABASE!$1:$10000,MATCH($A3,DATABASE!$A:$A,0),MATCH(F$1,DATABASE!$1:$1,0))</f>
        <v>109.4076906</v>
      </c>
      <c r="G3" s="3">
        <f>INDEX(DATABASE!$1:$10000,MATCH($A3,DATABASE!$A:$A,0),MATCH(G$1,DATABASE!$1:$1,0))</f>
        <v>107.328273</v>
      </c>
      <c r="H3" s="3">
        <f t="shared" ref="H3:H18" si="0">AVERAGE(D3:G3)</f>
        <v>108.64818109999999</v>
      </c>
    </row>
    <row r="4" spans="1:8" x14ac:dyDescent="0.25">
      <c r="A4" t="s">
        <v>432</v>
      </c>
      <c r="B4" t="s">
        <v>463</v>
      </c>
      <c r="C4" s="3">
        <f>INDEX(DATABASE!$1:$10000,MATCH($A4,DATABASE!$A:$A,0),MATCH(C$1,DATABASE!$1:$1,0))</f>
        <v>-341.58405190000002</v>
      </c>
      <c r="D4" s="3">
        <f>INDEX(DATABASE!$1:$10000,MATCH($A4,DATABASE!$A:$A,0),MATCH(D$1,DATABASE!$1:$1,0))</f>
        <v>-448.26222919999998</v>
      </c>
      <c r="E4" s="3">
        <f>INDEX(DATABASE!$1:$10000,MATCH($A4,DATABASE!$A:$A,0),MATCH(E$1,DATABASE!$1:$1,0))</f>
        <v>-442.1225599</v>
      </c>
      <c r="F4" s="3">
        <f>INDEX(DATABASE!$1:$10000,MATCH($A4,DATABASE!$A:$A,0),MATCH(F$1,DATABASE!$1:$1,0))</f>
        <v>-448.83401350000003</v>
      </c>
      <c r="G4" s="3">
        <f>INDEX(DATABASE!$1:$10000,MATCH($A4,DATABASE!$A:$A,0),MATCH(G$1,DATABASE!$1:$1,0))</f>
        <v>-441.02370100000002</v>
      </c>
      <c r="H4" s="3">
        <f t="shared" si="0"/>
        <v>-445.06062590000005</v>
      </c>
    </row>
    <row r="5" spans="1:8" x14ac:dyDescent="0.25">
      <c r="A5" t="s">
        <v>434</v>
      </c>
      <c r="B5" t="s">
        <v>464</v>
      </c>
      <c r="C5" s="3">
        <f>INDEX(DATABASE!$1:$10000,MATCH($A5,DATABASE!$A:$A,0),MATCH(C$1,DATABASE!$1:$1,0))</f>
        <v>7.0605225000000003</v>
      </c>
      <c r="D5" s="3">
        <f>INDEX(DATABASE!$1:$10000,MATCH($A5,DATABASE!$A:$A,0),MATCH(D$1,DATABASE!$1:$1,0))</f>
        <v>0</v>
      </c>
      <c r="E5" s="3">
        <f>INDEX(DATABASE!$1:$10000,MATCH($A5,DATABASE!$A:$A,0),MATCH(E$1,DATABASE!$1:$1,0))</f>
        <v>0</v>
      </c>
      <c r="F5" s="3">
        <f>INDEX(DATABASE!$1:$10000,MATCH($A5,DATABASE!$A:$A,0),MATCH(F$1,DATABASE!$1:$1,0))</f>
        <v>0</v>
      </c>
      <c r="G5" s="3">
        <f>INDEX(DATABASE!$1:$10000,MATCH($A5,DATABASE!$A:$A,0),MATCH(G$1,DATABASE!$1:$1,0))</f>
        <v>0</v>
      </c>
      <c r="H5" s="3">
        <f t="shared" si="0"/>
        <v>0</v>
      </c>
    </row>
    <row r="6" spans="1:8" x14ac:dyDescent="0.25">
      <c r="A6" t="s">
        <v>436</v>
      </c>
      <c r="B6" t="s">
        <v>465</v>
      </c>
      <c r="C6" s="3">
        <f>INDEX(DATABASE!$1:$10000,MATCH($A6,DATABASE!$A:$A,0),MATCH(C$1,DATABASE!$1:$1,0))</f>
        <v>-345.56599219999998</v>
      </c>
      <c r="D6" s="3">
        <f>INDEX(DATABASE!$1:$10000,MATCH($A6,DATABASE!$A:$A,0),MATCH(D$1,DATABASE!$1:$1,0))</f>
        <v>0</v>
      </c>
      <c r="E6" s="3">
        <f>INDEX(DATABASE!$1:$10000,MATCH($A6,DATABASE!$A:$A,0),MATCH(E$1,DATABASE!$1:$1,0))</f>
        <v>0</v>
      </c>
      <c r="F6" s="3">
        <f>INDEX(DATABASE!$1:$10000,MATCH($A6,DATABASE!$A:$A,0),MATCH(F$1,DATABASE!$1:$1,0))</f>
        <v>0</v>
      </c>
      <c r="G6" s="3">
        <f>INDEX(DATABASE!$1:$10000,MATCH($A6,DATABASE!$A:$A,0),MATCH(G$1,DATABASE!$1:$1,0))</f>
        <v>0</v>
      </c>
      <c r="H6" s="3">
        <f t="shared" si="0"/>
        <v>0</v>
      </c>
    </row>
    <row r="7" spans="1:8" x14ac:dyDescent="0.25">
      <c r="A7" t="s">
        <v>438</v>
      </c>
      <c r="B7" t="s">
        <v>466</v>
      </c>
      <c r="C7" s="3">
        <f>INDEX(DATABASE!$1:$10000,MATCH($A7,DATABASE!$A:$A,0),MATCH(C$1,DATABASE!$1:$1,0))</f>
        <v>43.219839499999999</v>
      </c>
      <c r="D7" s="3">
        <f>INDEX(DATABASE!$1:$10000,MATCH($A7,DATABASE!$A:$A,0),MATCH(D$1,DATABASE!$1:$1,0))</f>
        <v>112.06611270000001</v>
      </c>
      <c r="E7" s="3">
        <f>INDEX(DATABASE!$1:$10000,MATCH($A7,DATABASE!$A:$A,0),MATCH(E$1,DATABASE!$1:$1,0))</f>
        <v>111.5915234</v>
      </c>
      <c r="F7" s="3">
        <f>INDEX(DATABASE!$1:$10000,MATCH($A7,DATABASE!$A:$A,0),MATCH(F$1,DATABASE!$1:$1,0))</f>
        <v>112.0002978</v>
      </c>
      <c r="G7" s="3">
        <f>INDEX(DATABASE!$1:$10000,MATCH($A7,DATABASE!$A:$A,0),MATCH(G$1,DATABASE!$1:$1,0))</f>
        <v>111.57986</v>
      </c>
      <c r="H7" s="3">
        <f t="shared" si="0"/>
        <v>111.809448475</v>
      </c>
    </row>
    <row r="8" spans="1:8" x14ac:dyDescent="0.25">
      <c r="A8" t="s">
        <v>440</v>
      </c>
      <c r="B8" t="s">
        <v>467</v>
      </c>
      <c r="C8" s="3">
        <f>INDEX(DATABASE!$1:$10000,MATCH($A8,DATABASE!$A:$A,0),MATCH(C$1,DATABASE!$1:$1,0))</f>
        <v>161.9438097</v>
      </c>
      <c r="D8" s="3">
        <f>INDEX(DATABASE!$1:$10000,MATCH($A8,DATABASE!$A:$A,0),MATCH(D$1,DATABASE!$1:$1,0))</f>
        <v>194.92429480000001</v>
      </c>
      <c r="E8" s="3">
        <f>INDEX(DATABASE!$1:$10000,MATCH($A8,DATABASE!$A:$A,0),MATCH(E$1,DATABASE!$1:$1,0))</f>
        <v>194.92429480000001</v>
      </c>
      <c r="F8" s="3">
        <f>INDEX(DATABASE!$1:$10000,MATCH($A8,DATABASE!$A:$A,0),MATCH(F$1,DATABASE!$1:$1,0))</f>
        <v>194.92429480000001</v>
      </c>
      <c r="G8" s="3">
        <f>INDEX(DATABASE!$1:$10000,MATCH($A8,DATABASE!$A:$A,0),MATCH(G$1,DATABASE!$1:$1,0))</f>
        <v>194.92429480000001</v>
      </c>
      <c r="H8" s="3">
        <f t="shared" si="0"/>
        <v>194.92429480000001</v>
      </c>
    </row>
    <row r="9" spans="1:8" x14ac:dyDescent="0.25">
      <c r="A9" t="s">
        <v>442</v>
      </c>
      <c r="B9" t="s">
        <v>468</v>
      </c>
      <c r="C9" s="3">
        <f>INDEX(DATABASE!$1:$10000,MATCH($A9,DATABASE!$A:$A,0),MATCH(C$1,DATABASE!$1:$1,0))</f>
        <v>204.32082969999999</v>
      </c>
      <c r="D9" s="3">
        <f>INDEX(DATABASE!$1:$10000,MATCH($A9,DATABASE!$A:$A,0),MATCH(D$1,DATABASE!$1:$1,0))</f>
        <v>204.32082969999999</v>
      </c>
      <c r="E9" s="3">
        <f>INDEX(DATABASE!$1:$10000,MATCH($A9,DATABASE!$A:$A,0),MATCH(E$1,DATABASE!$1:$1,0))</f>
        <v>204.32082969999999</v>
      </c>
      <c r="F9" s="3">
        <f>INDEX(DATABASE!$1:$10000,MATCH($A9,DATABASE!$A:$A,0),MATCH(F$1,DATABASE!$1:$1,0))</f>
        <v>204.32082969999999</v>
      </c>
      <c r="G9" s="3">
        <f>INDEX(DATABASE!$1:$10000,MATCH($A9,DATABASE!$A:$A,0),MATCH(G$1,DATABASE!$1:$1,0))</f>
        <v>204.32082969999999</v>
      </c>
      <c r="H9" s="3">
        <f t="shared" si="0"/>
        <v>204.32082969999999</v>
      </c>
    </row>
    <row r="10" spans="1:8" x14ac:dyDescent="0.25">
      <c r="A10" t="s">
        <v>444</v>
      </c>
      <c r="B10" t="s">
        <v>469</v>
      </c>
      <c r="C10" s="3">
        <f>INDEX(DATABASE!$1:$10000,MATCH($A10,DATABASE!$A:$A,0),MATCH(C$1,DATABASE!$1:$1,0))</f>
        <v>210.9370322</v>
      </c>
      <c r="D10" s="3">
        <f>INDEX(DATABASE!$1:$10000,MATCH($A10,DATABASE!$A:$A,0),MATCH(D$1,DATABASE!$1:$1,0))</f>
        <v>236.33991739999999</v>
      </c>
      <c r="E10" s="3">
        <f>INDEX(DATABASE!$1:$10000,MATCH($A10,DATABASE!$A:$A,0),MATCH(E$1,DATABASE!$1:$1,0))</f>
        <v>233.73897919999999</v>
      </c>
      <c r="F10" s="3">
        <f>INDEX(DATABASE!$1:$10000,MATCH($A10,DATABASE!$A:$A,0),MATCH(F$1,DATABASE!$1:$1,0))</f>
        <v>237.55318869999999</v>
      </c>
      <c r="G10" s="3">
        <f>INDEX(DATABASE!$1:$10000,MATCH($A10,DATABASE!$A:$A,0),MATCH(G$1,DATABASE!$1:$1,0))</f>
        <v>233.9958517</v>
      </c>
      <c r="H10" s="3">
        <f t="shared" si="0"/>
        <v>235.40698424999999</v>
      </c>
    </row>
    <row r="11" spans="1:8" x14ac:dyDescent="0.25">
      <c r="A11" t="s">
        <v>446</v>
      </c>
      <c r="B11" t="s">
        <v>470</v>
      </c>
      <c r="C11" s="3">
        <f>INDEX(DATABASE!$1:$10000,MATCH($A11,DATABASE!$A:$A,0),MATCH(C$1,DATABASE!$1:$1,0))</f>
        <v>0</v>
      </c>
      <c r="D11" s="3">
        <f>INDEX(DATABASE!$1:$10000,MATCH($A11,DATABASE!$A:$A,0),MATCH(D$1,DATABASE!$1:$1,0))</f>
        <v>0</v>
      </c>
      <c r="E11" s="3">
        <f>INDEX(DATABASE!$1:$10000,MATCH($A11,DATABASE!$A:$A,0),MATCH(E$1,DATABASE!$1:$1,0))</f>
        <v>0</v>
      </c>
      <c r="F11" s="3">
        <f>INDEX(DATABASE!$1:$10000,MATCH($A11,DATABASE!$A:$A,0),MATCH(F$1,DATABASE!$1:$1,0))</f>
        <v>0</v>
      </c>
      <c r="G11" s="3">
        <f>INDEX(DATABASE!$1:$10000,MATCH($A11,DATABASE!$A:$A,0),MATCH(G$1,DATABASE!$1:$1,0))</f>
        <v>0</v>
      </c>
      <c r="H11" s="3">
        <f t="shared" si="0"/>
        <v>0</v>
      </c>
    </row>
    <row r="12" spans="1:8" x14ac:dyDescent="0.25">
      <c r="A12" t="s">
        <v>448</v>
      </c>
      <c r="B12" t="s">
        <v>471</v>
      </c>
      <c r="C12" s="3">
        <f>INDEX(DATABASE!$1:$10000,MATCH($A12,DATABASE!$A:$A,0),MATCH(C$1,DATABASE!$1:$1,0))</f>
        <v>0</v>
      </c>
      <c r="D12" s="3">
        <f>INDEX(DATABASE!$1:$10000,MATCH($A12,DATABASE!$A:$A,0),MATCH(D$1,DATABASE!$1:$1,0))</f>
        <v>1.3832237000000001</v>
      </c>
      <c r="E12" s="3">
        <f>INDEX(DATABASE!$1:$10000,MATCH($A12,DATABASE!$A:$A,0),MATCH(E$1,DATABASE!$1:$1,0))</f>
        <v>1.3843345</v>
      </c>
      <c r="F12" s="3">
        <f>INDEX(DATABASE!$1:$10000,MATCH($A12,DATABASE!$A:$A,0),MATCH(F$1,DATABASE!$1:$1,0))</f>
        <v>1.3848898999999999</v>
      </c>
      <c r="G12" s="3">
        <f>INDEX(DATABASE!$1:$10000,MATCH($A12,DATABASE!$A:$A,0),MATCH(G$1,DATABASE!$1:$1,0))</f>
        <v>1.3790582</v>
      </c>
      <c r="H12" s="3">
        <f t="shared" si="0"/>
        <v>1.3828765750000001</v>
      </c>
    </row>
    <row r="13" spans="1:8" x14ac:dyDescent="0.25">
      <c r="A13" t="s">
        <v>450</v>
      </c>
      <c r="B13" t="s">
        <v>472</v>
      </c>
      <c r="C13" s="3">
        <f>INDEX(DATABASE!$1:$10000,MATCH($A13,DATABASE!$A:$A,0),MATCH(C$1,DATABASE!$1:$1,0))</f>
        <v>228.6567915</v>
      </c>
      <c r="D13" s="3">
        <f>INDEX(DATABASE!$1:$10000,MATCH($A13,DATABASE!$A:$A,0),MATCH(D$1,DATABASE!$1:$1,0))</f>
        <v>8.9225010000000005</v>
      </c>
      <c r="E13" s="3">
        <f>INDEX(DATABASE!$1:$10000,MATCH($A13,DATABASE!$A:$A,0),MATCH(E$1,DATABASE!$1:$1,0))</f>
        <v>8.7472723000000006</v>
      </c>
      <c r="F13" s="3">
        <f>INDEX(DATABASE!$1:$10000,MATCH($A13,DATABASE!$A:$A,0),MATCH(F$1,DATABASE!$1:$1,0))</f>
        <v>8.8539090999999992</v>
      </c>
      <c r="G13" s="3">
        <f>INDEX(DATABASE!$1:$10000,MATCH($A13,DATABASE!$A:$A,0),MATCH(G$1,DATABASE!$1:$1,0))</f>
        <v>8.6542428000000005</v>
      </c>
      <c r="H13" s="3">
        <f t="shared" si="0"/>
        <v>8.7944813000000011</v>
      </c>
    </row>
    <row r="14" spans="1:8" x14ac:dyDescent="0.25">
      <c r="A14" t="s">
        <v>452</v>
      </c>
      <c r="B14" t="s">
        <v>473</v>
      </c>
      <c r="C14" s="3">
        <f>INDEX(DATABASE!$1:$10000,MATCH($A14,DATABASE!$A:$A,0),MATCH(C$1,DATABASE!$1:$1,0))</f>
        <v>0</v>
      </c>
      <c r="D14" s="3">
        <f>INDEX(DATABASE!$1:$10000,MATCH($A14,DATABASE!$A:$A,0),MATCH(D$1,DATABASE!$1:$1,0))</f>
        <v>0</v>
      </c>
      <c r="E14" s="3">
        <f>INDEX(DATABASE!$1:$10000,MATCH($A14,DATABASE!$A:$A,0),MATCH(E$1,DATABASE!$1:$1,0))</f>
        <v>0</v>
      </c>
      <c r="F14" s="3">
        <f>INDEX(DATABASE!$1:$10000,MATCH($A14,DATABASE!$A:$A,0),MATCH(F$1,DATABASE!$1:$1,0))</f>
        <v>0</v>
      </c>
      <c r="G14" s="3">
        <f>INDEX(DATABASE!$1:$10000,MATCH($A14,DATABASE!$A:$A,0),MATCH(G$1,DATABASE!$1:$1,0))</f>
        <v>0</v>
      </c>
      <c r="H14" s="3">
        <f t="shared" si="0"/>
        <v>0</v>
      </c>
    </row>
    <row r="15" spans="1:8" x14ac:dyDescent="0.25">
      <c r="A15" t="s">
        <v>454</v>
      </c>
      <c r="B15" t="s">
        <v>474</v>
      </c>
      <c r="C15" s="3">
        <f>INDEX(DATABASE!$1:$10000,MATCH($A15,DATABASE!$A:$A,0),MATCH(C$1,DATABASE!$1:$1,0))</f>
        <v>-113.8006269</v>
      </c>
      <c r="D15" s="3">
        <f>INDEX(DATABASE!$1:$10000,MATCH($A15,DATABASE!$A:$A,0),MATCH(D$1,DATABASE!$1:$1,0))</f>
        <v>-211.53519800000001</v>
      </c>
      <c r="E15" s="3">
        <f>INDEX(DATABASE!$1:$10000,MATCH($A15,DATABASE!$A:$A,0),MATCH(E$1,DATABASE!$1:$1,0))</f>
        <v>-212.26693750000001</v>
      </c>
      <c r="F15" s="3">
        <f>INDEX(DATABASE!$1:$10000,MATCH($A15,DATABASE!$A:$A,0),MATCH(F$1,DATABASE!$1:$1,0))</f>
        <v>-211.46577300000001</v>
      </c>
      <c r="G15" s="3">
        <f>INDEX(DATABASE!$1:$10000,MATCH($A15,DATABASE!$A:$A,0),MATCH(G$1,DATABASE!$1:$1,0))</f>
        <v>-212.44411009999999</v>
      </c>
      <c r="H15" s="3">
        <f t="shared" si="0"/>
        <v>-211.92800464999999</v>
      </c>
    </row>
    <row r="16" spans="1:8" x14ac:dyDescent="0.25">
      <c r="A16" t="s">
        <v>456</v>
      </c>
      <c r="B16" t="s">
        <v>475</v>
      </c>
      <c r="C16" s="3">
        <f>INDEX(DATABASE!$1:$10000,MATCH($A16,DATABASE!$A:$A,0),MATCH(C$1,DATABASE!$1:$1,0))</f>
        <v>0</v>
      </c>
      <c r="D16" s="3">
        <f>INDEX(DATABASE!$1:$10000,MATCH($A16,DATABASE!$A:$A,0),MATCH(D$1,DATABASE!$1:$1,0))</f>
        <v>0</v>
      </c>
      <c r="E16" s="3">
        <f>INDEX(DATABASE!$1:$10000,MATCH($A16,DATABASE!$A:$A,0),MATCH(E$1,DATABASE!$1:$1,0))</f>
        <v>0</v>
      </c>
      <c r="F16" s="3">
        <f>INDEX(DATABASE!$1:$10000,MATCH($A16,DATABASE!$A:$A,0),MATCH(F$1,DATABASE!$1:$1,0))</f>
        <v>0</v>
      </c>
      <c r="G16" s="3">
        <f>INDEX(DATABASE!$1:$10000,MATCH($A16,DATABASE!$A:$A,0),MATCH(G$1,DATABASE!$1:$1,0))</f>
        <v>0</v>
      </c>
      <c r="H16" s="3">
        <f t="shared" si="0"/>
        <v>0</v>
      </c>
    </row>
    <row r="17" spans="1:8" x14ac:dyDescent="0.25">
      <c r="A17" t="s">
        <v>458</v>
      </c>
      <c r="B17" t="s">
        <v>476</v>
      </c>
      <c r="C17" s="3">
        <f>INDEX(DATABASE!$1:$10000,MATCH($A17,DATABASE!$A:$A,0),MATCH(C$1,DATABASE!$1:$1,0))</f>
        <v>-45.825220899999998</v>
      </c>
      <c r="D17" s="3">
        <f>INDEX(DATABASE!$1:$10000,MATCH($A17,DATABASE!$A:$A,0),MATCH(D$1,DATABASE!$1:$1,0))</f>
        <v>-83.3244404</v>
      </c>
      <c r="E17" s="3">
        <f>INDEX(DATABASE!$1:$10000,MATCH($A17,DATABASE!$A:$A,0),MATCH(E$1,DATABASE!$1:$1,0))</f>
        <v>-83.601585</v>
      </c>
      <c r="F17" s="3">
        <f>INDEX(DATABASE!$1:$10000,MATCH($A17,DATABASE!$A:$A,0),MATCH(F$1,DATABASE!$1:$1,0))</f>
        <v>-83.3366592</v>
      </c>
      <c r="G17" s="3">
        <f>INDEX(DATABASE!$1:$10000,MATCH($A17,DATABASE!$A:$A,0),MATCH(G$1,DATABASE!$1:$1,0))</f>
        <v>-83.673509300000006</v>
      </c>
      <c r="H17" s="3">
        <f t="shared" si="0"/>
        <v>-83.484048475000009</v>
      </c>
    </row>
    <row r="18" spans="1:8" x14ac:dyDescent="0.25">
      <c r="A18" t="s">
        <v>460</v>
      </c>
      <c r="B18" t="s">
        <v>465</v>
      </c>
      <c r="C18" s="3">
        <f>INDEX(DATABASE!$1:$10000,MATCH($A18,DATABASE!$A:$A,0),MATCH(C$1,DATABASE!$1:$1,0))</f>
        <v>-84.145321600000003</v>
      </c>
      <c r="D18" s="3">
        <f>INDEX(DATABASE!$1:$10000,MATCH($A18,DATABASE!$A:$A,0),MATCH(D$1,DATABASE!$1:$1,0))</f>
        <v>-124.4898553</v>
      </c>
      <c r="E18" s="3">
        <f>INDEX(DATABASE!$1:$10000,MATCH($A18,DATABASE!$A:$A,0),MATCH(E$1,DATABASE!$1:$1,0))</f>
        <v>-124.9183464</v>
      </c>
      <c r="F18" s="3">
        <f>INDEX(DATABASE!$1:$10000,MATCH($A18,DATABASE!$A:$A,0),MATCH(F$1,DATABASE!$1:$1,0))</f>
        <v>-124.80893260000001</v>
      </c>
      <c r="G18" s="3">
        <f>INDEX(DATABASE!$1:$10000,MATCH($A18,DATABASE!$A:$A,0),MATCH(G$1,DATABASE!$1:$1,0))</f>
        <v>-125.04108979999999</v>
      </c>
      <c r="H18" s="3">
        <f t="shared" si="0"/>
        <v>-124.814556025</v>
      </c>
    </row>
    <row r="19" spans="1:8" x14ac:dyDescent="0.25">
      <c r="C19" s="3"/>
      <c r="H19" s="3"/>
    </row>
    <row r="20" spans="1:8" x14ac:dyDescent="0.25">
      <c r="H20" s="3"/>
    </row>
    <row r="21" spans="1:8" x14ac:dyDescent="0.25">
      <c r="H21" s="3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defaultColWidth="9.140625" defaultRowHeight="15" x14ac:dyDescent="0.25"/>
  <cols>
    <col min="5" max="5" width="11.5703125" bestFit="1" customWidth="1"/>
  </cols>
  <sheetData>
    <row r="3" spans="5:7" x14ac:dyDescent="0.25">
      <c r="E3" t="s">
        <v>552</v>
      </c>
      <c r="F3" t="s">
        <v>553</v>
      </c>
      <c r="G3" t="s">
        <v>11</v>
      </c>
    </row>
    <row r="4" spans="5:7" x14ac:dyDescent="0.25">
      <c r="E4" t="s">
        <v>168</v>
      </c>
      <c r="F4" t="s">
        <v>98</v>
      </c>
      <c r="G4" s="57">
        <f>INDEX(DATABASE!1:10000,MATCH($E4,DATABASE!A:A,0),MATCH(F$4,DATABASE!1:1,0))</f>
        <v>263.079095</v>
      </c>
    </row>
    <row r="12" spans="5:7" x14ac:dyDescent="0.25">
      <c r="F12" t="s">
        <v>400</v>
      </c>
      <c r="G12" t="s">
        <v>399</v>
      </c>
    </row>
    <row r="13" spans="5:7" x14ac:dyDescent="0.25">
      <c r="E13" s="9" t="s">
        <v>398</v>
      </c>
      <c r="F13" t="s">
        <v>8</v>
      </c>
      <c r="G13" s="3">
        <f>MATCH(F13,DATABASE!$A$1:$I$1,0)</f>
        <v>5</v>
      </c>
    </row>
    <row r="18" spans="6:9" x14ac:dyDescent="0.25">
      <c r="F18" t="s">
        <v>401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DATABASE</vt:lpstr>
      <vt:lpstr>Fuel</vt:lpstr>
      <vt:lpstr>Overview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2013-07-08T11:04:44Z</dcterms:created>
  <dcterms:modified xsi:type="dcterms:W3CDTF">2014-03-02T14:38:30Z</dcterms:modified>
</cp:coreProperties>
</file>