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555" windowWidth="28215" windowHeight="11445" activeTab="1"/>
  </bookViews>
  <sheets>
    <sheet name="DATABASE" sheetId="1" r:id="rId1"/>
    <sheet name="Fuel" sheetId="2" r:id="rId2"/>
    <sheet name="LEED Submittal" sheetId="3" r:id="rId3"/>
    <sheet name="Overview" sheetId="4" r:id="rId4"/>
    <sheet name="Sensible breakdown" sheetId="5" r:id="rId5"/>
    <sheet name="&lt;Testing&gt;" sheetId="6" r:id="rId6"/>
  </sheets>
  <externalReferences>
    <externalReference r:id="rId7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G13" i="2" l="1"/>
  <c r="G15" i="2"/>
  <c r="G17" i="2"/>
  <c r="G21" i="2"/>
  <c r="G23" i="2"/>
  <c r="G25" i="2"/>
  <c r="G27" i="2"/>
  <c r="G29" i="2"/>
  <c r="G31" i="2"/>
  <c r="G33" i="2"/>
  <c r="G35" i="2"/>
  <c r="G39" i="2"/>
  <c r="H41" i="2"/>
  <c r="G43" i="2"/>
  <c r="G45" i="2"/>
  <c r="G47" i="2"/>
  <c r="H47" i="2"/>
  <c r="H48" i="2"/>
  <c r="G7" i="2"/>
  <c r="D44" i="2"/>
  <c r="E44" i="2"/>
  <c r="D46" i="2"/>
  <c r="E46" i="2"/>
  <c r="I19" i="6"/>
  <c r="G13" i="6"/>
  <c r="G4" i="6"/>
  <c r="I20" i="5"/>
  <c r="H20" i="5"/>
  <c r="G20" i="5"/>
  <c r="F20" i="5"/>
  <c r="D20" i="5" s="1"/>
  <c r="C20" i="5"/>
  <c r="I19" i="5"/>
  <c r="H19" i="5"/>
  <c r="G19" i="5"/>
  <c r="F19" i="5"/>
  <c r="D19" i="5" s="1"/>
  <c r="C19" i="5"/>
  <c r="I18" i="5"/>
  <c r="H18" i="5"/>
  <c r="G18" i="5"/>
  <c r="F18" i="5"/>
  <c r="D18" i="5" s="1"/>
  <c r="C18" i="5"/>
  <c r="I17" i="5"/>
  <c r="H17" i="5"/>
  <c r="G17" i="5"/>
  <c r="F17" i="5"/>
  <c r="D17" i="5" s="1"/>
  <c r="C17" i="5"/>
  <c r="I16" i="5"/>
  <c r="H16" i="5"/>
  <c r="G16" i="5"/>
  <c r="F16" i="5"/>
  <c r="D16" i="5" s="1"/>
  <c r="C16" i="5"/>
  <c r="I15" i="5"/>
  <c r="H15" i="5"/>
  <c r="G15" i="5"/>
  <c r="F15" i="5"/>
  <c r="D15" i="5" s="1"/>
  <c r="C15" i="5"/>
  <c r="I14" i="5"/>
  <c r="H14" i="5"/>
  <c r="G14" i="5"/>
  <c r="F14" i="5"/>
  <c r="D14" i="5" s="1"/>
  <c r="C14" i="5"/>
  <c r="I13" i="5"/>
  <c r="H13" i="5"/>
  <c r="G13" i="5"/>
  <c r="F13" i="5"/>
  <c r="D13" i="5" s="1"/>
  <c r="C13" i="5"/>
  <c r="I12" i="5"/>
  <c r="H12" i="5"/>
  <c r="G12" i="5"/>
  <c r="F12" i="5"/>
  <c r="D12" i="5" s="1"/>
  <c r="C12" i="5"/>
  <c r="I11" i="5"/>
  <c r="H11" i="5"/>
  <c r="G11" i="5"/>
  <c r="F11" i="5"/>
  <c r="D11" i="5" s="1"/>
  <c r="C11" i="5"/>
  <c r="I10" i="5"/>
  <c r="H10" i="5"/>
  <c r="G10" i="5"/>
  <c r="F10" i="5"/>
  <c r="D10" i="5" s="1"/>
  <c r="C10" i="5"/>
  <c r="I9" i="5"/>
  <c r="H9" i="5"/>
  <c r="G9" i="5"/>
  <c r="F9" i="5"/>
  <c r="D9" i="5" s="1"/>
  <c r="C9" i="5"/>
  <c r="I8" i="5"/>
  <c r="H8" i="5"/>
  <c r="G8" i="5"/>
  <c r="F8" i="5"/>
  <c r="D8" i="5" s="1"/>
  <c r="C8" i="5"/>
  <c r="I7" i="5"/>
  <c r="H7" i="5"/>
  <c r="G7" i="5"/>
  <c r="F7" i="5"/>
  <c r="D7" i="5" s="1"/>
  <c r="C7" i="5"/>
  <c r="I6" i="5"/>
  <c r="H6" i="5"/>
  <c r="G6" i="5"/>
  <c r="F6" i="5"/>
  <c r="D6" i="5" s="1"/>
  <c r="C6" i="5"/>
  <c r="I5" i="5"/>
  <c r="H5" i="5"/>
  <c r="G5" i="5"/>
  <c r="F5" i="5"/>
  <c r="D5" i="5" s="1"/>
  <c r="C5" i="5"/>
  <c r="I4" i="5"/>
  <c r="H4" i="5"/>
  <c r="G4" i="5"/>
  <c r="F4" i="5"/>
  <c r="D4" i="5" s="1"/>
  <c r="C4" i="5"/>
  <c r="I3" i="5"/>
  <c r="H3" i="5"/>
  <c r="G3" i="5"/>
  <c r="F3" i="5"/>
  <c r="D3" i="5" s="1"/>
  <c r="C3" i="5"/>
  <c r="P49" i="4"/>
  <c r="O49" i="4"/>
  <c r="N49" i="4"/>
  <c r="M49" i="4"/>
  <c r="R49" i="4" s="1"/>
  <c r="E49" i="4" s="1"/>
  <c r="L49" i="4"/>
  <c r="D49" i="4" s="1"/>
  <c r="P48" i="4"/>
  <c r="O48" i="4"/>
  <c r="N48" i="4"/>
  <c r="M48" i="4"/>
  <c r="R48" i="4" s="1"/>
  <c r="L48" i="4"/>
  <c r="P47" i="4"/>
  <c r="O47" i="4"/>
  <c r="N47" i="4"/>
  <c r="M47" i="4"/>
  <c r="R47" i="4" s="1"/>
  <c r="L47" i="4"/>
  <c r="R46" i="4"/>
  <c r="P46" i="4"/>
  <c r="O46" i="4"/>
  <c r="N46" i="4"/>
  <c r="M46" i="4"/>
  <c r="L46" i="4"/>
  <c r="R45" i="4"/>
  <c r="P45" i="4"/>
  <c r="O45" i="4"/>
  <c r="N45" i="4"/>
  <c r="M45" i="4"/>
  <c r="L45" i="4"/>
  <c r="P44" i="4"/>
  <c r="O44" i="4"/>
  <c r="N44" i="4"/>
  <c r="M44" i="4"/>
  <c r="R44" i="4" s="1"/>
  <c r="L44" i="4"/>
  <c r="P43" i="4"/>
  <c r="O43" i="4"/>
  <c r="N43" i="4"/>
  <c r="M43" i="4"/>
  <c r="R43" i="4" s="1"/>
  <c r="L43" i="4"/>
  <c r="P42" i="4"/>
  <c r="O42" i="4"/>
  <c r="N42" i="4"/>
  <c r="M42" i="4"/>
  <c r="E42" i="4" s="1"/>
  <c r="L42" i="4"/>
  <c r="D42" i="4" s="1"/>
  <c r="D43" i="4" s="1"/>
  <c r="P41" i="4"/>
  <c r="O41" i="4"/>
  <c r="N41" i="4"/>
  <c r="M41" i="4"/>
  <c r="E41" i="4" s="1"/>
  <c r="L41" i="4"/>
  <c r="D41" i="4" s="1"/>
  <c r="P40" i="4"/>
  <c r="O40" i="4"/>
  <c r="N40" i="4"/>
  <c r="M40" i="4"/>
  <c r="E40" i="4" s="1"/>
  <c r="L40" i="4"/>
  <c r="D40" i="4" s="1"/>
  <c r="P39" i="4"/>
  <c r="O39" i="4"/>
  <c r="N39" i="4"/>
  <c r="M39" i="4"/>
  <c r="E39" i="4" s="1"/>
  <c r="L39" i="4"/>
  <c r="D39" i="4" s="1"/>
  <c r="P38" i="4"/>
  <c r="O38" i="4"/>
  <c r="N38" i="4"/>
  <c r="M38" i="4"/>
  <c r="R38" i="4" s="1"/>
  <c r="L38" i="4"/>
  <c r="P37" i="4"/>
  <c r="O37" i="4"/>
  <c r="N37" i="4"/>
  <c r="M37" i="4"/>
  <c r="R37" i="4" s="1"/>
  <c r="L37" i="4"/>
  <c r="R36" i="4"/>
  <c r="P36" i="4"/>
  <c r="O36" i="4"/>
  <c r="N36" i="4"/>
  <c r="M36" i="4"/>
  <c r="L36" i="4"/>
  <c r="E36" i="4"/>
  <c r="D36" i="4"/>
  <c r="P35" i="4"/>
  <c r="O35" i="4"/>
  <c r="N35" i="4"/>
  <c r="M35" i="4"/>
  <c r="E35" i="4" s="1"/>
  <c r="L35" i="4"/>
  <c r="D35" i="4" s="1"/>
  <c r="R34" i="4"/>
  <c r="P34" i="4"/>
  <c r="O34" i="4"/>
  <c r="N34" i="4"/>
  <c r="M34" i="4"/>
  <c r="E34" i="4" s="1"/>
  <c r="L34" i="4"/>
  <c r="D34" i="4"/>
  <c r="R33" i="4"/>
  <c r="P33" i="4"/>
  <c r="O33" i="4"/>
  <c r="N33" i="4"/>
  <c r="M33" i="4"/>
  <c r="E33" i="4" s="1"/>
  <c r="L33" i="4"/>
  <c r="D33" i="4"/>
  <c r="P32" i="4"/>
  <c r="O32" i="4"/>
  <c r="N32" i="4"/>
  <c r="M32" i="4"/>
  <c r="R32" i="4" s="1"/>
  <c r="L32" i="4"/>
  <c r="D32" i="4"/>
  <c r="P31" i="4"/>
  <c r="O31" i="4"/>
  <c r="N31" i="4"/>
  <c r="M31" i="4"/>
  <c r="R31" i="4" s="1"/>
  <c r="L31" i="4"/>
  <c r="D31" i="4"/>
  <c r="P30" i="4"/>
  <c r="O30" i="4"/>
  <c r="N30" i="4"/>
  <c r="M30" i="4"/>
  <c r="R30" i="4" s="1"/>
  <c r="L30" i="4"/>
  <c r="P28" i="4"/>
  <c r="O28" i="4"/>
  <c r="N28" i="4"/>
  <c r="M28" i="4"/>
  <c r="R28" i="4" s="1"/>
  <c r="E28" i="4" s="1"/>
  <c r="L28" i="4"/>
  <c r="D28" i="4"/>
  <c r="P27" i="4"/>
  <c r="O27" i="4"/>
  <c r="N27" i="4"/>
  <c r="M27" i="4"/>
  <c r="R27" i="4" s="1"/>
  <c r="E27" i="4" s="1"/>
  <c r="L27" i="4"/>
  <c r="D27" i="4"/>
  <c r="P26" i="4"/>
  <c r="O26" i="4"/>
  <c r="N26" i="4"/>
  <c r="M26" i="4"/>
  <c r="R26" i="4" s="1"/>
  <c r="E26" i="4" s="1"/>
  <c r="L26" i="4"/>
  <c r="D26" i="4" s="1"/>
  <c r="P25" i="4"/>
  <c r="O25" i="4"/>
  <c r="N25" i="4"/>
  <c r="M25" i="4"/>
  <c r="R25" i="4" s="1"/>
  <c r="L25" i="4"/>
  <c r="P24" i="4"/>
  <c r="O24" i="4"/>
  <c r="N24" i="4"/>
  <c r="M24" i="4"/>
  <c r="R24" i="4" s="1"/>
  <c r="L24" i="4"/>
  <c r="P23" i="4"/>
  <c r="O23" i="4"/>
  <c r="N23" i="4"/>
  <c r="R23" i="4" s="1"/>
  <c r="E23" i="4" s="1"/>
  <c r="M23" i="4"/>
  <c r="L23" i="4"/>
  <c r="D23" i="4" s="1"/>
  <c r="P22" i="4"/>
  <c r="O22" i="4"/>
  <c r="N22" i="4"/>
  <c r="R22" i="4" s="1"/>
  <c r="E22" i="4" s="1"/>
  <c r="M22" i="4"/>
  <c r="L22" i="4"/>
  <c r="D22" i="4" s="1"/>
  <c r="P21" i="4"/>
  <c r="O21" i="4"/>
  <c r="N21" i="4"/>
  <c r="R21" i="4" s="1"/>
  <c r="E21" i="4" s="1"/>
  <c r="M21" i="4"/>
  <c r="L21" i="4"/>
  <c r="D21" i="4" s="1"/>
  <c r="P20" i="4"/>
  <c r="O20" i="4"/>
  <c r="N20" i="4"/>
  <c r="R20" i="4" s="1"/>
  <c r="E20" i="4" s="1"/>
  <c r="M20" i="4"/>
  <c r="L20" i="4"/>
  <c r="D20" i="4" s="1"/>
  <c r="P19" i="4"/>
  <c r="O19" i="4"/>
  <c r="N19" i="4"/>
  <c r="R19" i="4" s="1"/>
  <c r="E19" i="4" s="1"/>
  <c r="M19" i="4"/>
  <c r="L19" i="4"/>
  <c r="D19" i="4" s="1"/>
  <c r="P18" i="4"/>
  <c r="O18" i="4"/>
  <c r="N18" i="4"/>
  <c r="R18" i="4" s="1"/>
  <c r="E18" i="4" s="1"/>
  <c r="M18" i="4"/>
  <c r="L18" i="4"/>
  <c r="D18" i="4" s="1"/>
  <c r="R17" i="4"/>
  <c r="P17" i="4"/>
  <c r="O17" i="4"/>
  <c r="N17" i="4"/>
  <c r="M17" i="4"/>
  <c r="L17" i="4"/>
  <c r="P16" i="4"/>
  <c r="O16" i="4"/>
  <c r="N16" i="4"/>
  <c r="M16" i="4"/>
  <c r="R16" i="4" s="1"/>
  <c r="L16" i="4"/>
  <c r="P15" i="4"/>
  <c r="O15" i="4"/>
  <c r="N15" i="4"/>
  <c r="M15" i="4"/>
  <c r="R15" i="4" s="1"/>
  <c r="E15" i="4" s="1"/>
  <c r="L15" i="4"/>
  <c r="D15" i="4" s="1"/>
  <c r="P14" i="4"/>
  <c r="O14" i="4"/>
  <c r="N14" i="4"/>
  <c r="M14" i="4"/>
  <c r="R14" i="4" s="1"/>
  <c r="E14" i="4" s="1"/>
  <c r="L14" i="4"/>
  <c r="D14" i="4" s="1"/>
  <c r="P13" i="4"/>
  <c r="O13" i="4"/>
  <c r="N13" i="4"/>
  <c r="M13" i="4"/>
  <c r="R13" i="4" s="1"/>
  <c r="E13" i="4" s="1"/>
  <c r="L13" i="4"/>
  <c r="D13" i="4" s="1"/>
  <c r="P12" i="4"/>
  <c r="O12" i="4"/>
  <c r="N12" i="4"/>
  <c r="M12" i="4"/>
  <c r="R12" i="4" s="1"/>
  <c r="E12" i="4" s="1"/>
  <c r="L12" i="4"/>
  <c r="D12" i="4" s="1"/>
  <c r="P11" i="4"/>
  <c r="O11" i="4"/>
  <c r="N11" i="4"/>
  <c r="M11" i="4"/>
  <c r="R11" i="4" s="1"/>
  <c r="E11" i="4" s="1"/>
  <c r="L11" i="4"/>
  <c r="D11" i="4" s="1"/>
  <c r="P10" i="4"/>
  <c r="O10" i="4"/>
  <c r="N10" i="4"/>
  <c r="M10" i="4"/>
  <c r="R10" i="4" s="1"/>
  <c r="E10" i="4" s="1"/>
  <c r="L10" i="4"/>
  <c r="D10" i="4" s="1"/>
  <c r="P9" i="4"/>
  <c r="O9" i="4"/>
  <c r="N9" i="4"/>
  <c r="M9" i="4"/>
  <c r="R9" i="4" s="1"/>
  <c r="L9" i="4"/>
  <c r="P8" i="4"/>
  <c r="O8" i="4"/>
  <c r="N8" i="4"/>
  <c r="M8" i="4"/>
  <c r="R8" i="4" s="1"/>
  <c r="L8" i="4"/>
  <c r="P7" i="4"/>
  <c r="O7" i="4"/>
  <c r="N7" i="4"/>
  <c r="R7" i="4" s="1"/>
  <c r="E7" i="4" s="1"/>
  <c r="M7" i="4"/>
  <c r="L7" i="4"/>
  <c r="D7" i="4" s="1"/>
  <c r="P6" i="4"/>
  <c r="O6" i="4"/>
  <c r="N6" i="4"/>
  <c r="R6" i="4" s="1"/>
  <c r="E6" i="4" s="1"/>
  <c r="M6" i="4"/>
  <c r="L6" i="4"/>
  <c r="D6" i="4" s="1"/>
  <c r="R5" i="4"/>
  <c r="P5" i="4"/>
  <c r="O5" i="4"/>
  <c r="N5" i="4"/>
  <c r="M5" i="4"/>
  <c r="L5" i="4"/>
  <c r="P4" i="4"/>
  <c r="O4" i="4"/>
  <c r="N4" i="4"/>
  <c r="R4" i="4" s="1"/>
  <c r="E4" i="4" s="1"/>
  <c r="M4" i="4"/>
  <c r="L4" i="4"/>
  <c r="D4" i="4"/>
  <c r="P3" i="4"/>
  <c r="O3" i="4"/>
  <c r="N3" i="4"/>
  <c r="R3" i="4" s="1"/>
  <c r="E3" i="4" s="1"/>
  <c r="M3" i="4"/>
  <c r="L3" i="4"/>
  <c r="D3" i="4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1" i="3"/>
  <c r="F11" i="3"/>
  <c r="E11" i="3"/>
  <c r="D11" i="3"/>
  <c r="C11" i="3"/>
  <c r="G10" i="3"/>
  <c r="F10" i="3"/>
  <c r="E10" i="3"/>
  <c r="D10" i="3"/>
  <c r="C10" i="3"/>
  <c r="S59" i="2"/>
  <c r="AA54" i="2"/>
  <c r="AA53" i="2"/>
  <c r="S53" i="2"/>
  <c r="AA52" i="2"/>
  <c r="Z52" i="2" s="1"/>
  <c r="W52" i="2"/>
  <c r="V52" i="2"/>
  <c r="U52" i="2"/>
  <c r="T52" i="2"/>
  <c r="R52" i="2"/>
  <c r="D52" i="2" s="1"/>
  <c r="AA51" i="2"/>
  <c r="Y51" i="2" s="1"/>
  <c r="W51" i="2"/>
  <c r="V51" i="2"/>
  <c r="U51" i="2"/>
  <c r="T51" i="2"/>
  <c r="R51" i="2"/>
  <c r="D51" i="2" s="1"/>
  <c r="AA50" i="2"/>
  <c r="Z50" i="2" s="1"/>
  <c r="W50" i="2"/>
  <c r="V50" i="2"/>
  <c r="U50" i="2"/>
  <c r="T50" i="2"/>
  <c r="R50" i="2"/>
  <c r="D50" i="2" s="1"/>
  <c r="D56" i="2" s="1"/>
  <c r="AA49" i="2"/>
  <c r="Z49" i="2" s="1"/>
  <c r="J48" i="2" s="1"/>
  <c r="R49" i="2"/>
  <c r="G48" i="2" s="1"/>
  <c r="AA48" i="2"/>
  <c r="W48" i="2"/>
  <c r="V48" i="2"/>
  <c r="U48" i="2"/>
  <c r="T48" i="2"/>
  <c r="S48" i="2" s="1"/>
  <c r="R48" i="2"/>
  <c r="P48" i="2"/>
  <c r="O48" i="2"/>
  <c r="N48" i="2"/>
  <c r="M48" i="2"/>
  <c r="L48" i="2"/>
  <c r="K48" i="2"/>
  <c r="E48" i="2"/>
  <c r="F48" i="2" s="1"/>
  <c r="D48" i="2"/>
  <c r="AA47" i="2"/>
  <c r="Z47" i="2"/>
  <c r="J46" i="2" s="1"/>
  <c r="Y47" i="2"/>
  <c r="I46" i="2" s="1"/>
  <c r="W47" i="2"/>
  <c r="V47" i="2"/>
  <c r="U47" i="2"/>
  <c r="T47" i="2"/>
  <c r="R47" i="2"/>
  <c r="D47" i="2" s="1"/>
  <c r="K47" i="2" s="1"/>
  <c r="P47" i="2"/>
  <c r="O47" i="2"/>
  <c r="M47" i="2"/>
  <c r="L47" i="2"/>
  <c r="AA46" i="2"/>
  <c r="W46" i="2"/>
  <c r="V46" i="2"/>
  <c r="U46" i="2"/>
  <c r="T46" i="2"/>
  <c r="R46" i="2"/>
  <c r="P46" i="2"/>
  <c r="O46" i="2"/>
  <c r="N46" i="2"/>
  <c r="M46" i="2"/>
  <c r="L46" i="2"/>
  <c r="K46" i="2"/>
  <c r="F46" i="2"/>
  <c r="AA45" i="2"/>
  <c r="Y45" i="2" s="1"/>
  <c r="I44" i="2" s="1"/>
  <c r="Z45" i="2"/>
  <c r="J44" i="2" s="1"/>
  <c r="W45" i="2"/>
  <c r="V45" i="2"/>
  <c r="U45" i="2"/>
  <c r="T45" i="2"/>
  <c r="R45" i="2"/>
  <c r="G44" i="2" s="1"/>
  <c r="P45" i="2"/>
  <c r="O45" i="2"/>
  <c r="M45" i="2"/>
  <c r="L45" i="2"/>
  <c r="AA44" i="2"/>
  <c r="Y44" i="2" s="1"/>
  <c r="I43" i="2" s="1"/>
  <c r="W44" i="2"/>
  <c r="V44" i="2"/>
  <c r="U44" i="2"/>
  <c r="T44" i="2"/>
  <c r="R44" i="2"/>
  <c r="P44" i="2"/>
  <c r="O44" i="2"/>
  <c r="N44" i="2"/>
  <c r="M44" i="2"/>
  <c r="L44" i="2"/>
  <c r="K44" i="2"/>
  <c r="F44" i="2"/>
  <c r="AA43" i="2"/>
  <c r="Z43" i="2" s="1"/>
  <c r="J42" i="2" s="1"/>
  <c r="Y43" i="2"/>
  <c r="I42" i="2" s="1"/>
  <c r="W43" i="2"/>
  <c r="V43" i="2"/>
  <c r="U43" i="2"/>
  <c r="T43" i="2"/>
  <c r="R43" i="2"/>
  <c r="D43" i="2" s="1"/>
  <c r="P43" i="2"/>
  <c r="O43" i="2"/>
  <c r="N43" i="2"/>
  <c r="M43" i="2"/>
  <c r="L43" i="2"/>
  <c r="K43" i="2"/>
  <c r="AA42" i="2"/>
  <c r="W42" i="2"/>
  <c r="V42" i="2"/>
  <c r="U42" i="2"/>
  <c r="T42" i="2"/>
  <c r="S42" i="2" s="1"/>
  <c r="R42" i="2"/>
  <c r="G41" i="2" s="1"/>
  <c r="P42" i="2"/>
  <c r="O42" i="2"/>
  <c r="N42" i="2"/>
  <c r="M42" i="2"/>
  <c r="L42" i="2"/>
  <c r="K42" i="2"/>
  <c r="E42" i="2"/>
  <c r="F42" i="2" s="1"/>
  <c r="D42" i="2"/>
  <c r="AA41" i="2"/>
  <c r="Y41" i="2" s="1"/>
  <c r="I40" i="2" s="1"/>
  <c r="W41" i="2"/>
  <c r="V41" i="2"/>
  <c r="U41" i="2"/>
  <c r="T41" i="2"/>
  <c r="R41" i="2"/>
  <c r="P41" i="2"/>
  <c r="O41" i="2"/>
  <c r="N41" i="2"/>
  <c r="M41" i="2"/>
  <c r="L41" i="2"/>
  <c r="K41" i="2"/>
  <c r="AA40" i="2"/>
  <c r="W40" i="2"/>
  <c r="V40" i="2"/>
  <c r="U40" i="2"/>
  <c r="T40" i="2"/>
  <c r="R40" i="2"/>
  <c r="P40" i="2"/>
  <c r="O40" i="2"/>
  <c r="N40" i="2"/>
  <c r="M40" i="2"/>
  <c r="L40" i="2"/>
  <c r="K40" i="2"/>
  <c r="E40" i="2"/>
  <c r="F40" i="2" s="1"/>
  <c r="D40" i="2"/>
  <c r="AA39" i="2"/>
  <c r="Z39" i="2"/>
  <c r="J38" i="2" s="1"/>
  <c r="Y39" i="2"/>
  <c r="I38" i="2" s="1"/>
  <c r="W39" i="2"/>
  <c r="V39" i="2"/>
  <c r="U39" i="2"/>
  <c r="T39" i="2"/>
  <c r="R39" i="2"/>
  <c r="D39" i="2" s="1"/>
  <c r="P39" i="2"/>
  <c r="O39" i="2"/>
  <c r="N39" i="2"/>
  <c r="M39" i="2"/>
  <c r="L39" i="2"/>
  <c r="K39" i="2"/>
  <c r="AA38" i="2"/>
  <c r="W38" i="2"/>
  <c r="V38" i="2"/>
  <c r="U38" i="2"/>
  <c r="T38" i="2"/>
  <c r="R38" i="2"/>
  <c r="G37" i="2" s="1"/>
  <c r="P38" i="2"/>
  <c r="O38" i="2"/>
  <c r="N38" i="2"/>
  <c r="M38" i="2"/>
  <c r="L38" i="2"/>
  <c r="K38" i="2"/>
  <c r="E38" i="2"/>
  <c r="F38" i="2" s="1"/>
  <c r="D38" i="2"/>
  <c r="AA37" i="2"/>
  <c r="Y37" i="2" s="1"/>
  <c r="I36" i="2" s="1"/>
  <c r="W37" i="2"/>
  <c r="V37" i="2"/>
  <c r="U37" i="2"/>
  <c r="T37" i="2"/>
  <c r="R37" i="2"/>
  <c r="D37" i="2" s="1"/>
  <c r="P37" i="2"/>
  <c r="O37" i="2"/>
  <c r="N37" i="2"/>
  <c r="M37" i="2"/>
  <c r="L37" i="2"/>
  <c r="K37" i="2"/>
  <c r="AA36" i="2"/>
  <c r="W36" i="2"/>
  <c r="V36" i="2"/>
  <c r="U36" i="2"/>
  <c r="T36" i="2"/>
  <c r="R36" i="2"/>
  <c r="P36" i="2"/>
  <c r="O36" i="2"/>
  <c r="N36" i="2"/>
  <c r="M36" i="2"/>
  <c r="L36" i="2"/>
  <c r="K36" i="2"/>
  <c r="E36" i="2"/>
  <c r="F36" i="2" s="1"/>
  <c r="D36" i="2"/>
  <c r="AA35" i="2"/>
  <c r="Z35" i="2" s="1"/>
  <c r="J34" i="2" s="1"/>
  <c r="Y35" i="2"/>
  <c r="I34" i="2" s="1"/>
  <c r="W35" i="2"/>
  <c r="V35" i="2"/>
  <c r="U35" i="2"/>
  <c r="T35" i="2"/>
  <c r="R35" i="2"/>
  <c r="D35" i="2" s="1"/>
  <c r="P35" i="2"/>
  <c r="O35" i="2"/>
  <c r="M35" i="2"/>
  <c r="L35" i="2"/>
  <c r="AA34" i="2"/>
  <c r="W34" i="2"/>
  <c r="V34" i="2"/>
  <c r="U34" i="2"/>
  <c r="T34" i="2"/>
  <c r="R34" i="2"/>
  <c r="P34" i="2"/>
  <c r="O34" i="2"/>
  <c r="N34" i="2"/>
  <c r="M34" i="2"/>
  <c r="L34" i="2"/>
  <c r="K34" i="2"/>
  <c r="F34" i="2"/>
  <c r="AA33" i="2"/>
  <c r="Y33" i="2" s="1"/>
  <c r="I32" i="2" s="1"/>
  <c r="Z33" i="2"/>
  <c r="J32" i="2" s="1"/>
  <c r="W33" i="2"/>
  <c r="V33" i="2"/>
  <c r="U33" i="2"/>
  <c r="T33" i="2"/>
  <c r="R33" i="2"/>
  <c r="D33" i="2" s="1"/>
  <c r="M33" i="2" s="1"/>
  <c r="O33" i="2"/>
  <c r="N33" i="2"/>
  <c r="L33" i="2"/>
  <c r="K33" i="2"/>
  <c r="AA32" i="2"/>
  <c r="W32" i="2"/>
  <c r="V32" i="2"/>
  <c r="U32" i="2"/>
  <c r="T32" i="2"/>
  <c r="R32" i="2"/>
  <c r="P32" i="2"/>
  <c r="O32" i="2"/>
  <c r="N32" i="2"/>
  <c r="M32" i="2"/>
  <c r="L32" i="2"/>
  <c r="K32" i="2"/>
  <c r="F32" i="2"/>
  <c r="AA31" i="2"/>
  <c r="Y31" i="2" s="1"/>
  <c r="I30" i="2" s="1"/>
  <c r="W31" i="2"/>
  <c r="V31" i="2"/>
  <c r="U31" i="2"/>
  <c r="T31" i="2"/>
  <c r="R31" i="2"/>
  <c r="D31" i="2" s="1"/>
  <c r="L31" i="2" s="1"/>
  <c r="P31" i="2"/>
  <c r="N31" i="2"/>
  <c r="M31" i="2"/>
  <c r="K31" i="2"/>
  <c r="AA30" i="2"/>
  <c r="W30" i="2"/>
  <c r="V30" i="2"/>
  <c r="U30" i="2"/>
  <c r="T30" i="2"/>
  <c r="R30" i="2"/>
  <c r="P30" i="2"/>
  <c r="O30" i="2"/>
  <c r="N30" i="2"/>
  <c r="M30" i="2"/>
  <c r="L30" i="2"/>
  <c r="K30" i="2"/>
  <c r="F30" i="2"/>
  <c r="AA29" i="2"/>
  <c r="Z29" i="2" s="1"/>
  <c r="J28" i="2" s="1"/>
  <c r="W29" i="2"/>
  <c r="V29" i="2"/>
  <c r="U29" i="2"/>
  <c r="T29" i="2"/>
  <c r="R29" i="2"/>
  <c r="P29" i="2"/>
  <c r="O29" i="2"/>
  <c r="M29" i="2"/>
  <c r="L29" i="2"/>
  <c r="AA28" i="2"/>
  <c r="W28" i="2"/>
  <c r="V28" i="2"/>
  <c r="U28" i="2"/>
  <c r="T28" i="2"/>
  <c r="R28" i="2"/>
  <c r="P28" i="2"/>
  <c r="O28" i="2"/>
  <c r="N28" i="2"/>
  <c r="M28" i="2"/>
  <c r="L28" i="2"/>
  <c r="K28" i="2"/>
  <c r="F28" i="2"/>
  <c r="AA27" i="2"/>
  <c r="Z27" i="2" s="1"/>
  <c r="J26" i="2" s="1"/>
  <c r="Y27" i="2"/>
  <c r="I26" i="2" s="1"/>
  <c r="W27" i="2"/>
  <c r="V27" i="2"/>
  <c r="U27" i="2"/>
  <c r="T27" i="2"/>
  <c r="R27" i="2"/>
  <c r="P27" i="2"/>
  <c r="O27" i="2"/>
  <c r="M27" i="2"/>
  <c r="L27" i="2"/>
  <c r="AA26" i="2"/>
  <c r="W26" i="2"/>
  <c r="V26" i="2"/>
  <c r="U26" i="2"/>
  <c r="T26" i="2"/>
  <c r="R26" i="2"/>
  <c r="P26" i="2"/>
  <c r="O26" i="2"/>
  <c r="N26" i="2"/>
  <c r="M26" i="2"/>
  <c r="L26" i="2"/>
  <c r="K26" i="2"/>
  <c r="F26" i="2"/>
  <c r="AA25" i="2"/>
  <c r="Y25" i="2" s="1"/>
  <c r="I24" i="2" s="1"/>
  <c r="Z25" i="2"/>
  <c r="J24" i="2" s="1"/>
  <c r="W25" i="2"/>
  <c r="V25" i="2"/>
  <c r="U25" i="2"/>
  <c r="T25" i="2"/>
  <c r="R25" i="2"/>
  <c r="D25" i="2" s="1"/>
  <c r="K25" i="2" s="1"/>
  <c r="P25" i="2"/>
  <c r="O25" i="2"/>
  <c r="M25" i="2"/>
  <c r="L25" i="2"/>
  <c r="AA24" i="2"/>
  <c r="W24" i="2"/>
  <c r="V24" i="2"/>
  <c r="U24" i="2"/>
  <c r="T24" i="2"/>
  <c r="R24" i="2"/>
  <c r="P24" i="2"/>
  <c r="O24" i="2"/>
  <c r="N24" i="2"/>
  <c r="M24" i="2"/>
  <c r="L24" i="2"/>
  <c r="K24" i="2"/>
  <c r="F24" i="2"/>
  <c r="AA23" i="2"/>
  <c r="Y23" i="2" s="1"/>
  <c r="I22" i="2" s="1"/>
  <c r="Z23" i="2"/>
  <c r="J22" i="2" s="1"/>
  <c r="W23" i="2"/>
  <c r="V23" i="2"/>
  <c r="U23" i="2"/>
  <c r="T23" i="2"/>
  <c r="R23" i="2"/>
  <c r="D23" i="2" s="1"/>
  <c r="K23" i="2" s="1"/>
  <c r="P23" i="2"/>
  <c r="O23" i="2"/>
  <c r="M23" i="2"/>
  <c r="L23" i="2"/>
  <c r="AA22" i="2"/>
  <c r="W22" i="2"/>
  <c r="V22" i="2"/>
  <c r="U22" i="2"/>
  <c r="T22" i="2"/>
  <c r="R22" i="2"/>
  <c r="P22" i="2"/>
  <c r="O22" i="2"/>
  <c r="N22" i="2"/>
  <c r="M22" i="2"/>
  <c r="L22" i="2"/>
  <c r="K22" i="2"/>
  <c r="F22" i="2"/>
  <c r="AA21" i="2"/>
  <c r="Z21" i="2"/>
  <c r="J20" i="2" s="1"/>
  <c r="Y21" i="2"/>
  <c r="I20" i="2" s="1"/>
  <c r="W21" i="2"/>
  <c r="V21" i="2"/>
  <c r="U21" i="2"/>
  <c r="T21" i="2"/>
  <c r="R21" i="2"/>
  <c r="G20" i="2" s="1"/>
  <c r="P21" i="2"/>
  <c r="O21" i="2"/>
  <c r="M21" i="2"/>
  <c r="L21" i="2"/>
  <c r="D21" i="2"/>
  <c r="AA20" i="2"/>
  <c r="W20" i="2"/>
  <c r="V20" i="2"/>
  <c r="U20" i="2"/>
  <c r="T20" i="2"/>
  <c r="R20" i="2"/>
  <c r="G19" i="2" s="1"/>
  <c r="P20" i="2"/>
  <c r="O20" i="2"/>
  <c r="N20" i="2"/>
  <c r="M20" i="2"/>
  <c r="L20" i="2"/>
  <c r="K20" i="2"/>
  <c r="F20" i="2"/>
  <c r="AA19" i="2"/>
  <c r="Z19" i="2" s="1"/>
  <c r="J18" i="2" s="1"/>
  <c r="W19" i="2"/>
  <c r="V19" i="2"/>
  <c r="U19" i="2"/>
  <c r="T19" i="2"/>
  <c r="R19" i="2"/>
  <c r="G18" i="2" s="1"/>
  <c r="O19" i="2"/>
  <c r="N19" i="2"/>
  <c r="L19" i="2"/>
  <c r="K19" i="2"/>
  <c r="AA18" i="2"/>
  <c r="W18" i="2"/>
  <c r="V18" i="2"/>
  <c r="U18" i="2"/>
  <c r="T18" i="2"/>
  <c r="R18" i="2"/>
  <c r="P18" i="2"/>
  <c r="O18" i="2"/>
  <c r="N18" i="2"/>
  <c r="M18" i="2"/>
  <c r="L18" i="2"/>
  <c r="K18" i="2"/>
  <c r="F18" i="2"/>
  <c r="AA17" i="2"/>
  <c r="Y17" i="2" s="1"/>
  <c r="I16" i="2" s="1"/>
  <c r="W17" i="2"/>
  <c r="V17" i="2"/>
  <c r="U17" i="2"/>
  <c r="T17" i="2"/>
  <c r="R17" i="2"/>
  <c r="D17" i="2" s="1"/>
  <c r="K17" i="2" s="1"/>
  <c r="P17" i="2"/>
  <c r="O17" i="2"/>
  <c r="M17" i="2"/>
  <c r="L17" i="2"/>
  <c r="AA16" i="2"/>
  <c r="W16" i="2"/>
  <c r="V16" i="2"/>
  <c r="U16" i="2"/>
  <c r="T16" i="2"/>
  <c r="R16" i="2"/>
  <c r="P16" i="2"/>
  <c r="O16" i="2"/>
  <c r="N16" i="2"/>
  <c r="M16" i="2"/>
  <c r="L16" i="2"/>
  <c r="K16" i="2"/>
  <c r="F16" i="2"/>
  <c r="AA15" i="2"/>
  <c r="Z15" i="2" s="1"/>
  <c r="J14" i="2" s="1"/>
  <c r="W15" i="2"/>
  <c r="V15" i="2"/>
  <c r="U15" i="2"/>
  <c r="T15" i="2"/>
  <c r="R15" i="2"/>
  <c r="D15" i="2" s="1"/>
  <c r="M15" i="2" s="1"/>
  <c r="O15" i="2"/>
  <c r="N15" i="2"/>
  <c r="L15" i="2"/>
  <c r="K15" i="2"/>
  <c r="AA14" i="2"/>
  <c r="W14" i="2"/>
  <c r="V14" i="2"/>
  <c r="U14" i="2"/>
  <c r="T14" i="2"/>
  <c r="R14" i="2"/>
  <c r="P14" i="2"/>
  <c r="O14" i="2"/>
  <c r="N14" i="2"/>
  <c r="M14" i="2"/>
  <c r="L14" i="2"/>
  <c r="K14" i="2"/>
  <c r="F14" i="2"/>
  <c r="AA13" i="2"/>
  <c r="Y13" i="2" s="1"/>
  <c r="I12" i="2" s="1"/>
  <c r="W13" i="2"/>
  <c r="V13" i="2"/>
  <c r="U13" i="2"/>
  <c r="T13" i="2"/>
  <c r="R13" i="2"/>
  <c r="D13" i="2" s="1"/>
  <c r="L13" i="2" s="1"/>
  <c r="P13" i="2"/>
  <c r="N13" i="2"/>
  <c r="M13" i="2"/>
  <c r="K13" i="2"/>
  <c r="AA12" i="2"/>
  <c r="W12" i="2"/>
  <c r="V12" i="2"/>
  <c r="U12" i="2"/>
  <c r="T12" i="2"/>
  <c r="R12" i="2"/>
  <c r="G11" i="2" s="1"/>
  <c r="P12" i="2"/>
  <c r="O12" i="2"/>
  <c r="N12" i="2"/>
  <c r="M12" i="2"/>
  <c r="L12" i="2"/>
  <c r="K12" i="2"/>
  <c r="F12" i="2"/>
  <c r="AA11" i="2"/>
  <c r="Z11" i="2" s="1"/>
  <c r="J10" i="2" s="1"/>
  <c r="W11" i="2"/>
  <c r="V11" i="2"/>
  <c r="U11" i="2"/>
  <c r="T11" i="2"/>
  <c r="R11" i="2"/>
  <c r="D11" i="2" s="1"/>
  <c r="F80" i="2" s="1"/>
  <c r="M80" i="2" s="1"/>
  <c r="P11" i="2"/>
  <c r="O11" i="2"/>
  <c r="M11" i="2"/>
  <c r="L11" i="2"/>
  <c r="AA10" i="2"/>
  <c r="W10" i="2"/>
  <c r="V10" i="2"/>
  <c r="U10" i="2"/>
  <c r="T10" i="2"/>
  <c r="R10" i="2"/>
  <c r="G9" i="2" s="1"/>
  <c r="P10" i="2"/>
  <c r="O10" i="2"/>
  <c r="N10" i="2"/>
  <c r="M10" i="2"/>
  <c r="L10" i="2"/>
  <c r="K10" i="2"/>
  <c r="F10" i="2"/>
  <c r="AA9" i="2"/>
  <c r="Y9" i="2" s="1"/>
  <c r="I8" i="2" s="1"/>
  <c r="W9" i="2"/>
  <c r="V9" i="2"/>
  <c r="U9" i="2"/>
  <c r="T9" i="2"/>
  <c r="R9" i="2"/>
  <c r="D9" i="2" s="1"/>
  <c r="K9" i="2" s="1"/>
  <c r="P9" i="2"/>
  <c r="O9" i="2"/>
  <c r="M9" i="2"/>
  <c r="L9" i="2"/>
  <c r="AA8" i="2"/>
  <c r="W8" i="2"/>
  <c r="V8" i="2"/>
  <c r="U8" i="2"/>
  <c r="T8" i="2"/>
  <c r="R8" i="2"/>
  <c r="P8" i="2"/>
  <c r="O8" i="2"/>
  <c r="N8" i="2"/>
  <c r="M8" i="2"/>
  <c r="L8" i="2"/>
  <c r="K8" i="2"/>
  <c r="F8" i="2"/>
  <c r="AA7" i="2"/>
  <c r="Z7" i="2" s="1"/>
  <c r="W7" i="2"/>
  <c r="V7" i="2"/>
  <c r="U7" i="2"/>
  <c r="T7" i="2"/>
  <c r="R7" i="2"/>
  <c r="D7" i="2" s="1"/>
  <c r="K7" i="2" s="1"/>
  <c r="P7" i="2"/>
  <c r="O7" i="2"/>
  <c r="M7" i="2"/>
  <c r="L7" i="2"/>
  <c r="AA6" i="2"/>
  <c r="Y6" i="2" s="1"/>
  <c r="AA5" i="2"/>
  <c r="Y5" i="2" s="1"/>
  <c r="Z5" i="2"/>
  <c r="W5" i="2"/>
  <c r="V5" i="2"/>
  <c r="U5" i="2"/>
  <c r="T5" i="2"/>
  <c r="R5" i="2"/>
  <c r="AA4" i="2"/>
  <c r="Z4" i="2" s="1"/>
  <c r="W4" i="2"/>
  <c r="V4" i="2"/>
  <c r="U4" i="2"/>
  <c r="T4" i="2"/>
  <c r="R4" i="2"/>
  <c r="R35" i="4" l="1"/>
  <c r="Y42" i="2"/>
  <c r="I41" i="2" s="1"/>
  <c r="Y22" i="2"/>
  <c r="I21" i="2" s="1"/>
  <c r="Y29" i="2"/>
  <c r="I28" i="2" s="1"/>
  <c r="S38" i="2"/>
  <c r="H37" i="2" s="1"/>
  <c r="Z31" i="2"/>
  <c r="J30" i="2" s="1"/>
  <c r="Y52" i="2"/>
  <c r="S9" i="2"/>
  <c r="H8" i="2" s="1"/>
  <c r="D19" i="2"/>
  <c r="M19" i="2" s="1"/>
  <c r="Y28" i="2"/>
  <c r="I27" i="2" s="1"/>
  <c r="Y49" i="2"/>
  <c r="I48" i="2" s="1"/>
  <c r="Y50" i="2"/>
  <c r="Z51" i="2"/>
  <c r="S13" i="2"/>
  <c r="H12" i="2" s="1"/>
  <c r="S15" i="2"/>
  <c r="Z16" i="2" s="1"/>
  <c r="J15" i="2" s="1"/>
  <c r="Z17" i="2"/>
  <c r="J16" i="2" s="1"/>
  <c r="S27" i="2"/>
  <c r="Y30" i="2"/>
  <c r="I29" i="2" s="1"/>
  <c r="G46" i="2"/>
  <c r="G42" i="2"/>
  <c r="G40" i="2"/>
  <c r="G38" i="2"/>
  <c r="G36" i="2"/>
  <c r="G34" i="2"/>
  <c r="G32" i="2"/>
  <c r="G30" i="2"/>
  <c r="G28" i="2"/>
  <c r="G26" i="2"/>
  <c r="G24" i="2"/>
  <c r="G22" i="2"/>
  <c r="G16" i="2"/>
  <c r="G14" i="2"/>
  <c r="G12" i="2"/>
  <c r="G10" i="2"/>
  <c r="Z6" i="2"/>
  <c r="Z13" i="2"/>
  <c r="J12" i="2" s="1"/>
  <c r="Y19" i="2"/>
  <c r="I18" i="2" s="1"/>
  <c r="Z41" i="2"/>
  <c r="J40" i="2" s="1"/>
  <c r="Z37" i="2"/>
  <c r="J36" i="2" s="1"/>
  <c r="Z9" i="2"/>
  <c r="J8" i="2" s="1"/>
  <c r="G8" i="2"/>
  <c r="S52" i="2"/>
  <c r="E52" i="2" s="1"/>
  <c r="F52" i="2" s="1"/>
  <c r="S10" i="2"/>
  <c r="Y36" i="2"/>
  <c r="I35" i="2" s="1"/>
  <c r="Y40" i="2"/>
  <c r="I39" i="2" s="1"/>
  <c r="S51" i="2"/>
  <c r="E51" i="2" s="1"/>
  <c r="F51" i="2" s="1"/>
  <c r="D82" i="2"/>
  <c r="S14" i="2"/>
  <c r="H13" i="2" s="1"/>
  <c r="S46" i="2"/>
  <c r="S12" i="2"/>
  <c r="H11" i="2" s="1"/>
  <c r="S20" i="2"/>
  <c r="H19" i="2" s="1"/>
  <c r="Y38" i="2"/>
  <c r="I37" i="2" s="1"/>
  <c r="Y46" i="2"/>
  <c r="I45" i="2" s="1"/>
  <c r="S7" i="2"/>
  <c r="E7" i="2" s="1"/>
  <c r="F7" i="2" s="1"/>
  <c r="S19" i="2"/>
  <c r="Z20" i="2" s="1"/>
  <c r="J19" i="2" s="1"/>
  <c r="S31" i="2"/>
  <c r="Y34" i="2"/>
  <c r="I33" i="2" s="1"/>
  <c r="S35" i="2"/>
  <c r="S43" i="2"/>
  <c r="S22" i="2"/>
  <c r="H21" i="2" s="1"/>
  <c r="S26" i="2"/>
  <c r="H25" i="2" s="1"/>
  <c r="S28" i="2"/>
  <c r="H27" i="2" s="1"/>
  <c r="S23" i="2"/>
  <c r="H22" i="2" s="1"/>
  <c r="Y26" i="2"/>
  <c r="I25" i="2" s="1"/>
  <c r="S32" i="2"/>
  <c r="H31" i="2" s="1"/>
  <c r="S37" i="2"/>
  <c r="S5" i="2"/>
  <c r="Y14" i="2"/>
  <c r="I13" i="2" s="1"/>
  <c r="D27" i="2"/>
  <c r="K27" i="2" s="1"/>
  <c r="Y32" i="2"/>
  <c r="I31" i="2" s="1"/>
  <c r="S33" i="2"/>
  <c r="H32" i="2" s="1"/>
  <c r="S40" i="2"/>
  <c r="Y10" i="2"/>
  <c r="I9" i="2" s="1"/>
  <c r="S21" i="2"/>
  <c r="S30" i="2"/>
  <c r="H29" i="2" s="1"/>
  <c r="D55" i="2"/>
  <c r="D57" i="2" s="1"/>
  <c r="D41" i="2"/>
  <c r="S44" i="2"/>
  <c r="H43" i="2" s="1"/>
  <c r="Y48" i="2"/>
  <c r="I47" i="2" s="1"/>
  <c r="S50" i="2"/>
  <c r="E50" i="2" s="1"/>
  <c r="F50" i="2" s="1"/>
  <c r="S18" i="2"/>
  <c r="H17" i="2" s="1"/>
  <c r="S29" i="2"/>
  <c r="Z30" i="2" s="1"/>
  <c r="J29" i="2" s="1"/>
  <c r="S41" i="2"/>
  <c r="S45" i="2"/>
  <c r="D45" i="2"/>
  <c r="K45" i="2" s="1"/>
  <c r="S16" i="2"/>
  <c r="H15" i="2" s="1"/>
  <c r="D29" i="2"/>
  <c r="D83" i="2" s="1"/>
  <c r="S36" i="2"/>
  <c r="H35" i="2" s="1"/>
  <c r="S11" i="2"/>
  <c r="S4" i="2"/>
  <c r="S24" i="2"/>
  <c r="H23" i="2" s="1"/>
  <c r="S39" i="2"/>
  <c r="H38" i="2" s="1"/>
  <c r="S47" i="2"/>
  <c r="Y20" i="2"/>
  <c r="I19" i="2" s="1"/>
  <c r="S17" i="2"/>
  <c r="S8" i="2"/>
  <c r="H7" i="2" s="1"/>
  <c r="Y18" i="2"/>
  <c r="I17" i="2" s="1"/>
  <c r="Y24" i="2"/>
  <c r="I23" i="2" s="1"/>
  <c r="S25" i="2"/>
  <c r="S34" i="2"/>
  <c r="H33" i="2" s="1"/>
  <c r="L50" i="2"/>
  <c r="F61" i="2" s="1"/>
  <c r="E61" i="2" s="1"/>
  <c r="M50" i="2"/>
  <c r="F62" i="2" s="1"/>
  <c r="E39" i="2"/>
  <c r="F39" i="2" s="1"/>
  <c r="E43" i="4"/>
  <c r="Z38" i="2"/>
  <c r="J37" i="2" s="1"/>
  <c r="Z34" i="2"/>
  <c r="J33" i="2" s="1"/>
  <c r="Z36" i="2"/>
  <c r="J35" i="2" s="1"/>
  <c r="Z48" i="2"/>
  <c r="J47" i="2" s="1"/>
  <c r="Z26" i="2"/>
  <c r="J25" i="2" s="1"/>
  <c r="Y4" i="2"/>
  <c r="Y7" i="2"/>
  <c r="Y8" i="2"/>
  <c r="I7" i="2" s="1"/>
  <c r="Y11" i="2"/>
  <c r="I10" i="2" s="1"/>
  <c r="Y12" i="2"/>
  <c r="I11" i="2" s="1"/>
  <c r="Y15" i="2"/>
  <c r="I14" i="2" s="1"/>
  <c r="Y16" i="2"/>
  <c r="I15" i="2" s="1"/>
  <c r="F82" i="2"/>
  <c r="E31" i="4"/>
  <c r="E32" i="4"/>
  <c r="D81" i="2"/>
  <c r="F84" i="2"/>
  <c r="M84" i="2" s="1"/>
  <c r="K21" i="2"/>
  <c r="K35" i="2"/>
  <c r="R39" i="4"/>
  <c r="R40" i="4"/>
  <c r="R41" i="4"/>
  <c r="R42" i="4"/>
  <c r="D84" i="2"/>
  <c r="F81" i="2"/>
  <c r="E9" i="2"/>
  <c r="K11" i="2"/>
  <c r="E13" i="2"/>
  <c r="D80" i="2"/>
  <c r="I84" i="2" l="1"/>
  <c r="Z8" i="2"/>
  <c r="J7" i="2" s="1"/>
  <c r="Z14" i="2"/>
  <c r="J13" i="2" s="1"/>
  <c r="Z46" i="2"/>
  <c r="J45" i="2" s="1"/>
  <c r="H45" i="2"/>
  <c r="E27" i="2"/>
  <c r="H26" i="2"/>
  <c r="Z28" i="2"/>
  <c r="J27" i="2" s="1"/>
  <c r="N7" i="2"/>
  <c r="E17" i="2"/>
  <c r="H16" i="2"/>
  <c r="Z40" i="2"/>
  <c r="J39" i="2" s="1"/>
  <c r="H39" i="2"/>
  <c r="E31" i="2"/>
  <c r="H30" i="2"/>
  <c r="Z44" i="2"/>
  <c r="J43" i="2" s="1"/>
  <c r="E45" i="2"/>
  <c r="N45" i="2" s="1"/>
  <c r="H44" i="2"/>
  <c r="E47" i="2"/>
  <c r="F47" i="2" s="1"/>
  <c r="H46" i="2"/>
  <c r="E23" i="2"/>
  <c r="E25" i="2"/>
  <c r="H24" i="2"/>
  <c r="Z42" i="2"/>
  <c r="J41" i="2" s="1"/>
  <c r="H40" i="2"/>
  <c r="E19" i="2"/>
  <c r="H18" i="2"/>
  <c r="E15" i="2"/>
  <c r="H14" i="2"/>
  <c r="E84" i="2"/>
  <c r="E29" i="2"/>
  <c r="H28" i="2"/>
  <c r="E43" i="2"/>
  <c r="F43" i="2" s="1"/>
  <c r="H42" i="2"/>
  <c r="Z10" i="2"/>
  <c r="J9" i="2" s="1"/>
  <c r="H9" i="2"/>
  <c r="E33" i="2"/>
  <c r="M81" i="2"/>
  <c r="E11" i="2"/>
  <c r="H10" i="2"/>
  <c r="E21" i="2"/>
  <c r="E82" i="2" s="1"/>
  <c r="H20" i="2"/>
  <c r="E37" i="2"/>
  <c r="F37" i="2" s="1"/>
  <c r="H36" i="2"/>
  <c r="E35" i="2"/>
  <c r="H34" i="2"/>
  <c r="F66" i="2"/>
  <c r="N11" i="2"/>
  <c r="Z24" i="2"/>
  <c r="J23" i="2" s="1"/>
  <c r="Z22" i="2"/>
  <c r="J21" i="2" s="1"/>
  <c r="I80" i="2"/>
  <c r="Z32" i="2"/>
  <c r="J31" i="2" s="1"/>
  <c r="E56" i="2"/>
  <c r="K29" i="2"/>
  <c r="Z12" i="2"/>
  <c r="J11" i="2" s="1"/>
  <c r="K50" i="2"/>
  <c r="F60" i="2" s="1"/>
  <c r="E60" i="2" s="1"/>
  <c r="Z18" i="2"/>
  <c r="J17" i="2" s="1"/>
  <c r="E41" i="2"/>
  <c r="F41" i="2" s="1"/>
  <c r="N47" i="2"/>
  <c r="F17" i="2"/>
  <c r="I81" i="2"/>
  <c r="E81" i="2"/>
  <c r="N17" i="2"/>
  <c r="F25" i="2"/>
  <c r="N25" i="2"/>
  <c r="F45" i="2"/>
  <c r="F31" i="2"/>
  <c r="O31" i="2"/>
  <c r="F13" i="2"/>
  <c r="O13" i="2"/>
  <c r="O50" i="2" s="1"/>
  <c r="I61" i="2" s="1"/>
  <c r="N21" i="2"/>
  <c r="I82" i="2"/>
  <c r="F23" i="2"/>
  <c r="N23" i="2"/>
  <c r="F9" i="2"/>
  <c r="N9" i="2"/>
  <c r="E55" i="2"/>
  <c r="E57" i="2" s="1"/>
  <c r="N35" i="2"/>
  <c r="F35" i="2"/>
  <c r="F33" i="2"/>
  <c r="I83" i="2"/>
  <c r="F83" i="2"/>
  <c r="M83" i="2" s="1"/>
  <c r="P33" i="2"/>
  <c r="N29" i="2"/>
  <c r="E83" i="2"/>
  <c r="F29" i="2"/>
  <c r="F67" i="2"/>
  <c r="E62" i="2"/>
  <c r="E80" i="2" l="1"/>
  <c r="F11" i="2"/>
  <c r="F27" i="2"/>
  <c r="N27" i="2"/>
  <c r="N50" i="2" s="1"/>
  <c r="I60" i="2" s="1"/>
  <c r="J60" i="2" s="1"/>
  <c r="F21" i="2"/>
  <c r="P15" i="2"/>
  <c r="P50" i="2" s="1"/>
  <c r="I62" i="2" s="1"/>
  <c r="F15" i="2"/>
  <c r="F19" i="2"/>
  <c r="P19" i="2"/>
  <c r="F65" i="2"/>
  <c r="F71" i="2" s="1"/>
  <c r="I66" i="2"/>
  <c r="J66" i="2" s="1"/>
  <c r="J61" i="2"/>
  <c r="I67" i="2" l="1"/>
  <c r="J67" i="2" s="1"/>
  <c r="J62" i="2"/>
  <c r="I65" i="2"/>
  <c r="I71" i="2" s="1"/>
  <c r="J71" i="2" s="1"/>
  <c r="J73" i="2" s="1"/>
  <c r="J65" i="2" l="1"/>
</calcChain>
</file>

<file path=xl/sharedStrings.xml><?xml version="1.0" encoding="utf-8"?>
<sst xmlns="http://schemas.openxmlformats.org/spreadsheetml/2006/main" count="2829" uniqueCount="708">
  <si>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</si>
  <si>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</si>
  <si>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</si>
  <si>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</si>
  <si>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</si>
  <si>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</si>
  <si>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</si>
  <si>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</si>
  <si>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</si>
  <si>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Annual Building Utility Performance Summary Total Site Energy Total Energy [kWh]</t>
  </si>
  <si>
    <t>Annual Building Utility Performance Summary</t>
  </si>
  <si>
    <t>Total Site Energy</t>
  </si>
  <si>
    <t>Total Energy [kWh]</t>
  </si>
  <si>
    <t>130191.42</t>
  </si>
  <si>
    <t>129449.05</t>
  </si>
  <si>
    <t>130591.85</t>
  </si>
  <si>
    <t>130696.76</t>
  </si>
  <si>
    <t>104308.61</t>
  </si>
  <si>
    <t>Annual Building Utility Performance Summary Total Site Energy Energy Per Total Building Area [kWh/m2]</t>
  </si>
  <si>
    <t>Energy Per Total Building Area [kWh/m2]</t>
  </si>
  <si>
    <t>2.33</t>
  </si>
  <si>
    <t>2.31</t>
  </si>
  <si>
    <t>2.34</t>
  </si>
  <si>
    <t>1.86</t>
  </si>
  <si>
    <t>Annual Building Utility Performance Summary Total Site Energy Energy Per Conditioned Building Area [kWh/m2]</t>
  </si>
  <si>
    <t>Energy Per Conditioned Building Area [kWh/m2]</t>
  </si>
  <si>
    <t>Annual Building Utility Performance Summary Net Site Energy Total Energy [kWh]</t>
  </si>
  <si>
    <t>Net Site Energy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</si>
  <si>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</si>
  <si>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</si>
  <si>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</si>
  <si>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Total Source Energy</t>
  </si>
  <si>
    <t>412316.21</t>
  </si>
  <si>
    <t>409965.13</t>
  </si>
  <si>
    <t>413584.38</t>
  </si>
  <si>
    <t>413916.65</t>
  </si>
  <si>
    <t>330345.36</t>
  </si>
  <si>
    <t>Annual Building Utility Performance Summary Total Source Energy Energy Per Total Building Area [kWh/m2]</t>
  </si>
  <si>
    <t>7.37</t>
  </si>
  <si>
    <t>7.33</t>
  </si>
  <si>
    <t>7.39</t>
  </si>
  <si>
    <t>7.40</t>
  </si>
  <si>
    <t>5.90</t>
  </si>
  <si>
    <t>Annual Building Utility Performance Summary Total Source Energy Energy Per Conditioned Building Area [kWh/m2]</t>
  </si>
  <si>
    <t>Annual Building Utility Performance Summary Net Source Energy Total Energy [kWh]</t>
  </si>
  <si>
    <t>Net Source Energy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</si>
  <si>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</si>
  <si>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</si>
  <si>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Input Verification and Results Summary Program Version and Build Value</t>
  </si>
  <si>
    <t>Input Verification and Results Summary</t>
  </si>
  <si>
    <t>Program Version and Build</t>
  </si>
  <si>
    <t>Value</t>
  </si>
  <si>
    <t>EnergyPlus, Version 8.6.0-198c6a3cff, YMD=2017.08.28 12:49</t>
  </si>
  <si>
    <t>Input Verification and Results Summary RunPeriod Value</t>
  </si>
  <si>
    <t>RunPeriod</t>
  </si>
  <si>
    <t>UNTITLED (01-01:31-12)</t>
  </si>
  <si>
    <t>Input Verification and Results Summary Weather File Value</t>
  </si>
  <si>
    <t>Weather File</t>
  </si>
  <si>
    <t>LJUBLJANA - SVN IWEC Data WMO#=130140</t>
  </si>
  <si>
    <t>Input Verification and Results Summary Latitude [deg] Value</t>
  </si>
  <si>
    <t>Latitude [deg]</t>
  </si>
  <si>
    <t>46.22</t>
  </si>
  <si>
    <t>Input Verification and Results Summary Longitude [deg] Value</t>
  </si>
  <si>
    <t>Longitude [deg]</t>
  </si>
  <si>
    <t>14.48</t>
  </si>
  <si>
    <t>Input Verification and Results Summary Elevation [m] Value</t>
  </si>
  <si>
    <t>Elevation [m]</t>
  </si>
  <si>
    <t>385.00</t>
  </si>
  <si>
    <t>Input Verification and Results Summary Time Zone Value</t>
  </si>
  <si>
    <t>Time Zone</t>
  </si>
  <si>
    <t>1.00</t>
  </si>
  <si>
    <t>Input Verification and Results Summary North Axis Angle [deg] Value</t>
  </si>
  <si>
    <t>North Axis Angle [deg]</t>
  </si>
  <si>
    <t>0.00</t>
  </si>
  <si>
    <t>Input Verification and Results Summary Rotation for Appendix G [deg] Value</t>
  </si>
  <si>
    <t>Rotation for Appendix G [deg]</t>
  </si>
  <si>
    <t>90.00</t>
  </si>
  <si>
    <t>180.00</t>
  </si>
  <si>
    <t>270.00</t>
  </si>
  <si>
    <t>Input Verification and Results Summary Hours Simulated [hrs] Value</t>
  </si>
  <si>
    <t>Hours Simulated [hrs]</t>
  </si>
  <si>
    <t>168.00</t>
  </si>
  <si>
    <t>LEED Summary Interior Lighting Electric Energy Use [kWh]</t>
  </si>
  <si>
    <t>LEED Summary</t>
  </si>
  <si>
    <t>Interior Lighting</t>
  </si>
  <si>
    <t>Electric Energy Use [kWh]</t>
  </si>
  <si>
    <t>16200.38</t>
  </si>
  <si>
    <t>LEED Summary Interior Lighting Electric Demand [W]</t>
  </si>
  <si>
    <t>Electric Demand [W]</t>
  </si>
  <si>
    <t>364918.22</t>
  </si>
  <si>
    <t>LEED Summary Interior Lighting Natural Gas Energy Use [kWh]</t>
  </si>
  <si>
    <t>Natural Gas Energy Use [kWh]</t>
  </si>
  <si>
    <t>LEED Summary Interior Lighting Natural Gas Demand [W]</t>
  </si>
  <si>
    <t>Natural Gas Demand [W]</t>
  </si>
  <si>
    <t>LEED Summary Interior Lighting Additional Energy Use [kWh]</t>
  </si>
  <si>
    <t>Additional Energy Use [kWh]</t>
  </si>
  <si>
    <t>LEED Summary Interior Lighting Additional Demand [W]</t>
  </si>
  <si>
    <t>Additional Demand [W]</t>
  </si>
  <si>
    <t>LEED Summary Exterior Lighting Electric Energy Use [kWh]</t>
  </si>
  <si>
    <t>Exterior Lighting</t>
  </si>
  <si>
    <t>LEED Summary Exterior Lighting Electric Demand [W]</t>
  </si>
  <si>
    <t>LEED Summary Exterior Lighting Natural Gas Energy Use [kWh]</t>
  </si>
  <si>
    <t>LEED Summary Exterior Lighting Natural Gas Demand [W]</t>
  </si>
  <si>
    <t>LEED Summary Exterior Lighting Additional Energy Use [kWh]</t>
  </si>
  <si>
    <t>LEED Summary Exterior Lighting Additional Demand [W]</t>
  </si>
  <si>
    <t>LEED Summary Space Heating Electric Energy Use [kWh]</t>
  </si>
  <si>
    <t>Space Heating</t>
  </si>
  <si>
    <t>111657.56</t>
  </si>
  <si>
    <t>110872.54</t>
  </si>
  <si>
    <t>112069.87</t>
  </si>
  <si>
    <t>112159.69</t>
  </si>
  <si>
    <t>85890.93</t>
  </si>
  <si>
    <t>LEED Summary Space Heating Electric Demand [W]</t>
  </si>
  <si>
    <t>2273877.17</t>
  </si>
  <si>
    <t>2280415.18</t>
  </si>
  <si>
    <t>2251431.48</t>
  </si>
  <si>
    <t>2273168.66</t>
  </si>
  <si>
    <t>2040174.56</t>
  </si>
  <si>
    <t>LEED Summary Space Heating Natural Gas Energy Use [kWh]</t>
  </si>
  <si>
    <t>LEED Summary Space Heating Natural Gas Demand [W]</t>
  </si>
  <si>
    <t>LEED Summary Space Heating Additional Energy Use [kWh]</t>
  </si>
  <si>
    <t>LEED Summary Space Heating Additional Demand [W]</t>
  </si>
  <si>
    <t>LEED Summary Space Cooling Electric Energy Use [kWh]</t>
  </si>
  <si>
    <t>Space Cooling</t>
  </si>
  <si>
    <t>LEED Summary Space Cooling Electric Demand [W]</t>
  </si>
  <si>
    <t>LEED Summary Space Cooling Natural Gas Energy Use [kWh]</t>
  </si>
  <si>
    <t>LEED Summary Space Cooling Natural Gas Demand [W]</t>
  </si>
  <si>
    <t>LEED Summary Space Cooling Additional Energy Use [kWh]</t>
  </si>
  <si>
    <t>LEED Summary Space Cooling Additional Demand [W]</t>
  </si>
  <si>
    <t>LEED Summary Pumps Electric Energy Use [kWh]</t>
  </si>
  <si>
    <t>Pumps</t>
  </si>
  <si>
    <t>LEED Summary Pumps Electric Demand [W]</t>
  </si>
  <si>
    <t>LEED Summary Pumps Natural Gas Energy Use [kWh]</t>
  </si>
  <si>
    <t>LEED Summary Pumps Natural Gas Demand [W]</t>
  </si>
  <si>
    <t>LEED Summary Pumps Additional Energy Use [kWh]</t>
  </si>
  <si>
    <t>LEED Summary Pumps Additional Demand [W]</t>
  </si>
  <si>
    <t>LEED Summary Heat Rejection Electric Energy Use [kWh]</t>
  </si>
  <si>
    <t>Heat Rejection</t>
  </si>
  <si>
    <t>LEED Summary Heat Rejection Electric Demand [W]</t>
  </si>
  <si>
    <t>LEED Summary Heat Rejection Natural Gas Energy Use [kWh]</t>
  </si>
  <si>
    <t>LEED Summary Heat Rejection Natural Gas Demand [W]</t>
  </si>
  <si>
    <t>LEED Summary Heat Rejection Additional Energy Use [kWh]</t>
  </si>
  <si>
    <t>LEED Summary Heat Rejection Additional Demand [W]</t>
  </si>
  <si>
    <t>LEED Summary Fans-Interior Electric Energy Use [kWh]</t>
  </si>
  <si>
    <t>Fans-Interior</t>
  </si>
  <si>
    <t>1176.80</t>
  </si>
  <si>
    <t>1219.44</t>
  </si>
  <si>
    <t>1164.90</t>
  </si>
  <si>
    <t>1180.00</t>
  </si>
  <si>
    <t>1060.57</t>
  </si>
  <si>
    <t>LEED Summary Fans-Interior Electric Demand [W]</t>
  </si>
  <si>
    <t>10146.61</t>
  </si>
  <si>
    <t>10591.33</t>
  </si>
  <si>
    <t>10131.19</t>
  </si>
  <si>
    <t>10119.27</t>
  </si>
  <si>
    <t>10479.39</t>
  </si>
  <si>
    <t>LEED Summary Fans-Interior Natural Gas Energy Use [kWh]</t>
  </si>
  <si>
    <t>LEED Summary Fans-Interior Natural Gas Demand [W]</t>
  </si>
  <si>
    <t>LEED Summary Fans-Interior Additional Energy Use [kWh]</t>
  </si>
  <si>
    <t>LEED Summary Fans-Interior Additional Demand [W]</t>
  </si>
  <si>
    <t>LEED Summary Fans-Parking Garage Electric Energy Use [kWh]</t>
  </si>
  <si>
    <t>Fans-Parking Garage</t>
  </si>
  <si>
    <t>LEED Summary Fans-Parking Garage Electric Demand [W]</t>
  </si>
  <si>
    <t>LEED Summary Fans-Parking Garage Natural Gas Energy Use [kWh]</t>
  </si>
  <si>
    <t>LEED Summary Fans-Parking Garage Natural Gas Demand [W]</t>
  </si>
  <si>
    <t>LEED Summary Fans-Parking Garage Additional Energy Use [kWh]</t>
  </si>
  <si>
    <t>LEED Summary Fans-Parking Garage Additional Demand [W]</t>
  </si>
  <si>
    <t>LEED Summary Service Water Heating Electric Energy Use [kWh]</t>
  </si>
  <si>
    <t>Service Water Heating</t>
  </si>
  <si>
    <t>LEED Summary Service Water Heating Electric Demand [W]</t>
  </si>
  <si>
    <t>LEED Summary Service Water Heating Natural Gas Energy Use [kWh]</t>
  </si>
  <si>
    <t>LEED Summary Service Water Heating Natural Gas Demand [W]</t>
  </si>
  <si>
    <t>LEED Summary Service Water Heating Additional Energy Use [kWh]</t>
  </si>
  <si>
    <t>LEED Summary Service Water Heating Additional Demand [W]</t>
  </si>
  <si>
    <t>LEED Summary Receptacle Equipment Electric Energy Use [kWh]</t>
  </si>
  <si>
    <t>Receptacle Equipment</t>
  </si>
  <si>
    <t>-437.2</t>
  </si>
  <si>
    <t>LEED Summary Receptacle Equipment Electric Demand [W]</t>
  </si>
  <si>
    <t>-8216.57</t>
  </si>
  <si>
    <t>LEED Summary Receptacle Equipment Natural Gas Energy Use [kWh]</t>
  </si>
  <si>
    <t>LEED Summary Receptacle Equipment Natural Gas Demand [W]</t>
  </si>
  <si>
    <t>LEED Summary Receptacle Equipment Additional Energy Use [kWh]</t>
  </si>
  <si>
    <t>LEED Summary Receptacle Equipment Additional Demand [W]</t>
  </si>
  <si>
    <t>LEED Summary Interior Lighting-Process Electric Energy Use [kWh]</t>
  </si>
  <si>
    <t>Interior Lighting-Process</t>
  </si>
  <si>
    <t>LEED Summary Interior Lighting-Process Electric Demand [W]</t>
  </si>
  <si>
    <t>LEED Summary Interior Lighting-Process Natural Gas Energy Use [kWh]</t>
  </si>
  <si>
    <t>LEED Summary Interior Lighting-Process Natural Gas Demand [W]</t>
  </si>
  <si>
    <t>LEED Summary Interior Lighting-Process Additional Energy Use [kWh]</t>
  </si>
  <si>
    <t>LEED Summary Interior Lighting-Process Additional Demand [W]</t>
  </si>
  <si>
    <t>LEED Summary Refrigeration Equipment Electric Energy Use [kWh]</t>
  </si>
  <si>
    <t>Refrigeration Equipment</t>
  </si>
  <si>
    <t>327.62</t>
  </si>
  <si>
    <t>327.64</t>
  </si>
  <si>
    <t>327.65</t>
  </si>
  <si>
    <t>LEED Summary Refrigeration Equipment Electric Demand [W]</t>
  </si>
  <si>
    <t>1786.47</t>
  </si>
  <si>
    <t>1786.48</t>
  </si>
  <si>
    <t>1786.64</t>
  </si>
  <si>
    <t>1786.57</t>
  </si>
  <si>
    <t>1784.96</t>
  </si>
  <si>
    <t>LEED Summary Refrigeration Equipment Natural Gas Energy Use [kWh]</t>
  </si>
  <si>
    <t>LEED Summary Refrigeration Equipment Natural Gas Demand [W]</t>
  </si>
  <si>
    <t>LEED Summary Refrigeration Equipment Additional Energy Use [kWh]</t>
  </si>
  <si>
    <t>LEED Summary Refrigeration Equipment Additional Demand [W]</t>
  </si>
  <si>
    <t>LEED Summary Cooking Electric Energy Use [kWh]</t>
  </si>
  <si>
    <t>Cooking</t>
  </si>
  <si>
    <t>LEED Summary Cooking Electric Demand [W]</t>
  </si>
  <si>
    <t>LEED Summary Cooking Natural Gas Energy Use [kWh]</t>
  </si>
  <si>
    <t>LEED Summary Cooking Natural Gas Demand [W]</t>
  </si>
  <si>
    <t>LEED Summary Cooking Additional Energy Use [kWh]</t>
  </si>
  <si>
    <t>LEED Summary Cooking Additional Demand [W]</t>
  </si>
  <si>
    <t>LEED Summary Industrial Process Electric Energy Use [kWh]</t>
  </si>
  <si>
    <t>Industrial Process</t>
  </si>
  <si>
    <t>229.10</t>
  </si>
  <si>
    <t>LEED Summary Industrial Process Electric Demand [W]</t>
  </si>
  <si>
    <t>4300.00</t>
  </si>
  <si>
    <t>LEED Summary Industrial Process Natural Gas Energy Use [kWh]</t>
  </si>
  <si>
    <t>LEED Summary Industrial Process Natural Gas Demand [W]</t>
  </si>
  <si>
    <t>LEED Summary Industrial Process Additional Energy Use [kWh]</t>
  </si>
  <si>
    <t>LEED Summary Industrial Process Additional Demand [W]</t>
  </si>
  <si>
    <t>LEED Summary Elevators and Escalators Electric Energy Use [kWh]</t>
  </si>
  <si>
    <t>Elevators and Escalators</t>
  </si>
  <si>
    <t>LEED Summary Elevators and Escalators Electric Demand [W]</t>
  </si>
  <si>
    <t>LEED Summary Elevators and Escalators Natural Gas Energy Use [kWh]</t>
  </si>
  <si>
    <t>LEED Summary Elevators and Escalators Natural Gas Demand [W]</t>
  </si>
  <si>
    <t>LEED Summary Elevators and Escalators Additional Energy Use [kWh]</t>
  </si>
  <si>
    <t>LEED Summary Elevators and Escalators Additional Demand [W]</t>
  </si>
  <si>
    <t>LEED Summary Total Line Electric Energy Use [kWh]</t>
  </si>
  <si>
    <t>Total Line</t>
  </si>
  <si>
    <t>130191.52</t>
  </si>
  <si>
    <t>129449.15</t>
  </si>
  <si>
    <t>130591.95</t>
  </si>
  <si>
    <t>130696.87</t>
  </si>
  <si>
    <t>104308.69</t>
  </si>
  <si>
    <t>LEED Summary Total Line Electric Demand [W]</t>
  </si>
  <si>
    <t>LEED Summary Total Line Natural Gas Energy Use [kWh]</t>
  </si>
  <si>
    <t>LEED Summary Total Line Natural Gas Demand [W]</t>
  </si>
  <si>
    <t>LEED Summary Total Line Additional Energy Use [kWh]</t>
  </si>
  <si>
    <t>LEED Summary Total Line Additional Demand [W]</t>
  </si>
  <si>
    <t>Annual Building Utility Performance Summary Total Building Area Area [m2]</t>
  </si>
  <si>
    <t>Total Building Area</t>
  </si>
  <si>
    <t>Area [m2]</t>
  </si>
  <si>
    <t>55967.73</t>
  </si>
  <si>
    <t>Annual Building Utility Performance Summary Net Conditioned Building Area Area [m2]</t>
  </si>
  <si>
    <t>Net Conditioned Building Area</t>
  </si>
  <si>
    <t>Annual Building Utility Performance Summary Unconditioned Building Area Area [m2]</t>
  </si>
  <si>
    <t>Unconditioned Building Area</t>
  </si>
  <si>
    <t>Annual Building Utility Performance Summary Heating Electricity [kWh]</t>
  </si>
  <si>
    <t>Heating</t>
  </si>
  <si>
    <t>Electricity [kWh]</t>
  </si>
  <si>
    <t>111657.47</t>
  </si>
  <si>
    <t>110872.45</t>
  </si>
  <si>
    <t>112069.78</t>
  </si>
  <si>
    <t>112159.60</t>
  </si>
  <si>
    <t>85890.86</t>
  </si>
  <si>
    <t>Annual Building Utility Performance Summary Heating Natural Gas [kWh]</t>
  </si>
  <si>
    <t>Natural Gas [kWh]</t>
  </si>
  <si>
    <t>Annual Building Utility Performance Summary Heating Additional Fuel [kWh]</t>
  </si>
  <si>
    <t>Additional Fuel [kWh]</t>
  </si>
  <si>
    <t>Annual Building Utility Performance Summary Heating District Cooling [kWh]</t>
  </si>
  <si>
    <t>District Cooling [kWh]</t>
  </si>
  <si>
    <t>Annual Building Utility Performance Summary Heating District Heating [kWh]</t>
  </si>
  <si>
    <t>District Heating [kWh]</t>
  </si>
  <si>
    <t>Annual Building Utility Performance Summary Heating Water [m3]</t>
  </si>
  <si>
    <t>Water [m3]</t>
  </si>
  <si>
    <t>Annual Building Utility Performance Summary Cooling Electricity [kWh]</t>
  </si>
  <si>
    <t>Cooling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</si>
  <si>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</si>
  <si>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</si>
  <si>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</si>
  <si>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</si>
  <si>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</si>
  <si>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</si>
  <si>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16200.37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</si>
  <si>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</si>
  <si>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</si>
  <si>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</si>
  <si>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</si>
  <si>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</si>
  <si>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</si>
  <si>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</si>
  <si>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</si>
  <si>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</si>
  <si>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</si>
  <si>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</si>
  <si>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</si>
  <si>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Interior Equipment</t>
  </si>
  <si>
    <t>20.96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</si>
  <si>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</si>
  <si>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</si>
  <si>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</si>
  <si>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</si>
  <si>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</si>
  <si>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</si>
  <si>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Exterior Equipment</t>
  </si>
  <si>
    <t>808.20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</si>
  <si>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</si>
  <si>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</si>
  <si>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</si>
  <si>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</si>
  <si>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</si>
  <si>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</si>
  <si>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Fans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</si>
  <si>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</si>
  <si>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</si>
  <si>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</si>
  <si>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</si>
  <si>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</si>
  <si>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</si>
  <si>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</si>
  <si>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</si>
  <si>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</si>
  <si>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</si>
  <si>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</si>
  <si>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</si>
  <si>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</si>
  <si>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</si>
  <si>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</si>
  <si>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</si>
  <si>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</si>
  <si>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</si>
  <si>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Humidification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</si>
  <si>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</si>
  <si>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</si>
  <si>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</si>
  <si>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</si>
  <si>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</si>
  <si>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</si>
  <si>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Heat Recovery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</si>
  <si>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</si>
  <si>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</si>
  <si>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</si>
  <si>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</si>
  <si>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</si>
  <si>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</si>
  <si>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Water Systems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</si>
  <si>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</si>
  <si>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</si>
  <si>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</si>
  <si>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</si>
  <si>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</si>
  <si>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</si>
  <si>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Refrigeration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</si>
  <si>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</si>
  <si>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</si>
  <si>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</si>
  <si>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</si>
  <si>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</si>
  <si>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</si>
  <si>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Generators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</si>
  <si>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</si>
  <si>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</si>
  <si>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</si>
  <si>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</si>
  <si>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</si>
  <si>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</si>
  <si>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</si>
  <si>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</si>
  <si>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</si>
  <si>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</si>
  <si>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</si>
  <si>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</si>
  <si>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Total End Uses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</si>
  <si>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</si>
  <si>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</si>
  <si>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</si>
  <si>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</si>
  <si>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</si>
  <si>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</si>
  <si>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Time Setpoint Not Met During Occupied Heating</t>
  </si>
  <si>
    <t>Facility [Hours]</t>
  </si>
  <si>
    <t>9.25</t>
  </si>
  <si>
    <t>7.75</t>
  </si>
  <si>
    <t>8.50</t>
  </si>
  <si>
    <t>8.00</t>
  </si>
  <si>
    <t>7.25</t>
  </si>
  <si>
    <t>Annual Building Utility Performance Summary Time Setpoint Not Met During Occupied Cooling Facility [Hours]</t>
  </si>
  <si>
    <t>Time Setpoint Not Met During Occupied Cooling</t>
  </si>
  <si>
    <t>Annual Building Utility Performance Summary Time Not Comfortable Based on Simple ASHRAE 55-2004 Facility [Hours]</t>
  </si>
  <si>
    <t>Time Not Comfortable Based on Simple ASHRAE 55-2004</t>
  </si>
  <si>
    <t>97.00</t>
  </si>
  <si>
    <t>Input Verification and Results Summary Gross Wall Area [m2] Total</t>
  </si>
  <si>
    <t>Gross Wall Area [m2]</t>
  </si>
  <si>
    <t>Total</t>
  </si>
  <si>
    <t>15491.00</t>
  </si>
  <si>
    <t>Input Verification and Results Summary Gross Wall Area [m2] North (315 to 45 deg)</t>
  </si>
  <si>
    <t>North (315 to 45 deg)</t>
  </si>
  <si>
    <t>4522.96</t>
  </si>
  <si>
    <t>3221.76</t>
  </si>
  <si>
    <t>4523.81</t>
  </si>
  <si>
    <t>3222.47</t>
  </si>
  <si>
    <t>Input Verification and Results Summary Gross Wall Area [m2] East (45 to 135 deg)</t>
  </si>
  <si>
    <t>East (45 to 135 deg)</t>
  </si>
  <si>
    <t>Input Verification and Results Summary Gross Wall Area [m2] South (135 to 225 deg)</t>
  </si>
  <si>
    <t>South (135 to 225 deg)</t>
  </si>
  <si>
    <t>Input Verification and Results Summary Gross Wall Area [m2] West (225 to 315 deg)</t>
  </si>
  <si>
    <t>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</si>
  <si>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</si>
  <si>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</si>
  <si>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</si>
  <si>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</si>
  <si>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</si>
  <si>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</si>
  <si>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</si>
  <si>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Window Opening Area [m2]</t>
  </si>
  <si>
    <t>1237.69</t>
  </si>
  <si>
    <t>Input Verification and Results Summary Window Opening Area [m2] North (315 to 45 deg)</t>
  </si>
  <si>
    <t>361.33</t>
  </si>
  <si>
    <t>257.47</t>
  </si>
  <si>
    <t>361.54</t>
  </si>
  <si>
    <t>257.35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</si>
  <si>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</si>
  <si>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</si>
  <si>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</si>
  <si>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</si>
  <si>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</si>
  <si>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7.99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</si>
  <si>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</si>
  <si>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</si>
  <si>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</si>
  <si>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</si>
  <si>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</si>
  <si>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</si>
  <si>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</si>
  <si>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</si>
  <si>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</si>
  <si>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</si>
  <si>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Lighting Average LPD [W/m2]</t>
  </si>
  <si>
    <t>Item</t>
  </si>
  <si>
    <t>Lighting</t>
  </si>
  <si>
    <t>Average LPD [W/m2]</t>
  </si>
  <si>
    <t>7.2446</t>
  </si>
  <si>
    <t>Item Envelope Average External U</t>
  </si>
  <si>
    <t>Envelope</t>
  </si>
  <si>
    <t>Average External U</t>
  </si>
  <si>
    <t>Item Envelope Average Window U</t>
  </si>
  <si>
    <t>Average Window U</t>
  </si>
  <si>
    <t>Zone Summary Total Area m2</t>
  </si>
  <si>
    <t>Zone Summary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</si>
  <si>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</si>
  <si>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</si>
  <si>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</si>
  <si>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</si>
  <si>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</si>
  <si>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</si>
  <si>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Zone Summary Volume [m3]</t>
  </si>
  <si>
    <t>Volume</t>
  </si>
  <si>
    <t>[m3]</t>
  </si>
  <si>
    <t>618425.31</t>
  </si>
  <si>
    <t>Zone Summary Gross Wall Area [m2]</t>
  </si>
  <si>
    <t>Gross Wall Area</t>
  </si>
  <si>
    <t>[m2]</t>
  </si>
  <si>
    <t>13026.52</t>
  </si>
  <si>
    <t>Zone Summary Window Glass Area [m2]</t>
  </si>
  <si>
    <t>Window Glass Area</t>
  </si>
  <si>
    <t>Zone Summary Avg Lighting LPD W/m2</t>
  </si>
  <si>
    <t>Avg Lighting LPD</t>
  </si>
  <si>
    <t>W/m2</t>
  </si>
  <si>
    <t>870.21</t>
  </si>
  <si>
    <t>Zone Summary Avg Occupancy Density m2/Pers</t>
  </si>
  <si>
    <t>Avg Occupancy Density</t>
  </si>
  <si>
    <t>m2/Pers</t>
  </si>
  <si>
    <t>1040.76</t>
  </si>
  <si>
    <t>Zone Summary Avg Plug load W/m2 [-]</t>
  </si>
  <si>
    <t>Avg Plug load</t>
  </si>
  <si>
    <t>W/m2 [-]</t>
  </si>
  <si>
    <t>Sensible summary HVAC Zone Eq &amp; Other Sensible Air Heating [kWh] [GJ]</t>
  </si>
  <si>
    <t>Sensible summary</t>
  </si>
  <si>
    <t>HVAC Zone Eq &amp; Other Sensible Air Heating [kWh]</t>
  </si>
  <si>
    <t>[GJ]</t>
  </si>
  <si>
    <t>102749.606</t>
  </si>
  <si>
    <t>103025.629</t>
  </si>
  <si>
    <t>102910.455</t>
  </si>
  <si>
    <t>103031.943</t>
  </si>
  <si>
    <t>77655.445</t>
  </si>
  <si>
    <t>Sensible summary HVAC Zone Eq &amp; Other Sensible Air Cooling [kWh] [GJ]</t>
  </si>
  <si>
    <t>HVAC Zone Eq &amp; Other Sensible Air Cooling [kWh]</t>
  </si>
  <si>
    <t>0.000</t>
  </si>
  <si>
    <t>Sensible summary HVAC Terminal Unit Sensible Air Heating [kWh] [GJ]</t>
  </si>
  <si>
    <t>HVAC Terminal Unit Sensible Air Heating [kWh]</t>
  </si>
  <si>
    <t>Sensible summary HVAC Terminal Unit Sensible Air Cooling [kWh] [GJ]</t>
  </si>
  <si>
    <t>HVAC Terminal Unit Sensible Air Cooling [kWh]</t>
  </si>
  <si>
    <t>Sensible summary HVAC Input Heated Surface Heating [kWh] [GJ]</t>
  </si>
  <si>
    <t>HVAC Input Heated Surface Heating [kWh]</t>
  </si>
  <si>
    <t>Sensible summary HVAC Input Cooled Surface Cooling [kWh] [GJ]</t>
  </si>
  <si>
    <t>HVAC Input Cooled Surface Cooling [kWh]</t>
  </si>
  <si>
    <t>Sensible summary People Sensible Heat Addition [kWh] [GJ]</t>
  </si>
  <si>
    <t>People Sensible Heat Addition [kWh]</t>
  </si>
  <si>
    <t>456.558</t>
  </si>
  <si>
    <t>456.051</t>
  </si>
  <si>
    <t>456.777</t>
  </si>
  <si>
    <t>453.967</t>
  </si>
  <si>
    <t>Sensible summary Lights Sensible Heat Addition [kWh] [GJ]</t>
  </si>
  <si>
    <t>Lights Sensible Heat Addition [kWh]</t>
  </si>
  <si>
    <t>16200.379</t>
  </si>
  <si>
    <t>Sensible summary Equipment Sensible Heat Addition [kWh] [GJ]</t>
  </si>
  <si>
    <t>Equipment Sensible Heat Addition [kWh]</t>
  </si>
  <si>
    <t>20.963</t>
  </si>
  <si>
    <t>Sensible summary Window Heat Addition [kWh] [GJ]</t>
  </si>
  <si>
    <t>Window Heat Addition [kWh]</t>
  </si>
  <si>
    <t>506.771</t>
  </si>
  <si>
    <t>376.637</t>
  </si>
  <si>
    <t>546.078</t>
  </si>
  <si>
    <t>456.057</t>
  </si>
  <si>
    <t>2198.495</t>
  </si>
  <si>
    <t>Sensible summary Interzone Air Transfer Heat Addition [kWh] [GJ]</t>
  </si>
  <si>
    <t>Interzone Air Transfer Heat Addition [kWh]</t>
  </si>
  <si>
    <t>Sensible summary Infiltration Heat Addition [kWh] [GJ]</t>
  </si>
  <si>
    <t>Infiltration Heat Addition [kWh]</t>
  </si>
  <si>
    <t>Sensible summary Opaque Surface Conduction and Other Heat Addition [kWh] [GJ]</t>
  </si>
  <si>
    <t>Opaque Surface Conduction and Other Heat Addition [kWh]</t>
  </si>
  <si>
    <t>4488.393</t>
  </si>
  <si>
    <t>4487.944</t>
  </si>
  <si>
    <t>4378.661</t>
  </si>
  <si>
    <t>4427.881</t>
  </si>
  <si>
    <t>5910.679</t>
  </si>
  <si>
    <t>Sensible summary Equipment Sensible Heat Removal [kWh] [GJ]</t>
  </si>
  <si>
    <t>Equipment Sensible Heat Removal [kWh]</t>
  </si>
  <si>
    <t>Sensible summary Window Heat Removal [kWh] [GJ]</t>
  </si>
  <si>
    <t>Window Heat Removal [kWh]</t>
  </si>
  <si>
    <t>-25041.52</t>
  </si>
  <si>
    <t>-25072.16</t>
  </si>
  <si>
    <t>-25116.16</t>
  </si>
  <si>
    <t>-25127.58</t>
  </si>
  <si>
    <t>-12500.38</t>
  </si>
  <si>
    <t>Sensible summary Interzone Air Transfer Heat Removal [kWh] [GJ]</t>
  </si>
  <si>
    <t>Interzone Air Transfer Heat Removal [kWh]</t>
  </si>
  <si>
    <t>Sensible summary Infiltration Heat Removal [kWh] [GJ]</t>
  </si>
  <si>
    <t>Infiltration Heat Removal [kWh]</t>
  </si>
  <si>
    <t>-66636.68</t>
  </si>
  <si>
    <t>-66664.99</t>
  </si>
  <si>
    <t>-66743.89</t>
  </si>
  <si>
    <t>-66701.62</t>
  </si>
  <si>
    <t>-67489.59</t>
  </si>
  <si>
    <t>Sensible summary Opaque Surface Conduction and Other Heat Removal [kWh] [GJ]</t>
  </si>
  <si>
    <t>Opaque Surface Conduction and Other Heat Removal [kWh]</t>
  </si>
  <si>
    <t>-32720.41</t>
  </si>
  <si>
    <t>-32804.67</t>
  </si>
  <si>
    <t>-32626.19</t>
  </si>
  <si>
    <t>-32738.79</t>
  </si>
  <si>
    <t>-22438.06</t>
  </si>
  <si>
    <t>Item Outdoor Air Summary Average outdoor air occupied [m3/s]</t>
  </si>
  <si>
    <t>Outdoor Air Summary</t>
  </si>
  <si>
    <t>Average outdoor air occupied [m3/s]</t>
  </si>
  <si>
    <t>Item Outdoor Air Summary Minimum outdoor air occupied [m3/s]</t>
  </si>
  <si>
    <t>Minimum outdoor air occupied [m3/s]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</si>
  <si>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</si>
  <si>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</si>
  <si>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</si>
  <si>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</si>
  <si>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</si>
  <si>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</si>
  <si>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</si>
  <si>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Summary</t>
  </si>
  <si>
    <t>Fuel types</t>
  </si>
  <si>
    <t>KEY</t>
  </si>
  <si>
    <t>LOOKUP</t>
  </si>
  <si>
    <t>Fuel</t>
  </si>
  <si>
    <t>AD</t>
  </si>
  <si>
    <t>BL</t>
  </si>
  <si>
    <t>SAVINGS</t>
  </si>
  <si>
    <t>BASELINE AVG</t>
  </si>
  <si>
    <t>FLH</t>
  </si>
  <si>
    <t>MWh</t>
  </si>
  <si>
    <t>%</t>
  </si>
  <si>
    <t>elec</t>
  </si>
  <si>
    <t>gas</t>
  </si>
  <si>
    <t>other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</si>
  <si>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</si>
  <si>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</si>
  <si>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</si>
  <si>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</si>
  <si>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</si>
  <si>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</si>
  <si>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</si>
  <si>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</si>
  <si>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</si>
  <si>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 xml:space="preserve">Receptacle Equipment </t>
  </si>
  <si>
    <t>Process lighting</t>
  </si>
  <si>
    <t>Elevators</t>
  </si>
  <si>
    <t>Exterior equipment</t>
  </si>
  <si>
    <t>Annual Building Utility Performance Summary Exterior Equipment Electricity [W]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</si>
  <si>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</si>
  <si>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</si>
  <si>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</si>
  <si>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</si>
  <si>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</si>
  <si>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</si>
  <si>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</si>
  <si>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</si>
  <si>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</si>
  <si>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</si>
  <si>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</si>
  <si>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</si>
  <si>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</si>
  <si>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</si>
  <si>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</si>
  <si>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</si>
  <si>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</si>
  <si>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</si>
  <si>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</si>
  <si>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</si>
  <si>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</si>
  <si>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</si>
  <si>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</si>
  <si>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</si>
  <si>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</si>
  <si>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</si>
  <si>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</si>
  <si>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</si>
  <si>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</si>
  <si>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kWh</t>
  </si>
  <si>
    <t>kW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</si>
  <si>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</si>
  <si>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</si>
  <si>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</si>
  <si>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</si>
  <si>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</si>
  <si>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</si>
  <si>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</si>
  <si>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</si>
  <si>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</si>
  <si>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</si>
  <si>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</si>
  <si>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</si>
  <si>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</si>
  <si>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</si>
  <si>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</si>
  <si>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</si>
  <si>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LEED Summary Elevators and Escalators Electric Energy Use [GJ]</t>
  </si>
  <si>
    <t>LEED Summary Total Line Electric Energy Use [GJ]</t>
  </si>
  <si>
    <t>LEED Summary Total Line Natural Gas Energy Use [GJ]</t>
  </si>
  <si>
    <t>LEED Summary Total Line Additional Energy Use [GJ]</t>
  </si>
  <si>
    <t>Baseline AVG</t>
  </si>
  <si>
    <t>Baseline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</si>
  <si>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</si>
  <si>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</si>
  <si>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</si>
  <si>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</si>
  <si>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</si>
  <si>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</si>
  <si>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</si>
  <si>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</si>
  <si>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</si>
  <si>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</si>
  <si>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</si>
  <si>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Glass U</t>
  </si>
  <si>
    <t>Zone Summary - Areas and volumes</t>
  </si>
  <si>
    <t>one Summary Volume</t>
  </si>
  <si>
    <t>m3</t>
  </si>
  <si>
    <t>Zone summary - Loads</t>
  </si>
  <si>
    <t>Zone Summary Avg Lighting LPD</t>
  </si>
  <si>
    <t>Zone Summary Avg Occupancy Density</t>
  </si>
  <si>
    <t>m2/pers</t>
  </si>
  <si>
    <t>Zone Summary Avg Plug load</t>
  </si>
  <si>
    <t>w/m2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</si>
  <si>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</si>
  <si>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</si>
  <si>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</si>
  <si>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</si>
  <si>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</si>
  <si>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</si>
  <si>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</si>
  <si>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</si>
  <si>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</si>
  <si>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</si>
  <si>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</si>
  <si>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</si>
  <si>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</si>
  <si>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</si>
  <si>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</si>
  <si>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</si>
  <si>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</si>
  <si>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</si>
  <si>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</si>
  <si>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</si>
  <si>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</si>
  <si>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</si>
  <si>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Sizing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</si>
  <si>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</si>
  <si>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</si>
  <si>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</si>
  <si>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x</t>
  </si>
  <si>
    <t>LPD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</si>
  <si>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</si>
  <si>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</si>
  <si>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</si>
  <si>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</si>
  <si>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</si>
  <si>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</si>
  <si>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</si>
  <si>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</si>
  <si>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</si>
  <si>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</si>
  <si>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</si>
  <si>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</si>
  <si>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</si>
  <si>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</si>
  <si>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</si>
  <si>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Key</t>
  </si>
  <si>
    <t>Column</t>
  </si>
  <si>
    <t>LEED Summary Space Heating Additional Energy Use [GJ]</t>
  </si>
  <si>
    <t>Baseline3</t>
  </si>
  <si>
    <t>Header text</t>
  </si>
  <si>
    <t>Returns column number of matched text</t>
  </si>
  <si>
    <t>Test MATCH</t>
  </si>
  <si>
    <t>Row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</si>
</sst>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2" borderId="1"/>
    <xf numFmtId="0" fontId="7" fillId="0" borderId="1"/>
    <xf numFmtId="0" fontId="5" fillId="0" borderId="3"/>
    <xf numFmtId="0" fontId="3" fillId="0" borderId="0"/>
    <xf numFmtId="0" fontId="5" fillId="0" borderId="2"/>
    <xf numFmtId="0" fontId="5" fillId="0" borderId="0"/>
    <xf numFmtId="0" fontId="4" fillId="0" borderId="2"/>
    <xf numFmtId="0" fontId="5" fillId="2" borderId="1"/>
  </cellStyleXfs>
  <cellXfs count="80">
    <xf numFmtId="0" fontId="0" fillId="0" borderId="0" xfId="0" applyFill="1" applyBorder="1"/>
    <xf numFmtId="0" fontId="1" fillId="2" borderId="1" xfId="6" applyFont="1" applyFill="1" applyBorder="1"/>
    <xf numFmtId="1" fontId="1" fillId="2" borderId="1" xfId="6" applyNumberFormat="1" applyFont="1" applyFill="1" applyBorder="1"/>
    <xf numFmtId="0" fontId="0" fillId="0" borderId="3" xfId="4" applyFont="1" applyBorder="1"/>
    <xf numFmtId="9" fontId="1" fillId="2" borderId="1" xfId="3" applyNumberFormat="1" applyFont="1" applyFill="1" applyBorder="1"/>
    <xf numFmtId="9" fontId="0" fillId="0" borderId="0" xfId="3" applyNumberFormat="1" applyFont="1"/>
    <xf numFmtId="164" fontId="0" fillId="0" borderId="2" xfId="7" applyNumberFormat="1" applyFont="1" applyFill="1" applyBorder="1"/>
    <xf numFmtId="1" fontId="0" fillId="0" borderId="0" xfId="4" applyNumberFormat="1" applyFont="1" applyBorder="1"/>
    <xf numFmtId="2" fontId="0" fillId="0" borderId="2" xfId="7" applyNumberFormat="1" applyFont="1" applyFill="1" applyBorder="1" applyAlignment="1">
      <alignment horizontal="center" vertical="center"/>
    </xf>
    <xf numFmtId="2" fontId="0" fillId="0" borderId="0" xfId="3" applyNumberFormat="1" applyFont="1"/>
    <xf numFmtId="165" fontId="0" fillId="0" borderId="0" xfId="3" applyNumberFormat="1" applyFont="1"/>
    <xf numFmtId="1" fontId="1" fillId="2" borderId="1" xfId="3" applyNumberFormat="1" applyFont="1" applyFill="1" applyBorder="1"/>
    <xf numFmtId="1" fontId="0" fillId="0" borderId="0" xfId="3" applyNumberFormat="1" applyFont="1"/>
    <xf numFmtId="1" fontId="0" fillId="0" borderId="2" xfId="7" applyNumberFormat="1" applyFont="1" applyFill="1" applyBorder="1" applyAlignment="1">
      <alignment horizontal="center" vertical="center"/>
    </xf>
    <xf numFmtId="0" fontId="6" fillId="0" borderId="2" xfId="7" applyFont="1" applyFill="1" applyBorder="1"/>
    <xf numFmtId="1" fontId="6" fillId="0" borderId="2" xfId="7" applyNumberFormat="1" applyFont="1" applyFill="1" applyBorder="1"/>
    <xf numFmtId="9" fontId="6" fillId="0" borderId="0" xfId="3" applyNumberFormat="1" applyFont="1"/>
    <xf numFmtId="1" fontId="6" fillId="0" borderId="0" xfId="3" applyNumberFormat="1" applyFont="1"/>
    <xf numFmtId="2" fontId="6" fillId="0" borderId="2" xfId="7" applyNumberFormat="1" applyFont="1" applyFill="1" applyBorder="1"/>
    <xf numFmtId="10" fontId="6" fillId="0" borderId="0" xfId="3" applyNumberFormat="1" applyFont="1"/>
    <xf numFmtId="0" fontId="2" fillId="0" borderId="2" xfId="7" applyFont="1" applyFill="1" applyBorder="1"/>
    <xf numFmtId="1" fontId="2" fillId="0" borderId="2" xfId="7" applyNumberFormat="1" applyFont="1" applyFill="1" applyBorder="1"/>
    <xf numFmtId="9" fontId="2" fillId="0" borderId="0" xfId="3" applyNumberFormat="1" applyFont="1"/>
    <xf numFmtId="1" fontId="2" fillId="0" borderId="0" xfId="3" applyNumberFormat="1" applyFont="1"/>
    <xf numFmtId="2" fontId="2" fillId="0" borderId="2" xfId="7" applyNumberFormat="1" applyFont="1" applyFill="1" applyBorder="1"/>
    <xf numFmtId="165" fontId="0" fillId="0" borderId="2" xfId="7" applyNumberFormat="1" applyFont="1" applyFill="1" applyBorder="1"/>
    <xf numFmtId="0" fontId="2" fillId="0" borderId="1" xfId="2" applyFont="1" applyBorder="1"/>
    <xf numFmtId="0" fontId="2" fillId="0" borderId="1" xfId="2" applyFont="1" applyBorder="1" applyAlignment="1">
      <alignment horizontal="right"/>
    </xf>
    <xf numFmtId="165" fontId="7" fillId="0" borderId="2" xfId="7" applyNumberFormat="1" applyFont="1" applyFill="1" applyBorder="1"/>
    <xf numFmtId="165" fontId="2" fillId="0" borderId="2" xfId="7" applyNumberFormat="1" applyFont="1" applyFill="1" applyBorder="1"/>
    <xf numFmtId="2" fontId="0" fillId="0" borderId="0" xfId="4" applyNumberFormat="1" applyFont="1" applyBorder="1"/>
    <xf numFmtId="164" fontId="0" fillId="0" borderId="2" xfId="7" applyNumberFormat="1" applyFont="1" applyFill="1" applyBorder="1" applyAlignment="1">
      <alignment horizontal="left"/>
    </xf>
    <xf numFmtId="164" fontId="1" fillId="2" borderId="1" xfId="6" applyNumberFormat="1" applyFont="1" applyFill="1" applyBorder="1" applyAlignment="1">
      <alignment horizontal="left"/>
    </xf>
    <xf numFmtId="165" fontId="0" fillId="0" borderId="2" xfId="7" applyNumberFormat="1" applyFont="1" applyFill="1" applyBorder="1" applyAlignment="1">
      <alignment horizontal="left"/>
    </xf>
    <xf numFmtId="2" fontId="0" fillId="0" borderId="2" xfId="7" applyNumberFormat="1" applyFont="1" applyFill="1" applyBorder="1" applyAlignment="1">
      <alignment horizontal="right" vertical="center"/>
    </xf>
    <xf numFmtId="9" fontId="0" fillId="0" borderId="0" xfId="3" applyNumberFormat="1" applyFont="1" applyAlignment="1">
      <alignment horizontal="center"/>
    </xf>
    <xf numFmtId="2" fontId="1" fillId="2" borderId="1" xfId="6" applyNumberFormat="1" applyFont="1" applyFill="1" applyBorder="1"/>
    <xf numFmtId="2" fontId="2" fillId="0" borderId="1" xfId="2" applyNumberFormat="1" applyFont="1" applyBorder="1"/>
    <xf numFmtId="2" fontId="0" fillId="0" borderId="0" xfId="6" applyNumberFormat="1" applyFont="1" applyBorder="1"/>
    <xf numFmtId="1" fontId="2" fillId="0" borderId="1" xfId="2" applyNumberFormat="1" applyFont="1" applyBorder="1"/>
    <xf numFmtId="1" fontId="0" fillId="3" borderId="0" xfId="3" applyNumberFormat="1" applyFont="1" applyFill="1"/>
    <xf numFmtId="9" fontId="0" fillId="3" borderId="0" xfId="3" applyNumberFormat="1" applyFont="1" applyFill="1"/>
    <xf numFmtId="9" fontId="0" fillId="4" borderId="0" xfId="3" applyNumberFormat="1" applyFont="1" applyFill="1"/>
    <xf numFmtId="0" fontId="0" fillId="0" borderId="0" xfId="6" applyFont="1" applyBorder="1"/>
    <xf numFmtId="1" fontId="0" fillId="0" borderId="2" xfId="7" applyNumberFormat="1" applyFont="1" applyFill="1" applyBorder="1"/>
    <xf numFmtId="1" fontId="0" fillId="0" borderId="0" xfId="6" applyNumberFormat="1" applyFont="1" applyBorder="1"/>
    <xf numFmtId="2" fontId="0" fillId="0" borderId="2" xfId="7" applyNumberFormat="1" applyFont="1" applyFill="1" applyBorder="1"/>
    <xf numFmtId="9" fontId="0" fillId="0" borderId="0" xfId="4" applyNumberFormat="1" applyFont="1" applyBorder="1"/>
    <xf numFmtId="0" fontId="0" fillId="0" borderId="0" xfId="4" applyFont="1" applyBorder="1"/>
    <xf numFmtId="0" fontId="0" fillId="0" borderId="2" xfId="7" applyFont="1" applyFill="1" applyBorder="1" applyAlignment="1">
      <alignment horizontal="left"/>
    </xf>
    <xf numFmtId="0" fontId="2" fillId="5" borderId="0" xfId="6" applyFont="1" applyFill="1" applyBorder="1"/>
    <xf numFmtId="1" fontId="2" fillId="6" borderId="2" xfId="7" applyNumberFormat="1" applyFont="1" applyFill="1" applyBorder="1"/>
    <xf numFmtId="2" fontId="2" fillId="6" borderId="2" xfId="7" applyNumberFormat="1" applyFont="1" applyFill="1" applyBorder="1"/>
    <xf numFmtId="0" fontId="8" fillId="0" borderId="0" xfId="4" applyFont="1" applyBorder="1"/>
    <xf numFmtId="1" fontId="8" fillId="0" borderId="0" xfId="4" applyNumberFormat="1" applyFont="1" applyBorder="1"/>
    <xf numFmtId="9" fontId="8" fillId="0" borderId="0" xfId="3" applyNumberFormat="1" applyFont="1"/>
    <xf numFmtId="1" fontId="8" fillId="0" borderId="0" xfId="3" applyNumberFormat="1" applyFont="1"/>
    <xf numFmtId="1" fontId="8" fillId="0" borderId="2" xfId="7" applyNumberFormat="1" applyFont="1" applyFill="1" applyBorder="1"/>
    <xf numFmtId="2" fontId="8" fillId="0" borderId="2" xfId="7" applyNumberFormat="1" applyFont="1" applyFill="1" applyBorder="1"/>
    <xf numFmtId="1" fontId="8" fillId="0" borderId="0" xfId="6" applyNumberFormat="1" applyFont="1" applyBorder="1"/>
    <xf numFmtId="2" fontId="8" fillId="0" borderId="0" xfId="4" applyNumberFormat="1" applyFont="1" applyBorder="1"/>
    <xf numFmtId="0" fontId="8" fillId="0" borderId="0" xfId="6" applyFont="1" applyBorder="1"/>
    <xf numFmtId="0" fontId="8" fillId="0" borderId="2" xfId="7" applyFont="1" applyFill="1" applyBorder="1"/>
    <xf numFmtId="1" fontId="0" fillId="0" borderId="2" xfId="7" applyNumberFormat="1" applyFont="1" applyFill="1" applyBorder="1" applyAlignment="1">
      <alignment horizontal="left"/>
    </xf>
    <xf numFmtId="0" fontId="7" fillId="0" borderId="1" xfId="1"/>
    <xf numFmtId="0" fontId="0" fillId="0" borderId="2" xfId="7" applyFont="1" applyFill="1" applyBorder="1"/>
    <xf numFmtId="2" fontId="0" fillId="0" borderId="0" xfId="7" applyNumberFormat="1" applyFont="1" applyFill="1" applyBorder="1"/>
    <xf numFmtId="0" fontId="0" fillId="0" borderId="2" xfId="7" applyFont="1" applyFill="1" applyBorder="1" applyAlignment="1">
      <alignment horizontal="right"/>
    </xf>
    <xf numFmtId="1" fontId="0" fillId="0" borderId="2" xfId="7" applyNumberFormat="1" applyFont="1" applyFill="1" applyBorder="1" applyAlignment="1">
      <alignment horizontal="right"/>
    </xf>
    <xf numFmtId="2" fontId="4" fillId="2" borderId="1" xfId="0" applyNumberFormat="1" applyFont="1"/>
    <xf numFmtId="0" fontId="9" fillId="0" borderId="4" xfId="7" applyFont="1" applyFill="1" applyBorder="1" applyAlignment="1">
      <alignment horizontal="center" vertical="top"/>
    </xf>
    <xf numFmtId="0" fontId="9" fillId="0" borderId="4" xfId="5" applyFont="1" applyBorder="1" applyAlignment="1">
      <alignment horizontal="center" vertical="top"/>
    </xf>
    <xf numFmtId="0" fontId="9" fillId="0" borderId="4" xfId="5" applyFont="1" applyBorder="1" applyAlignment="1">
      <alignment horizontal="center" vertical="top"/>
    </xf>
    <xf numFmtId="1" fontId="0" fillId="0" borderId="2" xfId="7" applyNumberFormat="1" applyFont="1" applyFill="1" applyBorder="1" applyAlignment="1">
      <alignment horizontal="left"/>
    </xf>
    <xf numFmtId="1" fontId="0" fillId="0" borderId="0" xfId="7" applyNumberFormat="1" applyFont="1" applyFill="1" applyBorder="1"/>
    <xf numFmtId="9" fontId="0" fillId="0" borderId="0" xfId="3" applyNumberFormat="1" applyFont="1" applyBorder="1"/>
    <xf numFmtId="0" fontId="0" fillId="0" borderId="0" xfId="7" applyFont="1" applyFill="1" applyBorder="1"/>
    <xf numFmtId="1" fontId="0" fillId="4" borderId="0" xfId="7" applyNumberFormat="1" applyFont="1" applyFill="1" applyBorder="1"/>
    <xf numFmtId="0" fontId="1" fillId="2" borderId="0" xfId="6" applyFont="1" applyFill="1" applyBorder="1"/>
    <xf numFmtId="1" fontId="1" fillId="2" borderId="0" xfId="6" applyNumberFormat="1" applyFont="1" applyFill="1" applyBorder="1"/>
  </cellXfs>
  <cellStyles count="8">
    <cellStyle name="00 Head 1" xfId="1"/>
    <cellStyle name="00 Head Main" xfId="7"/>
    <cellStyle name="00 Header 2" xfId="6"/>
    <cellStyle name="00 Lookup fade" xfId="5"/>
    <cellStyle name="00 Total" xfId="4"/>
    <cellStyle name="00Space" xfId="3"/>
    <cellStyle name="Seperation" xfId="2"/>
    <cellStyle name="Standard" xfId="0" builtinId="0"/>
  </cellStyles>
  <dxfs count="2"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opLeftCell="A238" zoomScaleNormal="100" workbookViewId="0">
      <selection activeCell="A258" sqref="A250:A258"/>
    </sheetView>
  </sheetViews>
  <sheetFormatPr baseColWidth="10" defaultRowHeight="15" x14ac:dyDescent="0.25"/>
  <cols>
    <col min="1" max="1" width="138.5703125" style="49" bestFit="1" customWidth="1"/>
    <col min="2" max="2" width="53.5703125" style="65" bestFit="1" customWidth="1"/>
    <col min="3" max="3" width="70.7109375" style="65" bestFit="1" customWidth="1"/>
    <col min="4" max="4" width="56.28515625" style="65" bestFit="1" customWidth="1"/>
    <col min="5" max="6" width="61" style="65" bestFit="1" customWidth="1"/>
    <col min="7" max="9" width="61" style="43" bestFit="1" customWidth="1"/>
  </cols>
  <sheetData>
    <row r="1" spans="1:9" x14ac:dyDescent="0.25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</row>
    <row r="2" spans="1:9" x14ac:dyDescent="0.25">
      <c r="A2" s="71" t="s">
        <v>9</v>
      </c>
      <c r="B2" s="71" t="s">
        <v>10</v>
      </c>
      <c r="C2" s="71" t="s">
        <v>11</v>
      </c>
      <c r="D2" s="71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25">
      <c r="A3" s="71" t="s">
        <v>18</v>
      </c>
      <c r="B3" s="71" t="s">
        <v>10</v>
      </c>
      <c r="C3" s="71" t="s">
        <v>11</v>
      </c>
      <c r="D3" s="71" t="s">
        <v>19</v>
      </c>
      <c r="E3" t="s">
        <v>20</v>
      </c>
      <c r="F3" t="s">
        <v>21</v>
      </c>
      <c r="G3" t="s">
        <v>20</v>
      </c>
      <c r="H3" t="s">
        <v>22</v>
      </c>
      <c r="I3" t="s">
        <v>23</v>
      </c>
    </row>
    <row r="4" spans="1:9" x14ac:dyDescent="0.25">
      <c r="A4" s="71" t="s">
        <v>24</v>
      </c>
      <c r="B4" s="71" t="s">
        <v>10</v>
      </c>
      <c r="C4" s="71" t="s">
        <v>11</v>
      </c>
      <c r="D4" s="71" t="s">
        <v>25</v>
      </c>
      <c r="E4" t="s">
        <v>20</v>
      </c>
      <c r="F4" t="s">
        <v>21</v>
      </c>
      <c r="G4" t="s">
        <v>20</v>
      </c>
      <c r="H4" t="s">
        <v>22</v>
      </c>
      <c r="I4" t="s">
        <v>23</v>
      </c>
    </row>
    <row r="5" spans="1:9" x14ac:dyDescent="0.25">
      <c r="A5" s="71" t="s">
        <v>26</v>
      </c>
      <c r="B5" s="71" t="s">
        <v>10</v>
      </c>
      <c r="C5" s="71" t="s">
        <v>27</v>
      </c>
      <c r="D5" s="71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9" x14ac:dyDescent="0.25">
      <c r="A6" s="71" t="s">
        <v>28</v>
      </c>
      <c r="B6" s="71" t="s">
        <v>10</v>
      </c>
      <c r="C6" s="71" t="s">
        <v>27</v>
      </c>
      <c r="D6" s="71" t="s">
        <v>19</v>
      </c>
      <c r="E6" t="s">
        <v>20</v>
      </c>
      <c r="F6" t="s">
        <v>21</v>
      </c>
      <c r="G6" t="s">
        <v>20</v>
      </c>
      <c r="H6" t="s">
        <v>22</v>
      </c>
      <c r="I6" t="s">
        <v>23</v>
      </c>
    </row>
    <row r="7" spans="1:9" x14ac:dyDescent="0.25">
      <c r="A7" s="71" t="s">
        <v>29</v>
      </c>
      <c r="B7" s="71" t="s">
        <v>10</v>
      </c>
      <c r="C7" s="71" t="s">
        <v>27</v>
      </c>
      <c r="D7" s="71" t="s">
        <v>25</v>
      </c>
      <c r="E7" t="s">
        <v>20</v>
      </c>
      <c r="F7" t="s">
        <v>21</v>
      </c>
      <c r="G7" t="s">
        <v>20</v>
      </c>
      <c r="H7" t="s">
        <v>22</v>
      </c>
      <c r="I7" t="s">
        <v>23</v>
      </c>
    </row>
    <row r="8" spans="1:9" x14ac:dyDescent="0.25">
      <c r="A8" s="71" t="s">
        <v>30</v>
      </c>
      <c r="B8" s="71" t="s">
        <v>10</v>
      </c>
      <c r="C8" s="71" t="s">
        <v>31</v>
      </c>
      <c r="D8" s="71" t="s">
        <v>12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9" x14ac:dyDescent="0.25">
      <c r="A9" s="71" t="s">
        <v>37</v>
      </c>
      <c r="B9" s="71" t="s">
        <v>10</v>
      </c>
      <c r="C9" s="71" t="s">
        <v>31</v>
      </c>
      <c r="D9" s="71" t="s">
        <v>19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</row>
    <row r="10" spans="1:9" x14ac:dyDescent="0.25">
      <c r="A10" s="71" t="s">
        <v>43</v>
      </c>
      <c r="B10" s="71" t="s">
        <v>10</v>
      </c>
      <c r="C10" s="71" t="s">
        <v>31</v>
      </c>
      <c r="D10" s="71" t="s">
        <v>25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 x14ac:dyDescent="0.25">
      <c r="A11" s="71" t="s">
        <v>44</v>
      </c>
      <c r="B11" s="71" t="s">
        <v>10</v>
      </c>
      <c r="C11" s="71" t="s">
        <v>45</v>
      </c>
      <c r="D11" s="71" t="s">
        <v>12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</row>
    <row r="12" spans="1:9" x14ac:dyDescent="0.25">
      <c r="A12" s="71" t="s">
        <v>46</v>
      </c>
      <c r="B12" s="71" t="s">
        <v>10</v>
      </c>
      <c r="C12" s="71" t="s">
        <v>45</v>
      </c>
      <c r="D12" s="71" t="s">
        <v>19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</row>
    <row r="13" spans="1:9" x14ac:dyDescent="0.25">
      <c r="A13" s="71" t="s">
        <v>47</v>
      </c>
      <c r="B13" s="71" t="s">
        <v>10</v>
      </c>
      <c r="C13" s="71" t="s">
        <v>45</v>
      </c>
      <c r="D13" s="71" t="s">
        <v>25</v>
      </c>
      <c r="E13" t="s">
        <v>38</v>
      </c>
      <c r="F13" t="s">
        <v>39</v>
      </c>
      <c r="G13" t="s">
        <v>40</v>
      </c>
      <c r="H13" t="s">
        <v>41</v>
      </c>
      <c r="I13" t="s">
        <v>42</v>
      </c>
    </row>
    <row r="14" spans="1:9" x14ac:dyDescent="0.25">
      <c r="A14" s="71" t="s">
        <v>48</v>
      </c>
      <c r="B14" s="71" t="s">
        <v>49</v>
      </c>
      <c r="C14" s="71" t="s">
        <v>50</v>
      </c>
      <c r="D14" s="71" t="s">
        <v>51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</row>
    <row r="15" spans="1:9" x14ac:dyDescent="0.25">
      <c r="A15" s="71" t="s">
        <v>53</v>
      </c>
      <c r="B15" s="71" t="s">
        <v>49</v>
      </c>
      <c r="C15" s="71" t="s">
        <v>54</v>
      </c>
      <c r="D15" s="71" t="s">
        <v>51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</row>
    <row r="16" spans="1:9" x14ac:dyDescent="0.25">
      <c r="A16" s="71" t="s">
        <v>56</v>
      </c>
      <c r="B16" s="71" t="s">
        <v>49</v>
      </c>
      <c r="C16" s="71" t="s">
        <v>57</v>
      </c>
      <c r="D16" s="71" t="s">
        <v>51</v>
      </c>
      <c r="E16" t="s">
        <v>58</v>
      </c>
      <c r="F16" t="s">
        <v>58</v>
      </c>
      <c r="G16" t="s">
        <v>58</v>
      </c>
      <c r="H16" t="s">
        <v>58</v>
      </c>
      <c r="I16" t="s">
        <v>58</v>
      </c>
    </row>
    <row r="17" spans="1:9" x14ac:dyDescent="0.25">
      <c r="A17" s="71" t="s">
        <v>59</v>
      </c>
      <c r="B17" s="71" t="s">
        <v>49</v>
      </c>
      <c r="C17" s="71" t="s">
        <v>60</v>
      </c>
      <c r="D17" s="71" t="s">
        <v>51</v>
      </c>
      <c r="E17" t="s">
        <v>61</v>
      </c>
      <c r="F17" t="s">
        <v>61</v>
      </c>
      <c r="G17" t="s">
        <v>61</v>
      </c>
      <c r="H17" t="s">
        <v>61</v>
      </c>
      <c r="I17" t="s">
        <v>61</v>
      </c>
    </row>
    <row r="18" spans="1:9" x14ac:dyDescent="0.25">
      <c r="A18" s="71" t="s">
        <v>62</v>
      </c>
      <c r="B18" s="71" t="s">
        <v>49</v>
      </c>
      <c r="C18" s="71" t="s">
        <v>63</v>
      </c>
      <c r="D18" s="71" t="s">
        <v>51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</row>
    <row r="19" spans="1:9" x14ac:dyDescent="0.25">
      <c r="A19" s="71" t="s">
        <v>65</v>
      </c>
      <c r="B19" s="71" t="s">
        <v>49</v>
      </c>
      <c r="C19" s="71" t="s">
        <v>66</v>
      </c>
      <c r="D19" s="71" t="s">
        <v>51</v>
      </c>
      <c r="E19" t="s">
        <v>67</v>
      </c>
      <c r="F19" t="s">
        <v>67</v>
      </c>
      <c r="G19" t="s">
        <v>67</v>
      </c>
      <c r="H19" t="s">
        <v>67</v>
      </c>
      <c r="I19" t="s">
        <v>67</v>
      </c>
    </row>
    <row r="20" spans="1:9" x14ac:dyDescent="0.25">
      <c r="A20" s="71" t="s">
        <v>68</v>
      </c>
      <c r="B20" s="71" t="s">
        <v>49</v>
      </c>
      <c r="C20" s="71" t="s">
        <v>69</v>
      </c>
      <c r="D20" s="71" t="s">
        <v>51</v>
      </c>
      <c r="E20" s="38" t="s">
        <v>70</v>
      </c>
      <c r="F20" t="s">
        <v>70</v>
      </c>
      <c r="G20" t="s">
        <v>70</v>
      </c>
      <c r="H20" t="s">
        <v>70</v>
      </c>
      <c r="I20" t="s">
        <v>70</v>
      </c>
    </row>
    <row r="21" spans="1:9" x14ac:dyDescent="0.25">
      <c r="A21" s="71" t="s">
        <v>71</v>
      </c>
      <c r="B21" s="71" t="s">
        <v>49</v>
      </c>
      <c r="C21" s="71" t="s">
        <v>72</v>
      </c>
      <c r="D21" s="71" t="s">
        <v>51</v>
      </c>
      <c r="E21" t="s">
        <v>73</v>
      </c>
      <c r="F21" t="s">
        <v>73</v>
      </c>
      <c r="G21" t="s">
        <v>73</v>
      </c>
      <c r="H21" t="s">
        <v>73</v>
      </c>
      <c r="I21" t="s">
        <v>73</v>
      </c>
    </row>
    <row r="22" spans="1:9" x14ac:dyDescent="0.25">
      <c r="A22" s="71" t="s">
        <v>74</v>
      </c>
      <c r="B22" s="71" t="s">
        <v>49</v>
      </c>
      <c r="C22" s="71" t="s">
        <v>75</v>
      </c>
      <c r="D22" s="71" t="s">
        <v>51</v>
      </c>
      <c r="E22" t="s">
        <v>73</v>
      </c>
      <c r="F22" t="s">
        <v>76</v>
      </c>
      <c r="G22" t="s">
        <v>77</v>
      </c>
      <c r="H22" t="s">
        <v>78</v>
      </c>
      <c r="I22" t="s">
        <v>73</v>
      </c>
    </row>
    <row r="23" spans="1:9" x14ac:dyDescent="0.25">
      <c r="A23" s="71" t="s">
        <v>79</v>
      </c>
      <c r="B23" s="71" t="s">
        <v>49</v>
      </c>
      <c r="C23" s="71" t="s">
        <v>80</v>
      </c>
      <c r="D23" s="71" t="s">
        <v>51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</row>
    <row r="24" spans="1:9" x14ac:dyDescent="0.25">
      <c r="A24" s="71" t="s">
        <v>82</v>
      </c>
      <c r="B24" s="71" t="s">
        <v>83</v>
      </c>
      <c r="C24" s="71" t="s">
        <v>84</v>
      </c>
      <c r="D24" s="71" t="s">
        <v>85</v>
      </c>
      <c r="E24" t="s">
        <v>86</v>
      </c>
      <c r="F24" t="s">
        <v>86</v>
      </c>
      <c r="G24" t="s">
        <v>86</v>
      </c>
      <c r="H24" t="s">
        <v>86</v>
      </c>
      <c r="I24" t="s">
        <v>86</v>
      </c>
    </row>
    <row r="25" spans="1:9" x14ac:dyDescent="0.25">
      <c r="A25" s="71" t="s">
        <v>87</v>
      </c>
      <c r="B25" s="71" t="s">
        <v>83</v>
      </c>
      <c r="C25" s="71" t="s">
        <v>84</v>
      </c>
      <c r="D25" s="71" t="s">
        <v>88</v>
      </c>
      <c r="E25" t="s">
        <v>89</v>
      </c>
      <c r="F25" t="s">
        <v>89</v>
      </c>
      <c r="G25" t="s">
        <v>89</v>
      </c>
      <c r="H25" t="s">
        <v>89</v>
      </c>
      <c r="I25" t="s">
        <v>89</v>
      </c>
    </row>
    <row r="26" spans="1:9" x14ac:dyDescent="0.25">
      <c r="A26" s="71" t="s">
        <v>90</v>
      </c>
      <c r="B26" s="71" t="s">
        <v>83</v>
      </c>
      <c r="C26" s="71" t="s">
        <v>84</v>
      </c>
      <c r="D26" s="71" t="s">
        <v>91</v>
      </c>
      <c r="E26" t="s">
        <v>73</v>
      </c>
      <c r="F26" t="s">
        <v>73</v>
      </c>
      <c r="G26" t="s">
        <v>73</v>
      </c>
      <c r="H26" t="s">
        <v>73</v>
      </c>
      <c r="I26" t="s">
        <v>73</v>
      </c>
    </row>
    <row r="27" spans="1:9" x14ac:dyDescent="0.25">
      <c r="A27" s="71" t="s">
        <v>92</v>
      </c>
      <c r="B27" s="71" t="s">
        <v>83</v>
      </c>
      <c r="C27" s="71" t="s">
        <v>84</v>
      </c>
      <c r="D27" s="71" t="s">
        <v>93</v>
      </c>
      <c r="E27" t="s">
        <v>73</v>
      </c>
      <c r="F27" t="s">
        <v>73</v>
      </c>
      <c r="G27" t="s">
        <v>73</v>
      </c>
      <c r="H27" t="s">
        <v>73</v>
      </c>
      <c r="I27" t="s">
        <v>73</v>
      </c>
    </row>
    <row r="28" spans="1:9" x14ac:dyDescent="0.25">
      <c r="A28" s="71" t="s">
        <v>94</v>
      </c>
      <c r="B28" s="71" t="s">
        <v>83</v>
      </c>
      <c r="C28" s="71" t="s">
        <v>84</v>
      </c>
      <c r="D28" s="71" t="s">
        <v>95</v>
      </c>
      <c r="E28" t="s">
        <v>73</v>
      </c>
      <c r="F28" t="s">
        <v>73</v>
      </c>
      <c r="G28" t="s">
        <v>73</v>
      </c>
      <c r="H28" t="s">
        <v>73</v>
      </c>
      <c r="I28" t="s">
        <v>73</v>
      </c>
    </row>
    <row r="29" spans="1:9" x14ac:dyDescent="0.25">
      <c r="A29" s="71" t="s">
        <v>96</v>
      </c>
      <c r="B29" s="71" t="s">
        <v>83</v>
      </c>
      <c r="C29" s="71" t="s">
        <v>84</v>
      </c>
      <c r="D29" s="71" t="s">
        <v>97</v>
      </c>
      <c r="E29" t="s">
        <v>73</v>
      </c>
      <c r="F29" t="s">
        <v>73</v>
      </c>
      <c r="G29" t="s">
        <v>73</v>
      </c>
      <c r="H29" t="s">
        <v>73</v>
      </c>
      <c r="I29" t="s">
        <v>73</v>
      </c>
    </row>
    <row r="30" spans="1:9" x14ac:dyDescent="0.25">
      <c r="A30" s="71" t="s">
        <v>98</v>
      </c>
      <c r="B30" s="71" t="s">
        <v>83</v>
      </c>
      <c r="C30" s="71" t="s">
        <v>99</v>
      </c>
      <c r="D30" s="71" t="s">
        <v>85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</row>
    <row r="31" spans="1:9" x14ac:dyDescent="0.25">
      <c r="A31" s="71" t="s">
        <v>100</v>
      </c>
      <c r="B31" s="71" t="s">
        <v>83</v>
      </c>
      <c r="C31" s="71" t="s">
        <v>99</v>
      </c>
      <c r="D31" s="71" t="s">
        <v>88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</row>
    <row r="32" spans="1:9" x14ac:dyDescent="0.25">
      <c r="A32" s="71" t="s">
        <v>101</v>
      </c>
      <c r="B32" s="71" t="s">
        <v>83</v>
      </c>
      <c r="C32" s="71" t="s">
        <v>99</v>
      </c>
      <c r="D32" s="71" t="s">
        <v>91</v>
      </c>
      <c r="E32" t="s">
        <v>73</v>
      </c>
      <c r="F32" t="s">
        <v>73</v>
      </c>
      <c r="G32" t="s">
        <v>73</v>
      </c>
      <c r="H32" t="s">
        <v>73</v>
      </c>
      <c r="I32" t="s">
        <v>73</v>
      </c>
    </row>
    <row r="33" spans="1:9" x14ac:dyDescent="0.25">
      <c r="A33" s="71" t="s">
        <v>102</v>
      </c>
      <c r="B33" s="71" t="s">
        <v>83</v>
      </c>
      <c r="C33" s="71" t="s">
        <v>99</v>
      </c>
      <c r="D33" s="71" t="s">
        <v>93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</row>
    <row r="34" spans="1:9" x14ac:dyDescent="0.25">
      <c r="A34" s="71" t="s">
        <v>103</v>
      </c>
      <c r="B34" s="71" t="s">
        <v>83</v>
      </c>
      <c r="C34" s="71" t="s">
        <v>99</v>
      </c>
      <c r="D34" s="71" t="s">
        <v>95</v>
      </c>
      <c r="E34" t="s">
        <v>73</v>
      </c>
      <c r="F34" t="s">
        <v>73</v>
      </c>
      <c r="G34" t="s">
        <v>73</v>
      </c>
      <c r="H34" t="s">
        <v>73</v>
      </c>
      <c r="I34" t="s">
        <v>73</v>
      </c>
    </row>
    <row r="35" spans="1:9" x14ac:dyDescent="0.25">
      <c r="A35" s="71" t="s">
        <v>104</v>
      </c>
      <c r="B35" s="71" t="s">
        <v>83</v>
      </c>
      <c r="C35" s="71" t="s">
        <v>99</v>
      </c>
      <c r="D35" s="71" t="s">
        <v>97</v>
      </c>
      <c r="E35" t="s">
        <v>73</v>
      </c>
      <c r="F35" t="s">
        <v>73</v>
      </c>
      <c r="G35" t="s">
        <v>73</v>
      </c>
      <c r="H35" t="s">
        <v>73</v>
      </c>
      <c r="I35" t="s">
        <v>73</v>
      </c>
    </row>
    <row r="36" spans="1:9" x14ac:dyDescent="0.25">
      <c r="A36" s="71" t="s">
        <v>105</v>
      </c>
      <c r="B36" s="71" t="s">
        <v>83</v>
      </c>
      <c r="C36" s="71" t="s">
        <v>106</v>
      </c>
      <c r="D36" s="71" t="s">
        <v>85</v>
      </c>
      <c r="E36" t="s">
        <v>107</v>
      </c>
      <c r="F36" t="s">
        <v>108</v>
      </c>
      <c r="G36" t="s">
        <v>109</v>
      </c>
      <c r="H36" t="s">
        <v>110</v>
      </c>
      <c r="I36" t="s">
        <v>111</v>
      </c>
    </row>
    <row r="37" spans="1:9" x14ac:dyDescent="0.25">
      <c r="A37" s="71" t="s">
        <v>112</v>
      </c>
      <c r="B37" s="71" t="s">
        <v>83</v>
      </c>
      <c r="C37" s="71" t="s">
        <v>106</v>
      </c>
      <c r="D37" s="71" t="s">
        <v>88</v>
      </c>
      <c r="E37" t="s">
        <v>113</v>
      </c>
      <c r="F37" t="s">
        <v>114</v>
      </c>
      <c r="G37" t="s">
        <v>115</v>
      </c>
      <c r="H37" t="s">
        <v>116</v>
      </c>
      <c r="I37" t="s">
        <v>117</v>
      </c>
    </row>
    <row r="38" spans="1:9" x14ac:dyDescent="0.25">
      <c r="A38" s="71" t="s">
        <v>118</v>
      </c>
      <c r="B38" s="71" t="s">
        <v>83</v>
      </c>
      <c r="C38" s="71" t="s">
        <v>106</v>
      </c>
      <c r="D38" s="71" t="s">
        <v>91</v>
      </c>
      <c r="E38" t="s">
        <v>73</v>
      </c>
      <c r="F38" t="s">
        <v>73</v>
      </c>
      <c r="G38" t="s">
        <v>73</v>
      </c>
      <c r="H38" t="s">
        <v>73</v>
      </c>
      <c r="I38" t="s">
        <v>73</v>
      </c>
    </row>
    <row r="39" spans="1:9" x14ac:dyDescent="0.25">
      <c r="A39" s="71" t="s">
        <v>119</v>
      </c>
      <c r="B39" s="71" t="s">
        <v>83</v>
      </c>
      <c r="C39" s="71" t="s">
        <v>106</v>
      </c>
      <c r="D39" s="71" t="s">
        <v>93</v>
      </c>
      <c r="E39" t="s">
        <v>73</v>
      </c>
      <c r="F39" t="s">
        <v>73</v>
      </c>
      <c r="G39" t="s">
        <v>73</v>
      </c>
      <c r="H39" t="s">
        <v>73</v>
      </c>
      <c r="I39" t="s">
        <v>73</v>
      </c>
    </row>
    <row r="40" spans="1:9" x14ac:dyDescent="0.25">
      <c r="A40" s="71" t="s">
        <v>120</v>
      </c>
      <c r="B40" s="71" t="s">
        <v>83</v>
      </c>
      <c r="C40" s="71" t="s">
        <v>106</v>
      </c>
      <c r="D40" s="71" t="s">
        <v>95</v>
      </c>
      <c r="E40" t="s">
        <v>73</v>
      </c>
      <c r="F40" t="s">
        <v>73</v>
      </c>
      <c r="G40" t="s">
        <v>73</v>
      </c>
      <c r="H40" t="s">
        <v>73</v>
      </c>
      <c r="I40" t="s">
        <v>73</v>
      </c>
    </row>
    <row r="41" spans="1:9" x14ac:dyDescent="0.25">
      <c r="A41" s="71" t="s">
        <v>121</v>
      </c>
      <c r="B41" s="71" t="s">
        <v>83</v>
      </c>
      <c r="C41" s="71" t="s">
        <v>106</v>
      </c>
      <c r="D41" s="71" t="s">
        <v>97</v>
      </c>
      <c r="E41" t="s">
        <v>73</v>
      </c>
      <c r="F41" t="s">
        <v>73</v>
      </c>
      <c r="G41" t="s">
        <v>73</v>
      </c>
      <c r="H41" t="s">
        <v>73</v>
      </c>
      <c r="I41" t="s">
        <v>73</v>
      </c>
    </row>
    <row r="42" spans="1:9" x14ac:dyDescent="0.25">
      <c r="A42" s="71" t="s">
        <v>122</v>
      </c>
      <c r="B42" s="71" t="s">
        <v>83</v>
      </c>
      <c r="C42" s="71" t="s">
        <v>123</v>
      </c>
      <c r="D42" s="71" t="s">
        <v>85</v>
      </c>
      <c r="E42" t="s">
        <v>73</v>
      </c>
      <c r="F42" t="s">
        <v>73</v>
      </c>
      <c r="G42" t="s">
        <v>73</v>
      </c>
      <c r="H42" t="s">
        <v>73</v>
      </c>
      <c r="I42" t="s">
        <v>73</v>
      </c>
    </row>
    <row r="43" spans="1:9" x14ac:dyDescent="0.25">
      <c r="A43" s="71" t="s">
        <v>124</v>
      </c>
      <c r="B43" s="71" t="s">
        <v>83</v>
      </c>
      <c r="C43" s="71" t="s">
        <v>123</v>
      </c>
      <c r="D43" s="71" t="s">
        <v>88</v>
      </c>
      <c r="E43" t="s">
        <v>73</v>
      </c>
      <c r="F43" t="s">
        <v>73</v>
      </c>
      <c r="G43" t="s">
        <v>73</v>
      </c>
      <c r="H43" t="s">
        <v>73</v>
      </c>
      <c r="I43" t="s">
        <v>73</v>
      </c>
    </row>
    <row r="44" spans="1:9" x14ac:dyDescent="0.25">
      <c r="A44" s="71" t="s">
        <v>125</v>
      </c>
      <c r="B44" s="71" t="s">
        <v>83</v>
      </c>
      <c r="C44" s="71" t="s">
        <v>123</v>
      </c>
      <c r="D44" s="71" t="s">
        <v>91</v>
      </c>
      <c r="E44" t="s">
        <v>73</v>
      </c>
      <c r="F44" t="s">
        <v>73</v>
      </c>
      <c r="G44" t="s">
        <v>73</v>
      </c>
      <c r="H44" t="s">
        <v>73</v>
      </c>
      <c r="I44" t="s">
        <v>73</v>
      </c>
    </row>
    <row r="45" spans="1:9" x14ac:dyDescent="0.25">
      <c r="A45" s="71" t="s">
        <v>126</v>
      </c>
      <c r="B45" s="71" t="s">
        <v>83</v>
      </c>
      <c r="C45" s="71" t="s">
        <v>123</v>
      </c>
      <c r="D45" s="71" t="s">
        <v>93</v>
      </c>
      <c r="E45" t="s">
        <v>73</v>
      </c>
      <c r="F45" t="s">
        <v>73</v>
      </c>
      <c r="G45" t="s">
        <v>73</v>
      </c>
      <c r="H45" t="s">
        <v>73</v>
      </c>
      <c r="I45" t="s">
        <v>73</v>
      </c>
    </row>
    <row r="46" spans="1:9" x14ac:dyDescent="0.25">
      <c r="A46" s="71" t="s">
        <v>127</v>
      </c>
      <c r="B46" s="71" t="s">
        <v>83</v>
      </c>
      <c r="C46" s="71" t="s">
        <v>123</v>
      </c>
      <c r="D46" s="71" t="s">
        <v>95</v>
      </c>
      <c r="E46" t="s">
        <v>73</v>
      </c>
      <c r="F46" t="s">
        <v>73</v>
      </c>
      <c r="G46" t="s">
        <v>73</v>
      </c>
      <c r="H46" t="s">
        <v>73</v>
      </c>
      <c r="I46" t="s">
        <v>73</v>
      </c>
    </row>
    <row r="47" spans="1:9" x14ac:dyDescent="0.25">
      <c r="A47" s="71" t="s">
        <v>128</v>
      </c>
      <c r="B47" s="71" t="s">
        <v>83</v>
      </c>
      <c r="C47" s="71" t="s">
        <v>123</v>
      </c>
      <c r="D47" s="71" t="s">
        <v>97</v>
      </c>
      <c r="E47" t="s">
        <v>73</v>
      </c>
      <c r="F47" t="s">
        <v>73</v>
      </c>
      <c r="G47" t="s">
        <v>73</v>
      </c>
      <c r="H47" t="s">
        <v>73</v>
      </c>
      <c r="I47" t="s">
        <v>73</v>
      </c>
    </row>
    <row r="48" spans="1:9" x14ac:dyDescent="0.25">
      <c r="A48" s="71" t="s">
        <v>129</v>
      </c>
      <c r="B48" s="71" t="s">
        <v>83</v>
      </c>
      <c r="C48" s="71" t="s">
        <v>130</v>
      </c>
      <c r="D48" s="71" t="s">
        <v>85</v>
      </c>
      <c r="E48" t="s">
        <v>73</v>
      </c>
      <c r="F48" t="s">
        <v>73</v>
      </c>
      <c r="G48" t="s">
        <v>73</v>
      </c>
      <c r="H48" t="s">
        <v>73</v>
      </c>
      <c r="I48" t="s">
        <v>73</v>
      </c>
    </row>
    <row r="49" spans="1:9" x14ac:dyDescent="0.25">
      <c r="A49" s="71" t="s">
        <v>131</v>
      </c>
      <c r="B49" s="71" t="s">
        <v>83</v>
      </c>
      <c r="C49" s="71" t="s">
        <v>130</v>
      </c>
      <c r="D49" s="71" t="s">
        <v>88</v>
      </c>
      <c r="E49" t="s">
        <v>73</v>
      </c>
      <c r="F49" t="s">
        <v>73</v>
      </c>
      <c r="G49" t="s">
        <v>73</v>
      </c>
      <c r="H49" t="s">
        <v>73</v>
      </c>
      <c r="I49" t="s">
        <v>73</v>
      </c>
    </row>
    <row r="50" spans="1:9" x14ac:dyDescent="0.25">
      <c r="A50" s="71" t="s">
        <v>132</v>
      </c>
      <c r="B50" s="71" t="s">
        <v>83</v>
      </c>
      <c r="C50" s="71" t="s">
        <v>130</v>
      </c>
      <c r="D50" s="71" t="s">
        <v>91</v>
      </c>
      <c r="E50" t="s">
        <v>73</v>
      </c>
      <c r="F50" t="s">
        <v>73</v>
      </c>
      <c r="G50" t="s">
        <v>73</v>
      </c>
      <c r="H50" t="s">
        <v>73</v>
      </c>
      <c r="I50" t="s">
        <v>73</v>
      </c>
    </row>
    <row r="51" spans="1:9" x14ac:dyDescent="0.25">
      <c r="A51" s="71" t="s">
        <v>133</v>
      </c>
      <c r="B51" s="71" t="s">
        <v>83</v>
      </c>
      <c r="C51" s="71" t="s">
        <v>130</v>
      </c>
      <c r="D51" s="71" t="s">
        <v>93</v>
      </c>
      <c r="E51" t="s">
        <v>73</v>
      </c>
      <c r="F51" t="s">
        <v>73</v>
      </c>
      <c r="G51" t="s">
        <v>73</v>
      </c>
      <c r="H51" t="s">
        <v>73</v>
      </c>
      <c r="I51" t="s">
        <v>73</v>
      </c>
    </row>
    <row r="52" spans="1:9" x14ac:dyDescent="0.25">
      <c r="A52" s="71" t="s">
        <v>134</v>
      </c>
      <c r="B52" s="71" t="s">
        <v>83</v>
      </c>
      <c r="C52" s="71" t="s">
        <v>130</v>
      </c>
      <c r="D52" s="71" t="s">
        <v>95</v>
      </c>
      <c r="E52" t="s">
        <v>73</v>
      </c>
      <c r="F52" t="s">
        <v>73</v>
      </c>
      <c r="G52" t="s">
        <v>73</v>
      </c>
      <c r="H52" t="s">
        <v>73</v>
      </c>
      <c r="I52" t="s">
        <v>73</v>
      </c>
    </row>
    <row r="53" spans="1:9" x14ac:dyDescent="0.25">
      <c r="A53" s="71" t="s">
        <v>135</v>
      </c>
      <c r="B53" s="71" t="s">
        <v>83</v>
      </c>
      <c r="C53" s="71" t="s">
        <v>130</v>
      </c>
      <c r="D53" s="71" t="s">
        <v>97</v>
      </c>
      <c r="E53" t="s">
        <v>73</v>
      </c>
      <c r="F53" t="s">
        <v>73</v>
      </c>
      <c r="G53" t="s">
        <v>73</v>
      </c>
      <c r="H53" t="s">
        <v>73</v>
      </c>
      <c r="I53" t="s">
        <v>73</v>
      </c>
    </row>
    <row r="54" spans="1:9" x14ac:dyDescent="0.25">
      <c r="A54" s="71" t="s">
        <v>136</v>
      </c>
      <c r="B54" s="71" t="s">
        <v>83</v>
      </c>
      <c r="C54" s="71" t="s">
        <v>137</v>
      </c>
      <c r="D54" s="71" t="s">
        <v>85</v>
      </c>
      <c r="E54" t="s">
        <v>73</v>
      </c>
      <c r="F54" t="s">
        <v>73</v>
      </c>
      <c r="G54" t="s">
        <v>73</v>
      </c>
      <c r="H54" t="s">
        <v>73</v>
      </c>
      <c r="I54" t="s">
        <v>73</v>
      </c>
    </row>
    <row r="55" spans="1:9" x14ac:dyDescent="0.25">
      <c r="A55" s="71" t="s">
        <v>138</v>
      </c>
      <c r="B55" s="71" t="s">
        <v>83</v>
      </c>
      <c r="C55" s="71" t="s">
        <v>137</v>
      </c>
      <c r="D55" s="71" t="s">
        <v>88</v>
      </c>
      <c r="E55" t="s">
        <v>73</v>
      </c>
      <c r="F55" t="s">
        <v>73</v>
      </c>
      <c r="G55" t="s">
        <v>73</v>
      </c>
      <c r="H55" t="s">
        <v>73</v>
      </c>
      <c r="I55" t="s">
        <v>73</v>
      </c>
    </row>
    <row r="56" spans="1:9" x14ac:dyDescent="0.25">
      <c r="A56" s="71" t="s">
        <v>139</v>
      </c>
      <c r="B56" s="71" t="s">
        <v>83</v>
      </c>
      <c r="C56" s="71" t="s">
        <v>137</v>
      </c>
      <c r="D56" s="71" t="s">
        <v>91</v>
      </c>
      <c r="E56" t="s">
        <v>73</v>
      </c>
      <c r="F56" t="s">
        <v>73</v>
      </c>
      <c r="G56" t="s">
        <v>73</v>
      </c>
      <c r="H56" t="s">
        <v>73</v>
      </c>
      <c r="I56" t="s">
        <v>73</v>
      </c>
    </row>
    <row r="57" spans="1:9" x14ac:dyDescent="0.25">
      <c r="A57" s="71" t="s">
        <v>140</v>
      </c>
      <c r="B57" s="71" t="s">
        <v>83</v>
      </c>
      <c r="C57" s="71" t="s">
        <v>137</v>
      </c>
      <c r="D57" s="71" t="s">
        <v>93</v>
      </c>
      <c r="E57" t="s">
        <v>73</v>
      </c>
      <c r="F57" t="s">
        <v>73</v>
      </c>
      <c r="G57" t="s">
        <v>73</v>
      </c>
      <c r="H57" t="s">
        <v>73</v>
      </c>
      <c r="I57" t="s">
        <v>73</v>
      </c>
    </row>
    <row r="58" spans="1:9" x14ac:dyDescent="0.25">
      <c r="A58" s="71" t="s">
        <v>141</v>
      </c>
      <c r="B58" s="71" t="s">
        <v>83</v>
      </c>
      <c r="C58" s="71" t="s">
        <v>137</v>
      </c>
      <c r="D58" s="71" t="s">
        <v>95</v>
      </c>
      <c r="E58" t="s">
        <v>73</v>
      </c>
      <c r="F58" t="s">
        <v>73</v>
      </c>
      <c r="G58" t="s">
        <v>73</v>
      </c>
      <c r="H58" t="s">
        <v>73</v>
      </c>
      <c r="I58" t="s">
        <v>73</v>
      </c>
    </row>
    <row r="59" spans="1:9" x14ac:dyDescent="0.25">
      <c r="A59" s="71" t="s">
        <v>142</v>
      </c>
      <c r="B59" s="71" t="s">
        <v>83</v>
      </c>
      <c r="C59" s="71" t="s">
        <v>137</v>
      </c>
      <c r="D59" s="71" t="s">
        <v>97</v>
      </c>
      <c r="E59" t="s">
        <v>73</v>
      </c>
      <c r="F59" t="s">
        <v>73</v>
      </c>
      <c r="G59" t="s">
        <v>73</v>
      </c>
      <c r="H59" t="s">
        <v>73</v>
      </c>
      <c r="I59" t="s">
        <v>73</v>
      </c>
    </row>
    <row r="60" spans="1:9" x14ac:dyDescent="0.25">
      <c r="A60" s="71" t="s">
        <v>143</v>
      </c>
      <c r="B60" s="71" t="s">
        <v>83</v>
      </c>
      <c r="C60" s="71" t="s">
        <v>144</v>
      </c>
      <c r="D60" s="71" t="s">
        <v>85</v>
      </c>
      <c r="E60" t="s">
        <v>145</v>
      </c>
      <c r="F60" t="s">
        <v>146</v>
      </c>
      <c r="G60" t="s">
        <v>147</v>
      </c>
      <c r="H60" t="s">
        <v>148</v>
      </c>
      <c r="I60" t="s">
        <v>149</v>
      </c>
    </row>
    <row r="61" spans="1:9" x14ac:dyDescent="0.25">
      <c r="A61" s="71" t="s">
        <v>150</v>
      </c>
      <c r="B61" s="71" t="s">
        <v>83</v>
      </c>
      <c r="C61" s="71" t="s">
        <v>144</v>
      </c>
      <c r="D61" s="71" t="s">
        <v>88</v>
      </c>
      <c r="E61" t="s">
        <v>151</v>
      </c>
      <c r="F61" t="s">
        <v>152</v>
      </c>
      <c r="G61" t="s">
        <v>153</v>
      </c>
      <c r="H61" t="s">
        <v>154</v>
      </c>
      <c r="I61" t="s">
        <v>155</v>
      </c>
    </row>
    <row r="62" spans="1:9" x14ac:dyDescent="0.25">
      <c r="A62" s="71" t="s">
        <v>156</v>
      </c>
      <c r="B62" s="71" t="s">
        <v>83</v>
      </c>
      <c r="C62" s="71" t="s">
        <v>144</v>
      </c>
      <c r="D62" s="71" t="s">
        <v>91</v>
      </c>
      <c r="E62" t="s">
        <v>73</v>
      </c>
      <c r="F62" t="s">
        <v>73</v>
      </c>
      <c r="G62" t="s">
        <v>73</v>
      </c>
      <c r="H62" t="s">
        <v>73</v>
      </c>
      <c r="I62" t="s">
        <v>73</v>
      </c>
    </row>
    <row r="63" spans="1:9" x14ac:dyDescent="0.25">
      <c r="A63" s="71" t="s">
        <v>157</v>
      </c>
      <c r="B63" s="71" t="s">
        <v>83</v>
      </c>
      <c r="C63" s="71" t="s">
        <v>144</v>
      </c>
      <c r="D63" s="71" t="s">
        <v>93</v>
      </c>
      <c r="E63" t="s">
        <v>73</v>
      </c>
      <c r="F63" t="s">
        <v>73</v>
      </c>
      <c r="G63" t="s">
        <v>73</v>
      </c>
      <c r="H63" t="s">
        <v>73</v>
      </c>
      <c r="I63" t="s">
        <v>73</v>
      </c>
    </row>
    <row r="64" spans="1:9" x14ac:dyDescent="0.25">
      <c r="A64" s="71" t="s">
        <v>158</v>
      </c>
      <c r="B64" s="71" t="s">
        <v>83</v>
      </c>
      <c r="C64" s="71" t="s">
        <v>144</v>
      </c>
      <c r="D64" s="71" t="s">
        <v>95</v>
      </c>
      <c r="E64" t="s">
        <v>73</v>
      </c>
      <c r="F64" t="s">
        <v>73</v>
      </c>
      <c r="G64" t="s">
        <v>73</v>
      </c>
      <c r="H64" t="s">
        <v>73</v>
      </c>
      <c r="I64" t="s">
        <v>73</v>
      </c>
    </row>
    <row r="65" spans="1:9" x14ac:dyDescent="0.25">
      <c r="A65" s="71" t="s">
        <v>159</v>
      </c>
      <c r="B65" s="71" t="s">
        <v>83</v>
      </c>
      <c r="C65" s="71" t="s">
        <v>144</v>
      </c>
      <c r="D65" s="71" t="s">
        <v>97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</row>
    <row r="66" spans="1:9" x14ac:dyDescent="0.25">
      <c r="A66" s="71" t="s">
        <v>160</v>
      </c>
      <c r="B66" s="71" t="s">
        <v>83</v>
      </c>
      <c r="C66" s="71" t="s">
        <v>161</v>
      </c>
      <c r="D66" s="71" t="s">
        <v>85</v>
      </c>
      <c r="E66" t="s">
        <v>73</v>
      </c>
      <c r="F66" t="s">
        <v>73</v>
      </c>
      <c r="G66" t="s">
        <v>73</v>
      </c>
      <c r="H66" t="s">
        <v>73</v>
      </c>
      <c r="I66" t="s">
        <v>73</v>
      </c>
    </row>
    <row r="67" spans="1:9" x14ac:dyDescent="0.25">
      <c r="A67" s="71" t="s">
        <v>162</v>
      </c>
      <c r="B67" s="71" t="s">
        <v>83</v>
      </c>
      <c r="C67" s="71" t="s">
        <v>161</v>
      </c>
      <c r="D67" s="71" t="s">
        <v>88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</row>
    <row r="68" spans="1:9" x14ac:dyDescent="0.25">
      <c r="A68" s="71" t="s">
        <v>163</v>
      </c>
      <c r="B68" s="71" t="s">
        <v>83</v>
      </c>
      <c r="C68" s="71" t="s">
        <v>161</v>
      </c>
      <c r="D68" s="71" t="s">
        <v>91</v>
      </c>
      <c r="E68" t="s">
        <v>73</v>
      </c>
      <c r="F68" t="s">
        <v>73</v>
      </c>
      <c r="G68" t="s">
        <v>73</v>
      </c>
      <c r="H68" t="s">
        <v>73</v>
      </c>
      <c r="I68" t="s">
        <v>73</v>
      </c>
    </row>
    <row r="69" spans="1:9" x14ac:dyDescent="0.25">
      <c r="A69" s="71" t="s">
        <v>164</v>
      </c>
      <c r="B69" s="71" t="s">
        <v>83</v>
      </c>
      <c r="C69" s="71" t="s">
        <v>161</v>
      </c>
      <c r="D69" s="71" t="s">
        <v>93</v>
      </c>
      <c r="E69" t="s">
        <v>73</v>
      </c>
      <c r="F69" t="s">
        <v>73</v>
      </c>
      <c r="G69" t="s">
        <v>73</v>
      </c>
      <c r="H69" t="s">
        <v>73</v>
      </c>
      <c r="I69" t="s">
        <v>73</v>
      </c>
    </row>
    <row r="70" spans="1:9" x14ac:dyDescent="0.25">
      <c r="A70" s="71" t="s">
        <v>165</v>
      </c>
      <c r="B70" s="71" t="s">
        <v>83</v>
      </c>
      <c r="C70" s="71" t="s">
        <v>161</v>
      </c>
      <c r="D70" s="71" t="s">
        <v>95</v>
      </c>
      <c r="E70" t="s">
        <v>73</v>
      </c>
      <c r="F70" t="s">
        <v>73</v>
      </c>
      <c r="G70" t="s">
        <v>73</v>
      </c>
      <c r="H70" t="s">
        <v>73</v>
      </c>
      <c r="I70" t="s">
        <v>73</v>
      </c>
    </row>
    <row r="71" spans="1:9" x14ac:dyDescent="0.25">
      <c r="A71" s="71" t="s">
        <v>166</v>
      </c>
      <c r="B71" s="71" t="s">
        <v>83</v>
      </c>
      <c r="C71" s="71" t="s">
        <v>161</v>
      </c>
      <c r="D71" s="71" t="s">
        <v>97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</row>
    <row r="72" spans="1:9" x14ac:dyDescent="0.25">
      <c r="A72" s="71" t="s">
        <v>167</v>
      </c>
      <c r="B72" s="71" t="s">
        <v>83</v>
      </c>
      <c r="C72" s="71" t="s">
        <v>168</v>
      </c>
      <c r="D72" s="71" t="s">
        <v>85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1:9" x14ac:dyDescent="0.25">
      <c r="A73" s="71" t="s">
        <v>169</v>
      </c>
      <c r="B73" s="71" t="s">
        <v>83</v>
      </c>
      <c r="C73" s="71" t="s">
        <v>168</v>
      </c>
      <c r="D73" s="71" t="s">
        <v>88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</row>
    <row r="74" spans="1:9" x14ac:dyDescent="0.25">
      <c r="A74" s="71" t="s">
        <v>170</v>
      </c>
      <c r="B74" s="71" t="s">
        <v>83</v>
      </c>
      <c r="C74" s="71" t="s">
        <v>168</v>
      </c>
      <c r="D74" s="71" t="s">
        <v>91</v>
      </c>
      <c r="E74" t="s">
        <v>73</v>
      </c>
      <c r="F74" t="s">
        <v>73</v>
      </c>
      <c r="G74" t="s">
        <v>73</v>
      </c>
      <c r="H74" t="s">
        <v>73</v>
      </c>
      <c r="I74" t="s">
        <v>73</v>
      </c>
    </row>
    <row r="75" spans="1:9" x14ac:dyDescent="0.25">
      <c r="A75" s="71" t="s">
        <v>171</v>
      </c>
      <c r="B75" s="71" t="s">
        <v>83</v>
      </c>
      <c r="C75" s="71" t="s">
        <v>168</v>
      </c>
      <c r="D75" s="71" t="s">
        <v>93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</row>
    <row r="76" spans="1:9" x14ac:dyDescent="0.25">
      <c r="A76" s="71" t="s">
        <v>172</v>
      </c>
      <c r="B76" s="71" t="s">
        <v>83</v>
      </c>
      <c r="C76" s="71" t="s">
        <v>168</v>
      </c>
      <c r="D76" s="71" t="s">
        <v>95</v>
      </c>
      <c r="E76" t="s">
        <v>73</v>
      </c>
      <c r="F76" t="s">
        <v>73</v>
      </c>
      <c r="G76" t="s">
        <v>73</v>
      </c>
      <c r="H76" t="s">
        <v>73</v>
      </c>
      <c r="I76" t="s">
        <v>73</v>
      </c>
    </row>
    <row r="77" spans="1:9" x14ac:dyDescent="0.25">
      <c r="A77" s="71" t="s">
        <v>173</v>
      </c>
      <c r="B77" s="71" t="s">
        <v>83</v>
      </c>
      <c r="C77" s="71" t="s">
        <v>168</v>
      </c>
      <c r="D77" s="71" t="s">
        <v>97</v>
      </c>
      <c r="E77" t="s">
        <v>73</v>
      </c>
      <c r="F77" t="s">
        <v>73</v>
      </c>
      <c r="G77" t="s">
        <v>73</v>
      </c>
      <c r="H77" t="s">
        <v>73</v>
      </c>
      <c r="I77" t="s">
        <v>73</v>
      </c>
    </row>
    <row r="78" spans="1:9" x14ac:dyDescent="0.25">
      <c r="A78" s="71" t="s">
        <v>174</v>
      </c>
      <c r="B78" s="71" t="s">
        <v>83</v>
      </c>
      <c r="C78" s="71" t="s">
        <v>175</v>
      </c>
      <c r="D78" s="71" t="s">
        <v>85</v>
      </c>
      <c r="E78" t="s">
        <v>176</v>
      </c>
      <c r="F78" t="s">
        <v>176</v>
      </c>
      <c r="G78" t="s">
        <v>176</v>
      </c>
      <c r="H78" t="s">
        <v>176</v>
      </c>
      <c r="I78" t="s">
        <v>176</v>
      </c>
    </row>
    <row r="79" spans="1:9" x14ac:dyDescent="0.25">
      <c r="A79" s="71" t="s">
        <v>177</v>
      </c>
      <c r="B79" s="71" t="s">
        <v>83</v>
      </c>
      <c r="C79" s="71" t="s">
        <v>175</v>
      </c>
      <c r="D79" s="71" t="s">
        <v>88</v>
      </c>
      <c r="E79" t="s">
        <v>178</v>
      </c>
      <c r="F79" t="s">
        <v>178</v>
      </c>
      <c r="G79" t="s">
        <v>178</v>
      </c>
      <c r="H79" t="s">
        <v>178</v>
      </c>
      <c r="I79" t="s">
        <v>178</v>
      </c>
    </row>
    <row r="80" spans="1:9" x14ac:dyDescent="0.25">
      <c r="A80" s="71" t="s">
        <v>179</v>
      </c>
      <c r="B80" s="71" t="s">
        <v>83</v>
      </c>
      <c r="C80" s="71" t="s">
        <v>175</v>
      </c>
      <c r="D80" s="71" t="s">
        <v>91</v>
      </c>
      <c r="E80" t="s">
        <v>73</v>
      </c>
      <c r="F80" t="s">
        <v>73</v>
      </c>
      <c r="G80" t="s">
        <v>73</v>
      </c>
      <c r="H80" t="s">
        <v>73</v>
      </c>
      <c r="I80" t="s">
        <v>73</v>
      </c>
    </row>
    <row r="81" spans="1:9" x14ac:dyDescent="0.25">
      <c r="A81" s="71" t="s">
        <v>180</v>
      </c>
      <c r="B81" s="71" t="s">
        <v>83</v>
      </c>
      <c r="C81" s="71" t="s">
        <v>175</v>
      </c>
      <c r="D81" s="71" t="s">
        <v>93</v>
      </c>
      <c r="E81" t="s">
        <v>73</v>
      </c>
      <c r="F81" t="s">
        <v>73</v>
      </c>
      <c r="G81" t="s">
        <v>73</v>
      </c>
      <c r="H81" t="s">
        <v>73</v>
      </c>
      <c r="I81" t="s">
        <v>73</v>
      </c>
    </row>
    <row r="82" spans="1:9" x14ac:dyDescent="0.25">
      <c r="A82" s="71" t="s">
        <v>181</v>
      </c>
      <c r="B82" s="71" t="s">
        <v>83</v>
      </c>
      <c r="C82" s="71" t="s">
        <v>175</v>
      </c>
      <c r="D82" s="71" t="s">
        <v>95</v>
      </c>
      <c r="E82" t="s">
        <v>73</v>
      </c>
      <c r="F82" t="s">
        <v>73</v>
      </c>
      <c r="G82" t="s">
        <v>73</v>
      </c>
      <c r="H82" t="s">
        <v>73</v>
      </c>
      <c r="I82" t="s">
        <v>73</v>
      </c>
    </row>
    <row r="83" spans="1:9" x14ac:dyDescent="0.25">
      <c r="A83" s="71" t="s">
        <v>182</v>
      </c>
      <c r="B83" s="71" t="s">
        <v>83</v>
      </c>
      <c r="C83" s="71" t="s">
        <v>175</v>
      </c>
      <c r="D83" s="71" t="s">
        <v>97</v>
      </c>
      <c r="E83" t="s">
        <v>73</v>
      </c>
      <c r="F83" t="s">
        <v>73</v>
      </c>
      <c r="G83" t="s">
        <v>73</v>
      </c>
      <c r="H83" t="s">
        <v>73</v>
      </c>
      <c r="I83" t="s">
        <v>73</v>
      </c>
    </row>
    <row r="84" spans="1:9" x14ac:dyDescent="0.25">
      <c r="A84" s="71" t="s">
        <v>183</v>
      </c>
      <c r="B84" s="71" t="s">
        <v>83</v>
      </c>
      <c r="C84" s="71" t="s">
        <v>184</v>
      </c>
      <c r="D84" s="71" t="s">
        <v>85</v>
      </c>
      <c r="E84" t="s">
        <v>73</v>
      </c>
      <c r="F84" t="s">
        <v>73</v>
      </c>
      <c r="G84" t="s">
        <v>73</v>
      </c>
      <c r="H84" t="s">
        <v>73</v>
      </c>
      <c r="I84" t="s">
        <v>73</v>
      </c>
    </row>
    <row r="85" spans="1:9" x14ac:dyDescent="0.25">
      <c r="A85" s="71" t="s">
        <v>185</v>
      </c>
      <c r="B85" s="71" t="s">
        <v>83</v>
      </c>
      <c r="C85" s="71" t="s">
        <v>184</v>
      </c>
      <c r="D85" s="71" t="s">
        <v>88</v>
      </c>
      <c r="E85" t="s">
        <v>73</v>
      </c>
      <c r="F85" t="s">
        <v>73</v>
      </c>
      <c r="G85" t="s">
        <v>73</v>
      </c>
      <c r="H85" t="s">
        <v>73</v>
      </c>
      <c r="I85" t="s">
        <v>73</v>
      </c>
    </row>
    <row r="86" spans="1:9" x14ac:dyDescent="0.25">
      <c r="A86" s="71" t="s">
        <v>186</v>
      </c>
      <c r="B86" s="71" t="s">
        <v>83</v>
      </c>
      <c r="C86" s="71" t="s">
        <v>184</v>
      </c>
      <c r="D86" s="71" t="s">
        <v>91</v>
      </c>
      <c r="E86" t="s">
        <v>73</v>
      </c>
      <c r="F86" t="s">
        <v>73</v>
      </c>
      <c r="G86" t="s">
        <v>73</v>
      </c>
      <c r="H86" t="s">
        <v>73</v>
      </c>
      <c r="I86" t="s">
        <v>73</v>
      </c>
    </row>
    <row r="87" spans="1:9" x14ac:dyDescent="0.25">
      <c r="A87" s="71" t="s">
        <v>187</v>
      </c>
      <c r="B87" s="71" t="s">
        <v>83</v>
      </c>
      <c r="C87" s="71" t="s">
        <v>184</v>
      </c>
      <c r="D87" s="71" t="s">
        <v>93</v>
      </c>
      <c r="E87" t="s">
        <v>73</v>
      </c>
      <c r="F87" t="s">
        <v>73</v>
      </c>
      <c r="G87" t="s">
        <v>73</v>
      </c>
      <c r="H87" t="s">
        <v>73</v>
      </c>
      <c r="I87" t="s">
        <v>73</v>
      </c>
    </row>
    <row r="88" spans="1:9" x14ac:dyDescent="0.25">
      <c r="A88" s="71" t="s">
        <v>188</v>
      </c>
      <c r="B88" s="71" t="s">
        <v>83</v>
      </c>
      <c r="C88" s="71" t="s">
        <v>184</v>
      </c>
      <c r="D88" s="71" t="s">
        <v>95</v>
      </c>
      <c r="E88" t="s">
        <v>73</v>
      </c>
      <c r="F88" t="s">
        <v>73</v>
      </c>
      <c r="G88" t="s">
        <v>73</v>
      </c>
      <c r="H88" t="s">
        <v>73</v>
      </c>
      <c r="I88" t="s">
        <v>73</v>
      </c>
    </row>
    <row r="89" spans="1:9" x14ac:dyDescent="0.25">
      <c r="A89" s="71" t="s">
        <v>189</v>
      </c>
      <c r="B89" s="71" t="s">
        <v>83</v>
      </c>
      <c r="C89" s="71" t="s">
        <v>184</v>
      </c>
      <c r="D89" s="71" t="s">
        <v>97</v>
      </c>
      <c r="E89" t="s">
        <v>73</v>
      </c>
      <c r="F89" t="s">
        <v>73</v>
      </c>
      <c r="G89" t="s">
        <v>73</v>
      </c>
      <c r="H89" t="s">
        <v>73</v>
      </c>
      <c r="I89" t="s">
        <v>73</v>
      </c>
    </row>
    <row r="90" spans="1:9" x14ac:dyDescent="0.25">
      <c r="A90" s="71" t="s">
        <v>190</v>
      </c>
      <c r="B90" s="71" t="s">
        <v>83</v>
      </c>
      <c r="C90" s="71" t="s">
        <v>191</v>
      </c>
      <c r="D90" s="71" t="s">
        <v>85</v>
      </c>
      <c r="E90" t="s">
        <v>192</v>
      </c>
      <c r="F90" t="s">
        <v>192</v>
      </c>
      <c r="G90" t="s">
        <v>193</v>
      </c>
      <c r="H90" t="s">
        <v>193</v>
      </c>
      <c r="I90" t="s">
        <v>194</v>
      </c>
    </row>
    <row r="91" spans="1:9" x14ac:dyDescent="0.25">
      <c r="A91" s="71" t="s">
        <v>195</v>
      </c>
      <c r="B91" s="71" t="s">
        <v>83</v>
      </c>
      <c r="C91" s="71" t="s">
        <v>191</v>
      </c>
      <c r="D91" s="71" t="s">
        <v>88</v>
      </c>
      <c r="E91" t="s">
        <v>196</v>
      </c>
      <c r="F91" t="s">
        <v>197</v>
      </c>
      <c r="G91" t="s">
        <v>198</v>
      </c>
      <c r="H91" t="s">
        <v>199</v>
      </c>
      <c r="I91" t="s">
        <v>200</v>
      </c>
    </row>
    <row r="92" spans="1:9" x14ac:dyDescent="0.25">
      <c r="A92" s="71" t="s">
        <v>201</v>
      </c>
      <c r="B92" s="71" t="s">
        <v>83</v>
      </c>
      <c r="C92" s="71" t="s">
        <v>191</v>
      </c>
      <c r="D92" s="71" t="s">
        <v>91</v>
      </c>
      <c r="E92" t="s">
        <v>73</v>
      </c>
      <c r="F92" t="s">
        <v>73</v>
      </c>
      <c r="G92" t="s">
        <v>73</v>
      </c>
      <c r="H92" t="s">
        <v>73</v>
      </c>
      <c r="I92" t="s">
        <v>73</v>
      </c>
    </row>
    <row r="93" spans="1:9" x14ac:dyDescent="0.25">
      <c r="A93" s="71" t="s">
        <v>202</v>
      </c>
      <c r="B93" s="71" t="s">
        <v>83</v>
      </c>
      <c r="C93" s="71" t="s">
        <v>191</v>
      </c>
      <c r="D93" s="71" t="s">
        <v>93</v>
      </c>
      <c r="E93" t="s">
        <v>73</v>
      </c>
      <c r="F93" t="s">
        <v>73</v>
      </c>
      <c r="G93" t="s">
        <v>73</v>
      </c>
      <c r="H93" t="s">
        <v>73</v>
      </c>
      <c r="I93" t="s">
        <v>73</v>
      </c>
    </row>
    <row r="94" spans="1:9" x14ac:dyDescent="0.25">
      <c r="A94" s="71" t="s">
        <v>203</v>
      </c>
      <c r="B94" s="71" t="s">
        <v>83</v>
      </c>
      <c r="C94" s="71" t="s">
        <v>191</v>
      </c>
      <c r="D94" s="71" t="s">
        <v>95</v>
      </c>
      <c r="E94" t="s">
        <v>73</v>
      </c>
      <c r="F94" t="s">
        <v>73</v>
      </c>
      <c r="G94" t="s">
        <v>73</v>
      </c>
      <c r="H94" t="s">
        <v>73</v>
      </c>
      <c r="I94" t="s">
        <v>73</v>
      </c>
    </row>
    <row r="95" spans="1:9" x14ac:dyDescent="0.25">
      <c r="A95" s="71" t="s">
        <v>204</v>
      </c>
      <c r="B95" s="71" t="s">
        <v>83</v>
      </c>
      <c r="C95" s="71" t="s">
        <v>191</v>
      </c>
      <c r="D95" s="71" t="s">
        <v>97</v>
      </c>
      <c r="E95" t="s">
        <v>73</v>
      </c>
      <c r="F95" t="s">
        <v>73</v>
      </c>
      <c r="G95" t="s">
        <v>73</v>
      </c>
      <c r="H95" t="s">
        <v>73</v>
      </c>
      <c r="I95" t="s">
        <v>73</v>
      </c>
    </row>
    <row r="96" spans="1:9" x14ac:dyDescent="0.25">
      <c r="A96" s="71" t="s">
        <v>205</v>
      </c>
      <c r="B96" s="71" t="s">
        <v>83</v>
      </c>
      <c r="C96" s="71" t="s">
        <v>206</v>
      </c>
      <c r="D96" s="71" t="s">
        <v>85</v>
      </c>
      <c r="E96" t="s">
        <v>73</v>
      </c>
      <c r="F96" t="s">
        <v>73</v>
      </c>
      <c r="G96" t="s">
        <v>73</v>
      </c>
      <c r="H96" t="s">
        <v>73</v>
      </c>
      <c r="I96" t="s">
        <v>73</v>
      </c>
    </row>
    <row r="97" spans="1:9" x14ac:dyDescent="0.25">
      <c r="A97" s="71" t="s">
        <v>207</v>
      </c>
      <c r="B97" s="71" t="s">
        <v>83</v>
      </c>
      <c r="C97" s="71" t="s">
        <v>206</v>
      </c>
      <c r="D97" s="71" t="s">
        <v>88</v>
      </c>
      <c r="E97" t="s">
        <v>73</v>
      </c>
      <c r="F97" t="s">
        <v>73</v>
      </c>
      <c r="G97" t="s">
        <v>73</v>
      </c>
      <c r="H97" t="s">
        <v>73</v>
      </c>
      <c r="I97" t="s">
        <v>73</v>
      </c>
    </row>
    <row r="98" spans="1:9" x14ac:dyDescent="0.25">
      <c r="A98" s="71" t="s">
        <v>208</v>
      </c>
      <c r="B98" s="71" t="s">
        <v>83</v>
      </c>
      <c r="C98" s="71" t="s">
        <v>206</v>
      </c>
      <c r="D98" s="71" t="s">
        <v>91</v>
      </c>
      <c r="E98" t="s">
        <v>73</v>
      </c>
      <c r="F98" t="s">
        <v>73</v>
      </c>
      <c r="G98" t="s">
        <v>73</v>
      </c>
      <c r="H98" t="s">
        <v>73</v>
      </c>
      <c r="I98" t="s">
        <v>73</v>
      </c>
    </row>
    <row r="99" spans="1:9" x14ac:dyDescent="0.25">
      <c r="A99" s="71" t="s">
        <v>209</v>
      </c>
      <c r="B99" s="71" t="s">
        <v>83</v>
      </c>
      <c r="C99" s="71" t="s">
        <v>206</v>
      </c>
      <c r="D99" s="71" t="s">
        <v>93</v>
      </c>
      <c r="E99" t="s">
        <v>73</v>
      </c>
      <c r="F99" t="s">
        <v>73</v>
      </c>
      <c r="G99" t="s">
        <v>73</v>
      </c>
      <c r="H99" t="s">
        <v>73</v>
      </c>
      <c r="I99" t="s">
        <v>73</v>
      </c>
    </row>
    <row r="100" spans="1:9" x14ac:dyDescent="0.25">
      <c r="A100" s="71" t="s">
        <v>210</v>
      </c>
      <c r="B100" s="71" t="s">
        <v>83</v>
      </c>
      <c r="C100" s="71" t="s">
        <v>206</v>
      </c>
      <c r="D100" s="71" t="s">
        <v>95</v>
      </c>
      <c r="E100" t="s">
        <v>73</v>
      </c>
      <c r="F100" t="s">
        <v>73</v>
      </c>
      <c r="G100" t="s">
        <v>73</v>
      </c>
      <c r="H100" t="s">
        <v>73</v>
      </c>
      <c r="I100" t="s">
        <v>73</v>
      </c>
    </row>
    <row r="101" spans="1:9" x14ac:dyDescent="0.25">
      <c r="A101" s="71" t="s">
        <v>211</v>
      </c>
      <c r="B101" s="71" t="s">
        <v>83</v>
      </c>
      <c r="C101" s="71" t="s">
        <v>206</v>
      </c>
      <c r="D101" s="71" t="s">
        <v>97</v>
      </c>
      <c r="E101" t="s">
        <v>73</v>
      </c>
      <c r="F101" t="s">
        <v>73</v>
      </c>
      <c r="G101" t="s">
        <v>73</v>
      </c>
      <c r="H101" t="s">
        <v>73</v>
      </c>
      <c r="I101" t="s">
        <v>73</v>
      </c>
    </row>
    <row r="102" spans="1:9" x14ac:dyDescent="0.25">
      <c r="A102" s="71" t="s">
        <v>212</v>
      </c>
      <c r="B102" s="71" t="s">
        <v>83</v>
      </c>
      <c r="C102" s="71" t="s">
        <v>213</v>
      </c>
      <c r="D102" s="71" t="s">
        <v>85</v>
      </c>
      <c r="E102" t="s">
        <v>214</v>
      </c>
      <c r="F102" t="s">
        <v>214</v>
      </c>
      <c r="G102" t="s">
        <v>214</v>
      </c>
      <c r="H102" t="s">
        <v>214</v>
      </c>
      <c r="I102" t="s">
        <v>214</v>
      </c>
    </row>
    <row r="103" spans="1:9" x14ac:dyDescent="0.25">
      <c r="A103" s="71" t="s">
        <v>215</v>
      </c>
      <c r="B103" s="71" t="s">
        <v>83</v>
      </c>
      <c r="C103" s="71" t="s">
        <v>213</v>
      </c>
      <c r="D103" s="71" t="s">
        <v>88</v>
      </c>
      <c r="E103" t="s">
        <v>216</v>
      </c>
      <c r="F103" t="s">
        <v>216</v>
      </c>
      <c r="G103" t="s">
        <v>216</v>
      </c>
      <c r="H103" t="s">
        <v>216</v>
      </c>
      <c r="I103" t="s">
        <v>216</v>
      </c>
    </row>
    <row r="104" spans="1:9" x14ac:dyDescent="0.25">
      <c r="A104" s="71" t="s">
        <v>217</v>
      </c>
      <c r="B104" s="71" t="s">
        <v>83</v>
      </c>
      <c r="C104" s="71" t="s">
        <v>213</v>
      </c>
      <c r="D104" s="71" t="s">
        <v>91</v>
      </c>
      <c r="E104" t="s">
        <v>73</v>
      </c>
      <c r="F104" t="s">
        <v>73</v>
      </c>
      <c r="G104" t="s">
        <v>73</v>
      </c>
      <c r="H104" t="s">
        <v>73</v>
      </c>
      <c r="I104" t="s">
        <v>73</v>
      </c>
    </row>
    <row r="105" spans="1:9" x14ac:dyDescent="0.25">
      <c r="A105" s="71" t="s">
        <v>218</v>
      </c>
      <c r="B105" s="71" t="s">
        <v>83</v>
      </c>
      <c r="C105" s="71" t="s">
        <v>213</v>
      </c>
      <c r="D105" s="71" t="s">
        <v>93</v>
      </c>
      <c r="E105" t="s">
        <v>73</v>
      </c>
      <c r="F105" t="s">
        <v>73</v>
      </c>
      <c r="G105" t="s">
        <v>73</v>
      </c>
      <c r="H105" t="s">
        <v>73</v>
      </c>
      <c r="I105" t="s">
        <v>73</v>
      </c>
    </row>
    <row r="106" spans="1:9" x14ac:dyDescent="0.25">
      <c r="A106" s="71" t="s">
        <v>219</v>
      </c>
      <c r="B106" s="71" t="s">
        <v>83</v>
      </c>
      <c r="C106" s="71" t="s">
        <v>213</v>
      </c>
      <c r="D106" s="71" t="s">
        <v>95</v>
      </c>
      <c r="E106" t="s">
        <v>73</v>
      </c>
      <c r="F106" t="s">
        <v>73</v>
      </c>
      <c r="G106" t="s">
        <v>73</v>
      </c>
      <c r="H106" t="s">
        <v>73</v>
      </c>
      <c r="I106" t="s">
        <v>73</v>
      </c>
    </row>
    <row r="107" spans="1:9" x14ac:dyDescent="0.25">
      <c r="A107" s="71" t="s">
        <v>220</v>
      </c>
      <c r="B107" s="71" t="s">
        <v>83</v>
      </c>
      <c r="C107" s="71" t="s">
        <v>213</v>
      </c>
      <c r="D107" s="71" t="s">
        <v>97</v>
      </c>
      <c r="E107" t="s">
        <v>73</v>
      </c>
      <c r="F107" t="s">
        <v>73</v>
      </c>
      <c r="G107" t="s">
        <v>73</v>
      </c>
      <c r="H107" t="s">
        <v>73</v>
      </c>
      <c r="I107" t="s">
        <v>73</v>
      </c>
    </row>
    <row r="108" spans="1:9" x14ac:dyDescent="0.25">
      <c r="A108" s="71" t="s">
        <v>221</v>
      </c>
      <c r="B108" s="71" t="s">
        <v>83</v>
      </c>
      <c r="C108" s="71" t="s">
        <v>222</v>
      </c>
      <c r="D108" s="71" t="s">
        <v>85</v>
      </c>
      <c r="E108" t="s">
        <v>214</v>
      </c>
      <c r="F108" t="s">
        <v>214</v>
      </c>
      <c r="G108" t="s">
        <v>214</v>
      </c>
      <c r="H108" t="s">
        <v>214</v>
      </c>
      <c r="I108" t="s">
        <v>214</v>
      </c>
    </row>
    <row r="109" spans="1:9" x14ac:dyDescent="0.25">
      <c r="A109" s="71" t="s">
        <v>223</v>
      </c>
      <c r="B109" s="71" t="s">
        <v>83</v>
      </c>
      <c r="C109" s="71" t="s">
        <v>222</v>
      </c>
      <c r="D109" s="71" t="s">
        <v>88</v>
      </c>
      <c r="E109" t="s">
        <v>216</v>
      </c>
      <c r="F109" t="s">
        <v>216</v>
      </c>
      <c r="G109" t="s">
        <v>216</v>
      </c>
      <c r="H109" t="s">
        <v>216</v>
      </c>
      <c r="I109" t="s">
        <v>216</v>
      </c>
    </row>
    <row r="110" spans="1:9" x14ac:dyDescent="0.25">
      <c r="A110" s="71" t="s">
        <v>224</v>
      </c>
      <c r="B110" s="71" t="s">
        <v>83</v>
      </c>
      <c r="C110" s="71" t="s">
        <v>222</v>
      </c>
      <c r="D110" s="71" t="s">
        <v>91</v>
      </c>
      <c r="E110" t="s">
        <v>73</v>
      </c>
      <c r="F110" t="s">
        <v>73</v>
      </c>
      <c r="G110" t="s">
        <v>73</v>
      </c>
      <c r="H110" t="s">
        <v>73</v>
      </c>
      <c r="I110" t="s">
        <v>73</v>
      </c>
    </row>
    <row r="111" spans="1:9" x14ac:dyDescent="0.25">
      <c r="A111" s="71" t="s">
        <v>225</v>
      </c>
      <c r="B111" s="71" t="s">
        <v>83</v>
      </c>
      <c r="C111" s="71" t="s">
        <v>222</v>
      </c>
      <c r="D111" s="71" t="s">
        <v>93</v>
      </c>
      <c r="E111" t="s">
        <v>73</v>
      </c>
      <c r="F111" t="s">
        <v>73</v>
      </c>
      <c r="G111" t="s">
        <v>73</v>
      </c>
      <c r="H111" t="s">
        <v>73</v>
      </c>
      <c r="I111" t="s">
        <v>73</v>
      </c>
    </row>
    <row r="112" spans="1:9" x14ac:dyDescent="0.25">
      <c r="A112" s="71" t="s">
        <v>226</v>
      </c>
      <c r="B112" s="71" t="s">
        <v>83</v>
      </c>
      <c r="C112" s="71" t="s">
        <v>222</v>
      </c>
      <c r="D112" s="71" t="s">
        <v>95</v>
      </c>
      <c r="E112" t="s">
        <v>73</v>
      </c>
      <c r="F112" t="s">
        <v>73</v>
      </c>
      <c r="G112" t="s">
        <v>73</v>
      </c>
      <c r="H112" t="s">
        <v>73</v>
      </c>
      <c r="I112" t="s">
        <v>73</v>
      </c>
    </row>
    <row r="113" spans="1:9" x14ac:dyDescent="0.25">
      <c r="A113" s="71" t="s">
        <v>227</v>
      </c>
      <c r="B113" s="71" t="s">
        <v>83</v>
      </c>
      <c r="C113" s="71" t="s">
        <v>222</v>
      </c>
      <c r="D113" s="71" t="s">
        <v>97</v>
      </c>
      <c r="E113" t="s">
        <v>73</v>
      </c>
      <c r="F113" t="s">
        <v>73</v>
      </c>
      <c r="G113" t="s">
        <v>73</v>
      </c>
      <c r="H113" t="s">
        <v>73</v>
      </c>
      <c r="I113" t="s">
        <v>73</v>
      </c>
    </row>
    <row r="114" spans="1:9" x14ac:dyDescent="0.25">
      <c r="A114" s="71" t="s">
        <v>228</v>
      </c>
      <c r="B114" s="71" t="s">
        <v>83</v>
      </c>
      <c r="C114" s="71" t="s">
        <v>229</v>
      </c>
      <c r="D114" s="71" t="s">
        <v>85</v>
      </c>
      <c r="E114" t="s">
        <v>230</v>
      </c>
      <c r="F114" t="s">
        <v>231</v>
      </c>
      <c r="G114" t="s">
        <v>232</v>
      </c>
      <c r="H114" t="s">
        <v>233</v>
      </c>
      <c r="I114" t="s">
        <v>234</v>
      </c>
    </row>
    <row r="115" spans="1:9" x14ac:dyDescent="0.25">
      <c r="A115" s="71" t="s">
        <v>235</v>
      </c>
      <c r="B115" s="71" t="s">
        <v>83</v>
      </c>
      <c r="C115" s="71" t="s">
        <v>229</v>
      </c>
      <c r="D115" s="71" t="s">
        <v>88</v>
      </c>
      <c r="E115"/>
      <c r="F115"/>
      <c r="G115"/>
      <c r="H115"/>
      <c r="I115"/>
    </row>
    <row r="116" spans="1:9" x14ac:dyDescent="0.25">
      <c r="A116" s="71" t="s">
        <v>236</v>
      </c>
      <c r="B116" s="71" t="s">
        <v>83</v>
      </c>
      <c r="C116" s="71" t="s">
        <v>229</v>
      </c>
      <c r="D116" s="71" t="s">
        <v>91</v>
      </c>
      <c r="E116" t="s">
        <v>73</v>
      </c>
      <c r="F116" t="s">
        <v>73</v>
      </c>
      <c r="G116" t="s">
        <v>73</v>
      </c>
      <c r="H116" t="s">
        <v>73</v>
      </c>
      <c r="I116" t="s">
        <v>73</v>
      </c>
    </row>
    <row r="117" spans="1:9" x14ac:dyDescent="0.25">
      <c r="A117" s="71" t="s">
        <v>237</v>
      </c>
      <c r="B117" s="71" t="s">
        <v>83</v>
      </c>
      <c r="C117" s="71" t="s">
        <v>229</v>
      </c>
      <c r="D117" s="71" t="s">
        <v>93</v>
      </c>
      <c r="E117"/>
      <c r="F117"/>
      <c r="G117"/>
      <c r="H117"/>
      <c r="I117"/>
    </row>
    <row r="118" spans="1:9" x14ac:dyDescent="0.25">
      <c r="A118" s="71" t="s">
        <v>238</v>
      </c>
      <c r="B118" s="71" t="s">
        <v>83</v>
      </c>
      <c r="C118" s="71" t="s">
        <v>229</v>
      </c>
      <c r="D118" s="71" t="s">
        <v>95</v>
      </c>
      <c r="E118" t="s">
        <v>73</v>
      </c>
      <c r="F118" t="s">
        <v>73</v>
      </c>
      <c r="G118" t="s">
        <v>73</v>
      </c>
      <c r="H118" t="s">
        <v>73</v>
      </c>
      <c r="I118" t="s">
        <v>73</v>
      </c>
    </row>
    <row r="119" spans="1:9" x14ac:dyDescent="0.25">
      <c r="A119" s="71" t="s">
        <v>239</v>
      </c>
      <c r="B119" s="71" t="s">
        <v>83</v>
      </c>
      <c r="C119" s="71" t="s">
        <v>229</v>
      </c>
      <c r="D119" s="71" t="s">
        <v>97</v>
      </c>
      <c r="E119"/>
      <c r="F119"/>
      <c r="G119"/>
      <c r="H119"/>
      <c r="I119"/>
    </row>
    <row r="120" spans="1:9" x14ac:dyDescent="0.25">
      <c r="A120" s="71" t="s">
        <v>240</v>
      </c>
      <c r="B120" s="71" t="s">
        <v>10</v>
      </c>
      <c r="C120" s="71" t="s">
        <v>241</v>
      </c>
      <c r="D120" s="71" t="s">
        <v>242</v>
      </c>
      <c r="E120" t="s">
        <v>243</v>
      </c>
      <c r="F120" t="s">
        <v>243</v>
      </c>
      <c r="G120" t="s">
        <v>243</v>
      </c>
      <c r="H120" t="s">
        <v>243</v>
      </c>
      <c r="I120" t="s">
        <v>243</v>
      </c>
    </row>
    <row r="121" spans="1:9" x14ac:dyDescent="0.25">
      <c r="A121" s="71" t="s">
        <v>244</v>
      </c>
      <c r="B121" s="71" t="s">
        <v>10</v>
      </c>
      <c r="C121" s="71" t="s">
        <v>245</v>
      </c>
      <c r="D121" s="71" t="s">
        <v>242</v>
      </c>
      <c r="E121" t="s">
        <v>243</v>
      </c>
      <c r="F121" t="s">
        <v>243</v>
      </c>
      <c r="G121" t="s">
        <v>243</v>
      </c>
      <c r="H121" t="s">
        <v>243</v>
      </c>
      <c r="I121" t="s">
        <v>243</v>
      </c>
    </row>
    <row r="122" spans="1:9" x14ac:dyDescent="0.25">
      <c r="A122" s="71" t="s">
        <v>246</v>
      </c>
      <c r="B122" s="71" t="s">
        <v>10</v>
      </c>
      <c r="C122" s="71" t="s">
        <v>247</v>
      </c>
      <c r="D122" s="71" t="s">
        <v>242</v>
      </c>
      <c r="E122" t="s">
        <v>73</v>
      </c>
      <c r="F122" t="s">
        <v>73</v>
      </c>
      <c r="G122" t="s">
        <v>73</v>
      </c>
      <c r="H122" t="s">
        <v>73</v>
      </c>
      <c r="I122" t="s">
        <v>73</v>
      </c>
    </row>
    <row r="123" spans="1:9" x14ac:dyDescent="0.25">
      <c r="A123" s="71" t="s">
        <v>248</v>
      </c>
      <c r="B123" s="71" t="s">
        <v>10</v>
      </c>
      <c r="C123" s="71" t="s">
        <v>249</v>
      </c>
      <c r="D123" s="71" t="s">
        <v>250</v>
      </c>
      <c r="E123" t="s">
        <v>251</v>
      </c>
      <c r="F123" t="s">
        <v>252</v>
      </c>
      <c r="G123" t="s">
        <v>253</v>
      </c>
      <c r="H123" t="s">
        <v>254</v>
      </c>
      <c r="I123" t="s">
        <v>255</v>
      </c>
    </row>
    <row r="124" spans="1:9" x14ac:dyDescent="0.25">
      <c r="A124" s="71" t="s">
        <v>256</v>
      </c>
      <c r="B124" s="71" t="s">
        <v>10</v>
      </c>
      <c r="C124" s="71" t="s">
        <v>249</v>
      </c>
      <c r="D124" s="71" t="s">
        <v>257</v>
      </c>
      <c r="E124" t="s">
        <v>73</v>
      </c>
      <c r="F124" t="s">
        <v>73</v>
      </c>
      <c r="G124" t="s">
        <v>73</v>
      </c>
      <c r="H124" t="s">
        <v>73</v>
      </c>
      <c r="I124" t="s">
        <v>73</v>
      </c>
    </row>
    <row r="125" spans="1:9" x14ac:dyDescent="0.25">
      <c r="A125" s="71" t="s">
        <v>258</v>
      </c>
      <c r="B125" s="71" t="s">
        <v>10</v>
      </c>
      <c r="C125" s="71" t="s">
        <v>249</v>
      </c>
      <c r="D125" s="71" t="s">
        <v>259</v>
      </c>
      <c r="E125" t="s">
        <v>73</v>
      </c>
      <c r="F125" t="s">
        <v>73</v>
      </c>
      <c r="G125" t="s">
        <v>73</v>
      </c>
      <c r="H125" t="s">
        <v>73</v>
      </c>
      <c r="I125" t="s">
        <v>73</v>
      </c>
    </row>
    <row r="126" spans="1:9" x14ac:dyDescent="0.25">
      <c r="A126" s="71" t="s">
        <v>260</v>
      </c>
      <c r="B126" s="71" t="s">
        <v>10</v>
      </c>
      <c r="C126" s="71" t="s">
        <v>249</v>
      </c>
      <c r="D126" s="71" t="s">
        <v>261</v>
      </c>
      <c r="E126" t="s">
        <v>73</v>
      </c>
      <c r="F126" t="s">
        <v>73</v>
      </c>
      <c r="G126" t="s">
        <v>73</v>
      </c>
      <c r="H126" t="s">
        <v>73</v>
      </c>
      <c r="I126" t="s">
        <v>73</v>
      </c>
    </row>
    <row r="127" spans="1:9" x14ac:dyDescent="0.25">
      <c r="A127" s="71" t="s">
        <v>262</v>
      </c>
      <c r="B127" s="71" t="s">
        <v>10</v>
      </c>
      <c r="C127" s="71" t="s">
        <v>249</v>
      </c>
      <c r="D127" s="71" t="s">
        <v>263</v>
      </c>
      <c r="E127" t="s">
        <v>73</v>
      </c>
      <c r="F127" t="s">
        <v>73</v>
      </c>
      <c r="G127" t="s">
        <v>73</v>
      </c>
      <c r="H127" t="s">
        <v>73</v>
      </c>
      <c r="I127" t="s">
        <v>73</v>
      </c>
    </row>
    <row r="128" spans="1:9" x14ac:dyDescent="0.25">
      <c r="A128" s="71" t="s">
        <v>264</v>
      </c>
      <c r="B128" s="71" t="s">
        <v>10</v>
      </c>
      <c r="C128" s="71" t="s">
        <v>249</v>
      </c>
      <c r="D128" s="71" t="s">
        <v>265</v>
      </c>
      <c r="E128" t="s">
        <v>73</v>
      </c>
      <c r="F128" t="s">
        <v>73</v>
      </c>
      <c r="G128" t="s">
        <v>73</v>
      </c>
      <c r="H128" t="s">
        <v>73</v>
      </c>
      <c r="I128" t="s">
        <v>73</v>
      </c>
    </row>
    <row r="129" spans="1:9" x14ac:dyDescent="0.25">
      <c r="A129" s="71" t="s">
        <v>266</v>
      </c>
      <c r="B129" s="71" t="s">
        <v>10</v>
      </c>
      <c r="C129" s="71" t="s">
        <v>267</v>
      </c>
      <c r="D129" s="71" t="s">
        <v>250</v>
      </c>
      <c r="E129" t="s">
        <v>73</v>
      </c>
      <c r="F129" t="s">
        <v>73</v>
      </c>
      <c r="G129" t="s">
        <v>73</v>
      </c>
      <c r="H129" t="s">
        <v>73</v>
      </c>
      <c r="I129" t="s">
        <v>73</v>
      </c>
    </row>
    <row r="130" spans="1:9" x14ac:dyDescent="0.25">
      <c r="A130" s="71" t="s">
        <v>268</v>
      </c>
      <c r="B130" s="71" t="s">
        <v>10</v>
      </c>
      <c r="C130" s="71" t="s">
        <v>267</v>
      </c>
      <c r="D130" s="71" t="s">
        <v>257</v>
      </c>
      <c r="E130" t="s">
        <v>73</v>
      </c>
      <c r="F130" t="s">
        <v>73</v>
      </c>
      <c r="G130" t="s">
        <v>73</v>
      </c>
      <c r="H130" t="s">
        <v>73</v>
      </c>
      <c r="I130" t="s">
        <v>73</v>
      </c>
    </row>
    <row r="131" spans="1:9" x14ac:dyDescent="0.25">
      <c r="A131" s="71" t="s">
        <v>269</v>
      </c>
      <c r="B131" s="71" t="s">
        <v>10</v>
      </c>
      <c r="C131" s="71" t="s">
        <v>267</v>
      </c>
      <c r="D131" s="71" t="s">
        <v>259</v>
      </c>
      <c r="E131" t="s">
        <v>73</v>
      </c>
      <c r="F131" t="s">
        <v>73</v>
      </c>
      <c r="G131" t="s">
        <v>73</v>
      </c>
      <c r="H131" t="s">
        <v>73</v>
      </c>
      <c r="I131" t="s">
        <v>73</v>
      </c>
    </row>
    <row r="132" spans="1:9" x14ac:dyDescent="0.25">
      <c r="A132" s="71" t="s">
        <v>270</v>
      </c>
      <c r="B132" s="71" t="s">
        <v>10</v>
      </c>
      <c r="C132" s="71" t="s">
        <v>267</v>
      </c>
      <c r="D132" s="71" t="s">
        <v>261</v>
      </c>
      <c r="E132" t="s">
        <v>73</v>
      </c>
      <c r="F132" t="s">
        <v>73</v>
      </c>
      <c r="G132" t="s">
        <v>73</v>
      </c>
      <c r="H132" t="s">
        <v>73</v>
      </c>
      <c r="I132" t="s">
        <v>73</v>
      </c>
    </row>
    <row r="133" spans="1:9" x14ac:dyDescent="0.25">
      <c r="A133" s="71" t="s">
        <v>271</v>
      </c>
      <c r="B133" s="71" t="s">
        <v>10</v>
      </c>
      <c r="C133" s="71" t="s">
        <v>267</v>
      </c>
      <c r="D133" s="71" t="s">
        <v>263</v>
      </c>
      <c r="E133" t="s">
        <v>73</v>
      </c>
      <c r="F133" t="s">
        <v>73</v>
      </c>
      <c r="G133" t="s">
        <v>73</v>
      </c>
      <c r="H133" t="s">
        <v>73</v>
      </c>
      <c r="I133" t="s">
        <v>73</v>
      </c>
    </row>
    <row r="134" spans="1:9" x14ac:dyDescent="0.25">
      <c r="A134" s="71" t="s">
        <v>272</v>
      </c>
      <c r="B134" s="71" t="s">
        <v>10</v>
      </c>
      <c r="C134" s="71" t="s">
        <v>267</v>
      </c>
      <c r="D134" s="71" t="s">
        <v>265</v>
      </c>
      <c r="E134" t="s">
        <v>73</v>
      </c>
      <c r="F134" t="s">
        <v>73</v>
      </c>
      <c r="G134" t="s">
        <v>73</v>
      </c>
      <c r="H134" t="s">
        <v>73</v>
      </c>
      <c r="I134" t="s">
        <v>73</v>
      </c>
    </row>
    <row r="135" spans="1:9" x14ac:dyDescent="0.25">
      <c r="A135" s="71" t="s">
        <v>273</v>
      </c>
      <c r="B135" s="71" t="s">
        <v>10</v>
      </c>
      <c r="C135" s="71" t="s">
        <v>84</v>
      </c>
      <c r="D135" s="71" t="s">
        <v>250</v>
      </c>
      <c r="E135" t="s">
        <v>274</v>
      </c>
      <c r="F135" t="s">
        <v>274</v>
      </c>
      <c r="G135" t="s">
        <v>274</v>
      </c>
      <c r="H135" t="s">
        <v>274</v>
      </c>
      <c r="I135" t="s">
        <v>274</v>
      </c>
    </row>
    <row r="136" spans="1:9" x14ac:dyDescent="0.25">
      <c r="A136" s="71" t="s">
        <v>275</v>
      </c>
      <c r="B136" s="71" t="s">
        <v>10</v>
      </c>
      <c r="C136" s="71" t="s">
        <v>84</v>
      </c>
      <c r="D136" s="71" t="s">
        <v>257</v>
      </c>
      <c r="E136" t="s">
        <v>73</v>
      </c>
      <c r="F136" t="s">
        <v>73</v>
      </c>
      <c r="G136" t="s">
        <v>73</v>
      </c>
      <c r="H136" t="s">
        <v>73</v>
      </c>
      <c r="I136" t="s">
        <v>73</v>
      </c>
    </row>
    <row r="137" spans="1:9" x14ac:dyDescent="0.25">
      <c r="A137" s="71" t="s">
        <v>276</v>
      </c>
      <c r="B137" s="71" t="s">
        <v>10</v>
      </c>
      <c r="C137" s="71" t="s">
        <v>84</v>
      </c>
      <c r="D137" s="71" t="s">
        <v>259</v>
      </c>
      <c r="E137" t="s">
        <v>73</v>
      </c>
      <c r="F137" t="s">
        <v>73</v>
      </c>
      <c r="G137" t="s">
        <v>73</v>
      </c>
      <c r="H137" t="s">
        <v>73</v>
      </c>
      <c r="I137" t="s">
        <v>73</v>
      </c>
    </row>
    <row r="138" spans="1:9" x14ac:dyDescent="0.25">
      <c r="A138" s="71" t="s">
        <v>277</v>
      </c>
      <c r="B138" s="71" t="s">
        <v>10</v>
      </c>
      <c r="C138" s="71" t="s">
        <v>84</v>
      </c>
      <c r="D138" s="71" t="s">
        <v>261</v>
      </c>
      <c r="E138" t="s">
        <v>73</v>
      </c>
      <c r="F138" t="s">
        <v>73</v>
      </c>
      <c r="G138" t="s">
        <v>73</v>
      </c>
      <c r="H138" t="s">
        <v>73</v>
      </c>
      <c r="I138" t="s">
        <v>73</v>
      </c>
    </row>
    <row r="139" spans="1:9" x14ac:dyDescent="0.25">
      <c r="A139" s="71" t="s">
        <v>278</v>
      </c>
      <c r="B139" s="71" t="s">
        <v>10</v>
      </c>
      <c r="C139" s="71" t="s">
        <v>84</v>
      </c>
      <c r="D139" s="71" t="s">
        <v>263</v>
      </c>
      <c r="E139" t="s">
        <v>73</v>
      </c>
      <c r="F139" t="s">
        <v>73</v>
      </c>
      <c r="G139" t="s">
        <v>73</v>
      </c>
      <c r="H139" t="s">
        <v>73</v>
      </c>
      <c r="I139" t="s">
        <v>73</v>
      </c>
    </row>
    <row r="140" spans="1:9" x14ac:dyDescent="0.25">
      <c r="A140" s="71" t="s">
        <v>279</v>
      </c>
      <c r="B140" s="71" t="s">
        <v>10</v>
      </c>
      <c r="C140" s="71" t="s">
        <v>84</v>
      </c>
      <c r="D140" s="71" t="s">
        <v>265</v>
      </c>
      <c r="E140" t="s">
        <v>73</v>
      </c>
      <c r="F140" t="s">
        <v>73</v>
      </c>
      <c r="G140" t="s">
        <v>73</v>
      </c>
      <c r="H140" t="s">
        <v>73</v>
      </c>
      <c r="I140" t="s">
        <v>73</v>
      </c>
    </row>
    <row r="141" spans="1:9" x14ac:dyDescent="0.25">
      <c r="A141" s="71" t="s">
        <v>280</v>
      </c>
      <c r="B141" s="71" t="s">
        <v>10</v>
      </c>
      <c r="C141" s="71" t="s">
        <v>99</v>
      </c>
      <c r="D141" s="71" t="s">
        <v>250</v>
      </c>
      <c r="E141" t="s">
        <v>73</v>
      </c>
      <c r="F141" t="s">
        <v>73</v>
      </c>
      <c r="G141" t="s">
        <v>73</v>
      </c>
      <c r="H141" t="s">
        <v>73</v>
      </c>
      <c r="I141" t="s">
        <v>73</v>
      </c>
    </row>
    <row r="142" spans="1:9" x14ac:dyDescent="0.25">
      <c r="A142" s="71" t="s">
        <v>281</v>
      </c>
      <c r="B142" s="71" t="s">
        <v>10</v>
      </c>
      <c r="C142" s="71" t="s">
        <v>99</v>
      </c>
      <c r="D142" s="71" t="s">
        <v>257</v>
      </c>
      <c r="E142" t="s">
        <v>73</v>
      </c>
      <c r="F142" t="s">
        <v>73</v>
      </c>
      <c r="G142" t="s">
        <v>73</v>
      </c>
      <c r="H142" t="s">
        <v>73</v>
      </c>
      <c r="I142" t="s">
        <v>73</v>
      </c>
    </row>
    <row r="143" spans="1:9" x14ac:dyDescent="0.25">
      <c r="A143" s="71" t="s">
        <v>282</v>
      </c>
      <c r="B143" s="71" t="s">
        <v>10</v>
      </c>
      <c r="C143" s="71" t="s">
        <v>99</v>
      </c>
      <c r="D143" s="71" t="s">
        <v>259</v>
      </c>
      <c r="E143" t="s">
        <v>73</v>
      </c>
      <c r="F143" t="s">
        <v>73</v>
      </c>
      <c r="G143" t="s">
        <v>73</v>
      </c>
      <c r="H143" t="s">
        <v>73</v>
      </c>
      <c r="I143" t="s">
        <v>73</v>
      </c>
    </row>
    <row r="144" spans="1:9" x14ac:dyDescent="0.25">
      <c r="A144" s="71" t="s">
        <v>283</v>
      </c>
      <c r="B144" s="71" t="s">
        <v>10</v>
      </c>
      <c r="C144" s="71" t="s">
        <v>99</v>
      </c>
      <c r="D144" s="71" t="s">
        <v>261</v>
      </c>
      <c r="E144" t="s">
        <v>73</v>
      </c>
      <c r="F144" t="s">
        <v>73</v>
      </c>
      <c r="G144" t="s">
        <v>73</v>
      </c>
      <c r="H144" t="s">
        <v>73</v>
      </c>
      <c r="I144" t="s">
        <v>73</v>
      </c>
    </row>
    <row r="145" spans="1:9" x14ac:dyDescent="0.25">
      <c r="A145" s="71" t="s">
        <v>284</v>
      </c>
      <c r="B145" s="71" t="s">
        <v>10</v>
      </c>
      <c r="C145" s="71" t="s">
        <v>99</v>
      </c>
      <c r="D145" s="71" t="s">
        <v>263</v>
      </c>
      <c r="E145" t="s">
        <v>73</v>
      </c>
      <c r="F145" t="s">
        <v>73</v>
      </c>
      <c r="G145" t="s">
        <v>73</v>
      </c>
      <c r="H145" t="s">
        <v>73</v>
      </c>
      <c r="I145" t="s">
        <v>73</v>
      </c>
    </row>
    <row r="146" spans="1:9" x14ac:dyDescent="0.25">
      <c r="A146" s="71" t="s">
        <v>285</v>
      </c>
      <c r="B146" s="71" t="s">
        <v>10</v>
      </c>
      <c r="C146" s="71" t="s">
        <v>99</v>
      </c>
      <c r="D146" s="71" t="s">
        <v>265</v>
      </c>
      <c r="E146" t="s">
        <v>73</v>
      </c>
      <c r="F146" t="s">
        <v>73</v>
      </c>
      <c r="G146" t="s">
        <v>73</v>
      </c>
      <c r="H146" t="s">
        <v>73</v>
      </c>
      <c r="I146" t="s">
        <v>73</v>
      </c>
    </row>
    <row r="147" spans="1:9" x14ac:dyDescent="0.25">
      <c r="A147" s="71" t="s">
        <v>286</v>
      </c>
      <c r="B147" s="71" t="s">
        <v>10</v>
      </c>
      <c r="C147" s="71" t="s">
        <v>287</v>
      </c>
      <c r="D147" s="71" t="s">
        <v>250</v>
      </c>
      <c r="E147" t="s">
        <v>288</v>
      </c>
      <c r="F147" t="s">
        <v>288</v>
      </c>
      <c r="G147" t="s">
        <v>288</v>
      </c>
      <c r="H147" t="s">
        <v>288</v>
      </c>
      <c r="I147" t="s">
        <v>288</v>
      </c>
    </row>
    <row r="148" spans="1:9" x14ac:dyDescent="0.25">
      <c r="A148" s="71" t="s">
        <v>289</v>
      </c>
      <c r="B148" s="71" t="s">
        <v>10</v>
      </c>
      <c r="C148" s="71" t="s">
        <v>287</v>
      </c>
      <c r="D148" s="71" t="s">
        <v>257</v>
      </c>
      <c r="E148" t="s">
        <v>73</v>
      </c>
      <c r="F148" t="s">
        <v>73</v>
      </c>
      <c r="G148" t="s">
        <v>73</v>
      </c>
      <c r="H148" t="s">
        <v>73</v>
      </c>
      <c r="I148" t="s">
        <v>73</v>
      </c>
    </row>
    <row r="149" spans="1:9" x14ac:dyDescent="0.25">
      <c r="A149" s="71" t="s">
        <v>290</v>
      </c>
      <c r="B149" s="71" t="s">
        <v>10</v>
      </c>
      <c r="C149" s="71" t="s">
        <v>287</v>
      </c>
      <c r="D149" s="71" t="s">
        <v>259</v>
      </c>
      <c r="E149" t="s">
        <v>73</v>
      </c>
      <c r="F149" t="s">
        <v>73</v>
      </c>
      <c r="G149" t="s">
        <v>73</v>
      </c>
      <c r="H149" t="s">
        <v>73</v>
      </c>
      <c r="I149" t="s">
        <v>73</v>
      </c>
    </row>
    <row r="150" spans="1:9" x14ac:dyDescent="0.25">
      <c r="A150" s="71" t="s">
        <v>291</v>
      </c>
      <c r="B150" s="71" t="s">
        <v>10</v>
      </c>
      <c r="C150" s="71" t="s">
        <v>287</v>
      </c>
      <c r="D150" s="71" t="s">
        <v>261</v>
      </c>
      <c r="E150" t="s">
        <v>73</v>
      </c>
      <c r="F150" t="s">
        <v>73</v>
      </c>
      <c r="G150" t="s">
        <v>73</v>
      </c>
      <c r="H150" t="s">
        <v>73</v>
      </c>
      <c r="I150" t="s">
        <v>73</v>
      </c>
    </row>
    <row r="151" spans="1:9" x14ac:dyDescent="0.25">
      <c r="A151" s="71" t="s">
        <v>292</v>
      </c>
      <c r="B151" s="71" t="s">
        <v>10</v>
      </c>
      <c r="C151" s="71" t="s">
        <v>287</v>
      </c>
      <c r="D151" s="71" t="s">
        <v>263</v>
      </c>
      <c r="E151" t="s">
        <v>73</v>
      </c>
      <c r="F151" t="s">
        <v>73</v>
      </c>
      <c r="G151" t="s">
        <v>73</v>
      </c>
      <c r="H151" t="s">
        <v>73</v>
      </c>
      <c r="I151" t="s">
        <v>73</v>
      </c>
    </row>
    <row r="152" spans="1:9" x14ac:dyDescent="0.25">
      <c r="A152" s="71" t="s">
        <v>293</v>
      </c>
      <c r="B152" s="71" t="s">
        <v>10</v>
      </c>
      <c r="C152" s="71" t="s">
        <v>287</v>
      </c>
      <c r="D152" s="71" t="s">
        <v>265</v>
      </c>
      <c r="E152" t="s">
        <v>73</v>
      </c>
      <c r="F152" t="s">
        <v>73</v>
      </c>
      <c r="G152" t="s">
        <v>73</v>
      </c>
      <c r="H152" t="s">
        <v>73</v>
      </c>
      <c r="I152" t="s">
        <v>73</v>
      </c>
    </row>
    <row r="153" spans="1:9" x14ac:dyDescent="0.25">
      <c r="A153" s="71" t="s">
        <v>294</v>
      </c>
      <c r="B153" s="71" t="s">
        <v>10</v>
      </c>
      <c r="C153" s="71" t="s">
        <v>295</v>
      </c>
      <c r="D153" s="71" t="s">
        <v>250</v>
      </c>
      <c r="E153" t="s">
        <v>296</v>
      </c>
      <c r="F153" t="s">
        <v>296</v>
      </c>
      <c r="G153" t="s">
        <v>296</v>
      </c>
      <c r="H153" t="s">
        <v>296</v>
      </c>
      <c r="I153" t="s">
        <v>296</v>
      </c>
    </row>
    <row r="154" spans="1:9" x14ac:dyDescent="0.25">
      <c r="A154" s="71" t="s">
        <v>297</v>
      </c>
      <c r="B154" s="71" t="s">
        <v>10</v>
      </c>
      <c r="C154" s="71" t="s">
        <v>295</v>
      </c>
      <c r="D154" s="71" t="s">
        <v>257</v>
      </c>
      <c r="E154" t="s">
        <v>73</v>
      </c>
      <c r="F154" t="s">
        <v>73</v>
      </c>
      <c r="G154" t="s">
        <v>73</v>
      </c>
      <c r="H154" t="s">
        <v>73</v>
      </c>
      <c r="I154" t="s">
        <v>73</v>
      </c>
    </row>
    <row r="155" spans="1:9" x14ac:dyDescent="0.25">
      <c r="A155" s="71" t="s">
        <v>298</v>
      </c>
      <c r="B155" s="71" t="s">
        <v>10</v>
      </c>
      <c r="C155" s="71" t="s">
        <v>295</v>
      </c>
      <c r="D155" s="71" t="s">
        <v>259</v>
      </c>
      <c r="E155" t="s">
        <v>73</v>
      </c>
      <c r="F155" t="s">
        <v>73</v>
      </c>
      <c r="G155" t="s">
        <v>73</v>
      </c>
      <c r="H155" t="s">
        <v>73</v>
      </c>
      <c r="I155" t="s">
        <v>73</v>
      </c>
    </row>
    <row r="156" spans="1:9" x14ac:dyDescent="0.25">
      <c r="A156" s="71" t="s">
        <v>299</v>
      </c>
      <c r="B156" s="71" t="s">
        <v>10</v>
      </c>
      <c r="C156" s="71" t="s">
        <v>295</v>
      </c>
      <c r="D156" s="71" t="s">
        <v>261</v>
      </c>
      <c r="E156" t="s">
        <v>73</v>
      </c>
      <c r="F156" t="s">
        <v>73</v>
      </c>
      <c r="G156" t="s">
        <v>73</v>
      </c>
      <c r="H156" t="s">
        <v>73</v>
      </c>
      <c r="I156" t="s">
        <v>73</v>
      </c>
    </row>
    <row r="157" spans="1:9" x14ac:dyDescent="0.25">
      <c r="A157" s="71" t="s">
        <v>300</v>
      </c>
      <c r="B157" s="71" t="s">
        <v>10</v>
      </c>
      <c r="C157" s="71" t="s">
        <v>295</v>
      </c>
      <c r="D157" s="71" t="s">
        <v>263</v>
      </c>
      <c r="E157" t="s">
        <v>73</v>
      </c>
      <c r="F157" t="s">
        <v>73</v>
      </c>
      <c r="G157" t="s">
        <v>73</v>
      </c>
      <c r="H157" t="s">
        <v>73</v>
      </c>
      <c r="I157" t="s">
        <v>73</v>
      </c>
    </row>
    <row r="158" spans="1:9" x14ac:dyDescent="0.25">
      <c r="A158" s="71" t="s">
        <v>301</v>
      </c>
      <c r="B158" s="71" t="s">
        <v>10</v>
      </c>
      <c r="C158" s="71" t="s">
        <v>295</v>
      </c>
      <c r="D158" s="71" t="s">
        <v>265</v>
      </c>
      <c r="E158" t="s">
        <v>73</v>
      </c>
      <c r="F158" t="s">
        <v>73</v>
      </c>
      <c r="G158" t="s">
        <v>73</v>
      </c>
      <c r="H158" t="s">
        <v>73</v>
      </c>
      <c r="I158" t="s">
        <v>73</v>
      </c>
    </row>
    <row r="159" spans="1:9" x14ac:dyDescent="0.25">
      <c r="A159" s="71" t="s">
        <v>302</v>
      </c>
      <c r="B159" s="71" t="s">
        <v>10</v>
      </c>
      <c r="C159" s="71" t="s">
        <v>303</v>
      </c>
      <c r="D159" s="71" t="s">
        <v>250</v>
      </c>
      <c r="E159" t="s">
        <v>145</v>
      </c>
      <c r="F159" t="s">
        <v>146</v>
      </c>
      <c r="G159" t="s">
        <v>147</v>
      </c>
      <c r="H159" t="s">
        <v>148</v>
      </c>
      <c r="I159" t="s">
        <v>149</v>
      </c>
    </row>
    <row r="160" spans="1:9" x14ac:dyDescent="0.25">
      <c r="A160" s="71" t="s">
        <v>304</v>
      </c>
      <c r="B160" s="71" t="s">
        <v>10</v>
      </c>
      <c r="C160" s="71" t="s">
        <v>303</v>
      </c>
      <c r="D160" s="71" t="s">
        <v>257</v>
      </c>
      <c r="E160" t="s">
        <v>73</v>
      </c>
      <c r="F160" t="s">
        <v>73</v>
      </c>
      <c r="G160" t="s">
        <v>73</v>
      </c>
      <c r="H160" t="s">
        <v>73</v>
      </c>
      <c r="I160" t="s">
        <v>73</v>
      </c>
    </row>
    <row r="161" spans="1:9" x14ac:dyDescent="0.25">
      <c r="A161" s="71" t="s">
        <v>305</v>
      </c>
      <c r="B161" s="71" t="s">
        <v>10</v>
      </c>
      <c r="C161" s="71" t="s">
        <v>303</v>
      </c>
      <c r="D161" s="71" t="s">
        <v>259</v>
      </c>
      <c r="E161" t="s">
        <v>73</v>
      </c>
      <c r="F161" t="s">
        <v>73</v>
      </c>
      <c r="G161" t="s">
        <v>73</v>
      </c>
      <c r="H161" t="s">
        <v>73</v>
      </c>
      <c r="I161" t="s">
        <v>73</v>
      </c>
    </row>
    <row r="162" spans="1:9" x14ac:dyDescent="0.25">
      <c r="A162" s="71" t="s">
        <v>306</v>
      </c>
      <c r="B162" s="71" t="s">
        <v>10</v>
      </c>
      <c r="C162" s="71" t="s">
        <v>303</v>
      </c>
      <c r="D162" s="71" t="s">
        <v>261</v>
      </c>
      <c r="E162" t="s">
        <v>73</v>
      </c>
      <c r="F162" t="s">
        <v>73</v>
      </c>
      <c r="G162" t="s">
        <v>73</v>
      </c>
      <c r="H162" t="s">
        <v>73</v>
      </c>
      <c r="I162" t="s">
        <v>73</v>
      </c>
    </row>
    <row r="163" spans="1:9" x14ac:dyDescent="0.25">
      <c r="A163" s="71" t="s">
        <v>307</v>
      </c>
      <c r="B163" s="71" t="s">
        <v>10</v>
      </c>
      <c r="C163" s="71" t="s">
        <v>303</v>
      </c>
      <c r="D163" s="71" t="s">
        <v>263</v>
      </c>
      <c r="E163" t="s">
        <v>73</v>
      </c>
      <c r="F163" t="s">
        <v>73</v>
      </c>
      <c r="G163" t="s">
        <v>73</v>
      </c>
      <c r="H163" t="s">
        <v>73</v>
      </c>
      <c r="I163" t="s">
        <v>73</v>
      </c>
    </row>
    <row r="164" spans="1:9" x14ac:dyDescent="0.25">
      <c r="A164" s="71" t="s">
        <v>308</v>
      </c>
      <c r="B164" s="71" t="s">
        <v>10</v>
      </c>
      <c r="C164" s="71" t="s">
        <v>303</v>
      </c>
      <c r="D164" s="71" t="s">
        <v>265</v>
      </c>
      <c r="E164" t="s">
        <v>73</v>
      </c>
      <c r="F164" t="s">
        <v>73</v>
      </c>
      <c r="G164" t="s">
        <v>73</v>
      </c>
      <c r="H164" t="s">
        <v>73</v>
      </c>
      <c r="I164" t="s">
        <v>73</v>
      </c>
    </row>
    <row r="165" spans="1:9" x14ac:dyDescent="0.25">
      <c r="A165" s="71" t="s">
        <v>309</v>
      </c>
      <c r="B165" s="71" t="s">
        <v>10</v>
      </c>
      <c r="C165" s="71" t="s">
        <v>130</v>
      </c>
      <c r="D165" s="71" t="s">
        <v>250</v>
      </c>
      <c r="E165" t="s">
        <v>73</v>
      </c>
      <c r="F165" t="s">
        <v>73</v>
      </c>
      <c r="G165" t="s">
        <v>73</v>
      </c>
      <c r="H165" t="s">
        <v>73</v>
      </c>
      <c r="I165" t="s">
        <v>73</v>
      </c>
    </row>
    <row r="166" spans="1:9" x14ac:dyDescent="0.25">
      <c r="A166" s="71" t="s">
        <v>310</v>
      </c>
      <c r="B166" s="71" t="s">
        <v>10</v>
      </c>
      <c r="C166" s="71" t="s">
        <v>130</v>
      </c>
      <c r="D166" s="71" t="s">
        <v>257</v>
      </c>
      <c r="E166" t="s">
        <v>73</v>
      </c>
      <c r="F166" t="s">
        <v>73</v>
      </c>
      <c r="G166" t="s">
        <v>73</v>
      </c>
      <c r="H166" t="s">
        <v>73</v>
      </c>
      <c r="I166" t="s">
        <v>73</v>
      </c>
    </row>
    <row r="167" spans="1:9" x14ac:dyDescent="0.25">
      <c r="A167" s="71" t="s">
        <v>311</v>
      </c>
      <c r="B167" s="71" t="s">
        <v>10</v>
      </c>
      <c r="C167" s="71" t="s">
        <v>130</v>
      </c>
      <c r="D167" s="71" t="s">
        <v>259</v>
      </c>
      <c r="E167" t="s">
        <v>73</v>
      </c>
      <c r="F167" t="s">
        <v>73</v>
      </c>
      <c r="G167" t="s">
        <v>73</v>
      </c>
      <c r="H167" t="s">
        <v>73</v>
      </c>
      <c r="I167" t="s">
        <v>73</v>
      </c>
    </row>
    <row r="168" spans="1:9" x14ac:dyDescent="0.25">
      <c r="A168" s="71" t="s">
        <v>312</v>
      </c>
      <c r="B168" s="71" t="s">
        <v>10</v>
      </c>
      <c r="C168" s="71" t="s">
        <v>130</v>
      </c>
      <c r="D168" s="71" t="s">
        <v>261</v>
      </c>
      <c r="E168" t="s">
        <v>73</v>
      </c>
      <c r="F168" t="s">
        <v>73</v>
      </c>
      <c r="G168" t="s">
        <v>73</v>
      </c>
      <c r="H168" t="s">
        <v>73</v>
      </c>
      <c r="I168" t="s">
        <v>73</v>
      </c>
    </row>
    <row r="169" spans="1:9" x14ac:dyDescent="0.25">
      <c r="A169" s="71" t="s">
        <v>313</v>
      </c>
      <c r="B169" s="71" t="s">
        <v>10</v>
      </c>
      <c r="C169" s="71" t="s">
        <v>130</v>
      </c>
      <c r="D169" s="71" t="s">
        <v>263</v>
      </c>
      <c r="E169" t="s">
        <v>73</v>
      </c>
      <c r="F169" t="s">
        <v>73</v>
      </c>
      <c r="G169" t="s">
        <v>73</v>
      </c>
      <c r="H169" t="s">
        <v>73</v>
      </c>
      <c r="I169" t="s">
        <v>73</v>
      </c>
    </row>
    <row r="170" spans="1:9" x14ac:dyDescent="0.25">
      <c r="A170" s="71" t="s">
        <v>314</v>
      </c>
      <c r="B170" s="71" t="s">
        <v>10</v>
      </c>
      <c r="C170" s="71" t="s">
        <v>130</v>
      </c>
      <c r="D170" s="71" t="s">
        <v>265</v>
      </c>
      <c r="E170" t="s">
        <v>73</v>
      </c>
      <c r="F170" t="s">
        <v>73</v>
      </c>
      <c r="G170" t="s">
        <v>73</v>
      </c>
      <c r="H170" t="s">
        <v>73</v>
      </c>
      <c r="I170" t="s">
        <v>73</v>
      </c>
    </row>
    <row r="171" spans="1:9" x14ac:dyDescent="0.25">
      <c r="A171" s="71" t="s">
        <v>315</v>
      </c>
      <c r="B171" s="71" t="s">
        <v>10</v>
      </c>
      <c r="C171" s="71" t="s">
        <v>137</v>
      </c>
      <c r="D171" s="71" t="s">
        <v>250</v>
      </c>
      <c r="E171" t="s">
        <v>73</v>
      </c>
      <c r="F171" t="s">
        <v>73</v>
      </c>
      <c r="G171" t="s">
        <v>73</v>
      </c>
      <c r="H171" t="s">
        <v>73</v>
      </c>
      <c r="I171" t="s">
        <v>73</v>
      </c>
    </row>
    <row r="172" spans="1:9" x14ac:dyDescent="0.25">
      <c r="A172" s="71" t="s">
        <v>316</v>
      </c>
      <c r="B172" s="71" t="s">
        <v>10</v>
      </c>
      <c r="C172" s="71" t="s">
        <v>137</v>
      </c>
      <c r="D172" s="71" t="s">
        <v>257</v>
      </c>
      <c r="E172" t="s">
        <v>73</v>
      </c>
      <c r="F172" t="s">
        <v>73</v>
      </c>
      <c r="G172" t="s">
        <v>73</v>
      </c>
      <c r="H172" t="s">
        <v>73</v>
      </c>
      <c r="I172" t="s">
        <v>73</v>
      </c>
    </row>
    <row r="173" spans="1:9" x14ac:dyDescent="0.25">
      <c r="A173" s="71" t="s">
        <v>317</v>
      </c>
      <c r="B173" s="71" t="s">
        <v>10</v>
      </c>
      <c r="C173" s="71" t="s">
        <v>137</v>
      </c>
      <c r="D173" s="71" t="s">
        <v>259</v>
      </c>
      <c r="E173" t="s">
        <v>73</v>
      </c>
      <c r="F173" t="s">
        <v>73</v>
      </c>
      <c r="G173" t="s">
        <v>73</v>
      </c>
      <c r="H173" t="s">
        <v>73</v>
      </c>
      <c r="I173" t="s">
        <v>73</v>
      </c>
    </row>
    <row r="174" spans="1:9" x14ac:dyDescent="0.25">
      <c r="A174" s="71" t="s">
        <v>318</v>
      </c>
      <c r="B174" s="71" t="s">
        <v>10</v>
      </c>
      <c r="C174" s="71" t="s">
        <v>137</v>
      </c>
      <c r="D174" s="71" t="s">
        <v>261</v>
      </c>
      <c r="E174" t="s">
        <v>73</v>
      </c>
      <c r="F174" t="s">
        <v>73</v>
      </c>
      <c r="G174" t="s">
        <v>73</v>
      </c>
      <c r="H174" t="s">
        <v>73</v>
      </c>
      <c r="I174" t="s">
        <v>73</v>
      </c>
    </row>
    <row r="175" spans="1:9" x14ac:dyDescent="0.25">
      <c r="A175" s="71" t="s">
        <v>319</v>
      </c>
      <c r="B175" s="71" t="s">
        <v>10</v>
      </c>
      <c r="C175" s="71" t="s">
        <v>137</v>
      </c>
      <c r="D175" s="71" t="s">
        <v>263</v>
      </c>
      <c r="E175" t="s">
        <v>73</v>
      </c>
      <c r="F175" t="s">
        <v>73</v>
      </c>
      <c r="G175" t="s">
        <v>73</v>
      </c>
      <c r="H175" t="s">
        <v>73</v>
      </c>
      <c r="I175" t="s">
        <v>73</v>
      </c>
    </row>
    <row r="176" spans="1:9" x14ac:dyDescent="0.25">
      <c r="A176" s="71" t="s">
        <v>320</v>
      </c>
      <c r="B176" s="71" t="s">
        <v>10</v>
      </c>
      <c r="C176" s="71" t="s">
        <v>137</v>
      </c>
      <c r="D176" s="71" t="s">
        <v>265</v>
      </c>
      <c r="E176" t="s">
        <v>73</v>
      </c>
      <c r="F176" t="s">
        <v>73</v>
      </c>
      <c r="G176" t="s">
        <v>73</v>
      </c>
      <c r="H176" t="s">
        <v>73</v>
      </c>
      <c r="I176" t="s">
        <v>73</v>
      </c>
    </row>
    <row r="177" spans="1:9" x14ac:dyDescent="0.25">
      <c r="A177" s="71" t="s">
        <v>321</v>
      </c>
      <c r="B177" s="71" t="s">
        <v>10</v>
      </c>
      <c r="C177" s="71" t="s">
        <v>322</v>
      </c>
      <c r="D177" s="71" t="s">
        <v>250</v>
      </c>
      <c r="E177" t="s">
        <v>73</v>
      </c>
      <c r="F177" t="s">
        <v>73</v>
      </c>
      <c r="G177" t="s">
        <v>73</v>
      </c>
      <c r="H177" t="s">
        <v>73</v>
      </c>
      <c r="I177" t="s">
        <v>73</v>
      </c>
    </row>
    <row r="178" spans="1:9" x14ac:dyDescent="0.25">
      <c r="A178" s="71" t="s">
        <v>323</v>
      </c>
      <c r="B178" s="71" t="s">
        <v>10</v>
      </c>
      <c r="C178" s="71" t="s">
        <v>322</v>
      </c>
      <c r="D178" s="71" t="s">
        <v>257</v>
      </c>
      <c r="E178" t="s">
        <v>73</v>
      </c>
      <c r="F178" t="s">
        <v>73</v>
      </c>
      <c r="G178" t="s">
        <v>73</v>
      </c>
      <c r="H178" t="s">
        <v>73</v>
      </c>
      <c r="I178" t="s">
        <v>73</v>
      </c>
    </row>
    <row r="179" spans="1:9" x14ac:dyDescent="0.25">
      <c r="A179" s="71" t="s">
        <v>324</v>
      </c>
      <c r="B179" s="71" t="s">
        <v>10</v>
      </c>
      <c r="C179" s="71" t="s">
        <v>322</v>
      </c>
      <c r="D179" s="71" t="s">
        <v>259</v>
      </c>
      <c r="E179" t="s">
        <v>73</v>
      </c>
      <c r="F179" t="s">
        <v>73</v>
      </c>
      <c r="G179" t="s">
        <v>73</v>
      </c>
      <c r="H179" t="s">
        <v>73</v>
      </c>
      <c r="I179" t="s">
        <v>73</v>
      </c>
    </row>
    <row r="180" spans="1:9" x14ac:dyDescent="0.25">
      <c r="A180" s="71" t="s">
        <v>325</v>
      </c>
      <c r="B180" s="71" t="s">
        <v>10</v>
      </c>
      <c r="C180" s="71" t="s">
        <v>322</v>
      </c>
      <c r="D180" s="71" t="s">
        <v>261</v>
      </c>
      <c r="E180" t="s">
        <v>73</v>
      </c>
      <c r="F180" t="s">
        <v>73</v>
      </c>
      <c r="G180" t="s">
        <v>73</v>
      </c>
      <c r="H180" t="s">
        <v>73</v>
      </c>
      <c r="I180" t="s">
        <v>73</v>
      </c>
    </row>
    <row r="181" spans="1:9" x14ac:dyDescent="0.25">
      <c r="A181" s="71" t="s">
        <v>326</v>
      </c>
      <c r="B181" s="71" t="s">
        <v>10</v>
      </c>
      <c r="C181" s="71" t="s">
        <v>322</v>
      </c>
      <c r="D181" s="71" t="s">
        <v>263</v>
      </c>
      <c r="E181" t="s">
        <v>73</v>
      </c>
      <c r="F181" t="s">
        <v>73</v>
      </c>
      <c r="G181" t="s">
        <v>73</v>
      </c>
      <c r="H181" t="s">
        <v>73</v>
      </c>
      <c r="I181" t="s">
        <v>73</v>
      </c>
    </row>
    <row r="182" spans="1:9" x14ac:dyDescent="0.25">
      <c r="A182" s="71" t="s">
        <v>327</v>
      </c>
      <c r="B182" s="71" t="s">
        <v>10</v>
      </c>
      <c r="C182" s="71" t="s">
        <v>322</v>
      </c>
      <c r="D182" s="71" t="s">
        <v>265</v>
      </c>
      <c r="E182" t="s">
        <v>73</v>
      </c>
      <c r="F182" t="s">
        <v>73</v>
      </c>
      <c r="G182" t="s">
        <v>73</v>
      </c>
      <c r="H182" t="s">
        <v>73</v>
      </c>
      <c r="I182" t="s">
        <v>73</v>
      </c>
    </row>
    <row r="183" spans="1:9" x14ac:dyDescent="0.25">
      <c r="A183" s="71" t="s">
        <v>328</v>
      </c>
      <c r="B183" s="71" t="s">
        <v>10</v>
      </c>
      <c r="C183" s="71" t="s">
        <v>329</v>
      </c>
      <c r="D183" s="71" t="s">
        <v>250</v>
      </c>
      <c r="E183" t="s">
        <v>73</v>
      </c>
      <c r="F183" t="s">
        <v>73</v>
      </c>
      <c r="G183" t="s">
        <v>73</v>
      </c>
      <c r="H183" t="s">
        <v>73</v>
      </c>
      <c r="I183" t="s">
        <v>73</v>
      </c>
    </row>
    <row r="184" spans="1:9" x14ac:dyDescent="0.25">
      <c r="A184" s="71" t="s">
        <v>330</v>
      </c>
      <c r="B184" s="71" t="s">
        <v>10</v>
      </c>
      <c r="C184" s="71" t="s">
        <v>329</v>
      </c>
      <c r="D184" s="71" t="s">
        <v>257</v>
      </c>
      <c r="E184" t="s">
        <v>73</v>
      </c>
      <c r="F184" t="s">
        <v>73</v>
      </c>
      <c r="G184" t="s">
        <v>73</v>
      </c>
      <c r="H184" t="s">
        <v>73</v>
      </c>
      <c r="I184" t="s">
        <v>73</v>
      </c>
    </row>
    <row r="185" spans="1:9" x14ac:dyDescent="0.25">
      <c r="A185" s="71" t="s">
        <v>331</v>
      </c>
      <c r="B185" s="71" t="s">
        <v>10</v>
      </c>
      <c r="C185" s="71" t="s">
        <v>329</v>
      </c>
      <c r="D185" s="71" t="s">
        <v>259</v>
      </c>
      <c r="E185" t="s">
        <v>73</v>
      </c>
      <c r="F185" t="s">
        <v>73</v>
      </c>
      <c r="G185" t="s">
        <v>73</v>
      </c>
      <c r="H185" t="s">
        <v>73</v>
      </c>
      <c r="I185" t="s">
        <v>73</v>
      </c>
    </row>
    <row r="186" spans="1:9" x14ac:dyDescent="0.25">
      <c r="A186" s="71" t="s">
        <v>332</v>
      </c>
      <c r="B186" s="71" t="s">
        <v>10</v>
      </c>
      <c r="C186" s="71" t="s">
        <v>329</v>
      </c>
      <c r="D186" s="71" t="s">
        <v>261</v>
      </c>
      <c r="E186" t="s">
        <v>73</v>
      </c>
      <c r="F186" t="s">
        <v>73</v>
      </c>
      <c r="G186" t="s">
        <v>73</v>
      </c>
      <c r="H186" t="s">
        <v>73</v>
      </c>
      <c r="I186" t="s">
        <v>73</v>
      </c>
    </row>
    <row r="187" spans="1:9" x14ac:dyDescent="0.25">
      <c r="A187" s="71" t="s">
        <v>333</v>
      </c>
      <c r="B187" s="71" t="s">
        <v>10</v>
      </c>
      <c r="C187" s="71" t="s">
        <v>329</v>
      </c>
      <c r="D187" s="71" t="s">
        <v>263</v>
      </c>
      <c r="E187" t="s">
        <v>73</v>
      </c>
      <c r="F187" t="s">
        <v>73</v>
      </c>
      <c r="G187" t="s">
        <v>73</v>
      </c>
      <c r="H187" t="s">
        <v>73</v>
      </c>
      <c r="I187" t="s">
        <v>73</v>
      </c>
    </row>
    <row r="188" spans="1:9" x14ac:dyDescent="0.25">
      <c r="A188" s="71" t="s">
        <v>334</v>
      </c>
      <c r="B188" s="71" t="s">
        <v>10</v>
      </c>
      <c r="C188" s="71" t="s">
        <v>329</v>
      </c>
      <c r="D188" s="71" t="s">
        <v>265</v>
      </c>
      <c r="E188" t="s">
        <v>73</v>
      </c>
      <c r="F188" t="s">
        <v>73</v>
      </c>
      <c r="G188" t="s">
        <v>73</v>
      </c>
      <c r="H188" t="s">
        <v>73</v>
      </c>
      <c r="I188" t="s">
        <v>73</v>
      </c>
    </row>
    <row r="189" spans="1:9" x14ac:dyDescent="0.25">
      <c r="A189" s="71" t="s">
        <v>335</v>
      </c>
      <c r="B189" s="71" t="s">
        <v>10</v>
      </c>
      <c r="C189" s="71" t="s">
        <v>336</v>
      </c>
      <c r="D189" s="71" t="s">
        <v>250</v>
      </c>
      <c r="E189" t="s">
        <v>73</v>
      </c>
      <c r="F189" t="s">
        <v>73</v>
      </c>
      <c r="G189" t="s">
        <v>73</v>
      </c>
      <c r="H189" t="s">
        <v>73</v>
      </c>
      <c r="I189" t="s">
        <v>73</v>
      </c>
    </row>
    <row r="190" spans="1:9" x14ac:dyDescent="0.25">
      <c r="A190" s="71" t="s">
        <v>337</v>
      </c>
      <c r="B190" s="71" t="s">
        <v>10</v>
      </c>
      <c r="C190" s="71" t="s">
        <v>336</v>
      </c>
      <c r="D190" s="71" t="s">
        <v>257</v>
      </c>
      <c r="E190" t="s">
        <v>73</v>
      </c>
      <c r="F190" t="s">
        <v>73</v>
      </c>
      <c r="G190" t="s">
        <v>73</v>
      </c>
      <c r="H190" t="s">
        <v>73</v>
      </c>
      <c r="I190" t="s">
        <v>73</v>
      </c>
    </row>
    <row r="191" spans="1:9" x14ac:dyDescent="0.25">
      <c r="A191" s="71" t="s">
        <v>338</v>
      </c>
      <c r="B191" s="71" t="s">
        <v>10</v>
      </c>
      <c r="C191" s="71" t="s">
        <v>336</v>
      </c>
      <c r="D191" s="71" t="s">
        <v>259</v>
      </c>
      <c r="E191" t="s">
        <v>73</v>
      </c>
      <c r="F191" t="s">
        <v>73</v>
      </c>
      <c r="G191" t="s">
        <v>73</v>
      </c>
      <c r="H191" t="s">
        <v>73</v>
      </c>
      <c r="I191" t="s">
        <v>73</v>
      </c>
    </row>
    <row r="192" spans="1:9" x14ac:dyDescent="0.25">
      <c r="A192" s="71" t="s">
        <v>339</v>
      </c>
      <c r="B192" s="71" t="s">
        <v>10</v>
      </c>
      <c r="C192" s="71" t="s">
        <v>336</v>
      </c>
      <c r="D192" s="71" t="s">
        <v>261</v>
      </c>
      <c r="E192" t="s">
        <v>73</v>
      </c>
      <c r="F192" t="s">
        <v>73</v>
      </c>
      <c r="G192" t="s">
        <v>73</v>
      </c>
      <c r="H192" t="s">
        <v>73</v>
      </c>
      <c r="I192" t="s">
        <v>73</v>
      </c>
    </row>
    <row r="193" spans="1:9" x14ac:dyDescent="0.25">
      <c r="A193" s="71" t="s">
        <v>340</v>
      </c>
      <c r="B193" s="71" t="s">
        <v>10</v>
      </c>
      <c r="C193" s="71" t="s">
        <v>336</v>
      </c>
      <c r="D193" s="71" t="s">
        <v>263</v>
      </c>
      <c r="E193" t="s">
        <v>73</v>
      </c>
      <c r="F193" t="s">
        <v>73</v>
      </c>
      <c r="G193" t="s">
        <v>73</v>
      </c>
      <c r="H193" t="s">
        <v>73</v>
      </c>
      <c r="I193" t="s">
        <v>73</v>
      </c>
    </row>
    <row r="194" spans="1:9" x14ac:dyDescent="0.25">
      <c r="A194" s="71" t="s">
        <v>341</v>
      </c>
      <c r="B194" s="71" t="s">
        <v>10</v>
      </c>
      <c r="C194" s="71" t="s">
        <v>336</v>
      </c>
      <c r="D194" s="71" t="s">
        <v>265</v>
      </c>
      <c r="E194" t="s">
        <v>73</v>
      </c>
      <c r="F194" t="s">
        <v>73</v>
      </c>
      <c r="G194" t="s">
        <v>73</v>
      </c>
      <c r="H194" t="s">
        <v>73</v>
      </c>
      <c r="I194" t="s">
        <v>73</v>
      </c>
    </row>
    <row r="195" spans="1:9" x14ac:dyDescent="0.25">
      <c r="A195" s="71" t="s">
        <v>342</v>
      </c>
      <c r="B195" s="71" t="s">
        <v>10</v>
      </c>
      <c r="C195" s="71" t="s">
        <v>343</v>
      </c>
      <c r="D195" s="71" t="s">
        <v>250</v>
      </c>
      <c r="E195" t="s">
        <v>192</v>
      </c>
      <c r="F195" t="s">
        <v>192</v>
      </c>
      <c r="G195" t="s">
        <v>193</v>
      </c>
      <c r="H195" t="s">
        <v>193</v>
      </c>
      <c r="I195" t="s">
        <v>194</v>
      </c>
    </row>
    <row r="196" spans="1:9" x14ac:dyDescent="0.25">
      <c r="A196" s="71" t="s">
        <v>344</v>
      </c>
      <c r="B196" s="71" t="s">
        <v>10</v>
      </c>
      <c r="C196" s="71" t="s">
        <v>343</v>
      </c>
      <c r="D196" s="71" t="s">
        <v>257</v>
      </c>
      <c r="E196" t="s">
        <v>73</v>
      </c>
      <c r="F196" t="s">
        <v>73</v>
      </c>
      <c r="G196" t="s">
        <v>73</v>
      </c>
      <c r="H196" t="s">
        <v>73</v>
      </c>
      <c r="I196" t="s">
        <v>73</v>
      </c>
    </row>
    <row r="197" spans="1:9" x14ac:dyDescent="0.25">
      <c r="A197" s="71" t="s">
        <v>345</v>
      </c>
      <c r="B197" s="71" t="s">
        <v>10</v>
      </c>
      <c r="C197" s="71" t="s">
        <v>343</v>
      </c>
      <c r="D197" s="71" t="s">
        <v>259</v>
      </c>
      <c r="E197" t="s">
        <v>73</v>
      </c>
      <c r="F197" t="s">
        <v>73</v>
      </c>
      <c r="G197" t="s">
        <v>73</v>
      </c>
      <c r="H197" t="s">
        <v>73</v>
      </c>
      <c r="I197" t="s">
        <v>73</v>
      </c>
    </row>
    <row r="198" spans="1:9" x14ac:dyDescent="0.25">
      <c r="A198" s="71" t="s">
        <v>346</v>
      </c>
      <c r="B198" s="71" t="s">
        <v>10</v>
      </c>
      <c r="C198" s="71" t="s">
        <v>343</v>
      </c>
      <c r="D198" s="71" t="s">
        <v>261</v>
      </c>
      <c r="E198" t="s">
        <v>73</v>
      </c>
      <c r="F198" t="s">
        <v>73</v>
      </c>
      <c r="G198" t="s">
        <v>73</v>
      </c>
      <c r="H198" t="s">
        <v>73</v>
      </c>
      <c r="I198" t="s">
        <v>73</v>
      </c>
    </row>
    <row r="199" spans="1:9" x14ac:dyDescent="0.25">
      <c r="A199" s="71" t="s">
        <v>347</v>
      </c>
      <c r="B199" s="71" t="s">
        <v>10</v>
      </c>
      <c r="C199" s="71" t="s">
        <v>343</v>
      </c>
      <c r="D199" s="71" t="s">
        <v>263</v>
      </c>
      <c r="E199" t="s">
        <v>73</v>
      </c>
      <c r="F199" t="s">
        <v>73</v>
      </c>
      <c r="G199" t="s">
        <v>73</v>
      </c>
      <c r="H199" t="s">
        <v>73</v>
      </c>
      <c r="I199" t="s">
        <v>73</v>
      </c>
    </row>
    <row r="200" spans="1:9" x14ac:dyDescent="0.25">
      <c r="A200" s="71" t="s">
        <v>348</v>
      </c>
      <c r="B200" s="71" t="s">
        <v>10</v>
      </c>
      <c r="C200" s="71" t="s">
        <v>343</v>
      </c>
      <c r="D200" s="71" t="s">
        <v>265</v>
      </c>
      <c r="E200" t="s">
        <v>73</v>
      </c>
      <c r="F200" t="s">
        <v>73</v>
      </c>
      <c r="G200" t="s">
        <v>73</v>
      </c>
      <c r="H200" t="s">
        <v>73</v>
      </c>
      <c r="I200" t="s">
        <v>73</v>
      </c>
    </row>
    <row r="201" spans="1:9" x14ac:dyDescent="0.25">
      <c r="A201" s="71" t="s">
        <v>349</v>
      </c>
      <c r="B201" s="71" t="s">
        <v>10</v>
      </c>
      <c r="C201" s="71" t="s">
        <v>350</v>
      </c>
      <c r="D201" s="71" t="s">
        <v>250</v>
      </c>
      <c r="E201" t="s">
        <v>73</v>
      </c>
      <c r="F201" t="s">
        <v>73</v>
      </c>
      <c r="G201" t="s">
        <v>73</v>
      </c>
      <c r="H201" t="s">
        <v>73</v>
      </c>
      <c r="I201" t="s">
        <v>73</v>
      </c>
    </row>
    <row r="202" spans="1:9" x14ac:dyDescent="0.25">
      <c r="A202" s="71" t="s">
        <v>351</v>
      </c>
      <c r="B202" s="71" t="s">
        <v>10</v>
      </c>
      <c r="C202" s="71" t="s">
        <v>350</v>
      </c>
      <c r="D202" s="71" t="s">
        <v>257</v>
      </c>
      <c r="E202" t="s">
        <v>73</v>
      </c>
      <c r="F202" t="s">
        <v>73</v>
      </c>
      <c r="G202" t="s">
        <v>73</v>
      </c>
      <c r="H202" t="s">
        <v>73</v>
      </c>
      <c r="I202" t="s">
        <v>73</v>
      </c>
    </row>
    <row r="203" spans="1:9" x14ac:dyDescent="0.25">
      <c r="A203" s="71" t="s">
        <v>352</v>
      </c>
      <c r="B203" s="71" t="s">
        <v>10</v>
      </c>
      <c r="C203" s="71" t="s">
        <v>350</v>
      </c>
      <c r="D203" s="71" t="s">
        <v>259</v>
      </c>
      <c r="E203" t="s">
        <v>73</v>
      </c>
      <c r="F203" t="s">
        <v>73</v>
      </c>
      <c r="G203" t="s">
        <v>73</v>
      </c>
      <c r="H203" t="s">
        <v>73</v>
      </c>
      <c r="I203" t="s">
        <v>73</v>
      </c>
    </row>
    <row r="204" spans="1:9" x14ac:dyDescent="0.25">
      <c r="A204" s="71" t="s">
        <v>353</v>
      </c>
      <c r="B204" s="71" t="s">
        <v>10</v>
      </c>
      <c r="C204" s="71" t="s">
        <v>350</v>
      </c>
      <c r="D204" s="71" t="s">
        <v>261</v>
      </c>
      <c r="E204" t="s">
        <v>73</v>
      </c>
      <c r="F204" t="s">
        <v>73</v>
      </c>
      <c r="G204" t="s">
        <v>73</v>
      </c>
      <c r="H204" t="s">
        <v>73</v>
      </c>
      <c r="I204" t="s">
        <v>73</v>
      </c>
    </row>
    <row r="205" spans="1:9" x14ac:dyDescent="0.25">
      <c r="A205" s="71" t="s">
        <v>354</v>
      </c>
      <c r="B205" s="71" t="s">
        <v>10</v>
      </c>
      <c r="C205" s="71" t="s">
        <v>350</v>
      </c>
      <c r="D205" s="71" t="s">
        <v>263</v>
      </c>
      <c r="E205" t="s">
        <v>73</v>
      </c>
      <c r="F205" t="s">
        <v>73</v>
      </c>
      <c r="G205" t="s">
        <v>73</v>
      </c>
      <c r="H205" t="s">
        <v>73</v>
      </c>
      <c r="I205" t="s">
        <v>73</v>
      </c>
    </row>
    <row r="206" spans="1:9" x14ac:dyDescent="0.25">
      <c r="A206" s="71" t="s">
        <v>355</v>
      </c>
      <c r="B206" s="71" t="s">
        <v>10</v>
      </c>
      <c r="C206" s="72" t="s">
        <v>350</v>
      </c>
      <c r="D206" s="71" t="s">
        <v>265</v>
      </c>
      <c r="E206" t="s">
        <v>73</v>
      </c>
      <c r="F206" t="s">
        <v>73</v>
      </c>
      <c r="G206" t="s">
        <v>73</v>
      </c>
      <c r="H206" t="s">
        <v>73</v>
      </c>
      <c r="I206" t="s">
        <v>73</v>
      </c>
    </row>
    <row r="207" spans="1:9" x14ac:dyDescent="0.25">
      <c r="A207" s="71" t="s">
        <v>356</v>
      </c>
      <c r="B207" s="71" t="s">
        <v>10</v>
      </c>
      <c r="C207" s="72"/>
      <c r="D207" s="71" t="s">
        <v>250</v>
      </c>
      <c r="E207"/>
      <c r="F207"/>
      <c r="G207"/>
      <c r="H207"/>
      <c r="I207"/>
    </row>
    <row r="208" spans="1:9" x14ac:dyDescent="0.25">
      <c r="A208" s="71" t="s">
        <v>357</v>
      </c>
      <c r="B208" s="71" t="s">
        <v>10</v>
      </c>
      <c r="C208" s="72"/>
      <c r="D208" s="71" t="s">
        <v>257</v>
      </c>
      <c r="E208"/>
      <c r="F208"/>
      <c r="G208"/>
      <c r="H208"/>
      <c r="I208"/>
    </row>
    <row r="209" spans="1:9" x14ac:dyDescent="0.25">
      <c r="A209" s="71" t="s">
        <v>358</v>
      </c>
      <c r="B209" s="71" t="s">
        <v>10</v>
      </c>
      <c r="C209" s="72"/>
      <c r="D209" s="71" t="s">
        <v>259</v>
      </c>
      <c r="E209"/>
      <c r="F209"/>
      <c r="G209"/>
      <c r="H209"/>
      <c r="I209"/>
    </row>
    <row r="210" spans="1:9" x14ac:dyDescent="0.25">
      <c r="A210" s="71" t="s">
        <v>359</v>
      </c>
      <c r="B210" s="71" t="s">
        <v>10</v>
      </c>
      <c r="C210" s="72"/>
      <c r="D210" s="71" t="s">
        <v>261</v>
      </c>
      <c r="E210"/>
      <c r="F210"/>
      <c r="G210"/>
      <c r="H210"/>
      <c r="I210"/>
    </row>
    <row r="211" spans="1:9" x14ac:dyDescent="0.25">
      <c r="A211" s="71" t="s">
        <v>360</v>
      </c>
      <c r="B211" s="71" t="s">
        <v>10</v>
      </c>
      <c r="C211" s="72"/>
      <c r="D211" s="71" t="s">
        <v>263</v>
      </c>
      <c r="E211"/>
      <c r="F211"/>
      <c r="G211"/>
      <c r="H211"/>
      <c r="I211"/>
    </row>
    <row r="212" spans="1:9" x14ac:dyDescent="0.25">
      <c r="A212" s="71" t="s">
        <v>361</v>
      </c>
      <c r="B212" s="71" t="s">
        <v>10</v>
      </c>
      <c r="C212" s="72"/>
      <c r="D212" s="71" t="s">
        <v>265</v>
      </c>
      <c r="E212"/>
      <c r="F212"/>
      <c r="G212"/>
      <c r="H212"/>
      <c r="I212"/>
    </row>
    <row r="213" spans="1:9" x14ac:dyDescent="0.25">
      <c r="A213" s="71" t="s">
        <v>362</v>
      </c>
      <c r="B213" s="71" t="s">
        <v>10</v>
      </c>
      <c r="C213" s="71" t="s">
        <v>363</v>
      </c>
      <c r="D213" s="71" t="s">
        <v>250</v>
      </c>
      <c r="E213" t="s">
        <v>13</v>
      </c>
      <c r="F213" t="s">
        <v>14</v>
      </c>
      <c r="G213" t="s">
        <v>15</v>
      </c>
      <c r="H213" t="s">
        <v>16</v>
      </c>
      <c r="I213" t="s">
        <v>17</v>
      </c>
    </row>
    <row r="214" spans="1:9" x14ac:dyDescent="0.25">
      <c r="A214" s="71" t="s">
        <v>364</v>
      </c>
      <c r="B214" s="71" t="s">
        <v>10</v>
      </c>
      <c r="C214" s="71" t="s">
        <v>363</v>
      </c>
      <c r="D214" s="71" t="s">
        <v>257</v>
      </c>
      <c r="E214" t="s">
        <v>73</v>
      </c>
      <c r="F214" t="s">
        <v>73</v>
      </c>
      <c r="G214" t="s">
        <v>73</v>
      </c>
      <c r="H214" t="s">
        <v>73</v>
      </c>
      <c r="I214" t="s">
        <v>73</v>
      </c>
    </row>
    <row r="215" spans="1:9" x14ac:dyDescent="0.25">
      <c r="A215" s="71" t="s">
        <v>365</v>
      </c>
      <c r="B215" s="71" t="s">
        <v>10</v>
      </c>
      <c r="C215" s="71" t="s">
        <v>363</v>
      </c>
      <c r="D215" s="71" t="s">
        <v>259</v>
      </c>
      <c r="E215" t="s">
        <v>73</v>
      </c>
      <c r="F215" t="s">
        <v>73</v>
      </c>
      <c r="G215" t="s">
        <v>73</v>
      </c>
      <c r="H215" t="s">
        <v>73</v>
      </c>
      <c r="I215" t="s">
        <v>73</v>
      </c>
    </row>
    <row r="216" spans="1:9" x14ac:dyDescent="0.25">
      <c r="A216" s="71" t="s">
        <v>366</v>
      </c>
      <c r="B216" s="71" t="s">
        <v>10</v>
      </c>
      <c r="C216" s="71" t="s">
        <v>363</v>
      </c>
      <c r="D216" s="71" t="s">
        <v>261</v>
      </c>
      <c r="E216" t="s">
        <v>73</v>
      </c>
      <c r="F216" t="s">
        <v>73</v>
      </c>
      <c r="G216" t="s">
        <v>73</v>
      </c>
      <c r="H216" t="s">
        <v>73</v>
      </c>
      <c r="I216" t="s">
        <v>73</v>
      </c>
    </row>
    <row r="217" spans="1:9" x14ac:dyDescent="0.25">
      <c r="A217" s="71" t="s">
        <v>367</v>
      </c>
      <c r="B217" s="71" t="s">
        <v>10</v>
      </c>
      <c r="C217" s="71" t="s">
        <v>363</v>
      </c>
      <c r="D217" s="71" t="s">
        <v>263</v>
      </c>
      <c r="E217" t="s">
        <v>73</v>
      </c>
      <c r="F217" t="s">
        <v>73</v>
      </c>
      <c r="G217" t="s">
        <v>73</v>
      </c>
      <c r="H217" t="s">
        <v>73</v>
      </c>
      <c r="I217" t="s">
        <v>73</v>
      </c>
    </row>
    <row r="218" spans="1:9" x14ac:dyDescent="0.25">
      <c r="A218" s="71" t="s">
        <v>368</v>
      </c>
      <c r="B218" s="71" t="s">
        <v>10</v>
      </c>
      <c r="C218" s="71" t="s">
        <v>363</v>
      </c>
      <c r="D218" s="71" t="s">
        <v>265</v>
      </c>
      <c r="E218" t="s">
        <v>73</v>
      </c>
      <c r="F218" t="s">
        <v>73</v>
      </c>
      <c r="G218" t="s">
        <v>73</v>
      </c>
      <c r="H218" t="s">
        <v>73</v>
      </c>
      <c r="I218" t="s">
        <v>73</v>
      </c>
    </row>
    <row r="219" spans="1:9" x14ac:dyDescent="0.25">
      <c r="A219" s="71" t="s">
        <v>369</v>
      </c>
      <c r="B219" s="71" t="s">
        <v>10</v>
      </c>
      <c r="C219" s="71" t="s">
        <v>370</v>
      </c>
      <c r="D219" s="71" t="s">
        <v>371</v>
      </c>
      <c r="E219" t="s">
        <v>372</v>
      </c>
      <c r="F219" t="s">
        <v>373</v>
      </c>
      <c r="G219" t="s">
        <v>374</v>
      </c>
      <c r="H219" t="s">
        <v>375</v>
      </c>
      <c r="I219" t="s">
        <v>376</v>
      </c>
    </row>
    <row r="220" spans="1:9" x14ac:dyDescent="0.25">
      <c r="A220" s="71" t="s">
        <v>377</v>
      </c>
      <c r="B220" s="71" t="s">
        <v>10</v>
      </c>
      <c r="C220" s="71" t="s">
        <v>378</v>
      </c>
      <c r="D220" s="71" t="s">
        <v>371</v>
      </c>
      <c r="E220" t="s">
        <v>73</v>
      </c>
      <c r="F220" t="s">
        <v>73</v>
      </c>
      <c r="G220" t="s">
        <v>73</v>
      </c>
      <c r="H220" t="s">
        <v>73</v>
      </c>
      <c r="I220" t="s">
        <v>73</v>
      </c>
    </row>
    <row r="221" spans="1:9" x14ac:dyDescent="0.25">
      <c r="A221" s="71" t="s">
        <v>379</v>
      </c>
      <c r="B221" s="71" t="s">
        <v>10</v>
      </c>
      <c r="C221" s="71" t="s">
        <v>380</v>
      </c>
      <c r="D221" s="71" t="s">
        <v>371</v>
      </c>
      <c r="E221" t="s">
        <v>381</v>
      </c>
      <c r="F221" t="s">
        <v>381</v>
      </c>
      <c r="G221" t="s">
        <v>381</v>
      </c>
      <c r="H221" t="s">
        <v>381</v>
      </c>
      <c r="I221" t="s">
        <v>381</v>
      </c>
    </row>
    <row r="222" spans="1:9" x14ac:dyDescent="0.25">
      <c r="A222" s="71" t="s">
        <v>382</v>
      </c>
      <c r="B222" s="71" t="s">
        <v>49</v>
      </c>
      <c r="C222" s="71" t="s">
        <v>383</v>
      </c>
      <c r="D222" s="71" t="s">
        <v>384</v>
      </c>
      <c r="E222" t="s">
        <v>385</v>
      </c>
      <c r="F222" t="s">
        <v>385</v>
      </c>
      <c r="G222" t="s">
        <v>385</v>
      </c>
      <c r="H222" t="s">
        <v>385</v>
      </c>
      <c r="I222" t="s">
        <v>385</v>
      </c>
    </row>
    <row r="223" spans="1:9" x14ac:dyDescent="0.25">
      <c r="A223" s="71" t="s">
        <v>386</v>
      </c>
      <c r="B223" s="71" t="s">
        <v>49</v>
      </c>
      <c r="C223" s="71" t="s">
        <v>383</v>
      </c>
      <c r="D223" s="71" t="s">
        <v>387</v>
      </c>
      <c r="E223" t="s">
        <v>388</v>
      </c>
      <c r="F223" t="s">
        <v>389</v>
      </c>
      <c r="G223" t="s">
        <v>390</v>
      </c>
      <c r="H223" t="s">
        <v>391</v>
      </c>
      <c r="I223" t="s">
        <v>388</v>
      </c>
    </row>
    <row r="224" spans="1:9" x14ac:dyDescent="0.25">
      <c r="A224" s="71" t="s">
        <v>392</v>
      </c>
      <c r="B224" s="71" t="s">
        <v>49</v>
      </c>
      <c r="C224" s="71" t="s">
        <v>383</v>
      </c>
      <c r="D224" s="71" t="s">
        <v>393</v>
      </c>
      <c r="E224" t="s">
        <v>391</v>
      </c>
      <c r="F224" t="s">
        <v>388</v>
      </c>
      <c r="G224" t="s">
        <v>389</v>
      </c>
      <c r="H224" t="s">
        <v>390</v>
      </c>
      <c r="I224" t="s">
        <v>391</v>
      </c>
    </row>
    <row r="225" spans="1:9" x14ac:dyDescent="0.25">
      <c r="A225" s="71" t="s">
        <v>394</v>
      </c>
      <c r="B225" s="71" t="s">
        <v>49</v>
      </c>
      <c r="C225" s="71" t="s">
        <v>383</v>
      </c>
      <c r="D225" s="71" t="s">
        <v>395</v>
      </c>
      <c r="E225" t="s">
        <v>390</v>
      </c>
      <c r="F225" t="s">
        <v>391</v>
      </c>
      <c r="G225" t="s">
        <v>388</v>
      </c>
      <c r="H225" t="s">
        <v>389</v>
      </c>
      <c r="I225" t="s">
        <v>390</v>
      </c>
    </row>
    <row r="226" spans="1:9" x14ac:dyDescent="0.25">
      <c r="A226" s="71" t="s">
        <v>396</v>
      </c>
      <c r="B226" s="71" t="s">
        <v>49</v>
      </c>
      <c r="C226" s="71" t="s">
        <v>383</v>
      </c>
      <c r="D226" s="71" t="s">
        <v>397</v>
      </c>
      <c r="E226" t="s">
        <v>389</v>
      </c>
      <c r="F226" t="s">
        <v>390</v>
      </c>
      <c r="G226" t="s">
        <v>391</v>
      </c>
      <c r="H226" t="s">
        <v>388</v>
      </c>
      <c r="I226" t="s">
        <v>389</v>
      </c>
    </row>
    <row r="227" spans="1:9" x14ac:dyDescent="0.25">
      <c r="A227" s="71" t="s">
        <v>398</v>
      </c>
      <c r="B227" s="71" t="s">
        <v>49</v>
      </c>
      <c r="C227" s="71" t="s">
        <v>399</v>
      </c>
      <c r="D227" s="71" t="s">
        <v>384</v>
      </c>
      <c r="E227" t="s">
        <v>385</v>
      </c>
      <c r="F227" t="s">
        <v>385</v>
      </c>
      <c r="G227" t="s">
        <v>385</v>
      </c>
      <c r="H227" t="s">
        <v>385</v>
      </c>
      <c r="I227" t="s">
        <v>385</v>
      </c>
    </row>
    <row r="228" spans="1:9" x14ac:dyDescent="0.25">
      <c r="A228" s="71" t="s">
        <v>400</v>
      </c>
      <c r="B228" s="71" t="s">
        <v>49</v>
      </c>
      <c r="C228" s="71" t="s">
        <v>399</v>
      </c>
      <c r="D228" s="71" t="s">
        <v>387</v>
      </c>
      <c r="E228" t="s">
        <v>388</v>
      </c>
      <c r="F228" t="s">
        <v>389</v>
      </c>
      <c r="G228" t="s">
        <v>390</v>
      </c>
      <c r="H228" t="s">
        <v>391</v>
      </c>
      <c r="I228" t="s">
        <v>388</v>
      </c>
    </row>
    <row r="229" spans="1:9" x14ac:dyDescent="0.25">
      <c r="A229" s="71" t="s">
        <v>401</v>
      </c>
      <c r="B229" s="71" t="s">
        <v>49</v>
      </c>
      <c r="C229" s="71" t="s">
        <v>399</v>
      </c>
      <c r="D229" s="71" t="s">
        <v>393</v>
      </c>
      <c r="E229" t="s">
        <v>391</v>
      </c>
      <c r="F229" t="s">
        <v>388</v>
      </c>
      <c r="G229" t="s">
        <v>389</v>
      </c>
      <c r="H229" t="s">
        <v>390</v>
      </c>
      <c r="I229" t="s">
        <v>391</v>
      </c>
    </row>
    <row r="230" spans="1:9" x14ac:dyDescent="0.25">
      <c r="A230" s="71" t="s">
        <v>402</v>
      </c>
      <c r="B230" s="71" t="s">
        <v>49</v>
      </c>
      <c r="C230" s="71" t="s">
        <v>399</v>
      </c>
      <c r="D230" s="71" t="s">
        <v>395</v>
      </c>
      <c r="E230" t="s">
        <v>390</v>
      </c>
      <c r="F230" t="s">
        <v>391</v>
      </c>
      <c r="G230" t="s">
        <v>388</v>
      </c>
      <c r="H230" t="s">
        <v>389</v>
      </c>
      <c r="I230" t="s">
        <v>390</v>
      </c>
    </row>
    <row r="231" spans="1:9" x14ac:dyDescent="0.25">
      <c r="A231" s="71" t="s">
        <v>403</v>
      </c>
      <c r="B231" s="71" t="s">
        <v>49</v>
      </c>
      <c r="C231" s="71" t="s">
        <v>399</v>
      </c>
      <c r="D231" s="71" t="s">
        <v>397</v>
      </c>
      <c r="E231" t="s">
        <v>389</v>
      </c>
      <c r="F231" t="s">
        <v>390</v>
      </c>
      <c r="G231" t="s">
        <v>391</v>
      </c>
      <c r="H231" t="s">
        <v>388</v>
      </c>
      <c r="I231" t="s">
        <v>389</v>
      </c>
    </row>
    <row r="232" spans="1:9" x14ac:dyDescent="0.25">
      <c r="A232" s="71" t="s">
        <v>404</v>
      </c>
      <c r="B232" s="71" t="s">
        <v>49</v>
      </c>
      <c r="C232" s="71" t="s">
        <v>405</v>
      </c>
      <c r="D232" s="71" t="s">
        <v>384</v>
      </c>
      <c r="E232" t="s">
        <v>406</v>
      </c>
      <c r="F232" t="s">
        <v>406</v>
      </c>
      <c r="G232" t="s">
        <v>406</v>
      </c>
      <c r="H232" t="s">
        <v>406</v>
      </c>
      <c r="I232" t="s">
        <v>406</v>
      </c>
    </row>
    <row r="233" spans="1:9" x14ac:dyDescent="0.25">
      <c r="A233" s="71" t="s">
        <v>407</v>
      </c>
      <c r="B233" s="71" t="s">
        <v>49</v>
      </c>
      <c r="C233" s="71" t="s">
        <v>405</v>
      </c>
      <c r="D233" s="71" t="s">
        <v>387</v>
      </c>
      <c r="E233" t="s">
        <v>408</v>
      </c>
      <c r="F233" t="s">
        <v>409</v>
      </c>
      <c r="G233" t="s">
        <v>410</v>
      </c>
      <c r="H233" t="s">
        <v>411</v>
      </c>
      <c r="I233" t="s">
        <v>408</v>
      </c>
    </row>
    <row r="234" spans="1:9" x14ac:dyDescent="0.25">
      <c r="A234" s="71" t="s">
        <v>412</v>
      </c>
      <c r="B234" s="71" t="s">
        <v>49</v>
      </c>
      <c r="C234" s="71" t="s">
        <v>405</v>
      </c>
      <c r="D234" s="71" t="s">
        <v>393</v>
      </c>
      <c r="E234" t="s">
        <v>411</v>
      </c>
      <c r="F234" t="s">
        <v>408</v>
      </c>
      <c r="G234" t="s">
        <v>409</v>
      </c>
      <c r="H234" t="s">
        <v>410</v>
      </c>
      <c r="I234" t="s">
        <v>411</v>
      </c>
    </row>
    <row r="235" spans="1:9" x14ac:dyDescent="0.25">
      <c r="A235" s="71" t="s">
        <v>413</v>
      </c>
      <c r="B235" s="71" t="s">
        <v>49</v>
      </c>
      <c r="C235" s="71" t="s">
        <v>405</v>
      </c>
      <c r="D235" s="71" t="s">
        <v>395</v>
      </c>
      <c r="E235" t="s">
        <v>410</v>
      </c>
      <c r="F235" t="s">
        <v>411</v>
      </c>
      <c r="G235" t="s">
        <v>408</v>
      </c>
      <c r="H235" t="s">
        <v>409</v>
      </c>
      <c r="I235" t="s">
        <v>410</v>
      </c>
    </row>
    <row r="236" spans="1:9" x14ac:dyDescent="0.25">
      <c r="A236" s="71" t="s">
        <v>414</v>
      </c>
      <c r="B236" s="71" t="s">
        <v>49</v>
      </c>
      <c r="C236" s="71" t="s">
        <v>405</v>
      </c>
      <c r="D236" s="71" t="s">
        <v>397</v>
      </c>
      <c r="E236" t="s">
        <v>409</v>
      </c>
      <c r="F236" t="s">
        <v>410</v>
      </c>
      <c r="G236" t="s">
        <v>411</v>
      </c>
      <c r="H236" t="s">
        <v>408</v>
      </c>
      <c r="I236" t="s">
        <v>409</v>
      </c>
    </row>
    <row r="237" spans="1:9" x14ac:dyDescent="0.25">
      <c r="A237" s="71" t="s">
        <v>415</v>
      </c>
      <c r="B237" s="71" t="s">
        <v>49</v>
      </c>
      <c r="C237" s="71" t="s">
        <v>416</v>
      </c>
      <c r="D237" s="71" t="s">
        <v>384</v>
      </c>
      <c r="E237" t="s">
        <v>417</v>
      </c>
      <c r="F237" t="s">
        <v>417</v>
      </c>
      <c r="G237" t="s">
        <v>417</v>
      </c>
      <c r="H237" t="s">
        <v>417</v>
      </c>
      <c r="I237" t="s">
        <v>417</v>
      </c>
    </row>
    <row r="238" spans="1:9" x14ac:dyDescent="0.25">
      <c r="A238" s="71" t="s">
        <v>418</v>
      </c>
      <c r="B238" s="71" t="s">
        <v>49</v>
      </c>
      <c r="C238" s="71" t="s">
        <v>416</v>
      </c>
      <c r="D238" s="71" t="s">
        <v>387</v>
      </c>
      <c r="E238" t="s">
        <v>417</v>
      </c>
      <c r="F238" t="s">
        <v>417</v>
      </c>
      <c r="G238" t="s">
        <v>417</v>
      </c>
      <c r="H238" t="s">
        <v>417</v>
      </c>
      <c r="I238" t="s">
        <v>417</v>
      </c>
    </row>
    <row r="239" spans="1:9" x14ac:dyDescent="0.25">
      <c r="A239" s="71" t="s">
        <v>419</v>
      </c>
      <c r="B239" s="71" t="s">
        <v>49</v>
      </c>
      <c r="C239" s="71" t="s">
        <v>416</v>
      </c>
      <c r="D239" s="71" t="s">
        <v>393</v>
      </c>
      <c r="E239" t="s">
        <v>417</v>
      </c>
      <c r="F239" t="s">
        <v>417</v>
      </c>
      <c r="G239" t="s">
        <v>417</v>
      </c>
      <c r="H239" t="s">
        <v>417</v>
      </c>
      <c r="I239" t="s">
        <v>417</v>
      </c>
    </row>
    <row r="240" spans="1:9" x14ac:dyDescent="0.25">
      <c r="A240" s="71" t="s">
        <v>420</v>
      </c>
      <c r="B240" s="71" t="s">
        <v>49</v>
      </c>
      <c r="C240" s="71" t="s">
        <v>416</v>
      </c>
      <c r="D240" s="71" t="s">
        <v>395</v>
      </c>
      <c r="E240" t="s">
        <v>417</v>
      </c>
      <c r="F240" t="s">
        <v>417</v>
      </c>
      <c r="G240" t="s">
        <v>417</v>
      </c>
      <c r="H240" t="s">
        <v>417</v>
      </c>
      <c r="I240" t="s">
        <v>417</v>
      </c>
    </row>
    <row r="241" spans="1:9" x14ac:dyDescent="0.25">
      <c r="A241" s="71" t="s">
        <v>421</v>
      </c>
      <c r="B241" s="71" t="s">
        <v>49</v>
      </c>
      <c r="C241" s="71" t="s">
        <v>416</v>
      </c>
      <c r="D241" s="71" t="s">
        <v>397</v>
      </c>
      <c r="E241" t="s">
        <v>417</v>
      </c>
      <c r="F241" t="s">
        <v>417</v>
      </c>
      <c r="G241" t="s">
        <v>417</v>
      </c>
      <c r="H241" t="s">
        <v>417</v>
      </c>
      <c r="I241" t="s">
        <v>417</v>
      </c>
    </row>
    <row r="242" spans="1:9" x14ac:dyDescent="0.25">
      <c r="A242" s="71" t="s">
        <v>422</v>
      </c>
      <c r="B242" s="71" t="s">
        <v>49</v>
      </c>
      <c r="C242" s="71" t="s">
        <v>423</v>
      </c>
      <c r="D242" s="71" t="s">
        <v>384</v>
      </c>
      <c r="E242" t="s">
        <v>417</v>
      </c>
      <c r="F242" t="s">
        <v>417</v>
      </c>
      <c r="G242" t="s">
        <v>417</v>
      </c>
      <c r="H242" t="s">
        <v>417</v>
      </c>
      <c r="I242" t="s">
        <v>417</v>
      </c>
    </row>
    <row r="243" spans="1:9" x14ac:dyDescent="0.25">
      <c r="A243" s="71" t="s">
        <v>424</v>
      </c>
      <c r="B243" s="71" t="s">
        <v>49</v>
      </c>
      <c r="C243" s="71" t="s">
        <v>423</v>
      </c>
      <c r="D243" s="71" t="s">
        <v>387</v>
      </c>
      <c r="E243" t="s">
        <v>417</v>
      </c>
      <c r="F243" t="s">
        <v>417</v>
      </c>
      <c r="G243" t="s">
        <v>417</v>
      </c>
      <c r="H243" t="s">
        <v>417</v>
      </c>
      <c r="I243" t="s">
        <v>417</v>
      </c>
    </row>
    <row r="244" spans="1:9" x14ac:dyDescent="0.25">
      <c r="A244" s="71" t="s">
        <v>425</v>
      </c>
      <c r="B244" s="71" t="s">
        <v>49</v>
      </c>
      <c r="C244" s="71" t="s">
        <v>423</v>
      </c>
      <c r="D244" s="71" t="s">
        <v>393</v>
      </c>
      <c r="E244" t="s">
        <v>417</v>
      </c>
      <c r="F244" t="s">
        <v>417</v>
      </c>
      <c r="G244" t="s">
        <v>417</v>
      </c>
      <c r="H244" t="s">
        <v>417</v>
      </c>
      <c r="I244" t="s">
        <v>417</v>
      </c>
    </row>
    <row r="245" spans="1:9" x14ac:dyDescent="0.25">
      <c r="A245" s="71" t="s">
        <v>426</v>
      </c>
      <c r="B245" s="71" t="s">
        <v>49</v>
      </c>
      <c r="C245" s="71" t="s">
        <v>423</v>
      </c>
      <c r="D245" s="71" t="s">
        <v>395</v>
      </c>
      <c r="E245" t="s">
        <v>417</v>
      </c>
      <c r="F245" t="s">
        <v>417</v>
      </c>
      <c r="G245" t="s">
        <v>417</v>
      </c>
      <c r="H245" t="s">
        <v>417</v>
      </c>
      <c r="I245" t="s">
        <v>417</v>
      </c>
    </row>
    <row r="246" spans="1:9" x14ac:dyDescent="0.25">
      <c r="A246" s="71" t="s">
        <v>427</v>
      </c>
      <c r="B246" s="71" t="s">
        <v>49</v>
      </c>
      <c r="C246" s="71" t="s">
        <v>423</v>
      </c>
      <c r="D246" s="71" t="s">
        <v>397</v>
      </c>
      <c r="E246" t="s">
        <v>417</v>
      </c>
      <c r="F246" t="s">
        <v>417</v>
      </c>
      <c r="G246" t="s">
        <v>417</v>
      </c>
      <c r="H246" t="s">
        <v>417</v>
      </c>
      <c r="I246" t="s">
        <v>417</v>
      </c>
    </row>
    <row r="247" spans="1:9" x14ac:dyDescent="0.25">
      <c r="A247" s="71" t="s">
        <v>428</v>
      </c>
      <c r="B247" s="71" t="s">
        <v>429</v>
      </c>
      <c r="C247" s="71" t="s">
        <v>430</v>
      </c>
      <c r="D247" s="71" t="s">
        <v>431</v>
      </c>
      <c r="E247" t="s">
        <v>432</v>
      </c>
      <c r="F247" t="s">
        <v>432</v>
      </c>
      <c r="G247" t="s">
        <v>432</v>
      </c>
      <c r="H247" t="s">
        <v>432</v>
      </c>
      <c r="I247" t="s">
        <v>432</v>
      </c>
    </row>
    <row r="248" spans="1:9" x14ac:dyDescent="0.25">
      <c r="A248" s="71" t="s">
        <v>433</v>
      </c>
      <c r="B248" s="71" t="s">
        <v>429</v>
      </c>
      <c r="C248" s="71" t="s">
        <v>434</v>
      </c>
      <c r="D248" s="71" t="s">
        <v>435</v>
      </c>
      <c r="E248">
        <v>0.58946787170217885</v>
      </c>
      <c r="F248">
        <v>0.58946785198022023</v>
      </c>
      <c r="G248">
        <v>0.58946787170217885</v>
      </c>
      <c r="H248">
        <v>0.5894678321177933</v>
      </c>
      <c r="I248">
        <v>0.52561914561525735</v>
      </c>
    </row>
    <row r="249" spans="1:9" x14ac:dyDescent="0.25">
      <c r="A249" s="71" t="s">
        <v>436</v>
      </c>
      <c r="B249" s="71" t="s">
        <v>429</v>
      </c>
      <c r="C249" s="71" t="s">
        <v>434</v>
      </c>
      <c r="D249" s="71" t="s">
        <v>437</v>
      </c>
      <c r="E249">
        <v>5.4588546939041036</v>
      </c>
      <c r="F249">
        <v>5.4588546939041036</v>
      </c>
      <c r="G249">
        <v>5.4588546939041036</v>
      </c>
      <c r="H249">
        <v>5.4588546939041036</v>
      </c>
      <c r="I249">
        <v>2.303851408496516</v>
      </c>
    </row>
    <row r="250" spans="1:9" x14ac:dyDescent="0.25">
      <c r="A250" s="71" t="s">
        <v>438</v>
      </c>
      <c r="B250" s="71" t="s">
        <v>439</v>
      </c>
      <c r="C250" s="71" t="s">
        <v>440</v>
      </c>
      <c r="D250" s="71" t="s">
        <v>441</v>
      </c>
      <c r="E250" t="s">
        <v>243</v>
      </c>
      <c r="F250" t="s">
        <v>243</v>
      </c>
      <c r="G250" t="s">
        <v>243</v>
      </c>
      <c r="H250" t="s">
        <v>243</v>
      </c>
      <c r="I250" t="s">
        <v>243</v>
      </c>
    </row>
    <row r="251" spans="1:9" x14ac:dyDescent="0.25">
      <c r="A251" s="71" t="s">
        <v>442</v>
      </c>
      <c r="B251" s="71" t="s">
        <v>439</v>
      </c>
      <c r="C251" s="71" t="s">
        <v>443</v>
      </c>
      <c r="D251" s="71" t="s">
        <v>441</v>
      </c>
      <c r="E251" t="s">
        <v>243</v>
      </c>
      <c r="F251" t="s">
        <v>243</v>
      </c>
      <c r="G251" t="s">
        <v>243</v>
      </c>
      <c r="H251" t="s">
        <v>243</v>
      </c>
      <c r="I251" t="s">
        <v>243</v>
      </c>
    </row>
    <row r="252" spans="1:9" x14ac:dyDescent="0.25">
      <c r="A252" s="71" t="s">
        <v>444</v>
      </c>
      <c r="B252" s="71" t="s">
        <v>439</v>
      </c>
      <c r="C252" s="71" t="s">
        <v>445</v>
      </c>
      <c r="D252" s="71" t="s">
        <v>441</v>
      </c>
      <c r="E252" t="s">
        <v>73</v>
      </c>
      <c r="F252" t="s">
        <v>73</v>
      </c>
      <c r="G252" t="s">
        <v>73</v>
      </c>
      <c r="H252" t="s">
        <v>73</v>
      </c>
      <c r="I252" t="s">
        <v>73</v>
      </c>
    </row>
    <row r="253" spans="1:9" x14ac:dyDescent="0.25">
      <c r="A253" s="71" t="s">
        <v>446</v>
      </c>
      <c r="B253" s="71" t="s">
        <v>439</v>
      </c>
      <c r="C253" s="71" t="s">
        <v>447</v>
      </c>
      <c r="D253" s="71" t="s">
        <v>448</v>
      </c>
      <c r="E253" t="s">
        <v>449</v>
      </c>
      <c r="F253" t="s">
        <v>449</v>
      </c>
      <c r="G253" t="s">
        <v>449</v>
      </c>
      <c r="H253" t="s">
        <v>449</v>
      </c>
      <c r="I253" t="s">
        <v>449</v>
      </c>
    </row>
    <row r="254" spans="1:9" x14ac:dyDescent="0.25">
      <c r="A254" s="71" t="s">
        <v>450</v>
      </c>
      <c r="B254" s="71" t="s">
        <v>439</v>
      </c>
      <c r="C254" s="71" t="s">
        <v>451</v>
      </c>
      <c r="D254" s="71" t="s">
        <v>452</v>
      </c>
      <c r="E254" t="s">
        <v>453</v>
      </c>
      <c r="F254" t="s">
        <v>453</v>
      </c>
      <c r="G254" t="s">
        <v>453</v>
      </c>
      <c r="H254" t="s">
        <v>453</v>
      </c>
      <c r="I254" t="s">
        <v>453</v>
      </c>
    </row>
    <row r="255" spans="1:9" x14ac:dyDescent="0.25">
      <c r="A255" s="71" t="s">
        <v>454</v>
      </c>
      <c r="B255" s="71" t="s">
        <v>439</v>
      </c>
      <c r="C255" s="71" t="s">
        <v>455</v>
      </c>
      <c r="D255" s="71" t="s">
        <v>452</v>
      </c>
      <c r="E255" t="s">
        <v>73</v>
      </c>
      <c r="F255" t="s">
        <v>73</v>
      </c>
      <c r="G255" t="s">
        <v>73</v>
      </c>
      <c r="H255" t="s">
        <v>73</v>
      </c>
      <c r="I255" t="s">
        <v>73</v>
      </c>
    </row>
    <row r="256" spans="1:9" x14ac:dyDescent="0.25">
      <c r="A256" s="71" t="s">
        <v>456</v>
      </c>
      <c r="B256" s="71" t="s">
        <v>439</v>
      </c>
      <c r="C256" s="71" t="s">
        <v>457</v>
      </c>
      <c r="D256" s="71" t="s">
        <v>458</v>
      </c>
      <c r="E256" t="s">
        <v>459</v>
      </c>
      <c r="F256" t="s">
        <v>459</v>
      </c>
      <c r="G256" t="s">
        <v>459</v>
      </c>
      <c r="H256" t="s">
        <v>459</v>
      </c>
      <c r="I256" t="s">
        <v>459</v>
      </c>
    </row>
    <row r="257" spans="1:9" x14ac:dyDescent="0.25">
      <c r="A257" s="71" t="s">
        <v>460</v>
      </c>
      <c r="B257" s="71" t="s">
        <v>439</v>
      </c>
      <c r="C257" s="71" t="s">
        <v>461</v>
      </c>
      <c r="D257" s="71" t="s">
        <v>462</v>
      </c>
      <c r="E257" t="s">
        <v>463</v>
      </c>
      <c r="F257" t="s">
        <v>463</v>
      </c>
      <c r="G257" t="s">
        <v>463</v>
      </c>
      <c r="H257" t="s">
        <v>463</v>
      </c>
      <c r="I257" t="s">
        <v>463</v>
      </c>
    </row>
    <row r="258" spans="1:9" x14ac:dyDescent="0.25">
      <c r="A258" s="71" t="s">
        <v>464</v>
      </c>
      <c r="B258" s="71" t="s">
        <v>439</v>
      </c>
      <c r="C258" s="71" t="s">
        <v>465</v>
      </c>
      <c r="D258" s="71" t="s">
        <v>466</v>
      </c>
      <c r="E258" t="s">
        <v>432</v>
      </c>
      <c r="F258" t="s">
        <v>432</v>
      </c>
      <c r="G258" t="s">
        <v>432</v>
      </c>
      <c r="H258" t="s">
        <v>432</v>
      </c>
      <c r="I258" t="s">
        <v>432</v>
      </c>
    </row>
    <row r="259" spans="1:9" x14ac:dyDescent="0.25">
      <c r="A259" s="71" t="s">
        <v>467</v>
      </c>
      <c r="B259" s="71" t="s">
        <v>468</v>
      </c>
      <c r="C259" s="71" t="s">
        <v>469</v>
      </c>
      <c r="D259" s="71" t="s">
        <v>470</v>
      </c>
      <c r="E259" t="s">
        <v>471</v>
      </c>
      <c r="F259" t="s">
        <v>472</v>
      </c>
      <c r="G259" t="s">
        <v>473</v>
      </c>
      <c r="H259" t="s">
        <v>474</v>
      </c>
      <c r="I259" t="s">
        <v>475</v>
      </c>
    </row>
    <row r="260" spans="1:9" x14ac:dyDescent="0.25">
      <c r="A260" s="71" t="s">
        <v>476</v>
      </c>
      <c r="B260" s="71" t="s">
        <v>468</v>
      </c>
      <c r="C260" s="71" t="s">
        <v>477</v>
      </c>
      <c r="D260" s="71" t="s">
        <v>470</v>
      </c>
      <c r="E260" t="s">
        <v>478</v>
      </c>
      <c r="F260" t="s">
        <v>478</v>
      </c>
      <c r="G260" t="s">
        <v>478</v>
      </c>
      <c r="H260" t="s">
        <v>478</v>
      </c>
      <c r="I260" t="s">
        <v>478</v>
      </c>
    </row>
    <row r="261" spans="1:9" x14ac:dyDescent="0.25">
      <c r="A261" s="71" t="s">
        <v>479</v>
      </c>
      <c r="B261" s="71" t="s">
        <v>468</v>
      </c>
      <c r="C261" s="71" t="s">
        <v>480</v>
      </c>
      <c r="D261" s="71" t="s">
        <v>470</v>
      </c>
      <c r="E261" t="s">
        <v>478</v>
      </c>
      <c r="F261" t="s">
        <v>478</v>
      </c>
      <c r="G261" t="s">
        <v>478</v>
      </c>
      <c r="H261" t="s">
        <v>478</v>
      </c>
      <c r="I261" t="s">
        <v>478</v>
      </c>
    </row>
    <row r="262" spans="1:9" x14ac:dyDescent="0.25">
      <c r="A262" s="71" t="s">
        <v>481</v>
      </c>
      <c r="B262" s="71" t="s">
        <v>468</v>
      </c>
      <c r="C262" s="71" t="s">
        <v>482</v>
      </c>
      <c r="D262" s="71" t="s">
        <v>470</v>
      </c>
      <c r="E262" t="s">
        <v>478</v>
      </c>
      <c r="F262" t="s">
        <v>478</v>
      </c>
      <c r="G262" t="s">
        <v>478</v>
      </c>
      <c r="H262" t="s">
        <v>478</v>
      </c>
      <c r="I262" t="s">
        <v>478</v>
      </c>
    </row>
    <row r="263" spans="1:9" x14ac:dyDescent="0.25">
      <c r="A263" s="71" t="s">
        <v>483</v>
      </c>
      <c r="B263" s="71" t="s">
        <v>468</v>
      </c>
      <c r="C263" s="71" t="s">
        <v>484</v>
      </c>
      <c r="D263" s="71" t="s">
        <v>470</v>
      </c>
      <c r="E263" t="s">
        <v>478</v>
      </c>
      <c r="F263" t="s">
        <v>478</v>
      </c>
      <c r="G263" t="s">
        <v>478</v>
      </c>
      <c r="H263" t="s">
        <v>478</v>
      </c>
      <c r="I263" t="s">
        <v>478</v>
      </c>
    </row>
    <row r="264" spans="1:9" x14ac:dyDescent="0.25">
      <c r="A264" s="71" t="s">
        <v>485</v>
      </c>
      <c r="B264" s="71" t="s">
        <v>468</v>
      </c>
      <c r="C264" s="71" t="s">
        <v>486</v>
      </c>
      <c r="D264" s="71" t="s">
        <v>470</v>
      </c>
      <c r="E264" t="s">
        <v>478</v>
      </c>
      <c r="F264" t="s">
        <v>478</v>
      </c>
      <c r="G264" t="s">
        <v>478</v>
      </c>
      <c r="H264" t="s">
        <v>478</v>
      </c>
      <c r="I264" t="s">
        <v>478</v>
      </c>
    </row>
    <row r="265" spans="1:9" x14ac:dyDescent="0.25">
      <c r="A265" s="71" t="s">
        <v>487</v>
      </c>
      <c r="B265" s="71" t="s">
        <v>468</v>
      </c>
      <c r="C265" s="71" t="s">
        <v>488</v>
      </c>
      <c r="D265" s="71" t="s">
        <v>470</v>
      </c>
      <c r="E265" t="s">
        <v>489</v>
      </c>
      <c r="F265" t="s">
        <v>490</v>
      </c>
      <c r="G265" t="s">
        <v>491</v>
      </c>
      <c r="H265" t="s">
        <v>489</v>
      </c>
      <c r="I265" t="s">
        <v>492</v>
      </c>
    </row>
    <row r="266" spans="1:9" x14ac:dyDescent="0.25">
      <c r="A266" s="71" t="s">
        <v>493</v>
      </c>
      <c r="B266" s="71" t="s">
        <v>468</v>
      </c>
      <c r="C266" s="71" t="s">
        <v>494</v>
      </c>
      <c r="D266" s="71" t="s">
        <v>470</v>
      </c>
      <c r="E266" t="s">
        <v>495</v>
      </c>
      <c r="F266" t="s">
        <v>495</v>
      </c>
      <c r="G266" t="s">
        <v>495</v>
      </c>
      <c r="H266" t="s">
        <v>495</v>
      </c>
      <c r="I266" t="s">
        <v>495</v>
      </c>
    </row>
    <row r="267" spans="1:9" x14ac:dyDescent="0.25">
      <c r="A267" s="71" t="s">
        <v>496</v>
      </c>
      <c r="B267" s="71" t="s">
        <v>468</v>
      </c>
      <c r="C267" s="71" t="s">
        <v>497</v>
      </c>
      <c r="D267" s="71" t="s">
        <v>470</v>
      </c>
      <c r="E267" t="s">
        <v>498</v>
      </c>
      <c r="F267" t="s">
        <v>498</v>
      </c>
      <c r="G267" t="s">
        <v>498</v>
      </c>
      <c r="H267" t="s">
        <v>498</v>
      </c>
      <c r="I267" t="s">
        <v>498</v>
      </c>
    </row>
    <row r="268" spans="1:9" x14ac:dyDescent="0.25">
      <c r="A268" s="71" t="s">
        <v>499</v>
      </c>
      <c r="B268" s="71" t="s">
        <v>468</v>
      </c>
      <c r="C268" s="71" t="s">
        <v>500</v>
      </c>
      <c r="D268" s="71" t="s">
        <v>470</v>
      </c>
      <c r="E268" t="s">
        <v>501</v>
      </c>
      <c r="F268" t="s">
        <v>502</v>
      </c>
      <c r="G268" t="s">
        <v>503</v>
      </c>
      <c r="H268" t="s">
        <v>504</v>
      </c>
      <c r="I268" t="s">
        <v>505</v>
      </c>
    </row>
    <row r="269" spans="1:9" x14ac:dyDescent="0.25">
      <c r="A269" s="71" t="s">
        <v>506</v>
      </c>
      <c r="B269" s="71" t="s">
        <v>468</v>
      </c>
      <c r="C269" s="71" t="s">
        <v>507</v>
      </c>
      <c r="D269" s="71" t="s">
        <v>470</v>
      </c>
      <c r="E269" t="s">
        <v>478</v>
      </c>
      <c r="F269" t="s">
        <v>478</v>
      </c>
      <c r="G269" t="s">
        <v>478</v>
      </c>
      <c r="H269" t="s">
        <v>478</v>
      </c>
      <c r="I269" t="s">
        <v>478</v>
      </c>
    </row>
    <row r="270" spans="1:9" x14ac:dyDescent="0.25">
      <c r="A270" s="71" t="s">
        <v>508</v>
      </c>
      <c r="B270" s="71" t="s">
        <v>468</v>
      </c>
      <c r="C270" s="71" t="s">
        <v>509</v>
      </c>
      <c r="D270" s="71" t="s">
        <v>470</v>
      </c>
      <c r="E270" t="s">
        <v>478</v>
      </c>
      <c r="F270" t="s">
        <v>478</v>
      </c>
      <c r="G270" t="s">
        <v>478</v>
      </c>
      <c r="H270" t="s">
        <v>478</v>
      </c>
      <c r="I270" t="s">
        <v>478</v>
      </c>
    </row>
    <row r="271" spans="1:9" x14ac:dyDescent="0.25">
      <c r="A271" s="71" t="s">
        <v>510</v>
      </c>
      <c r="B271" s="71" t="s">
        <v>468</v>
      </c>
      <c r="C271" s="71" t="s">
        <v>511</v>
      </c>
      <c r="D271" s="71" t="s">
        <v>470</v>
      </c>
      <c r="E271" t="s">
        <v>512</v>
      </c>
      <c r="F271" t="s">
        <v>513</v>
      </c>
      <c r="G271" t="s">
        <v>514</v>
      </c>
      <c r="H271" t="s">
        <v>515</v>
      </c>
      <c r="I271" t="s">
        <v>516</v>
      </c>
    </row>
    <row r="272" spans="1:9" x14ac:dyDescent="0.25">
      <c r="A272" s="71" t="s">
        <v>517</v>
      </c>
      <c r="B272" s="71" t="s">
        <v>468</v>
      </c>
      <c r="C272" s="71" t="s">
        <v>518</v>
      </c>
      <c r="D272" s="71" t="s">
        <v>470</v>
      </c>
      <c r="E272" t="s">
        <v>478</v>
      </c>
      <c r="F272" t="s">
        <v>478</v>
      </c>
      <c r="G272" t="s">
        <v>478</v>
      </c>
      <c r="H272" t="s">
        <v>478</v>
      </c>
      <c r="I272" t="s">
        <v>478</v>
      </c>
    </row>
    <row r="273" spans="1:9" x14ac:dyDescent="0.25">
      <c r="A273" s="71" t="s">
        <v>519</v>
      </c>
      <c r="B273" s="71" t="s">
        <v>468</v>
      </c>
      <c r="C273" s="71" t="s">
        <v>520</v>
      </c>
      <c r="D273" s="71" t="s">
        <v>470</v>
      </c>
      <c r="E273" t="s">
        <v>521</v>
      </c>
      <c r="F273" t="s">
        <v>522</v>
      </c>
      <c r="G273" t="s">
        <v>523</v>
      </c>
      <c r="H273" t="s">
        <v>524</v>
      </c>
      <c r="I273" t="s">
        <v>525</v>
      </c>
    </row>
    <row r="274" spans="1:9" x14ac:dyDescent="0.25">
      <c r="A274" s="71" t="s">
        <v>526</v>
      </c>
      <c r="B274" s="71" t="s">
        <v>468</v>
      </c>
      <c r="C274" s="71" t="s">
        <v>527</v>
      </c>
      <c r="D274" s="71" t="s">
        <v>470</v>
      </c>
      <c r="E274" t="s">
        <v>478</v>
      </c>
      <c r="F274" t="s">
        <v>478</v>
      </c>
      <c r="G274" t="s">
        <v>478</v>
      </c>
      <c r="H274" t="s">
        <v>478</v>
      </c>
      <c r="I274" t="s">
        <v>478</v>
      </c>
    </row>
    <row r="275" spans="1:9" x14ac:dyDescent="0.25">
      <c r="A275" s="71" t="s">
        <v>528</v>
      </c>
      <c r="B275" s="71" t="s">
        <v>468</v>
      </c>
      <c r="C275" s="71" t="s">
        <v>529</v>
      </c>
      <c r="D275" s="71" t="s">
        <v>470</v>
      </c>
      <c r="E275" t="s">
        <v>530</v>
      </c>
      <c r="F275" t="s">
        <v>531</v>
      </c>
      <c r="G275" t="s">
        <v>532</v>
      </c>
      <c r="H275" t="s">
        <v>533</v>
      </c>
      <c r="I275" t="s">
        <v>534</v>
      </c>
    </row>
    <row r="276" spans="1:9" x14ac:dyDescent="0.25">
      <c r="A276" s="71" t="s">
        <v>535</v>
      </c>
      <c r="B276" s="71" t="s">
        <v>468</v>
      </c>
      <c r="C276" s="71" t="s">
        <v>536</v>
      </c>
      <c r="D276" s="71" t="s">
        <v>470</v>
      </c>
      <c r="E276" t="s">
        <v>537</v>
      </c>
      <c r="F276" t="s">
        <v>538</v>
      </c>
      <c r="G276" t="s">
        <v>539</v>
      </c>
      <c r="H276" t="s">
        <v>540</v>
      </c>
      <c r="I276" t="s">
        <v>541</v>
      </c>
    </row>
    <row r="277" spans="1:9" x14ac:dyDescent="0.25">
      <c r="A277" s="71" t="s">
        <v>542</v>
      </c>
      <c r="B277" s="71" t="s">
        <v>429</v>
      </c>
      <c r="C277" s="71" t="s">
        <v>543</v>
      </c>
      <c r="D277" s="71" t="s">
        <v>544</v>
      </c>
      <c r="E277">
        <v>0.59967402222222232</v>
      </c>
      <c r="F277">
        <v>0.59224325555555546</v>
      </c>
      <c r="G277">
        <v>0.59862198611111117</v>
      </c>
      <c r="H277">
        <v>0.59685099444444445</v>
      </c>
      <c r="I277">
        <v>0.56391094999999991</v>
      </c>
    </row>
    <row r="278" spans="1:9" x14ac:dyDescent="0.25">
      <c r="A278" s="71" t="s">
        <v>545</v>
      </c>
      <c r="B278" s="71" t="s">
        <v>429</v>
      </c>
      <c r="C278" s="71" t="s">
        <v>543</v>
      </c>
      <c r="D278" s="71" t="s">
        <v>546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s="71" t="s">
        <v>547</v>
      </c>
      <c r="B279" s="71" t="s">
        <v>429</v>
      </c>
      <c r="C279" s="71" t="s">
        <v>548</v>
      </c>
      <c r="D279" s="71" t="s">
        <v>549</v>
      </c>
      <c r="E279">
        <v>4.51</v>
      </c>
      <c r="F279">
        <v>4.51</v>
      </c>
      <c r="G279">
        <v>4.51</v>
      </c>
      <c r="H279">
        <v>4.51</v>
      </c>
      <c r="I279">
        <v>2.0939999999999999</v>
      </c>
    </row>
    <row r="280" spans="1:9" x14ac:dyDescent="0.25">
      <c r="A280" s="71" t="s">
        <v>550</v>
      </c>
      <c r="B280" s="71" t="s">
        <v>429</v>
      </c>
      <c r="C280" s="71" t="s">
        <v>548</v>
      </c>
      <c r="D280" s="71" t="s">
        <v>551</v>
      </c>
      <c r="E280">
        <v>0.39800000000000002</v>
      </c>
      <c r="F280">
        <v>0.39800000000000002</v>
      </c>
      <c r="G280">
        <v>0.39800000000000002</v>
      </c>
      <c r="H280">
        <v>0.39800000000000002</v>
      </c>
      <c r="I280">
        <v>0.60599999999999998</v>
      </c>
    </row>
    <row r="281" spans="1:9" x14ac:dyDescent="0.25">
      <c r="A281" s="71" t="s">
        <v>552</v>
      </c>
      <c r="B281" s="71" t="s">
        <v>429</v>
      </c>
      <c r="C281" s="71" t="s">
        <v>548</v>
      </c>
      <c r="D281" s="71" t="s">
        <v>553</v>
      </c>
      <c r="E281">
        <v>0.56600000000000006</v>
      </c>
      <c r="F281">
        <v>0.56600000000000006</v>
      </c>
      <c r="G281">
        <v>0.56600000000000006</v>
      </c>
      <c r="H281">
        <v>0.56600000000000006</v>
      </c>
      <c r="I281">
        <v>0.80299999999999994</v>
      </c>
    </row>
  </sheetData>
  <mergeCells count="1">
    <mergeCell ref="C206:C2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tabSelected="1" zoomScale="70" zoomScaleNormal="70" workbookViewId="0">
      <selection activeCell="H27" sqref="H27"/>
    </sheetView>
  </sheetViews>
  <sheetFormatPr baseColWidth="10" defaultRowHeight="15" x14ac:dyDescent="0.25"/>
  <cols>
    <col min="2" max="2" width="24.85546875" style="65" bestFit="1" customWidth="1"/>
    <col min="3" max="3" width="6" style="65" bestFit="1" customWidth="1"/>
    <col min="4" max="4" width="10" style="44" customWidth="1"/>
    <col min="5" max="5" width="12.85546875" style="44" customWidth="1"/>
    <col min="6" max="10" width="12.7109375" style="5" customWidth="1"/>
    <col min="11" max="15" width="12.7109375" style="12" customWidth="1"/>
    <col min="16" max="16" width="9" style="5" customWidth="1"/>
    <col min="17" max="17" width="103.85546875" style="65" customWidth="1"/>
    <col min="18" max="18" width="33.140625" style="44" customWidth="1"/>
    <col min="19" max="19" width="18.85546875" style="44" bestFit="1" customWidth="1"/>
    <col min="20" max="20" width="13.5703125" style="46" bestFit="1" customWidth="1"/>
    <col min="21" max="21" width="15" style="46" bestFit="1" customWidth="1"/>
    <col min="22" max="23" width="11.5703125" style="46" bestFit="1" customWidth="1"/>
    <col min="24" max="24" width="10.42578125" style="44" customWidth="1"/>
    <col min="25" max="25" width="14.85546875" style="44" bestFit="1" customWidth="1"/>
    <col min="26" max="26" width="17.140625" style="44" bestFit="1" customWidth="1"/>
    <col min="27" max="58" width="9.140625" style="46" customWidth="1"/>
  </cols>
  <sheetData>
    <row r="1" spans="2:58" x14ac:dyDescent="0.25">
      <c r="B1" s="76"/>
      <c r="C1" s="76"/>
      <c r="D1" s="77" t="s">
        <v>554</v>
      </c>
      <c r="E1" s="77"/>
      <c r="F1" s="42"/>
      <c r="G1" s="42"/>
      <c r="H1" s="42"/>
      <c r="I1" s="42"/>
      <c r="J1" s="42"/>
      <c r="K1" s="40" t="s">
        <v>555</v>
      </c>
      <c r="L1" s="40"/>
      <c r="M1" s="40"/>
      <c r="N1" s="40"/>
      <c r="O1" s="40"/>
      <c r="P1" s="41"/>
      <c r="Q1" s="50" t="s">
        <v>556</v>
      </c>
      <c r="R1" s="51" t="s">
        <v>557</v>
      </c>
      <c r="S1" s="51"/>
      <c r="T1" s="52"/>
      <c r="U1" s="52"/>
      <c r="V1" s="52"/>
      <c r="W1" s="52"/>
      <c r="AA1" s="44"/>
    </row>
    <row r="2" spans="2:58" s="1" customFormat="1" x14ac:dyDescent="0.25">
      <c r="C2" s="1" t="s">
        <v>558</v>
      </c>
      <c r="D2" s="2" t="s">
        <v>559</v>
      </c>
      <c r="E2" s="2" t="s">
        <v>560</v>
      </c>
      <c r="F2" s="4" t="s">
        <v>561</v>
      </c>
      <c r="G2" s="2" t="s">
        <v>559</v>
      </c>
      <c r="H2" s="2" t="s">
        <v>560</v>
      </c>
      <c r="I2" s="2" t="s">
        <v>559</v>
      </c>
      <c r="J2" s="2" t="s">
        <v>560</v>
      </c>
      <c r="K2" s="11" t="s">
        <v>559</v>
      </c>
      <c r="L2" s="11"/>
      <c r="M2" s="11"/>
      <c r="N2" s="11" t="s">
        <v>560</v>
      </c>
      <c r="O2" s="11"/>
      <c r="P2" s="4"/>
      <c r="R2" s="2" t="s">
        <v>8</v>
      </c>
      <c r="S2" s="2" t="s">
        <v>562</v>
      </c>
      <c r="T2" s="36" t="s">
        <v>4</v>
      </c>
      <c r="U2" s="36" t="s">
        <v>5</v>
      </c>
      <c r="V2" s="36" t="s">
        <v>6</v>
      </c>
      <c r="W2" s="36" t="s">
        <v>7</v>
      </c>
      <c r="Y2" s="2" t="s">
        <v>563</v>
      </c>
      <c r="Z2" s="2" t="s">
        <v>563</v>
      </c>
      <c r="AA2" s="44"/>
    </row>
    <row r="3" spans="2:58" s="1" customFormat="1" x14ac:dyDescent="0.25">
      <c r="B3" s="78"/>
      <c r="C3" s="78"/>
      <c r="D3" s="79" t="s">
        <v>564</v>
      </c>
      <c r="E3" s="79" t="s">
        <v>564</v>
      </c>
      <c r="F3" s="4" t="s">
        <v>565</v>
      </c>
      <c r="G3" s="2" t="s">
        <v>613</v>
      </c>
      <c r="H3" s="2" t="s">
        <v>613</v>
      </c>
      <c r="I3" s="2" t="s">
        <v>563</v>
      </c>
      <c r="J3" s="2" t="s">
        <v>563</v>
      </c>
      <c r="K3" s="11" t="s">
        <v>566</v>
      </c>
      <c r="L3" s="11" t="s">
        <v>567</v>
      </c>
      <c r="M3" s="11" t="s">
        <v>568</v>
      </c>
      <c r="N3" s="11" t="s">
        <v>566</v>
      </c>
      <c r="O3" s="11" t="s">
        <v>567</v>
      </c>
      <c r="P3" s="11" t="s">
        <v>568</v>
      </c>
      <c r="R3" s="2"/>
      <c r="S3" s="2"/>
      <c r="T3" s="36"/>
      <c r="U3" s="36"/>
      <c r="V3" s="36"/>
      <c r="W3" s="36"/>
      <c r="Y3" s="2"/>
      <c r="Z3" s="2"/>
      <c r="AA3" s="44"/>
    </row>
    <row r="4" spans="2:58" x14ac:dyDescent="0.25">
      <c r="B4" s="76"/>
      <c r="C4" s="76"/>
      <c r="D4" s="74"/>
      <c r="E4" s="74"/>
      <c r="Q4" t="s">
        <v>74</v>
      </c>
      <c r="R4" s="44">
        <f>INDEX(DATABASE!$1:$10000,MATCH($Q4,DATABASE!$A:$A,0),MATCH(R$2,DATABASE!$1:$1,0))+0</f>
        <v>0</v>
      </c>
      <c r="S4" s="44">
        <f>AVERAGE(T4:W4)</f>
        <v>135</v>
      </c>
      <c r="T4" s="46">
        <f>INDEX(DATABASE!$1:$10000,MATCH($Q4,DATABASE!$A:$A,0),MATCH(T$2,DATABASE!$1:$1,0))+0</f>
        <v>0</v>
      </c>
      <c r="U4" s="46">
        <f>INDEX(DATABASE!$1:$10000,MATCH($Q4,DATABASE!$A:$A,0),MATCH(U$2,DATABASE!$1:$1,0))+0</f>
        <v>90</v>
      </c>
      <c r="V4" s="46">
        <f>INDEX(DATABASE!$1:$10000,MATCH($Q4,DATABASE!$A:$A,0),MATCH(V$2,DATABASE!$1:$1,0))+0</f>
        <v>180</v>
      </c>
      <c r="W4" s="46">
        <f>INDEX(DATABASE!$1:$10000,MATCH($Q4,DATABASE!$A:$A,0),MATCH(W$2,DATABASE!$1:$1,0))+0</f>
        <v>270</v>
      </c>
      <c r="X4" s="44">
        <v>0</v>
      </c>
      <c r="Y4" s="45" t="str">
        <f t="shared" ref="Y4:Y10" si="0">IF(AA4,R3/R4*1000,"")</f>
        <v/>
      </c>
      <c r="Z4" s="45" t="str">
        <f t="shared" ref="Z4:Z10" si="1">IF(AA4,S3/S4*1000,"")</f>
        <v/>
      </c>
      <c r="AA4" s="44">
        <f t="shared" ref="AA4:AA35" si="2">IF(ISNUMBER(SEARCH("[W]",Q4)),1,0)</f>
        <v>0</v>
      </c>
    </row>
    <row r="5" spans="2:58" x14ac:dyDescent="0.25">
      <c r="B5" s="76"/>
      <c r="C5" s="76"/>
      <c r="D5" s="74"/>
      <c r="E5" s="74"/>
      <c r="Q5" t="s">
        <v>79</v>
      </c>
      <c r="R5" s="44">
        <f>INDEX(DATABASE!$1:$10000,MATCH($Q5,DATABASE!$A:$A,0),MATCH(R$2,DATABASE!$1:$1,0))+0</f>
        <v>168</v>
      </c>
      <c r="S5" s="44">
        <f>AVERAGE(T5:W5)</f>
        <v>168</v>
      </c>
      <c r="T5" s="46">
        <f>INDEX(DATABASE!$1:$10000,MATCH($Q5,DATABASE!$A:$A,0),MATCH(T$2,DATABASE!$1:$1,0))+0</f>
        <v>168</v>
      </c>
      <c r="U5" s="46">
        <f>INDEX(DATABASE!$1:$10000,MATCH($Q5,DATABASE!$A:$A,0),MATCH(U$2,DATABASE!$1:$1,0))+0</f>
        <v>168</v>
      </c>
      <c r="V5" s="46">
        <f>INDEX(DATABASE!$1:$10000,MATCH($Q5,DATABASE!$A:$A,0),MATCH(V$2,DATABASE!$1:$1,0))+0</f>
        <v>168</v>
      </c>
      <c r="W5" s="46">
        <f>INDEX(DATABASE!$1:$10000,MATCH($Q5,DATABASE!$A:$A,0),MATCH(W$2,DATABASE!$1:$1,0))+0</f>
        <v>168</v>
      </c>
      <c r="X5" s="44">
        <v>1</v>
      </c>
      <c r="Y5" s="45" t="str">
        <f t="shared" si="0"/>
        <v/>
      </c>
      <c r="Z5" s="45" t="str">
        <f t="shared" si="1"/>
        <v/>
      </c>
      <c r="AA5" s="44">
        <f t="shared" si="2"/>
        <v>0</v>
      </c>
    </row>
    <row r="6" spans="2:58" ht="15.75" customHeight="1" x14ac:dyDescent="0.25">
      <c r="Y6" s="45" t="str">
        <f t="shared" si="0"/>
        <v/>
      </c>
      <c r="Z6" s="45" t="str">
        <f t="shared" si="1"/>
        <v/>
      </c>
      <c r="AA6" s="44">
        <f t="shared" si="2"/>
        <v>0</v>
      </c>
    </row>
    <row r="7" spans="2:58" s="48" customFormat="1" ht="15.75" customHeight="1" x14ac:dyDescent="0.25">
      <c r="B7" s="48" t="s">
        <v>430</v>
      </c>
      <c r="C7" s="48" t="s">
        <v>566</v>
      </c>
      <c r="D7" s="7">
        <f>IF(NOT($X7),R7,"")/1000</f>
        <v>16.200379999999999</v>
      </c>
      <c r="E7" s="7">
        <f>IF(NOT($X7),S7,"")/1000</f>
        <v>16.200379999999999</v>
      </c>
      <c r="F7" s="5">
        <f t="shared" ref="F7:F48" si="3">IF(AND(NOT($X7),E7),(E7-D7)/E7,"")</f>
        <v>0</v>
      </c>
      <c r="G7" s="74">
        <f>IF( AND( $X8, NOT(ISERR(R8)) ),R8/1000,"")</f>
        <v>364.91821999999996</v>
      </c>
      <c r="H7" s="74">
        <f>IF( AND( $X8, NOT(ISERR(S8)) ),S8/1000,"")</f>
        <v>364.91821999999996</v>
      </c>
      <c r="I7" s="74">
        <f>IF( AND( $X8, NOT(ISERR(Y8)) ),Y8,"")</f>
        <v>44.3945495514036</v>
      </c>
      <c r="J7" s="74">
        <f>IF( AND( $X8, NOT(ISERR(Z8)) ),Z8,"")</f>
        <v>44.3945495514036</v>
      </c>
      <c r="K7" s="12">
        <f t="shared" ref="K7:M26" si="4">IF($C7=K$3,$D7,0)</f>
        <v>16.200379999999999</v>
      </c>
      <c r="L7" s="12">
        <f t="shared" si="4"/>
        <v>0</v>
      </c>
      <c r="M7" s="12">
        <f t="shared" si="4"/>
        <v>0</v>
      </c>
      <c r="N7" s="12">
        <f t="shared" ref="N7:P26" si="5">IF($C7=N$3,$E7,0)</f>
        <v>16.200379999999999</v>
      </c>
      <c r="O7" s="12">
        <f t="shared" si="5"/>
        <v>0</v>
      </c>
      <c r="P7" s="12">
        <f t="shared" si="5"/>
        <v>0</v>
      </c>
      <c r="Q7" s="48" t="s">
        <v>82</v>
      </c>
      <c r="R7" s="44">
        <f>INDEX(DATABASE!$1:$10000,MATCH($Q7,DATABASE!$A:$A,0),MATCH(R$2,DATABASE!$1:$1,0))+0</f>
        <v>16200.38</v>
      </c>
      <c r="S7" s="44">
        <f t="shared" ref="S7:S48" si="6">AVERAGE(T7:W7)</f>
        <v>16200.38</v>
      </c>
      <c r="T7" s="46">
        <f>INDEX(DATABASE!$1:$10000,MATCH($Q7,DATABASE!$A:$A,0),MATCH(T$2,DATABASE!$1:$1,0))+0</f>
        <v>16200.38</v>
      </c>
      <c r="U7" s="46">
        <f>INDEX(DATABASE!$1:$10000,MATCH($Q7,DATABASE!$A:$A,0),MATCH(U$2,DATABASE!$1:$1,0))+0</f>
        <v>16200.38</v>
      </c>
      <c r="V7" s="46">
        <f>INDEX(DATABASE!$1:$10000,MATCH($Q7,DATABASE!$A:$A,0),MATCH(V$2,DATABASE!$1:$1,0))+0</f>
        <v>16200.38</v>
      </c>
      <c r="W7" s="46">
        <f>INDEX(DATABASE!$1:$10000,MATCH($Q7,DATABASE!$A:$A,0),MATCH(W$2,DATABASE!$1:$1,0))+0</f>
        <v>16200.38</v>
      </c>
      <c r="X7" s="7">
        <v>0</v>
      </c>
      <c r="Y7" s="45" t="str">
        <f t="shared" si="0"/>
        <v/>
      </c>
      <c r="Z7" s="45" t="str">
        <f t="shared" si="1"/>
        <v/>
      </c>
      <c r="AA7" s="44">
        <f t="shared" si="2"/>
        <v>0</v>
      </c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</row>
    <row r="8" spans="2:58" x14ac:dyDescent="0.25">
      <c r="F8" s="5" t="str">
        <f t="shared" si="3"/>
        <v/>
      </c>
      <c r="G8" s="74" t="str">
        <f t="shared" ref="G8:G48" si="7">IF( AND( $X9, NOT(ISERR(R9)) ),R9/1000,"")</f>
        <v/>
      </c>
      <c r="H8" s="74" t="str">
        <f t="shared" ref="H8:H48" si="8">IF( AND( $X9, NOT(ISERR(S9)) ),S9/1000,"")</f>
        <v/>
      </c>
      <c r="I8" s="74" t="str">
        <f t="shared" ref="I8:I48" si="9">IF( AND( $X9, NOT(ISERR(Y9)) ),Y9,"")</f>
        <v/>
      </c>
      <c r="J8" s="74" t="str">
        <f t="shared" ref="J8:J48" si="10">IF( AND( $X9, NOT(ISERR(Z9)) ),Z9,"")</f>
        <v/>
      </c>
      <c r="K8" s="12">
        <f t="shared" si="4"/>
        <v>0</v>
      </c>
      <c r="L8" s="12">
        <f t="shared" si="4"/>
        <v>0</v>
      </c>
      <c r="M8" s="12">
        <f t="shared" si="4"/>
        <v>0</v>
      </c>
      <c r="N8" s="12">
        <f t="shared" si="5"/>
        <v>0</v>
      </c>
      <c r="O8" s="12">
        <f t="shared" si="5"/>
        <v>0</v>
      </c>
      <c r="P8" s="12">
        <f t="shared" si="5"/>
        <v>0</v>
      </c>
      <c r="Q8" t="s">
        <v>87</v>
      </c>
      <c r="R8" s="44">
        <f>INDEX(DATABASE!$1:$10000,MATCH($Q8,DATABASE!$A:$A,0),MATCH(R$2,DATABASE!$1:$1,0))+0</f>
        <v>364918.22</v>
      </c>
      <c r="S8" s="44">
        <f t="shared" si="6"/>
        <v>364918.22</v>
      </c>
      <c r="T8" s="46">
        <f>INDEX(DATABASE!$1:$10000,MATCH($Q8,DATABASE!$A:$A,0),MATCH(T$2,DATABASE!$1:$1,0))+0</f>
        <v>364918.22</v>
      </c>
      <c r="U8" s="46">
        <f>INDEX(DATABASE!$1:$10000,MATCH($Q8,DATABASE!$A:$A,0),MATCH(U$2,DATABASE!$1:$1,0))+0</f>
        <v>364918.22</v>
      </c>
      <c r="V8" s="46">
        <f>INDEX(DATABASE!$1:$10000,MATCH($Q8,DATABASE!$A:$A,0),MATCH(V$2,DATABASE!$1:$1,0))+0</f>
        <v>364918.22</v>
      </c>
      <c r="W8" s="46">
        <f>INDEX(DATABASE!$1:$10000,MATCH($Q8,DATABASE!$A:$A,0),MATCH(W$2,DATABASE!$1:$1,0))+0</f>
        <v>364918.22</v>
      </c>
      <c r="X8">
        <v>1</v>
      </c>
      <c r="Y8" s="45">
        <f t="shared" si="0"/>
        <v>44.3945495514036</v>
      </c>
      <c r="Z8" s="45">
        <f t="shared" si="1"/>
        <v>44.3945495514036</v>
      </c>
      <c r="AA8" s="44">
        <f t="shared" si="2"/>
        <v>1</v>
      </c>
    </row>
    <row r="9" spans="2:58" s="48" customFormat="1" ht="15.75" customHeight="1" x14ac:dyDescent="0.25">
      <c r="B9" s="48" t="s">
        <v>99</v>
      </c>
      <c r="C9" s="48" t="s">
        <v>566</v>
      </c>
      <c r="D9" s="7">
        <f>IF(NOT($X9),R9,"")/1000</f>
        <v>0</v>
      </c>
      <c r="E9" s="7">
        <f>IF(NOT($X9),S9,"")/1000</f>
        <v>0</v>
      </c>
      <c r="F9" s="5" t="str">
        <f t="shared" si="3"/>
        <v/>
      </c>
      <c r="G9" s="74">
        <f t="shared" si="7"/>
        <v>0</v>
      </c>
      <c r="H9" s="74">
        <f t="shared" si="8"/>
        <v>0</v>
      </c>
      <c r="I9" s="74" t="str">
        <f t="shared" si="9"/>
        <v/>
      </c>
      <c r="J9" s="74" t="str">
        <f t="shared" si="10"/>
        <v/>
      </c>
      <c r="K9" s="12">
        <f t="shared" si="4"/>
        <v>0</v>
      </c>
      <c r="L9" s="12">
        <f t="shared" si="4"/>
        <v>0</v>
      </c>
      <c r="M9" s="12">
        <f t="shared" si="4"/>
        <v>0</v>
      </c>
      <c r="N9" s="12">
        <f t="shared" si="5"/>
        <v>0</v>
      </c>
      <c r="O9" s="12">
        <f t="shared" si="5"/>
        <v>0</v>
      </c>
      <c r="P9" s="12">
        <f t="shared" si="5"/>
        <v>0</v>
      </c>
      <c r="Q9" s="48" t="s">
        <v>98</v>
      </c>
      <c r="R9" s="44">
        <f>INDEX(DATABASE!$1:$10000,MATCH($Q9,DATABASE!$A:$A,0),MATCH(R$2,DATABASE!$1:$1,0))+0</f>
        <v>0</v>
      </c>
      <c r="S9" s="44">
        <f t="shared" si="6"/>
        <v>0</v>
      </c>
      <c r="T9" s="46">
        <f>INDEX(DATABASE!$1:$10000,MATCH($Q9,DATABASE!$A:$A,0),MATCH(T$2,DATABASE!$1:$1,0))+0</f>
        <v>0</v>
      </c>
      <c r="U9" s="46">
        <f>INDEX(DATABASE!$1:$10000,MATCH($Q9,DATABASE!$A:$A,0),MATCH(U$2,DATABASE!$1:$1,0))+0</f>
        <v>0</v>
      </c>
      <c r="V9" s="46">
        <f>INDEX(DATABASE!$1:$10000,MATCH($Q9,DATABASE!$A:$A,0),MATCH(V$2,DATABASE!$1:$1,0))+0</f>
        <v>0</v>
      </c>
      <c r="W9" s="46">
        <f>INDEX(DATABASE!$1:$10000,MATCH($Q9,DATABASE!$A:$A,0),MATCH(W$2,DATABASE!$1:$1,0))+0</f>
        <v>0</v>
      </c>
      <c r="X9" s="7">
        <v>0</v>
      </c>
      <c r="Y9" s="45" t="str">
        <f t="shared" si="0"/>
        <v/>
      </c>
      <c r="Z9" s="45" t="str">
        <f t="shared" si="1"/>
        <v/>
      </c>
      <c r="AA9" s="44">
        <f t="shared" si="2"/>
        <v>0</v>
      </c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2:58" x14ac:dyDescent="0.25">
      <c r="F10" s="5" t="str">
        <f t="shared" si="3"/>
        <v/>
      </c>
      <c r="G10" s="74" t="str">
        <f t="shared" si="7"/>
        <v/>
      </c>
      <c r="H10" s="74" t="str">
        <f t="shared" si="8"/>
        <v/>
      </c>
      <c r="I10" s="74" t="str">
        <f t="shared" si="9"/>
        <v/>
      </c>
      <c r="J10" s="74" t="str">
        <f t="shared" si="10"/>
        <v/>
      </c>
      <c r="K10" s="12">
        <f t="shared" si="4"/>
        <v>0</v>
      </c>
      <c r="L10" s="12">
        <f t="shared" si="4"/>
        <v>0</v>
      </c>
      <c r="M10" s="12">
        <f t="shared" si="4"/>
        <v>0</v>
      </c>
      <c r="N10" s="12">
        <f t="shared" si="5"/>
        <v>0</v>
      </c>
      <c r="O10" s="12">
        <f t="shared" si="5"/>
        <v>0</v>
      </c>
      <c r="P10" s="12">
        <f t="shared" si="5"/>
        <v>0</v>
      </c>
      <c r="Q10" s="48" t="s">
        <v>100</v>
      </c>
      <c r="R10" s="44">
        <f>INDEX(DATABASE!$1:$10000,MATCH($Q10,DATABASE!$A:$A,0),MATCH(R$2,DATABASE!$1:$1,0))+0</f>
        <v>0</v>
      </c>
      <c r="S10" s="44">
        <f t="shared" si="6"/>
        <v>0</v>
      </c>
      <c r="T10" s="46">
        <f>INDEX(DATABASE!$1:$10000,MATCH($Q10,DATABASE!$A:$A,0),MATCH(T$2,DATABASE!$1:$1,0))+0</f>
        <v>0</v>
      </c>
      <c r="U10" s="46">
        <f>INDEX(DATABASE!$1:$10000,MATCH($Q10,DATABASE!$A:$A,0),MATCH(U$2,DATABASE!$1:$1,0))+0</f>
        <v>0</v>
      </c>
      <c r="V10" s="46">
        <f>INDEX(DATABASE!$1:$10000,MATCH($Q10,DATABASE!$A:$A,0),MATCH(V$2,DATABASE!$1:$1,0))+0</f>
        <v>0</v>
      </c>
      <c r="W10" s="46">
        <f>INDEX(DATABASE!$1:$10000,MATCH($Q10,DATABASE!$A:$A,0),MATCH(W$2,DATABASE!$1:$1,0))+0</f>
        <v>0</v>
      </c>
      <c r="X10">
        <v>1</v>
      </c>
      <c r="Y10" s="45" t="e">
        <f t="shared" si="0"/>
        <v>#DIV/0!</v>
      </c>
      <c r="Z10" s="45" t="e">
        <f t="shared" si="1"/>
        <v>#DIV/0!</v>
      </c>
      <c r="AA10" s="44">
        <f t="shared" si="2"/>
        <v>1</v>
      </c>
    </row>
    <row r="11" spans="2:58" s="48" customFormat="1" ht="15.75" customHeight="1" x14ac:dyDescent="0.25">
      <c r="B11" s="48" t="s">
        <v>569</v>
      </c>
      <c r="C11" s="48" t="s">
        <v>566</v>
      </c>
      <c r="D11" s="7">
        <f>IF(NOT($X11),R11,"")/1000</f>
        <v>85.890929999999997</v>
      </c>
      <c r="E11" s="7">
        <f>IF(NOT($X11),S11,"")/1000</f>
        <v>111.689915</v>
      </c>
      <c r="F11" s="5">
        <f t="shared" si="3"/>
        <v>0.23098759632863899</v>
      </c>
      <c r="G11" s="74">
        <f t="shared" si="7"/>
        <v>2040.1745600000002</v>
      </c>
      <c r="H11" s="74">
        <f t="shared" si="8"/>
        <v>2269.7231225</v>
      </c>
      <c r="I11" s="74">
        <f t="shared" si="9"/>
        <v>42.099794637180452</v>
      </c>
      <c r="J11" s="74">
        <f t="shared" si="10"/>
        <v>49.208607822163998</v>
      </c>
      <c r="K11" s="12">
        <f t="shared" si="4"/>
        <v>85.890929999999997</v>
      </c>
      <c r="L11" s="12">
        <f t="shared" si="4"/>
        <v>0</v>
      </c>
      <c r="M11" s="12">
        <f t="shared" si="4"/>
        <v>0</v>
      </c>
      <c r="N11" s="12">
        <f t="shared" si="5"/>
        <v>111.689915</v>
      </c>
      <c r="O11" s="12">
        <f t="shared" si="5"/>
        <v>0</v>
      </c>
      <c r="P11" s="12">
        <f t="shared" si="5"/>
        <v>0</v>
      </c>
      <c r="Q11" s="48" t="s">
        <v>105</v>
      </c>
      <c r="R11" s="44">
        <f>INDEX(DATABASE!$1:$10000,MATCH($Q11,DATABASE!$A:$A,0),MATCH(R$2,DATABASE!$1:$1,0))+0</f>
        <v>85890.93</v>
      </c>
      <c r="S11" s="44">
        <f t="shared" si="6"/>
        <v>111689.91499999999</v>
      </c>
      <c r="T11" s="46">
        <f>INDEX(DATABASE!$1:$10000,MATCH($Q11,DATABASE!$A:$A,0),MATCH(T$2,DATABASE!$1:$1,0))+0</f>
        <v>111657.56</v>
      </c>
      <c r="U11" s="46">
        <f>INDEX(DATABASE!$1:$10000,MATCH($Q11,DATABASE!$A:$A,0),MATCH(U$2,DATABASE!$1:$1,0))+0</f>
        <v>110872.54</v>
      </c>
      <c r="V11" s="46">
        <f>INDEX(DATABASE!$1:$10000,MATCH($Q11,DATABASE!$A:$A,0),MATCH(V$2,DATABASE!$1:$1,0))+0</f>
        <v>112069.87</v>
      </c>
      <c r="W11" s="46">
        <f>INDEX(DATABASE!$1:$10000,MATCH($Q11,DATABASE!$A:$A,0),MATCH(W$2,DATABASE!$1:$1,0))+0</f>
        <v>112159.69</v>
      </c>
      <c r="X11" s="7">
        <v>0</v>
      </c>
      <c r="Y11" s="45" t="str">
        <f>IF(AA11,R8/R11*1000,"")</f>
        <v/>
      </c>
      <c r="Z11" s="45" t="str">
        <f>IF(AA11,S8/S11*1000,"")</f>
        <v/>
      </c>
      <c r="AA11" s="44">
        <f t="shared" si="2"/>
        <v>0</v>
      </c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</row>
    <row r="12" spans="2:58" x14ac:dyDescent="0.25">
      <c r="F12" s="5" t="str">
        <f t="shared" si="3"/>
        <v/>
      </c>
      <c r="G12" s="74" t="str">
        <f t="shared" si="7"/>
        <v/>
      </c>
      <c r="H12" s="74" t="str">
        <f t="shared" si="8"/>
        <v/>
      </c>
      <c r="I12" s="74" t="str">
        <f t="shared" si="9"/>
        <v/>
      </c>
      <c r="J12" s="74" t="str">
        <f t="shared" si="10"/>
        <v/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5"/>
        <v>0</v>
      </c>
      <c r="O12" s="12">
        <f t="shared" si="5"/>
        <v>0</v>
      </c>
      <c r="P12" s="12">
        <f t="shared" si="5"/>
        <v>0</v>
      </c>
      <c r="Q12" t="s">
        <v>112</v>
      </c>
      <c r="R12" s="44">
        <f>INDEX(DATABASE!$1:$10000,MATCH($Q12,DATABASE!$A:$A,0),MATCH(R$2,DATABASE!$1:$1,0))+0</f>
        <v>2040174.56</v>
      </c>
      <c r="S12" s="44">
        <f t="shared" si="6"/>
        <v>2269723.1225000001</v>
      </c>
      <c r="T12" s="46">
        <f>INDEX(DATABASE!$1:$10000,MATCH($Q12,DATABASE!$A:$A,0),MATCH(T$2,DATABASE!$1:$1,0))+0</f>
        <v>2273877.17</v>
      </c>
      <c r="U12" s="46">
        <f>INDEX(DATABASE!$1:$10000,MATCH($Q12,DATABASE!$A:$A,0),MATCH(U$2,DATABASE!$1:$1,0))+0</f>
        <v>2280415.1800000002</v>
      </c>
      <c r="V12" s="46">
        <f>INDEX(DATABASE!$1:$10000,MATCH($Q12,DATABASE!$A:$A,0),MATCH(V$2,DATABASE!$1:$1,0))+0</f>
        <v>2251431.48</v>
      </c>
      <c r="W12" s="46">
        <f>INDEX(DATABASE!$1:$10000,MATCH($Q12,DATABASE!$A:$A,0),MATCH(W$2,DATABASE!$1:$1,0))+0</f>
        <v>2273168.66</v>
      </c>
      <c r="X12">
        <v>1</v>
      </c>
      <c r="Y12" s="45">
        <f t="shared" ref="Y12:Y20" si="11">IF(AA12,R11/R12*1000,"")</f>
        <v>42.099794637180452</v>
      </c>
      <c r="Z12" s="45">
        <f t="shared" ref="Z12:Z20" si="12">IF(AA12,S11/S12*1000,"")</f>
        <v>49.208607822163998</v>
      </c>
      <c r="AA12" s="44">
        <f t="shared" si="2"/>
        <v>1</v>
      </c>
    </row>
    <row r="13" spans="2:58" x14ac:dyDescent="0.25">
      <c r="B13" t="s">
        <v>570</v>
      </c>
      <c r="C13" t="s">
        <v>567</v>
      </c>
      <c r="D13" s="44">
        <f>IF(NOT($X13),R13,"")/1000</f>
        <v>0</v>
      </c>
      <c r="E13" s="44">
        <f>IF(NOT($X13),S13,"")/1000</f>
        <v>0</v>
      </c>
      <c r="F13" s="5" t="str">
        <f t="shared" si="3"/>
        <v/>
      </c>
      <c r="G13" s="74">
        <f t="shared" si="7"/>
        <v>0</v>
      </c>
      <c r="H13" s="74">
        <f t="shared" si="8"/>
        <v>0</v>
      </c>
      <c r="I13" s="74" t="str">
        <f t="shared" si="9"/>
        <v/>
      </c>
      <c r="J13" s="74" t="str">
        <f t="shared" si="10"/>
        <v/>
      </c>
      <c r="K13" s="12">
        <f t="shared" si="4"/>
        <v>0</v>
      </c>
      <c r="L13" s="12">
        <f t="shared" si="4"/>
        <v>0</v>
      </c>
      <c r="M13" s="12">
        <f t="shared" si="4"/>
        <v>0</v>
      </c>
      <c r="N13" s="12">
        <f t="shared" si="5"/>
        <v>0</v>
      </c>
      <c r="O13" s="12">
        <f t="shared" si="5"/>
        <v>0</v>
      </c>
      <c r="P13" s="12">
        <f t="shared" si="5"/>
        <v>0</v>
      </c>
      <c r="Q13" t="s">
        <v>118</v>
      </c>
      <c r="R13" s="44">
        <f>INDEX(DATABASE!$1:$10000,MATCH($Q13,DATABASE!$A:$A,0),MATCH(R$2,DATABASE!$1:$1,0))+0</f>
        <v>0</v>
      </c>
      <c r="S13" s="44">
        <f t="shared" si="6"/>
        <v>0</v>
      </c>
      <c r="T13" s="46">
        <f>INDEX(DATABASE!$1:$10000,MATCH($Q13,DATABASE!$A:$A,0),MATCH(T$2,DATABASE!$1:$1,0))+0</f>
        <v>0</v>
      </c>
      <c r="U13" s="46">
        <f>INDEX(DATABASE!$1:$10000,MATCH($Q13,DATABASE!$A:$A,0),MATCH(U$2,DATABASE!$1:$1,0))+0</f>
        <v>0</v>
      </c>
      <c r="V13" s="46">
        <f>INDEX(DATABASE!$1:$10000,MATCH($Q13,DATABASE!$A:$A,0),MATCH(V$2,DATABASE!$1:$1,0))+0</f>
        <v>0</v>
      </c>
      <c r="W13" s="46">
        <f>INDEX(DATABASE!$1:$10000,MATCH($Q13,DATABASE!$A:$A,0),MATCH(W$2,DATABASE!$1:$1,0))+0</f>
        <v>0</v>
      </c>
      <c r="X13">
        <v>0</v>
      </c>
      <c r="Y13" s="45" t="str">
        <f t="shared" si="11"/>
        <v/>
      </c>
      <c r="Z13" s="45" t="str">
        <f t="shared" si="12"/>
        <v/>
      </c>
      <c r="AA13" s="44">
        <f t="shared" si="2"/>
        <v>0</v>
      </c>
    </row>
    <row r="14" spans="2:58" x14ac:dyDescent="0.25">
      <c r="F14" s="5" t="str">
        <f t="shared" si="3"/>
        <v/>
      </c>
      <c r="G14" s="74" t="str">
        <f t="shared" si="7"/>
        <v/>
      </c>
      <c r="H14" s="74" t="str">
        <f t="shared" si="8"/>
        <v/>
      </c>
      <c r="I14" s="74" t="str">
        <f t="shared" si="9"/>
        <v/>
      </c>
      <c r="J14" s="74" t="str">
        <f t="shared" si="10"/>
        <v/>
      </c>
      <c r="K14" s="12">
        <f t="shared" si="4"/>
        <v>0</v>
      </c>
      <c r="L14" s="12">
        <f t="shared" si="4"/>
        <v>0</v>
      </c>
      <c r="M14" s="12">
        <f t="shared" si="4"/>
        <v>0</v>
      </c>
      <c r="N14" s="12">
        <f t="shared" si="5"/>
        <v>0</v>
      </c>
      <c r="O14" s="12">
        <f t="shared" si="5"/>
        <v>0</v>
      </c>
      <c r="P14" s="12">
        <f t="shared" si="5"/>
        <v>0</v>
      </c>
      <c r="Q14" t="s">
        <v>119</v>
      </c>
      <c r="R14" s="44">
        <f>INDEX(DATABASE!$1:$10000,MATCH($Q14,DATABASE!$A:$A,0),MATCH(R$2,DATABASE!$1:$1,0))+0</f>
        <v>0</v>
      </c>
      <c r="S14" s="44">
        <f t="shared" si="6"/>
        <v>0</v>
      </c>
      <c r="T14" s="46">
        <f>INDEX(DATABASE!$1:$10000,MATCH($Q14,DATABASE!$A:$A,0),MATCH(T$2,DATABASE!$1:$1,0))+0</f>
        <v>0</v>
      </c>
      <c r="U14" s="46">
        <f>INDEX(DATABASE!$1:$10000,MATCH($Q14,DATABASE!$A:$A,0),MATCH(U$2,DATABASE!$1:$1,0))+0</f>
        <v>0</v>
      </c>
      <c r="V14" s="46">
        <f>INDEX(DATABASE!$1:$10000,MATCH($Q14,DATABASE!$A:$A,0),MATCH(V$2,DATABASE!$1:$1,0))+0</f>
        <v>0</v>
      </c>
      <c r="W14" s="46">
        <f>INDEX(DATABASE!$1:$10000,MATCH($Q14,DATABASE!$A:$A,0),MATCH(W$2,DATABASE!$1:$1,0))+0</f>
        <v>0</v>
      </c>
      <c r="X14">
        <v>1</v>
      </c>
      <c r="Y14" s="45" t="e">
        <f t="shared" si="11"/>
        <v>#DIV/0!</v>
      </c>
      <c r="Z14" s="45" t="e">
        <f t="shared" si="12"/>
        <v>#DIV/0!</v>
      </c>
      <c r="AA14" s="44">
        <f t="shared" si="2"/>
        <v>1</v>
      </c>
    </row>
    <row r="15" spans="2:58" x14ac:dyDescent="0.25">
      <c r="B15" t="s">
        <v>571</v>
      </c>
      <c r="C15" t="s">
        <v>568</v>
      </c>
      <c r="D15" s="7">
        <f>IF(NOT($X15),R15,"")/1000</f>
        <v>0</v>
      </c>
      <c r="E15" s="7">
        <f>IF(NOT($X15),S15,"")/1000</f>
        <v>0</v>
      </c>
      <c r="F15" s="5" t="str">
        <f t="shared" si="3"/>
        <v/>
      </c>
      <c r="G15" s="74">
        <f t="shared" si="7"/>
        <v>0</v>
      </c>
      <c r="H15" s="74">
        <f t="shared" si="8"/>
        <v>0</v>
      </c>
      <c r="I15" s="74" t="str">
        <f t="shared" si="9"/>
        <v/>
      </c>
      <c r="J15" s="74" t="str">
        <f t="shared" si="10"/>
        <v/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t="s">
        <v>120</v>
      </c>
      <c r="R15" s="44">
        <f>INDEX(DATABASE!$1:$10000,MATCH($Q15,DATABASE!$A:$A,0),MATCH(R$2,DATABASE!$1:$1,0))+0</f>
        <v>0</v>
      </c>
      <c r="S15" s="44">
        <f t="shared" si="6"/>
        <v>0</v>
      </c>
      <c r="T15" s="46">
        <f>INDEX(DATABASE!$1:$10000,MATCH($Q15,DATABASE!$A:$A,0),MATCH(T$2,DATABASE!$1:$1,0))+0</f>
        <v>0</v>
      </c>
      <c r="U15" s="46">
        <f>INDEX(DATABASE!$1:$10000,MATCH($Q15,DATABASE!$A:$A,0),MATCH(U$2,DATABASE!$1:$1,0))+0</f>
        <v>0</v>
      </c>
      <c r="V15" s="46">
        <f>INDEX(DATABASE!$1:$10000,MATCH($Q15,DATABASE!$A:$A,0),MATCH(V$2,DATABASE!$1:$1,0))+0</f>
        <v>0</v>
      </c>
      <c r="W15" s="46">
        <f>INDEX(DATABASE!$1:$10000,MATCH($Q15,DATABASE!$A:$A,0),MATCH(W$2,DATABASE!$1:$1,0))+0</f>
        <v>0</v>
      </c>
      <c r="X15">
        <v>0</v>
      </c>
      <c r="Y15" s="45" t="str">
        <f t="shared" si="11"/>
        <v/>
      </c>
      <c r="Z15" s="45" t="str">
        <f t="shared" si="12"/>
        <v/>
      </c>
      <c r="AA15" s="44">
        <f t="shared" si="2"/>
        <v>0</v>
      </c>
    </row>
    <row r="16" spans="2:58" ht="15.75" customHeight="1" x14ac:dyDescent="0.25">
      <c r="F16" s="5" t="str">
        <f t="shared" si="3"/>
        <v/>
      </c>
      <c r="G16" s="74" t="str">
        <f t="shared" si="7"/>
        <v/>
      </c>
      <c r="H16" s="74" t="str">
        <f t="shared" si="8"/>
        <v/>
      </c>
      <c r="I16" s="74" t="str">
        <f t="shared" si="9"/>
        <v/>
      </c>
      <c r="J16" s="74" t="str">
        <f t="shared" si="10"/>
        <v/>
      </c>
      <c r="K16" s="12">
        <f t="shared" si="4"/>
        <v>0</v>
      </c>
      <c r="L16" s="12">
        <f t="shared" si="4"/>
        <v>0</v>
      </c>
      <c r="M16" s="12">
        <f t="shared" si="4"/>
        <v>0</v>
      </c>
      <c r="N16" s="12">
        <f t="shared" si="5"/>
        <v>0</v>
      </c>
      <c r="O16" s="12">
        <f t="shared" si="5"/>
        <v>0</v>
      </c>
      <c r="P16" s="12">
        <f t="shared" si="5"/>
        <v>0</v>
      </c>
      <c r="Q16" t="s">
        <v>121</v>
      </c>
      <c r="R16" s="44">
        <f>INDEX(DATABASE!$1:$10000,MATCH($Q16,DATABASE!$A:$A,0),MATCH(R$2,DATABASE!$1:$1,0))+0</f>
        <v>0</v>
      </c>
      <c r="S16" s="44">
        <f t="shared" si="6"/>
        <v>0</v>
      </c>
      <c r="T16" s="46">
        <f>INDEX(DATABASE!$1:$10000,MATCH($Q16,DATABASE!$A:$A,0),MATCH(T$2,DATABASE!$1:$1,0))+0</f>
        <v>0</v>
      </c>
      <c r="U16" s="46">
        <f>INDEX(DATABASE!$1:$10000,MATCH($Q16,DATABASE!$A:$A,0),MATCH(U$2,DATABASE!$1:$1,0))+0</f>
        <v>0</v>
      </c>
      <c r="V16" s="46">
        <f>INDEX(DATABASE!$1:$10000,MATCH($Q16,DATABASE!$A:$A,0),MATCH(V$2,DATABASE!$1:$1,0))+0</f>
        <v>0</v>
      </c>
      <c r="W16" s="46">
        <f>INDEX(DATABASE!$1:$10000,MATCH($Q16,DATABASE!$A:$A,0),MATCH(W$2,DATABASE!$1:$1,0))+0</f>
        <v>0</v>
      </c>
      <c r="X16">
        <v>1</v>
      </c>
      <c r="Y16" s="45" t="e">
        <f t="shared" si="11"/>
        <v>#DIV/0!</v>
      </c>
      <c r="Z16" s="45" t="e">
        <f t="shared" si="12"/>
        <v>#DIV/0!</v>
      </c>
      <c r="AA16" s="44">
        <f t="shared" si="2"/>
        <v>1</v>
      </c>
    </row>
    <row r="17" spans="2:58" s="48" customFormat="1" ht="15.75" customHeight="1" x14ac:dyDescent="0.25">
      <c r="B17" s="48" t="s">
        <v>572</v>
      </c>
      <c r="C17" s="48" t="s">
        <v>566</v>
      </c>
      <c r="D17" s="7">
        <f>IF(NOT($X17),R17,"")/1000</f>
        <v>0</v>
      </c>
      <c r="E17" s="7">
        <f>IF(NOT($X17),S17,"")/1000</f>
        <v>0</v>
      </c>
      <c r="F17" s="5" t="str">
        <f t="shared" si="3"/>
        <v/>
      </c>
      <c r="G17" s="74">
        <f t="shared" si="7"/>
        <v>0</v>
      </c>
      <c r="H17" s="74">
        <f t="shared" si="8"/>
        <v>0</v>
      </c>
      <c r="I17" s="74" t="str">
        <f t="shared" si="9"/>
        <v/>
      </c>
      <c r="J17" s="74" t="str">
        <f t="shared" si="10"/>
        <v/>
      </c>
      <c r="K17" s="7">
        <f t="shared" si="4"/>
        <v>0</v>
      </c>
      <c r="L17" s="7">
        <f t="shared" si="4"/>
        <v>0</v>
      </c>
      <c r="M17" s="7">
        <f t="shared" si="4"/>
        <v>0</v>
      </c>
      <c r="N17" s="7">
        <f t="shared" si="5"/>
        <v>0</v>
      </c>
      <c r="O17" s="7">
        <f t="shared" si="5"/>
        <v>0</v>
      </c>
      <c r="P17" s="7">
        <f t="shared" si="5"/>
        <v>0</v>
      </c>
      <c r="Q17" s="48" t="s">
        <v>122</v>
      </c>
      <c r="R17" s="44">
        <f>INDEX(DATABASE!$1:$10000,MATCH($Q17,DATABASE!$A:$A,0),MATCH(R$2,DATABASE!$1:$1,0))+0</f>
        <v>0</v>
      </c>
      <c r="S17" s="7">
        <f t="shared" si="6"/>
        <v>0</v>
      </c>
      <c r="T17" s="46">
        <f>INDEX(DATABASE!$1:$10000,MATCH($Q17,DATABASE!$A:$A,0),MATCH(T$2,DATABASE!$1:$1,0))+0</f>
        <v>0</v>
      </c>
      <c r="U17" s="46">
        <f>INDEX(DATABASE!$1:$10000,MATCH($Q17,DATABASE!$A:$A,0),MATCH(U$2,DATABASE!$1:$1,0))+0</f>
        <v>0</v>
      </c>
      <c r="V17" s="46">
        <f>INDEX(DATABASE!$1:$10000,MATCH($Q17,DATABASE!$A:$A,0),MATCH(V$2,DATABASE!$1:$1,0))+0</f>
        <v>0</v>
      </c>
      <c r="W17" s="46">
        <f>INDEX(DATABASE!$1:$10000,MATCH($Q17,DATABASE!$A:$A,0),MATCH(W$2,DATABASE!$1:$1,0))+0</f>
        <v>0</v>
      </c>
      <c r="X17" s="7">
        <v>0</v>
      </c>
      <c r="Y17" s="45" t="str">
        <f t="shared" si="11"/>
        <v/>
      </c>
      <c r="Z17" s="45" t="str">
        <f t="shared" si="12"/>
        <v/>
      </c>
      <c r="AA17" s="44">
        <f t="shared" si="2"/>
        <v>0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</row>
    <row r="18" spans="2:58" ht="15.75" customHeight="1" x14ac:dyDescent="0.25">
      <c r="F18" s="5" t="str">
        <f t="shared" si="3"/>
        <v/>
      </c>
      <c r="G18" s="74" t="str">
        <f t="shared" si="7"/>
        <v/>
      </c>
      <c r="H18" s="74" t="str">
        <f t="shared" si="8"/>
        <v/>
      </c>
      <c r="I18" s="74" t="str">
        <f t="shared" si="9"/>
        <v/>
      </c>
      <c r="J18" s="74" t="str">
        <f t="shared" si="10"/>
        <v/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5"/>
        <v>0</v>
      </c>
      <c r="O18" s="12">
        <f t="shared" si="5"/>
        <v>0</v>
      </c>
      <c r="P18" s="44">
        <f t="shared" si="5"/>
        <v>0</v>
      </c>
      <c r="Q18" t="s">
        <v>124</v>
      </c>
      <c r="R18" s="44">
        <f>INDEX(DATABASE!$1:$10000,MATCH($Q18,DATABASE!$A:$A,0),MATCH(R$2,DATABASE!$1:$1,0))+0</f>
        <v>0</v>
      </c>
      <c r="S18" s="44">
        <f t="shared" si="6"/>
        <v>0</v>
      </c>
      <c r="T18" s="46">
        <f>INDEX(DATABASE!$1:$10000,MATCH($Q18,DATABASE!$A:$A,0),MATCH(T$2,DATABASE!$1:$1,0))+0</f>
        <v>0</v>
      </c>
      <c r="U18" s="46">
        <f>INDEX(DATABASE!$1:$10000,MATCH($Q18,DATABASE!$A:$A,0),MATCH(U$2,DATABASE!$1:$1,0))+0</f>
        <v>0</v>
      </c>
      <c r="V18" s="46">
        <f>INDEX(DATABASE!$1:$10000,MATCH($Q18,DATABASE!$A:$A,0),MATCH(V$2,DATABASE!$1:$1,0))+0</f>
        <v>0</v>
      </c>
      <c r="W18" s="46">
        <f>INDEX(DATABASE!$1:$10000,MATCH($Q18,DATABASE!$A:$A,0),MATCH(W$2,DATABASE!$1:$1,0))+0</f>
        <v>0</v>
      </c>
      <c r="X18">
        <v>1</v>
      </c>
      <c r="Y18" s="45" t="e">
        <f t="shared" si="11"/>
        <v>#DIV/0!</v>
      </c>
      <c r="Z18" s="45" t="e">
        <f t="shared" si="12"/>
        <v>#DIV/0!</v>
      </c>
      <c r="AA18" s="44">
        <f t="shared" si="2"/>
        <v>1</v>
      </c>
    </row>
    <row r="19" spans="2:58" s="48" customFormat="1" ht="15.75" customHeight="1" x14ac:dyDescent="0.25">
      <c r="B19" s="48" t="s">
        <v>572</v>
      </c>
      <c r="C19" s="48" t="s">
        <v>568</v>
      </c>
      <c r="D19" s="7">
        <f>IF(NOT($X19),R19,"")/1000</f>
        <v>0</v>
      </c>
      <c r="E19" s="7">
        <f>IF(NOT($X19),S19,"")/1000</f>
        <v>0</v>
      </c>
      <c r="F19" s="5" t="str">
        <f t="shared" si="3"/>
        <v/>
      </c>
      <c r="G19" s="74">
        <f t="shared" si="7"/>
        <v>0</v>
      </c>
      <c r="H19" s="74">
        <f t="shared" si="8"/>
        <v>0</v>
      </c>
      <c r="I19" s="74" t="str">
        <f t="shared" si="9"/>
        <v/>
      </c>
      <c r="J19" s="74" t="str">
        <f t="shared" si="10"/>
        <v/>
      </c>
      <c r="K19" s="7">
        <f t="shared" si="4"/>
        <v>0</v>
      </c>
      <c r="L19" s="7">
        <f t="shared" si="4"/>
        <v>0</v>
      </c>
      <c r="M19" s="7">
        <f t="shared" si="4"/>
        <v>0</v>
      </c>
      <c r="N19" s="7">
        <f t="shared" si="5"/>
        <v>0</v>
      </c>
      <c r="O19" s="7">
        <f t="shared" si="5"/>
        <v>0</v>
      </c>
      <c r="P19" s="7">
        <f t="shared" si="5"/>
        <v>0</v>
      </c>
      <c r="Q19" s="48" t="s">
        <v>127</v>
      </c>
      <c r="R19" s="44">
        <f>INDEX(DATABASE!$1:$10000,MATCH($Q19,DATABASE!$A:$A,0),MATCH(R$2,DATABASE!$1:$1,0))+0</f>
        <v>0</v>
      </c>
      <c r="S19" s="7">
        <f t="shared" si="6"/>
        <v>0</v>
      </c>
      <c r="T19" s="46">
        <f>INDEX(DATABASE!$1:$10000,MATCH($Q19,DATABASE!$A:$A,0),MATCH(T$2,DATABASE!$1:$1,0))+0</f>
        <v>0</v>
      </c>
      <c r="U19" s="46">
        <f>INDEX(DATABASE!$1:$10000,MATCH($Q19,DATABASE!$A:$A,0),MATCH(U$2,DATABASE!$1:$1,0))+0</f>
        <v>0</v>
      </c>
      <c r="V19" s="46">
        <f>INDEX(DATABASE!$1:$10000,MATCH($Q19,DATABASE!$A:$A,0),MATCH(V$2,DATABASE!$1:$1,0))+0</f>
        <v>0</v>
      </c>
      <c r="W19" s="46">
        <f>INDEX(DATABASE!$1:$10000,MATCH($Q19,DATABASE!$A:$A,0),MATCH(W$2,DATABASE!$1:$1,0))+0</f>
        <v>0</v>
      </c>
      <c r="X19" s="7">
        <v>0</v>
      </c>
      <c r="Y19" s="45" t="str">
        <f t="shared" si="11"/>
        <v/>
      </c>
      <c r="Z19" s="45" t="str">
        <f t="shared" si="12"/>
        <v/>
      </c>
      <c r="AA19" s="44">
        <f t="shared" si="2"/>
        <v>0</v>
      </c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</row>
    <row r="20" spans="2:58" ht="15.75" customHeight="1" x14ac:dyDescent="0.25">
      <c r="F20" s="5" t="str">
        <f t="shared" si="3"/>
        <v/>
      </c>
      <c r="G20" s="74" t="str">
        <f t="shared" si="7"/>
        <v/>
      </c>
      <c r="H20" s="74" t="str">
        <f t="shared" si="8"/>
        <v/>
      </c>
      <c r="I20" s="74" t="str">
        <f t="shared" si="9"/>
        <v/>
      </c>
      <c r="J20" s="74" t="str">
        <f t="shared" si="10"/>
        <v/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5"/>
        <v>0</v>
      </c>
      <c r="O20" s="12">
        <f t="shared" si="5"/>
        <v>0</v>
      </c>
      <c r="P20" s="44">
        <f t="shared" si="5"/>
        <v>0</v>
      </c>
      <c r="Q20" t="s">
        <v>128</v>
      </c>
      <c r="R20" s="44">
        <f>INDEX(DATABASE!$1:$10000,MATCH($Q20,DATABASE!$A:$A,0),MATCH(R$2,DATABASE!$1:$1,0))+0</f>
        <v>0</v>
      </c>
      <c r="S20" s="44">
        <f t="shared" si="6"/>
        <v>0</v>
      </c>
      <c r="T20" s="46">
        <f>INDEX(DATABASE!$1:$10000,MATCH($Q20,DATABASE!$A:$A,0),MATCH(T$2,DATABASE!$1:$1,0))+0</f>
        <v>0</v>
      </c>
      <c r="U20" s="46">
        <f>INDEX(DATABASE!$1:$10000,MATCH($Q20,DATABASE!$A:$A,0),MATCH(U$2,DATABASE!$1:$1,0))+0</f>
        <v>0</v>
      </c>
      <c r="V20" s="46">
        <f>INDEX(DATABASE!$1:$10000,MATCH($Q20,DATABASE!$A:$A,0),MATCH(V$2,DATABASE!$1:$1,0))+0</f>
        <v>0</v>
      </c>
      <c r="W20" s="46">
        <f>INDEX(DATABASE!$1:$10000,MATCH($Q20,DATABASE!$A:$A,0),MATCH(W$2,DATABASE!$1:$1,0))+0</f>
        <v>0</v>
      </c>
      <c r="X20">
        <v>1</v>
      </c>
      <c r="Y20" s="45" t="e">
        <f t="shared" si="11"/>
        <v>#DIV/0!</v>
      </c>
      <c r="Z20" s="45" t="e">
        <f t="shared" si="12"/>
        <v>#DIV/0!</v>
      </c>
      <c r="AA20" s="44">
        <f t="shared" si="2"/>
        <v>1</v>
      </c>
    </row>
    <row r="21" spans="2:58" s="48" customFormat="1" ht="15.75" customHeight="1" x14ac:dyDescent="0.25">
      <c r="B21" s="48" t="s">
        <v>130</v>
      </c>
      <c r="C21" s="48" t="s">
        <v>566</v>
      </c>
      <c r="D21" s="7">
        <f>IF(NOT($X21),R21,"")/1000</f>
        <v>0</v>
      </c>
      <c r="E21" s="7">
        <f>IF(NOT($X21),S21,"")/1000</f>
        <v>0</v>
      </c>
      <c r="F21" s="5" t="str">
        <f t="shared" si="3"/>
        <v/>
      </c>
      <c r="G21" s="74">
        <f t="shared" si="7"/>
        <v>0</v>
      </c>
      <c r="H21" s="74">
        <f t="shared" si="8"/>
        <v>0</v>
      </c>
      <c r="I21" s="74" t="str">
        <f t="shared" si="9"/>
        <v/>
      </c>
      <c r="J21" s="74" t="str">
        <f t="shared" si="10"/>
        <v/>
      </c>
      <c r="K21" s="12">
        <f t="shared" si="4"/>
        <v>0</v>
      </c>
      <c r="L21" s="12">
        <f t="shared" si="4"/>
        <v>0</v>
      </c>
      <c r="M21" s="12">
        <f t="shared" si="4"/>
        <v>0</v>
      </c>
      <c r="N21" s="12">
        <f t="shared" si="5"/>
        <v>0</v>
      </c>
      <c r="O21" s="12">
        <f t="shared" si="5"/>
        <v>0</v>
      </c>
      <c r="P21" s="12">
        <f t="shared" si="5"/>
        <v>0</v>
      </c>
      <c r="Q21" s="48" t="s">
        <v>129</v>
      </c>
      <c r="R21" s="44">
        <f>INDEX(DATABASE!$1:$10000,MATCH($Q21,DATABASE!$A:$A,0),MATCH(R$2,DATABASE!$1:$1,0))+0</f>
        <v>0</v>
      </c>
      <c r="S21" s="44">
        <f t="shared" si="6"/>
        <v>0</v>
      </c>
      <c r="T21" s="46">
        <f>INDEX(DATABASE!$1:$10000,MATCH($Q21,DATABASE!$A:$A,0),MATCH(T$2,DATABASE!$1:$1,0))+0</f>
        <v>0</v>
      </c>
      <c r="U21" s="46">
        <f>INDEX(DATABASE!$1:$10000,MATCH($Q21,DATABASE!$A:$A,0),MATCH(U$2,DATABASE!$1:$1,0))+0</f>
        <v>0</v>
      </c>
      <c r="V21" s="46">
        <f>INDEX(DATABASE!$1:$10000,MATCH($Q21,DATABASE!$A:$A,0),MATCH(V$2,DATABASE!$1:$1,0))+0</f>
        <v>0</v>
      </c>
      <c r="W21" s="46">
        <f>INDEX(DATABASE!$1:$10000,MATCH($Q21,DATABASE!$A:$A,0),MATCH(W$2,DATABASE!$1:$1,0))+0</f>
        <v>0</v>
      </c>
      <c r="X21" s="7">
        <v>0</v>
      </c>
      <c r="Y21" s="45" t="str">
        <f>IF(AA21,R18/R21*1000,"")</f>
        <v/>
      </c>
      <c r="Z21" s="45" t="str">
        <f>IF(AA21,S18/S21*1000,"")</f>
        <v/>
      </c>
      <c r="AA21" s="44">
        <f t="shared" si="2"/>
        <v>0</v>
      </c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</row>
    <row r="22" spans="2:58" ht="15.75" customHeight="1" x14ac:dyDescent="0.25">
      <c r="F22" s="5" t="str">
        <f t="shared" si="3"/>
        <v/>
      </c>
      <c r="G22" s="74" t="str">
        <f t="shared" si="7"/>
        <v/>
      </c>
      <c r="H22" s="74" t="str">
        <f t="shared" si="8"/>
        <v/>
      </c>
      <c r="I22" s="74" t="str">
        <f t="shared" si="9"/>
        <v/>
      </c>
      <c r="J22" s="74" t="str">
        <f t="shared" si="10"/>
        <v/>
      </c>
      <c r="K22" s="12">
        <f t="shared" si="4"/>
        <v>0</v>
      </c>
      <c r="L22" s="12">
        <f t="shared" si="4"/>
        <v>0</v>
      </c>
      <c r="M22" s="12">
        <f t="shared" si="4"/>
        <v>0</v>
      </c>
      <c r="N22" s="12">
        <f t="shared" si="5"/>
        <v>0</v>
      </c>
      <c r="O22" s="12">
        <f t="shared" si="5"/>
        <v>0</v>
      </c>
      <c r="P22" s="44">
        <f t="shared" si="5"/>
        <v>0</v>
      </c>
      <c r="Q22" t="s">
        <v>131</v>
      </c>
      <c r="R22" s="44">
        <f>INDEX(DATABASE!$1:$10000,MATCH($Q22,DATABASE!$A:$A,0),MATCH(R$2,DATABASE!$1:$1,0))+0</f>
        <v>0</v>
      </c>
      <c r="S22" s="44">
        <f t="shared" si="6"/>
        <v>0</v>
      </c>
      <c r="T22" s="46">
        <f>INDEX(DATABASE!$1:$10000,MATCH($Q22,DATABASE!$A:$A,0),MATCH(T$2,DATABASE!$1:$1,0))+0</f>
        <v>0</v>
      </c>
      <c r="U22" s="46">
        <f>INDEX(DATABASE!$1:$10000,MATCH($Q22,DATABASE!$A:$A,0),MATCH(U$2,DATABASE!$1:$1,0))+0</f>
        <v>0</v>
      </c>
      <c r="V22" s="46">
        <f>INDEX(DATABASE!$1:$10000,MATCH($Q22,DATABASE!$A:$A,0),MATCH(V$2,DATABASE!$1:$1,0))+0</f>
        <v>0</v>
      </c>
      <c r="W22" s="46">
        <f>INDEX(DATABASE!$1:$10000,MATCH($Q22,DATABASE!$A:$A,0),MATCH(W$2,DATABASE!$1:$1,0))+0</f>
        <v>0</v>
      </c>
      <c r="X22">
        <v>1</v>
      </c>
      <c r="Y22" s="45" t="e">
        <f t="shared" ref="Y22:Y42" si="13">IF(AA22,R21/R22*1000,"")</f>
        <v>#DIV/0!</v>
      </c>
      <c r="Z22" s="45" t="e">
        <f t="shared" ref="Z22:Z42" si="14">IF(AA22,S21/S22*1000,"")</f>
        <v>#DIV/0!</v>
      </c>
      <c r="AA22" s="44">
        <f t="shared" si="2"/>
        <v>1</v>
      </c>
    </row>
    <row r="23" spans="2:58" s="48" customFormat="1" ht="15.75" customHeight="1" x14ac:dyDescent="0.25">
      <c r="B23" s="48" t="s">
        <v>573</v>
      </c>
      <c r="C23" s="48" t="s">
        <v>566</v>
      </c>
      <c r="D23" s="7">
        <f>IF(NOT($X23),R23,"")/1000</f>
        <v>0</v>
      </c>
      <c r="E23" s="7">
        <f>IF(NOT($X23),S23,"")/1000</f>
        <v>0</v>
      </c>
      <c r="F23" s="5" t="str">
        <f t="shared" si="3"/>
        <v/>
      </c>
      <c r="G23" s="74">
        <f t="shared" si="7"/>
        <v>0</v>
      </c>
      <c r="H23" s="74">
        <f t="shared" si="8"/>
        <v>0</v>
      </c>
      <c r="I23" s="74" t="str">
        <f t="shared" si="9"/>
        <v/>
      </c>
      <c r="J23" s="74" t="str">
        <f t="shared" si="10"/>
        <v/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5"/>
        <v>0</v>
      </c>
      <c r="O23" s="12">
        <f t="shared" si="5"/>
        <v>0</v>
      </c>
      <c r="P23" s="12">
        <f t="shared" si="5"/>
        <v>0</v>
      </c>
      <c r="Q23" s="48" t="s">
        <v>136</v>
      </c>
      <c r="R23" s="44">
        <f>INDEX(DATABASE!$1:$10000,MATCH($Q23,DATABASE!$A:$A,0),MATCH(R$2,DATABASE!$1:$1,0))+0</f>
        <v>0</v>
      </c>
      <c r="S23" s="44">
        <f t="shared" si="6"/>
        <v>0</v>
      </c>
      <c r="T23" s="46">
        <f>INDEX(DATABASE!$1:$10000,MATCH($Q23,DATABASE!$A:$A,0),MATCH(T$2,DATABASE!$1:$1,0))+0</f>
        <v>0</v>
      </c>
      <c r="U23" s="46">
        <f>INDEX(DATABASE!$1:$10000,MATCH($Q23,DATABASE!$A:$A,0),MATCH(U$2,DATABASE!$1:$1,0))+0</f>
        <v>0</v>
      </c>
      <c r="V23" s="46">
        <f>INDEX(DATABASE!$1:$10000,MATCH($Q23,DATABASE!$A:$A,0),MATCH(V$2,DATABASE!$1:$1,0))+0</f>
        <v>0</v>
      </c>
      <c r="W23" s="46">
        <f>INDEX(DATABASE!$1:$10000,MATCH($Q23,DATABASE!$A:$A,0),MATCH(W$2,DATABASE!$1:$1,0))+0</f>
        <v>0</v>
      </c>
      <c r="X23" s="7">
        <v>0</v>
      </c>
      <c r="Y23" s="45" t="str">
        <f t="shared" si="13"/>
        <v/>
      </c>
      <c r="Z23" s="45" t="str">
        <f t="shared" si="14"/>
        <v/>
      </c>
      <c r="AA23" s="44">
        <f t="shared" si="2"/>
        <v>0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</row>
    <row r="24" spans="2:58" ht="15.75" customHeight="1" x14ac:dyDescent="0.25">
      <c r="F24" s="5" t="str">
        <f t="shared" si="3"/>
        <v/>
      </c>
      <c r="G24" s="74" t="str">
        <f t="shared" si="7"/>
        <v/>
      </c>
      <c r="H24" s="74" t="str">
        <f t="shared" si="8"/>
        <v/>
      </c>
      <c r="I24" s="74" t="str">
        <f t="shared" si="9"/>
        <v/>
      </c>
      <c r="J24" s="74" t="str">
        <f t="shared" si="10"/>
        <v/>
      </c>
      <c r="K24" s="12">
        <f t="shared" si="4"/>
        <v>0</v>
      </c>
      <c r="L24" s="12">
        <f t="shared" si="4"/>
        <v>0</v>
      </c>
      <c r="M24" s="12">
        <f t="shared" si="4"/>
        <v>0</v>
      </c>
      <c r="N24" s="12">
        <f t="shared" si="5"/>
        <v>0</v>
      </c>
      <c r="O24" s="12">
        <f t="shared" si="5"/>
        <v>0</v>
      </c>
      <c r="P24" s="44">
        <f t="shared" si="5"/>
        <v>0</v>
      </c>
      <c r="Q24" t="s">
        <v>138</v>
      </c>
      <c r="R24" s="44">
        <f>INDEX(DATABASE!$1:$10000,MATCH($Q24,DATABASE!$A:$A,0),MATCH(R$2,DATABASE!$1:$1,0))+0</f>
        <v>0</v>
      </c>
      <c r="S24" s="44">
        <f t="shared" si="6"/>
        <v>0</v>
      </c>
      <c r="T24" s="46">
        <f>INDEX(DATABASE!$1:$10000,MATCH($Q24,DATABASE!$A:$A,0),MATCH(T$2,DATABASE!$1:$1,0))+0</f>
        <v>0</v>
      </c>
      <c r="U24" s="46">
        <f>INDEX(DATABASE!$1:$10000,MATCH($Q24,DATABASE!$A:$A,0),MATCH(U$2,DATABASE!$1:$1,0))+0</f>
        <v>0</v>
      </c>
      <c r="V24" s="46">
        <f>INDEX(DATABASE!$1:$10000,MATCH($Q24,DATABASE!$A:$A,0),MATCH(V$2,DATABASE!$1:$1,0))+0</f>
        <v>0</v>
      </c>
      <c r="W24" s="46">
        <f>INDEX(DATABASE!$1:$10000,MATCH($Q24,DATABASE!$A:$A,0),MATCH(W$2,DATABASE!$1:$1,0))+0</f>
        <v>0</v>
      </c>
      <c r="X24">
        <v>1</v>
      </c>
      <c r="Y24" s="45" t="e">
        <f t="shared" si="13"/>
        <v>#DIV/0!</v>
      </c>
      <c r="Z24" s="45" t="e">
        <f t="shared" si="14"/>
        <v>#DIV/0!</v>
      </c>
      <c r="AA24" s="44">
        <f t="shared" si="2"/>
        <v>1</v>
      </c>
    </row>
    <row r="25" spans="2:58" s="48" customFormat="1" ht="15.75" customHeight="1" x14ac:dyDescent="0.25">
      <c r="B25" s="48" t="s">
        <v>144</v>
      </c>
      <c r="C25" s="48" t="s">
        <v>566</v>
      </c>
      <c r="D25" s="7">
        <f>IF(NOT($X25),R25,"")/1000</f>
        <v>1.06057</v>
      </c>
      <c r="E25" s="7">
        <f>IF(NOT($X25),S25,"")/1000</f>
        <v>1.1852849999999999</v>
      </c>
      <c r="F25" s="5">
        <f t="shared" si="3"/>
        <v>0.10521941980198848</v>
      </c>
      <c r="G25" s="74">
        <f t="shared" si="7"/>
        <v>10.479389999999999</v>
      </c>
      <c r="H25" s="74">
        <f t="shared" si="8"/>
        <v>10.247100000000001</v>
      </c>
      <c r="I25" s="74">
        <f t="shared" si="9"/>
        <v>101.20531824848584</v>
      </c>
      <c r="J25" s="74">
        <f t="shared" si="10"/>
        <v>115.67028720320867</v>
      </c>
      <c r="K25" s="12">
        <f t="shared" si="4"/>
        <v>1.06057</v>
      </c>
      <c r="L25" s="12">
        <f t="shared" si="4"/>
        <v>0</v>
      </c>
      <c r="M25" s="12">
        <f t="shared" si="4"/>
        <v>0</v>
      </c>
      <c r="N25" s="12">
        <f t="shared" si="5"/>
        <v>1.1852849999999999</v>
      </c>
      <c r="O25" s="12">
        <f t="shared" si="5"/>
        <v>0</v>
      </c>
      <c r="P25" s="12">
        <f t="shared" si="5"/>
        <v>0</v>
      </c>
      <c r="Q25" s="48" t="s">
        <v>143</v>
      </c>
      <c r="R25" s="44">
        <f>INDEX(DATABASE!$1:$10000,MATCH($Q25,DATABASE!$A:$A,0),MATCH(R$2,DATABASE!$1:$1,0))+0</f>
        <v>1060.57</v>
      </c>
      <c r="S25" s="44">
        <f t="shared" si="6"/>
        <v>1185.2849999999999</v>
      </c>
      <c r="T25" s="46">
        <f>INDEX(DATABASE!$1:$10000,MATCH($Q25,DATABASE!$A:$A,0),MATCH(T$2,DATABASE!$1:$1,0))+0</f>
        <v>1176.8</v>
      </c>
      <c r="U25" s="46">
        <f>INDEX(DATABASE!$1:$10000,MATCH($Q25,DATABASE!$A:$A,0),MATCH(U$2,DATABASE!$1:$1,0))+0</f>
        <v>1219.44</v>
      </c>
      <c r="V25" s="46">
        <f>INDEX(DATABASE!$1:$10000,MATCH($Q25,DATABASE!$A:$A,0),MATCH(V$2,DATABASE!$1:$1,0))+0</f>
        <v>1164.9000000000001</v>
      </c>
      <c r="W25" s="46">
        <f>INDEX(DATABASE!$1:$10000,MATCH($Q25,DATABASE!$A:$A,0),MATCH(W$2,DATABASE!$1:$1,0))+0</f>
        <v>1180</v>
      </c>
      <c r="X25" s="7">
        <v>0</v>
      </c>
      <c r="Y25" s="45" t="str">
        <f t="shared" si="13"/>
        <v/>
      </c>
      <c r="Z25" s="45" t="str">
        <f t="shared" si="14"/>
        <v/>
      </c>
      <c r="AA25" s="44">
        <f t="shared" si="2"/>
        <v>0</v>
      </c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</row>
    <row r="26" spans="2:58" ht="15.75" customHeight="1" x14ac:dyDescent="0.25">
      <c r="F26" s="5" t="str">
        <f t="shared" si="3"/>
        <v/>
      </c>
      <c r="G26" s="74" t="str">
        <f t="shared" si="7"/>
        <v/>
      </c>
      <c r="H26" s="74" t="str">
        <f t="shared" si="8"/>
        <v/>
      </c>
      <c r="I26" s="74" t="str">
        <f t="shared" si="9"/>
        <v/>
      </c>
      <c r="J26" s="74" t="str">
        <f t="shared" si="10"/>
        <v/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5"/>
        <v>0</v>
      </c>
      <c r="O26" s="12">
        <f t="shared" si="5"/>
        <v>0</v>
      </c>
      <c r="P26" s="44">
        <f t="shared" si="5"/>
        <v>0</v>
      </c>
      <c r="Q26" t="s">
        <v>150</v>
      </c>
      <c r="R26" s="44">
        <f>INDEX(DATABASE!$1:$10000,MATCH($Q26,DATABASE!$A:$A,0),MATCH(R$2,DATABASE!$1:$1,0))+0</f>
        <v>10479.39</v>
      </c>
      <c r="S26" s="44">
        <f t="shared" si="6"/>
        <v>10247.100000000002</v>
      </c>
      <c r="T26" s="46">
        <f>INDEX(DATABASE!$1:$10000,MATCH($Q26,DATABASE!$A:$A,0),MATCH(T$2,DATABASE!$1:$1,0))+0</f>
        <v>10146.61</v>
      </c>
      <c r="U26" s="46">
        <f>INDEX(DATABASE!$1:$10000,MATCH($Q26,DATABASE!$A:$A,0),MATCH(U$2,DATABASE!$1:$1,0))+0</f>
        <v>10591.33</v>
      </c>
      <c r="V26" s="46">
        <f>INDEX(DATABASE!$1:$10000,MATCH($Q26,DATABASE!$A:$A,0),MATCH(V$2,DATABASE!$1:$1,0))+0</f>
        <v>10131.19</v>
      </c>
      <c r="W26" s="46">
        <f>INDEX(DATABASE!$1:$10000,MATCH($Q26,DATABASE!$A:$A,0),MATCH(W$2,DATABASE!$1:$1,0))+0</f>
        <v>10119.27</v>
      </c>
      <c r="X26">
        <v>1</v>
      </c>
      <c r="Y26" s="45">
        <f t="shared" si="13"/>
        <v>101.20531824848584</v>
      </c>
      <c r="Z26" s="45">
        <f t="shared" si="14"/>
        <v>115.67028720320867</v>
      </c>
      <c r="AA26" s="44">
        <f t="shared" si="2"/>
        <v>1</v>
      </c>
    </row>
    <row r="27" spans="2:58" s="48" customFormat="1" ht="15.75" customHeight="1" x14ac:dyDescent="0.25">
      <c r="B27" s="48" t="s">
        <v>574</v>
      </c>
      <c r="C27" s="48" t="s">
        <v>566</v>
      </c>
      <c r="D27" s="7">
        <f>IF(NOT($X27),R27,"")/1000</f>
        <v>0</v>
      </c>
      <c r="E27" s="7">
        <f>IF(NOT($X27),S27,"")/1000</f>
        <v>0</v>
      </c>
      <c r="F27" s="5" t="str">
        <f t="shared" si="3"/>
        <v/>
      </c>
      <c r="G27" s="74">
        <f t="shared" si="7"/>
        <v>0</v>
      </c>
      <c r="H27" s="74">
        <f t="shared" si="8"/>
        <v>0</v>
      </c>
      <c r="I27" s="74" t="str">
        <f t="shared" si="9"/>
        <v/>
      </c>
      <c r="J27" s="74" t="str">
        <f t="shared" si="10"/>
        <v/>
      </c>
      <c r="K27" s="12">
        <f t="shared" ref="K27:M48" si="15">IF($C27=K$3,$D27,0)</f>
        <v>0</v>
      </c>
      <c r="L27" s="12">
        <f t="shared" si="15"/>
        <v>0</v>
      </c>
      <c r="M27" s="12">
        <f t="shared" si="15"/>
        <v>0</v>
      </c>
      <c r="N27" s="12">
        <f t="shared" ref="N27:P48" si="16">IF($C27=N$3,$E27,0)</f>
        <v>0</v>
      </c>
      <c r="O27" s="12">
        <f t="shared" si="16"/>
        <v>0</v>
      </c>
      <c r="P27" s="12">
        <f t="shared" si="16"/>
        <v>0</v>
      </c>
      <c r="Q27" s="48" t="s">
        <v>160</v>
      </c>
      <c r="R27" s="44">
        <f>INDEX(DATABASE!$1:$10000,MATCH($Q27,DATABASE!$A:$A,0),MATCH(R$2,DATABASE!$1:$1,0))+0</f>
        <v>0</v>
      </c>
      <c r="S27" s="44">
        <f t="shared" si="6"/>
        <v>0</v>
      </c>
      <c r="T27" s="46">
        <f>INDEX(DATABASE!$1:$10000,MATCH($Q27,DATABASE!$A:$A,0),MATCH(T$2,DATABASE!$1:$1,0))+0</f>
        <v>0</v>
      </c>
      <c r="U27" s="46">
        <f>INDEX(DATABASE!$1:$10000,MATCH($Q27,DATABASE!$A:$A,0),MATCH(U$2,DATABASE!$1:$1,0))+0</f>
        <v>0</v>
      </c>
      <c r="V27" s="46">
        <f>INDEX(DATABASE!$1:$10000,MATCH($Q27,DATABASE!$A:$A,0),MATCH(V$2,DATABASE!$1:$1,0))+0</f>
        <v>0</v>
      </c>
      <c r="W27" s="46">
        <f>INDEX(DATABASE!$1:$10000,MATCH($Q27,DATABASE!$A:$A,0),MATCH(W$2,DATABASE!$1:$1,0))+0</f>
        <v>0</v>
      </c>
      <c r="X27" s="7">
        <v>0</v>
      </c>
      <c r="Y27" s="45" t="str">
        <f t="shared" si="13"/>
        <v/>
      </c>
      <c r="Z27" s="45" t="str">
        <f t="shared" si="14"/>
        <v/>
      </c>
      <c r="AA27" s="44">
        <f t="shared" si="2"/>
        <v>0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</row>
    <row r="28" spans="2:58" ht="15.75" customHeight="1" x14ac:dyDescent="0.25">
      <c r="F28" s="5" t="str">
        <f t="shared" si="3"/>
        <v/>
      </c>
      <c r="G28" s="74" t="str">
        <f t="shared" si="7"/>
        <v/>
      </c>
      <c r="H28" s="74" t="str">
        <f t="shared" si="8"/>
        <v/>
      </c>
      <c r="I28" s="74" t="str">
        <f t="shared" si="9"/>
        <v/>
      </c>
      <c r="J28" s="74" t="str">
        <f t="shared" si="10"/>
        <v/>
      </c>
      <c r="K28" s="12">
        <f t="shared" si="15"/>
        <v>0</v>
      </c>
      <c r="L28" s="12">
        <f t="shared" si="15"/>
        <v>0</v>
      </c>
      <c r="M28" s="12">
        <f t="shared" si="15"/>
        <v>0</v>
      </c>
      <c r="N28" s="12">
        <f t="shared" si="16"/>
        <v>0</v>
      </c>
      <c r="O28" s="12">
        <f t="shared" si="16"/>
        <v>0</v>
      </c>
      <c r="P28" s="44">
        <f t="shared" si="16"/>
        <v>0</v>
      </c>
      <c r="Q28" t="s">
        <v>162</v>
      </c>
      <c r="R28" s="44">
        <f>INDEX(DATABASE!$1:$10000,MATCH($Q28,DATABASE!$A:$A,0),MATCH(R$2,DATABASE!$1:$1,0))+0</f>
        <v>0</v>
      </c>
      <c r="S28" s="44">
        <f t="shared" si="6"/>
        <v>0</v>
      </c>
      <c r="T28" s="46">
        <f>INDEX(DATABASE!$1:$10000,MATCH($Q28,DATABASE!$A:$A,0),MATCH(T$2,DATABASE!$1:$1,0))+0</f>
        <v>0</v>
      </c>
      <c r="U28" s="46">
        <f>INDEX(DATABASE!$1:$10000,MATCH($Q28,DATABASE!$A:$A,0),MATCH(U$2,DATABASE!$1:$1,0))+0</f>
        <v>0</v>
      </c>
      <c r="V28" s="46">
        <f>INDEX(DATABASE!$1:$10000,MATCH($Q28,DATABASE!$A:$A,0),MATCH(V$2,DATABASE!$1:$1,0))+0</f>
        <v>0</v>
      </c>
      <c r="W28" s="46">
        <f>INDEX(DATABASE!$1:$10000,MATCH($Q28,DATABASE!$A:$A,0),MATCH(W$2,DATABASE!$1:$1,0))+0</f>
        <v>0</v>
      </c>
      <c r="X28">
        <v>1</v>
      </c>
      <c r="Y28" s="45" t="e">
        <f t="shared" si="13"/>
        <v>#DIV/0!</v>
      </c>
      <c r="Z28" s="45" t="e">
        <f t="shared" si="14"/>
        <v>#DIV/0!</v>
      </c>
      <c r="AA28" s="44">
        <f t="shared" si="2"/>
        <v>1</v>
      </c>
    </row>
    <row r="29" spans="2:58" s="48" customFormat="1" ht="15.75" customHeight="1" x14ac:dyDescent="0.25">
      <c r="B29" s="48" t="s">
        <v>575</v>
      </c>
      <c r="C29" s="48" t="s">
        <v>566</v>
      </c>
      <c r="D29" s="7">
        <f>IF(NOT($X29),R29,"")/1000</f>
        <v>0</v>
      </c>
      <c r="E29" s="7">
        <f>IF(NOT($X29),S29,"")/1000</f>
        <v>0</v>
      </c>
      <c r="F29" s="5" t="str">
        <f t="shared" si="3"/>
        <v/>
      </c>
      <c r="G29" s="74">
        <f t="shared" si="7"/>
        <v>0</v>
      </c>
      <c r="H29" s="74">
        <f t="shared" si="8"/>
        <v>0</v>
      </c>
      <c r="I29" s="74" t="str">
        <f t="shared" si="9"/>
        <v/>
      </c>
      <c r="J29" s="74" t="str">
        <f t="shared" si="10"/>
        <v/>
      </c>
      <c r="K29" s="12">
        <f t="shared" si="15"/>
        <v>0</v>
      </c>
      <c r="L29" s="12">
        <f t="shared" si="15"/>
        <v>0</v>
      </c>
      <c r="M29" s="12">
        <f t="shared" si="15"/>
        <v>0</v>
      </c>
      <c r="N29" s="12">
        <f t="shared" si="16"/>
        <v>0</v>
      </c>
      <c r="O29" s="12">
        <f t="shared" si="16"/>
        <v>0</v>
      </c>
      <c r="P29" s="12">
        <f t="shared" si="16"/>
        <v>0</v>
      </c>
      <c r="Q29" s="48" t="s">
        <v>167</v>
      </c>
      <c r="R29" s="44">
        <f>INDEX(DATABASE!$1:$10000,MATCH($Q29,DATABASE!$A:$A,0),MATCH(R$2,DATABASE!$1:$1,0))+0</f>
        <v>0</v>
      </c>
      <c r="S29" s="44">
        <f t="shared" si="6"/>
        <v>0</v>
      </c>
      <c r="T29" s="46">
        <f>INDEX(DATABASE!$1:$10000,MATCH($Q29,DATABASE!$A:$A,0),MATCH(T$2,DATABASE!$1:$1,0))+0</f>
        <v>0</v>
      </c>
      <c r="U29" s="46">
        <f>INDEX(DATABASE!$1:$10000,MATCH($Q29,DATABASE!$A:$A,0),MATCH(U$2,DATABASE!$1:$1,0))+0</f>
        <v>0</v>
      </c>
      <c r="V29" s="46">
        <f>INDEX(DATABASE!$1:$10000,MATCH($Q29,DATABASE!$A:$A,0),MATCH(V$2,DATABASE!$1:$1,0))+0</f>
        <v>0</v>
      </c>
      <c r="W29" s="46">
        <f>INDEX(DATABASE!$1:$10000,MATCH($Q29,DATABASE!$A:$A,0),MATCH(W$2,DATABASE!$1:$1,0))+0</f>
        <v>0</v>
      </c>
      <c r="X29" s="7">
        <v>0</v>
      </c>
      <c r="Y29" s="45" t="str">
        <f t="shared" si="13"/>
        <v/>
      </c>
      <c r="Z29" s="45" t="str">
        <f t="shared" si="14"/>
        <v/>
      </c>
      <c r="AA29" s="44">
        <f t="shared" si="2"/>
        <v>0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</row>
    <row r="30" spans="2:58" x14ac:dyDescent="0.25">
      <c r="F30" s="5" t="str">
        <f t="shared" si="3"/>
        <v/>
      </c>
      <c r="G30" s="74" t="str">
        <f t="shared" si="7"/>
        <v/>
      </c>
      <c r="H30" s="74" t="str">
        <f t="shared" si="8"/>
        <v/>
      </c>
      <c r="I30" s="74" t="str">
        <f t="shared" si="9"/>
        <v/>
      </c>
      <c r="J30" s="74" t="str">
        <f t="shared" si="10"/>
        <v/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6"/>
        <v>0</v>
      </c>
      <c r="O30" s="12">
        <f t="shared" si="16"/>
        <v>0</v>
      </c>
      <c r="P30" s="44">
        <f t="shared" si="16"/>
        <v>0</v>
      </c>
      <c r="Q30" t="s">
        <v>169</v>
      </c>
      <c r="R30" s="44">
        <f>INDEX(DATABASE!$1:$10000,MATCH($Q30,DATABASE!$A:$A,0),MATCH(R$2,DATABASE!$1:$1,0))+0</f>
        <v>0</v>
      </c>
      <c r="S30" s="44">
        <f t="shared" si="6"/>
        <v>0</v>
      </c>
      <c r="T30" s="46">
        <f>INDEX(DATABASE!$1:$10000,MATCH($Q30,DATABASE!$A:$A,0),MATCH(T$2,DATABASE!$1:$1,0))+0</f>
        <v>0</v>
      </c>
      <c r="U30" s="46">
        <f>INDEX(DATABASE!$1:$10000,MATCH($Q30,DATABASE!$A:$A,0),MATCH(U$2,DATABASE!$1:$1,0))+0</f>
        <v>0</v>
      </c>
      <c r="V30" s="46">
        <f>INDEX(DATABASE!$1:$10000,MATCH($Q30,DATABASE!$A:$A,0),MATCH(V$2,DATABASE!$1:$1,0))+0</f>
        <v>0</v>
      </c>
      <c r="W30" s="46">
        <f>INDEX(DATABASE!$1:$10000,MATCH($Q30,DATABASE!$A:$A,0),MATCH(W$2,DATABASE!$1:$1,0))+0</f>
        <v>0</v>
      </c>
      <c r="X30">
        <v>1</v>
      </c>
      <c r="Y30" s="45" t="e">
        <f t="shared" si="13"/>
        <v>#DIV/0!</v>
      </c>
      <c r="Z30" s="45" t="e">
        <f t="shared" si="14"/>
        <v>#DIV/0!</v>
      </c>
      <c r="AA30" s="44">
        <f t="shared" si="2"/>
        <v>1</v>
      </c>
    </row>
    <row r="31" spans="2:58" x14ac:dyDescent="0.25">
      <c r="B31" t="s">
        <v>576</v>
      </c>
      <c r="C31" t="s">
        <v>567</v>
      </c>
      <c r="D31" s="7">
        <f>IF(NOT($X31),R31,"")/1000</f>
        <v>0</v>
      </c>
      <c r="E31" s="7">
        <f>IF(NOT($X31),S31,"")/1000</f>
        <v>0</v>
      </c>
      <c r="F31" s="5" t="str">
        <f t="shared" si="3"/>
        <v/>
      </c>
      <c r="G31" s="74">
        <f t="shared" si="7"/>
        <v>0</v>
      </c>
      <c r="H31" s="74">
        <f t="shared" si="8"/>
        <v>0</v>
      </c>
      <c r="I31" s="74" t="str">
        <f t="shared" si="9"/>
        <v/>
      </c>
      <c r="J31" s="74" t="str">
        <f t="shared" si="10"/>
        <v/>
      </c>
      <c r="K31" s="12">
        <f t="shared" si="15"/>
        <v>0</v>
      </c>
      <c r="L31" s="12">
        <f t="shared" si="15"/>
        <v>0</v>
      </c>
      <c r="M31" s="12">
        <f t="shared" si="15"/>
        <v>0</v>
      </c>
      <c r="N31" s="12">
        <f t="shared" si="16"/>
        <v>0</v>
      </c>
      <c r="O31" s="12">
        <f t="shared" si="16"/>
        <v>0</v>
      </c>
      <c r="P31" s="44">
        <f t="shared" si="16"/>
        <v>0</v>
      </c>
      <c r="Q31" t="s">
        <v>170</v>
      </c>
      <c r="R31" s="44">
        <f>INDEX(DATABASE!$1:$10000,MATCH($Q31,DATABASE!$A:$A,0),MATCH(R$2,DATABASE!$1:$1,0))+0</f>
        <v>0</v>
      </c>
      <c r="S31" s="44">
        <f t="shared" si="6"/>
        <v>0</v>
      </c>
      <c r="T31" s="46">
        <f>INDEX(DATABASE!$1:$10000,MATCH($Q31,DATABASE!$A:$A,0),MATCH(T$2,DATABASE!$1:$1,0))+0</f>
        <v>0</v>
      </c>
      <c r="U31" s="46">
        <f>INDEX(DATABASE!$1:$10000,MATCH($Q31,DATABASE!$A:$A,0),MATCH(U$2,DATABASE!$1:$1,0))+0</f>
        <v>0</v>
      </c>
      <c r="V31" s="46">
        <f>INDEX(DATABASE!$1:$10000,MATCH($Q31,DATABASE!$A:$A,0),MATCH(V$2,DATABASE!$1:$1,0))+0</f>
        <v>0</v>
      </c>
      <c r="W31" s="46">
        <f>INDEX(DATABASE!$1:$10000,MATCH($Q31,DATABASE!$A:$A,0),MATCH(W$2,DATABASE!$1:$1,0))+0</f>
        <v>0</v>
      </c>
      <c r="X31">
        <v>0</v>
      </c>
      <c r="Y31" s="45" t="str">
        <f t="shared" si="13"/>
        <v/>
      </c>
      <c r="Z31" s="45" t="str">
        <f t="shared" si="14"/>
        <v/>
      </c>
      <c r="AA31" s="44">
        <f t="shared" si="2"/>
        <v>0</v>
      </c>
    </row>
    <row r="32" spans="2:58" x14ac:dyDescent="0.25">
      <c r="F32" s="5" t="str">
        <f t="shared" si="3"/>
        <v/>
      </c>
      <c r="G32" s="74" t="str">
        <f t="shared" si="7"/>
        <v/>
      </c>
      <c r="H32" s="74" t="str">
        <f t="shared" si="8"/>
        <v/>
      </c>
      <c r="I32" s="74" t="str">
        <f t="shared" si="9"/>
        <v/>
      </c>
      <c r="J32" s="74" t="str">
        <f t="shared" si="10"/>
        <v/>
      </c>
      <c r="K32" s="12">
        <f t="shared" si="15"/>
        <v>0</v>
      </c>
      <c r="L32" s="12">
        <f t="shared" si="15"/>
        <v>0</v>
      </c>
      <c r="M32" s="12">
        <f t="shared" si="15"/>
        <v>0</v>
      </c>
      <c r="N32" s="12">
        <f t="shared" si="16"/>
        <v>0</v>
      </c>
      <c r="O32" s="12">
        <f t="shared" si="16"/>
        <v>0</v>
      </c>
      <c r="P32" s="44">
        <f t="shared" si="16"/>
        <v>0</v>
      </c>
      <c r="Q32" t="s">
        <v>171</v>
      </c>
      <c r="R32" s="44">
        <f>INDEX(DATABASE!$1:$10000,MATCH($Q32,DATABASE!$A:$A,0),MATCH(R$2,DATABASE!$1:$1,0))+0</f>
        <v>0</v>
      </c>
      <c r="S32" s="44">
        <f t="shared" si="6"/>
        <v>0</v>
      </c>
      <c r="T32" s="46">
        <f>INDEX(DATABASE!$1:$10000,MATCH($Q32,DATABASE!$A:$A,0),MATCH(T$2,DATABASE!$1:$1,0))+0</f>
        <v>0</v>
      </c>
      <c r="U32" s="46">
        <f>INDEX(DATABASE!$1:$10000,MATCH($Q32,DATABASE!$A:$A,0),MATCH(U$2,DATABASE!$1:$1,0))+0</f>
        <v>0</v>
      </c>
      <c r="V32" s="46">
        <f>INDEX(DATABASE!$1:$10000,MATCH($Q32,DATABASE!$A:$A,0),MATCH(V$2,DATABASE!$1:$1,0))+0</f>
        <v>0</v>
      </c>
      <c r="W32" s="46">
        <f>INDEX(DATABASE!$1:$10000,MATCH($Q32,DATABASE!$A:$A,0),MATCH(W$2,DATABASE!$1:$1,0))+0</f>
        <v>0</v>
      </c>
      <c r="X32">
        <v>1</v>
      </c>
      <c r="Y32" s="45" t="e">
        <f t="shared" si="13"/>
        <v>#DIV/0!</v>
      </c>
      <c r="Z32" s="45" t="e">
        <f t="shared" si="14"/>
        <v>#DIV/0!</v>
      </c>
      <c r="AA32" s="44">
        <f t="shared" si="2"/>
        <v>1</v>
      </c>
    </row>
    <row r="33" spans="2:58" x14ac:dyDescent="0.25">
      <c r="B33" t="s">
        <v>577</v>
      </c>
      <c r="C33" t="s">
        <v>568</v>
      </c>
      <c r="D33" s="7">
        <f>IF(NOT($X33),R33,"")/1000</f>
        <v>0</v>
      </c>
      <c r="E33" s="7">
        <f>IF(NOT($X33),S33,"")/1000</f>
        <v>0</v>
      </c>
      <c r="F33" s="5" t="str">
        <f t="shared" si="3"/>
        <v/>
      </c>
      <c r="G33" s="74">
        <f t="shared" si="7"/>
        <v>0</v>
      </c>
      <c r="H33" s="74">
        <f t="shared" si="8"/>
        <v>0</v>
      </c>
      <c r="I33" s="74" t="str">
        <f t="shared" si="9"/>
        <v/>
      </c>
      <c r="J33" s="74" t="str">
        <f t="shared" si="10"/>
        <v/>
      </c>
      <c r="K33" s="12">
        <f t="shared" si="15"/>
        <v>0</v>
      </c>
      <c r="L33" s="12">
        <f t="shared" si="15"/>
        <v>0</v>
      </c>
      <c r="M33" s="12">
        <f t="shared" si="15"/>
        <v>0</v>
      </c>
      <c r="N33" s="12">
        <f t="shared" si="16"/>
        <v>0</v>
      </c>
      <c r="O33" s="12">
        <f t="shared" si="16"/>
        <v>0</v>
      </c>
      <c r="P33" s="44">
        <f t="shared" si="16"/>
        <v>0</v>
      </c>
      <c r="Q33" t="s">
        <v>172</v>
      </c>
      <c r="R33" s="44">
        <f>INDEX(DATABASE!$1:$10000,MATCH($Q33,DATABASE!$A:$A,0),MATCH(R$2,DATABASE!$1:$1,0))+0</f>
        <v>0</v>
      </c>
      <c r="S33" s="44">
        <f t="shared" si="6"/>
        <v>0</v>
      </c>
      <c r="T33" s="46">
        <f>INDEX(DATABASE!$1:$10000,MATCH($Q33,DATABASE!$A:$A,0),MATCH(T$2,DATABASE!$1:$1,0))+0</f>
        <v>0</v>
      </c>
      <c r="U33" s="46">
        <f>INDEX(DATABASE!$1:$10000,MATCH($Q33,DATABASE!$A:$A,0),MATCH(U$2,DATABASE!$1:$1,0))+0</f>
        <v>0</v>
      </c>
      <c r="V33" s="46">
        <f>INDEX(DATABASE!$1:$10000,MATCH($Q33,DATABASE!$A:$A,0),MATCH(V$2,DATABASE!$1:$1,0))+0</f>
        <v>0</v>
      </c>
      <c r="W33" s="46">
        <f>INDEX(DATABASE!$1:$10000,MATCH($Q33,DATABASE!$A:$A,0),MATCH(W$2,DATABASE!$1:$1,0))+0</f>
        <v>0</v>
      </c>
      <c r="X33">
        <v>0</v>
      </c>
      <c r="Y33" s="45" t="str">
        <f t="shared" si="13"/>
        <v/>
      </c>
      <c r="Z33" s="45" t="str">
        <f t="shared" si="14"/>
        <v/>
      </c>
      <c r="AA33" s="44">
        <f t="shared" si="2"/>
        <v>0</v>
      </c>
    </row>
    <row r="34" spans="2:58" ht="15.75" customHeight="1" x14ac:dyDescent="0.25">
      <c r="F34" s="5" t="str">
        <f t="shared" si="3"/>
        <v/>
      </c>
      <c r="G34" s="74" t="str">
        <f t="shared" si="7"/>
        <v/>
      </c>
      <c r="H34" s="74" t="str">
        <f t="shared" si="8"/>
        <v/>
      </c>
      <c r="I34" s="74" t="str">
        <f t="shared" si="9"/>
        <v/>
      </c>
      <c r="J34" s="74" t="str">
        <f t="shared" si="10"/>
        <v/>
      </c>
      <c r="K34" s="12">
        <f t="shared" si="15"/>
        <v>0</v>
      </c>
      <c r="L34" s="12">
        <f t="shared" si="15"/>
        <v>0</v>
      </c>
      <c r="M34" s="12">
        <f t="shared" si="15"/>
        <v>0</v>
      </c>
      <c r="N34" s="12">
        <f t="shared" si="16"/>
        <v>0</v>
      </c>
      <c r="O34" s="12">
        <f t="shared" si="16"/>
        <v>0</v>
      </c>
      <c r="P34" s="44">
        <f t="shared" si="16"/>
        <v>0</v>
      </c>
      <c r="Q34" t="s">
        <v>173</v>
      </c>
      <c r="R34" s="44">
        <f>INDEX(DATABASE!$1:$10000,MATCH($Q34,DATABASE!$A:$A,0),MATCH(R$2,DATABASE!$1:$1,0))+0</f>
        <v>0</v>
      </c>
      <c r="S34" s="44">
        <f t="shared" si="6"/>
        <v>0</v>
      </c>
      <c r="T34" s="46">
        <f>INDEX(DATABASE!$1:$10000,MATCH($Q34,DATABASE!$A:$A,0),MATCH(T$2,DATABASE!$1:$1,0))+0</f>
        <v>0</v>
      </c>
      <c r="U34" s="46">
        <f>INDEX(DATABASE!$1:$10000,MATCH($Q34,DATABASE!$A:$A,0),MATCH(U$2,DATABASE!$1:$1,0))+0</f>
        <v>0</v>
      </c>
      <c r="V34" s="46">
        <f>INDEX(DATABASE!$1:$10000,MATCH($Q34,DATABASE!$A:$A,0),MATCH(V$2,DATABASE!$1:$1,0))+0</f>
        <v>0</v>
      </c>
      <c r="W34" s="46">
        <f>INDEX(DATABASE!$1:$10000,MATCH($Q34,DATABASE!$A:$A,0),MATCH(W$2,DATABASE!$1:$1,0))+0</f>
        <v>0</v>
      </c>
      <c r="X34">
        <v>1</v>
      </c>
      <c r="Y34" s="45" t="e">
        <f t="shared" si="13"/>
        <v>#DIV/0!</v>
      </c>
      <c r="Z34" s="45" t="e">
        <f t="shared" si="14"/>
        <v>#DIV/0!</v>
      </c>
      <c r="AA34" s="44">
        <f t="shared" si="2"/>
        <v>1</v>
      </c>
    </row>
    <row r="35" spans="2:58" s="48" customFormat="1" ht="15.75" customHeight="1" x14ac:dyDescent="0.25">
      <c r="B35" s="48" t="s">
        <v>578</v>
      </c>
      <c r="C35" s="48" t="s">
        <v>566</v>
      </c>
      <c r="D35" s="7">
        <f>IF(NOT($X35),R35,"")/1000</f>
        <v>-0.43719999999999998</v>
      </c>
      <c r="E35" s="7">
        <f>IF(NOT($X35),S35,"")/1000</f>
        <v>-0.43719999999999998</v>
      </c>
      <c r="F35" s="5">
        <f t="shared" si="3"/>
        <v>0</v>
      </c>
      <c r="G35" s="74">
        <f t="shared" si="7"/>
        <v>-8.216569999999999</v>
      </c>
      <c r="H35" s="74">
        <f t="shared" si="8"/>
        <v>-8.216569999999999</v>
      </c>
      <c r="I35" s="74">
        <f t="shared" si="9"/>
        <v>53.209550944007049</v>
      </c>
      <c r="J35" s="74">
        <f t="shared" si="10"/>
        <v>53.209550944007049</v>
      </c>
      <c r="K35" s="12">
        <f t="shared" si="15"/>
        <v>-0.43719999999999998</v>
      </c>
      <c r="L35" s="12">
        <f t="shared" si="15"/>
        <v>0</v>
      </c>
      <c r="M35" s="12">
        <f t="shared" si="15"/>
        <v>0</v>
      </c>
      <c r="N35" s="12">
        <f t="shared" si="16"/>
        <v>-0.43719999999999998</v>
      </c>
      <c r="O35" s="12">
        <f t="shared" si="16"/>
        <v>0</v>
      </c>
      <c r="P35" s="12">
        <f t="shared" si="16"/>
        <v>0</v>
      </c>
      <c r="Q35" s="48" t="s">
        <v>174</v>
      </c>
      <c r="R35" s="44">
        <f>INDEX(DATABASE!$1:$10000,MATCH($Q35,DATABASE!$A:$A,0),MATCH(R$2,DATABASE!$1:$1,0))+0</f>
        <v>-437.2</v>
      </c>
      <c r="S35" s="44">
        <f t="shared" si="6"/>
        <v>-437.2</v>
      </c>
      <c r="T35" s="46">
        <f>INDEX(DATABASE!$1:$10000,MATCH($Q35,DATABASE!$A:$A,0),MATCH(T$2,DATABASE!$1:$1,0))+0</f>
        <v>-437.2</v>
      </c>
      <c r="U35" s="46">
        <f>INDEX(DATABASE!$1:$10000,MATCH($Q35,DATABASE!$A:$A,0),MATCH(U$2,DATABASE!$1:$1,0))+0</f>
        <v>-437.2</v>
      </c>
      <c r="V35" s="46">
        <f>INDEX(DATABASE!$1:$10000,MATCH($Q35,DATABASE!$A:$A,0),MATCH(V$2,DATABASE!$1:$1,0))+0</f>
        <v>-437.2</v>
      </c>
      <c r="W35" s="46">
        <f>INDEX(DATABASE!$1:$10000,MATCH($Q35,DATABASE!$A:$A,0),MATCH(W$2,DATABASE!$1:$1,0))+0</f>
        <v>-437.2</v>
      </c>
      <c r="X35" s="7">
        <v>0</v>
      </c>
      <c r="Y35" s="45" t="str">
        <f t="shared" si="13"/>
        <v/>
      </c>
      <c r="Z35" s="45" t="str">
        <f t="shared" si="14"/>
        <v/>
      </c>
      <c r="AA35" s="44">
        <f t="shared" si="2"/>
        <v>0</v>
      </c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</row>
    <row r="36" spans="2:58" ht="15.75" customHeight="1" x14ac:dyDescent="0.25">
      <c r="D36" s="44" t="str">
        <f>IF(NOT($X36),R36,"")</f>
        <v/>
      </c>
      <c r="E36" s="44" t="str">
        <f>IF(NOT($X36),S36,"")</f>
        <v/>
      </c>
      <c r="F36" s="5" t="str">
        <f t="shared" si="3"/>
        <v/>
      </c>
      <c r="G36" s="74" t="str">
        <f t="shared" si="7"/>
        <v/>
      </c>
      <c r="H36" s="74" t="str">
        <f t="shared" si="8"/>
        <v/>
      </c>
      <c r="I36" s="74" t="str">
        <f t="shared" si="9"/>
        <v/>
      </c>
      <c r="J36" s="74" t="str">
        <f t="shared" si="10"/>
        <v/>
      </c>
      <c r="K36" s="12">
        <f t="shared" si="15"/>
        <v>0</v>
      </c>
      <c r="L36" s="12">
        <f t="shared" si="15"/>
        <v>0</v>
      </c>
      <c r="M36" s="12">
        <f t="shared" si="15"/>
        <v>0</v>
      </c>
      <c r="N36" s="12">
        <f t="shared" si="16"/>
        <v>0</v>
      </c>
      <c r="O36" s="12">
        <f t="shared" si="16"/>
        <v>0</v>
      </c>
      <c r="P36" s="44">
        <f t="shared" si="16"/>
        <v>0</v>
      </c>
      <c r="Q36" t="s">
        <v>177</v>
      </c>
      <c r="R36" s="44">
        <f>INDEX(DATABASE!$1:$10000,MATCH($Q36,DATABASE!$A:$A,0),MATCH(R$2,DATABASE!$1:$1,0))+0</f>
        <v>-8216.57</v>
      </c>
      <c r="S36" s="44">
        <f t="shared" si="6"/>
        <v>-8216.57</v>
      </c>
      <c r="T36" s="46">
        <f>INDEX(DATABASE!$1:$10000,MATCH($Q36,DATABASE!$A:$A,0),MATCH(T$2,DATABASE!$1:$1,0))+0</f>
        <v>-8216.57</v>
      </c>
      <c r="U36" s="46">
        <f>INDEX(DATABASE!$1:$10000,MATCH($Q36,DATABASE!$A:$A,0),MATCH(U$2,DATABASE!$1:$1,0))+0</f>
        <v>-8216.57</v>
      </c>
      <c r="V36" s="46">
        <f>INDEX(DATABASE!$1:$10000,MATCH($Q36,DATABASE!$A:$A,0),MATCH(V$2,DATABASE!$1:$1,0))+0</f>
        <v>-8216.57</v>
      </c>
      <c r="W36" s="46">
        <f>INDEX(DATABASE!$1:$10000,MATCH($Q36,DATABASE!$A:$A,0),MATCH(W$2,DATABASE!$1:$1,0))+0</f>
        <v>-8216.57</v>
      </c>
      <c r="X36">
        <v>1</v>
      </c>
      <c r="Y36" s="45">
        <f t="shared" si="13"/>
        <v>53.209550944007049</v>
      </c>
      <c r="Z36" s="45">
        <f t="shared" si="14"/>
        <v>53.209550944007049</v>
      </c>
      <c r="AA36" s="44">
        <f t="shared" ref="AA36:AA54" si="17">IF(ISNUMBER(SEARCH("[W]",Q36)),1,0)</f>
        <v>1</v>
      </c>
    </row>
    <row r="37" spans="2:58" s="48" customFormat="1" ht="16.5" customHeight="1" x14ac:dyDescent="0.25">
      <c r="B37" s="48" t="s">
        <v>579</v>
      </c>
      <c r="D37" s="44">
        <f>IF(NOT($X37),R37,"")</f>
        <v>0</v>
      </c>
      <c r="E37" s="44">
        <f>IF(NOT($X37),S37,"")</f>
        <v>0</v>
      </c>
      <c r="F37" s="5" t="str">
        <f t="shared" si="3"/>
        <v/>
      </c>
      <c r="G37" s="74">
        <f t="shared" si="7"/>
        <v>0</v>
      </c>
      <c r="H37" s="74">
        <f t="shared" si="8"/>
        <v>0</v>
      </c>
      <c r="I37" s="74" t="str">
        <f t="shared" si="9"/>
        <v/>
      </c>
      <c r="J37" s="74" t="str">
        <f t="shared" si="10"/>
        <v/>
      </c>
      <c r="K37" s="12">
        <f t="shared" si="15"/>
        <v>0</v>
      </c>
      <c r="L37" s="12">
        <f t="shared" si="15"/>
        <v>0</v>
      </c>
      <c r="M37" s="12">
        <f t="shared" si="15"/>
        <v>0</v>
      </c>
      <c r="N37" s="12">
        <f t="shared" si="16"/>
        <v>0</v>
      </c>
      <c r="O37" s="12">
        <f t="shared" si="16"/>
        <v>0</v>
      </c>
      <c r="P37" s="12">
        <f t="shared" si="16"/>
        <v>0</v>
      </c>
      <c r="Q37" s="48" t="s">
        <v>183</v>
      </c>
      <c r="R37" s="44">
        <f>INDEX(DATABASE!$1:$10000,MATCH($Q37,DATABASE!$A:$A,0),MATCH(R$2,DATABASE!$1:$1,0))+0</f>
        <v>0</v>
      </c>
      <c r="S37" s="44">
        <f t="shared" si="6"/>
        <v>0</v>
      </c>
      <c r="T37" s="46">
        <f>INDEX(DATABASE!$1:$10000,MATCH($Q37,DATABASE!$A:$A,0),MATCH(T$2,DATABASE!$1:$1,0))+0</f>
        <v>0</v>
      </c>
      <c r="U37" s="46">
        <f>INDEX(DATABASE!$1:$10000,MATCH($Q37,DATABASE!$A:$A,0),MATCH(U$2,DATABASE!$1:$1,0))+0</f>
        <v>0</v>
      </c>
      <c r="V37" s="46">
        <f>INDEX(DATABASE!$1:$10000,MATCH($Q37,DATABASE!$A:$A,0),MATCH(V$2,DATABASE!$1:$1,0))+0</f>
        <v>0</v>
      </c>
      <c r="W37" s="46">
        <f>INDEX(DATABASE!$1:$10000,MATCH($Q37,DATABASE!$A:$A,0),MATCH(W$2,DATABASE!$1:$1,0))+0</f>
        <v>0</v>
      </c>
      <c r="X37" s="7">
        <v>0</v>
      </c>
      <c r="Y37" s="45" t="str">
        <f t="shared" si="13"/>
        <v/>
      </c>
      <c r="Z37" s="45" t="str">
        <f t="shared" si="14"/>
        <v/>
      </c>
      <c r="AA37" s="44">
        <f t="shared" si="17"/>
        <v>0</v>
      </c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</row>
    <row r="38" spans="2:58" ht="16.5" customHeight="1" x14ac:dyDescent="0.25">
      <c r="D38" s="44" t="str">
        <f>IF(NOT($X38),R38,"")</f>
        <v/>
      </c>
      <c r="E38" s="44" t="str">
        <f>IF(NOT($X38),S38,"")</f>
        <v/>
      </c>
      <c r="F38" s="5" t="str">
        <f t="shared" si="3"/>
        <v/>
      </c>
      <c r="G38" s="74" t="str">
        <f t="shared" si="7"/>
        <v/>
      </c>
      <c r="H38" s="74" t="str">
        <f t="shared" si="8"/>
        <v/>
      </c>
      <c r="I38" s="74" t="str">
        <f t="shared" si="9"/>
        <v/>
      </c>
      <c r="J38" s="74" t="str">
        <f t="shared" si="10"/>
        <v/>
      </c>
      <c r="K38" s="12">
        <f t="shared" si="15"/>
        <v>0</v>
      </c>
      <c r="L38" s="12">
        <f t="shared" si="15"/>
        <v>0</v>
      </c>
      <c r="M38" s="12">
        <f t="shared" si="15"/>
        <v>0</v>
      </c>
      <c r="N38" s="12">
        <f t="shared" si="16"/>
        <v>0</v>
      </c>
      <c r="O38" s="12">
        <f t="shared" si="16"/>
        <v>0</v>
      </c>
      <c r="P38" s="12">
        <f t="shared" si="16"/>
        <v>0</v>
      </c>
      <c r="Q38" t="s">
        <v>185</v>
      </c>
      <c r="R38" s="44">
        <f>INDEX(DATABASE!$1:$10000,MATCH($Q38,DATABASE!$A:$A,0),MATCH(R$2,DATABASE!$1:$1,0))+0</f>
        <v>0</v>
      </c>
      <c r="S38" s="44">
        <f t="shared" si="6"/>
        <v>0</v>
      </c>
      <c r="T38" s="46">
        <f>INDEX(DATABASE!$1:$10000,MATCH($Q38,DATABASE!$A:$A,0),MATCH(T$2,DATABASE!$1:$1,0))+0</f>
        <v>0</v>
      </c>
      <c r="U38" s="46">
        <f>INDEX(DATABASE!$1:$10000,MATCH($Q38,DATABASE!$A:$A,0),MATCH(U$2,DATABASE!$1:$1,0))+0</f>
        <v>0</v>
      </c>
      <c r="V38" s="46">
        <f>INDEX(DATABASE!$1:$10000,MATCH($Q38,DATABASE!$A:$A,0),MATCH(V$2,DATABASE!$1:$1,0))+0</f>
        <v>0</v>
      </c>
      <c r="W38" s="46">
        <f>INDEX(DATABASE!$1:$10000,MATCH($Q38,DATABASE!$A:$A,0),MATCH(W$2,DATABASE!$1:$1,0))+0</f>
        <v>0</v>
      </c>
      <c r="X38" s="44">
        <v>1</v>
      </c>
      <c r="Y38" s="45" t="e">
        <f t="shared" si="13"/>
        <v>#DIV/0!</v>
      </c>
      <c r="Z38" s="45" t="e">
        <f t="shared" si="14"/>
        <v>#DIV/0!</v>
      </c>
      <c r="AA38" s="44">
        <f t="shared" si="17"/>
        <v>1</v>
      </c>
    </row>
    <row r="39" spans="2:58" ht="16.5" customHeight="1" x14ac:dyDescent="0.25">
      <c r="B39" s="65" t="s">
        <v>191</v>
      </c>
      <c r="D39" s="44">
        <f>IF(NOT($X39),R39,"")</f>
        <v>327.64999999999998</v>
      </c>
      <c r="E39" s="44">
        <f>IF(NOT($X39),S39,"")</f>
        <v>327.63</v>
      </c>
      <c r="F39" s="5">
        <f t="shared" si="3"/>
        <v>-6.1044470896992983E-5</v>
      </c>
      <c r="G39" s="74">
        <f t="shared" si="7"/>
        <v>1.7849600000000001</v>
      </c>
      <c r="H39" s="74">
        <f t="shared" si="8"/>
        <v>1.78654</v>
      </c>
      <c r="I39" s="74">
        <f t="shared" si="9"/>
        <v>183.56153639297239</v>
      </c>
      <c r="J39" s="74">
        <f t="shared" si="10"/>
        <v>183.3880013881581</v>
      </c>
      <c r="K39" s="12">
        <f t="shared" si="15"/>
        <v>0</v>
      </c>
      <c r="L39" s="12">
        <f t="shared" si="15"/>
        <v>0</v>
      </c>
      <c r="M39" s="12">
        <f t="shared" si="15"/>
        <v>0</v>
      </c>
      <c r="N39" s="12">
        <f t="shared" si="16"/>
        <v>0</v>
      </c>
      <c r="O39" s="12">
        <f t="shared" si="16"/>
        <v>0</v>
      </c>
      <c r="P39" s="12">
        <f t="shared" si="16"/>
        <v>0</v>
      </c>
      <c r="Q39" t="s">
        <v>190</v>
      </c>
      <c r="R39" s="44">
        <f>INDEX(DATABASE!$1:$10000,MATCH($Q39,DATABASE!$A:$A,0),MATCH(R$2,DATABASE!$1:$1,0))+0</f>
        <v>327.64999999999998</v>
      </c>
      <c r="S39" s="44">
        <f t="shared" si="6"/>
        <v>327.63</v>
      </c>
      <c r="T39" s="46">
        <f>INDEX(DATABASE!$1:$10000,MATCH($Q39,DATABASE!$A:$A,0),MATCH(T$2,DATABASE!$1:$1,0))+0</f>
        <v>327.62</v>
      </c>
      <c r="U39" s="46">
        <f>INDEX(DATABASE!$1:$10000,MATCH($Q39,DATABASE!$A:$A,0),MATCH(U$2,DATABASE!$1:$1,0))+0</f>
        <v>327.62</v>
      </c>
      <c r="V39" s="46">
        <f>INDEX(DATABASE!$1:$10000,MATCH($Q39,DATABASE!$A:$A,0),MATCH(V$2,DATABASE!$1:$1,0))+0</f>
        <v>327.64</v>
      </c>
      <c r="W39" s="46">
        <f>INDEX(DATABASE!$1:$10000,MATCH($Q39,DATABASE!$A:$A,0),MATCH(W$2,DATABASE!$1:$1,0))+0</f>
        <v>327.64</v>
      </c>
      <c r="X39" s="44">
        <v>0</v>
      </c>
      <c r="Y39" s="45" t="str">
        <f t="shared" si="13"/>
        <v/>
      </c>
      <c r="Z39" s="45" t="str">
        <f t="shared" si="14"/>
        <v/>
      </c>
      <c r="AA39" s="44">
        <f t="shared" si="17"/>
        <v>0</v>
      </c>
    </row>
    <row r="40" spans="2:58" ht="16.5" customHeight="1" x14ac:dyDescent="0.25">
      <c r="D40" s="44" t="str">
        <f>IF(NOT($X40),R40,"")</f>
        <v/>
      </c>
      <c r="E40" s="44" t="str">
        <f>IF(NOT($X40),S40,"")</f>
        <v/>
      </c>
      <c r="F40" s="5" t="str">
        <f t="shared" si="3"/>
        <v/>
      </c>
      <c r="G40" s="74" t="str">
        <f t="shared" si="7"/>
        <v/>
      </c>
      <c r="H40" s="74" t="str">
        <f t="shared" si="8"/>
        <v/>
      </c>
      <c r="I40" s="74" t="str">
        <f t="shared" si="9"/>
        <v/>
      </c>
      <c r="J40" s="74" t="str">
        <f t="shared" si="10"/>
        <v/>
      </c>
      <c r="K40" s="12">
        <f t="shared" si="15"/>
        <v>0</v>
      </c>
      <c r="L40" s="12">
        <f t="shared" si="15"/>
        <v>0</v>
      </c>
      <c r="M40" s="12">
        <f t="shared" si="15"/>
        <v>0</v>
      </c>
      <c r="N40" s="12">
        <f t="shared" si="16"/>
        <v>0</v>
      </c>
      <c r="O40" s="12">
        <f t="shared" si="16"/>
        <v>0</v>
      </c>
      <c r="P40" s="12">
        <f t="shared" si="16"/>
        <v>0</v>
      </c>
      <c r="Q40" t="s">
        <v>195</v>
      </c>
      <c r="R40" s="44">
        <f>INDEX(DATABASE!$1:$10000,MATCH($Q40,DATABASE!$A:$A,0),MATCH(R$2,DATABASE!$1:$1,0))+0</f>
        <v>1784.96</v>
      </c>
      <c r="S40" s="44">
        <f t="shared" si="6"/>
        <v>1786.54</v>
      </c>
      <c r="T40" s="46">
        <f>INDEX(DATABASE!$1:$10000,MATCH($Q40,DATABASE!$A:$A,0),MATCH(T$2,DATABASE!$1:$1,0))+0</f>
        <v>1786.47</v>
      </c>
      <c r="U40" s="46">
        <f>INDEX(DATABASE!$1:$10000,MATCH($Q40,DATABASE!$A:$A,0),MATCH(U$2,DATABASE!$1:$1,0))+0</f>
        <v>1786.48</v>
      </c>
      <c r="V40" s="46">
        <f>INDEX(DATABASE!$1:$10000,MATCH($Q40,DATABASE!$A:$A,0),MATCH(V$2,DATABASE!$1:$1,0))+0</f>
        <v>1786.64</v>
      </c>
      <c r="W40" s="46">
        <f>INDEX(DATABASE!$1:$10000,MATCH($Q40,DATABASE!$A:$A,0),MATCH(W$2,DATABASE!$1:$1,0))+0</f>
        <v>1786.57</v>
      </c>
      <c r="X40" s="44">
        <v>1</v>
      </c>
      <c r="Y40" s="45">
        <f t="shared" si="13"/>
        <v>183.56153639297239</v>
      </c>
      <c r="Z40" s="45">
        <f t="shared" si="14"/>
        <v>183.3880013881581</v>
      </c>
      <c r="AA40" s="44">
        <f t="shared" si="17"/>
        <v>1</v>
      </c>
    </row>
    <row r="41" spans="2:58" ht="16.5" customHeight="1" x14ac:dyDescent="0.25">
      <c r="B41" s="65" t="s">
        <v>206</v>
      </c>
      <c r="D41" s="44">
        <f>IF(NOT($X41),R41,"")</f>
        <v>0</v>
      </c>
      <c r="E41" s="44">
        <f>IF(NOT($X41),S41,"")</f>
        <v>0</v>
      </c>
      <c r="F41" s="5" t="str">
        <f t="shared" si="3"/>
        <v/>
      </c>
      <c r="G41" s="74">
        <f t="shared" si="7"/>
        <v>0</v>
      </c>
      <c r="H41" s="74">
        <f t="shared" si="8"/>
        <v>0</v>
      </c>
      <c r="I41" s="74" t="str">
        <f t="shared" si="9"/>
        <v/>
      </c>
      <c r="J41" s="74" t="str">
        <f t="shared" si="10"/>
        <v/>
      </c>
      <c r="K41" s="12">
        <f t="shared" si="15"/>
        <v>0</v>
      </c>
      <c r="L41" s="12">
        <f t="shared" si="15"/>
        <v>0</v>
      </c>
      <c r="M41" s="12">
        <f t="shared" si="15"/>
        <v>0</v>
      </c>
      <c r="N41" s="12">
        <f t="shared" si="16"/>
        <v>0</v>
      </c>
      <c r="O41" s="12">
        <f t="shared" si="16"/>
        <v>0</v>
      </c>
      <c r="P41" s="12">
        <f t="shared" si="16"/>
        <v>0</v>
      </c>
      <c r="Q41" t="s">
        <v>205</v>
      </c>
      <c r="R41" s="44">
        <f>INDEX(DATABASE!$1:$10000,MATCH($Q41,DATABASE!$A:$A,0),MATCH(R$2,DATABASE!$1:$1,0))+0</f>
        <v>0</v>
      </c>
      <c r="S41" s="44">
        <f t="shared" si="6"/>
        <v>0</v>
      </c>
      <c r="T41" s="46">
        <f>INDEX(DATABASE!$1:$10000,MATCH($Q41,DATABASE!$A:$A,0),MATCH(T$2,DATABASE!$1:$1,0))+0</f>
        <v>0</v>
      </c>
      <c r="U41" s="46">
        <f>INDEX(DATABASE!$1:$10000,MATCH($Q41,DATABASE!$A:$A,0),MATCH(U$2,DATABASE!$1:$1,0))+0</f>
        <v>0</v>
      </c>
      <c r="V41" s="46">
        <f>INDEX(DATABASE!$1:$10000,MATCH($Q41,DATABASE!$A:$A,0),MATCH(V$2,DATABASE!$1:$1,0))+0</f>
        <v>0</v>
      </c>
      <c r="W41" s="46">
        <f>INDEX(DATABASE!$1:$10000,MATCH($Q41,DATABASE!$A:$A,0),MATCH(W$2,DATABASE!$1:$1,0))+0</f>
        <v>0</v>
      </c>
      <c r="X41" s="44">
        <v>0</v>
      </c>
      <c r="Y41" s="45" t="str">
        <f t="shared" si="13"/>
        <v/>
      </c>
      <c r="Z41" s="45" t="str">
        <f t="shared" si="14"/>
        <v/>
      </c>
      <c r="AA41" s="44">
        <f t="shared" si="17"/>
        <v>0</v>
      </c>
    </row>
    <row r="42" spans="2:58" ht="16.5" customHeight="1" x14ac:dyDescent="0.25">
      <c r="D42" s="44" t="str">
        <f>IF(NOT($X42),R42,"")</f>
        <v/>
      </c>
      <c r="E42" s="44" t="str">
        <f>IF(NOT($X42),S42,"")</f>
        <v/>
      </c>
      <c r="F42" s="5" t="str">
        <f t="shared" si="3"/>
        <v/>
      </c>
      <c r="G42" s="74" t="str">
        <f t="shared" si="7"/>
        <v/>
      </c>
      <c r="H42" s="74" t="str">
        <f t="shared" si="8"/>
        <v/>
      </c>
      <c r="I42" s="74" t="str">
        <f t="shared" si="9"/>
        <v/>
      </c>
      <c r="J42" s="74" t="str">
        <f t="shared" si="10"/>
        <v/>
      </c>
      <c r="K42" s="12">
        <f t="shared" si="15"/>
        <v>0</v>
      </c>
      <c r="L42" s="12">
        <f t="shared" si="15"/>
        <v>0</v>
      </c>
      <c r="M42" s="12">
        <f t="shared" si="15"/>
        <v>0</v>
      </c>
      <c r="N42" s="12">
        <f t="shared" si="16"/>
        <v>0</v>
      </c>
      <c r="O42" s="12">
        <f t="shared" si="16"/>
        <v>0</v>
      </c>
      <c r="P42" s="12">
        <f t="shared" si="16"/>
        <v>0</v>
      </c>
      <c r="Q42" t="s">
        <v>207</v>
      </c>
      <c r="R42" s="44">
        <f>INDEX(DATABASE!$1:$10000,MATCH($Q42,DATABASE!$A:$A,0),MATCH(R$2,DATABASE!$1:$1,0))+0</f>
        <v>0</v>
      </c>
      <c r="S42" s="44">
        <f t="shared" si="6"/>
        <v>0</v>
      </c>
      <c r="T42" s="46">
        <f>INDEX(DATABASE!$1:$10000,MATCH($Q42,DATABASE!$A:$A,0),MATCH(T$2,DATABASE!$1:$1,0))+0</f>
        <v>0</v>
      </c>
      <c r="U42" s="46">
        <f>INDEX(DATABASE!$1:$10000,MATCH($Q42,DATABASE!$A:$A,0),MATCH(U$2,DATABASE!$1:$1,0))+0</f>
        <v>0</v>
      </c>
      <c r="V42" s="46">
        <f>INDEX(DATABASE!$1:$10000,MATCH($Q42,DATABASE!$A:$A,0),MATCH(V$2,DATABASE!$1:$1,0))+0</f>
        <v>0</v>
      </c>
      <c r="W42" s="46">
        <f>INDEX(DATABASE!$1:$10000,MATCH($Q42,DATABASE!$A:$A,0),MATCH(W$2,DATABASE!$1:$1,0))+0</f>
        <v>0</v>
      </c>
      <c r="X42" s="44">
        <v>1</v>
      </c>
      <c r="Y42" s="45" t="e">
        <f t="shared" si="13"/>
        <v>#DIV/0!</v>
      </c>
      <c r="Z42" s="45" t="e">
        <f t="shared" si="14"/>
        <v>#DIV/0!</v>
      </c>
      <c r="AA42" s="44">
        <f t="shared" si="17"/>
        <v>1</v>
      </c>
    </row>
    <row r="43" spans="2:58" ht="16.5" customHeight="1" x14ac:dyDescent="0.25">
      <c r="B43" s="65" t="s">
        <v>213</v>
      </c>
      <c r="D43" s="44">
        <f>IF(NOT($X43),R43,"")</f>
        <v>229.1</v>
      </c>
      <c r="E43" s="44">
        <f>IF(NOT($X43),S43,"")</f>
        <v>229.1</v>
      </c>
      <c r="F43" s="5">
        <f t="shared" si="3"/>
        <v>0</v>
      </c>
      <c r="G43" s="74">
        <f t="shared" si="7"/>
        <v>4.3</v>
      </c>
      <c r="H43" s="74">
        <f t="shared" si="8"/>
        <v>4.3</v>
      </c>
      <c r="I43" s="74">
        <f t="shared" si="9"/>
        <v>53.279069767441861</v>
      </c>
      <c r="J43" s="74">
        <f t="shared" si="10"/>
        <v>53.279069767441861</v>
      </c>
      <c r="K43" s="12">
        <f t="shared" si="15"/>
        <v>0</v>
      </c>
      <c r="L43" s="12">
        <f t="shared" si="15"/>
        <v>0</v>
      </c>
      <c r="M43" s="12">
        <f t="shared" si="15"/>
        <v>0</v>
      </c>
      <c r="N43" s="12">
        <f t="shared" si="16"/>
        <v>0</v>
      </c>
      <c r="O43" s="12">
        <f t="shared" si="16"/>
        <v>0</v>
      </c>
      <c r="P43" s="12">
        <f t="shared" si="16"/>
        <v>0</v>
      </c>
      <c r="Q43" t="s">
        <v>212</v>
      </c>
      <c r="R43" s="44">
        <f>INDEX(DATABASE!$1:$10000,MATCH($Q43,DATABASE!$A:$A,0),MATCH(R$2,DATABASE!$1:$1,0))+0</f>
        <v>229.1</v>
      </c>
      <c r="S43" s="44">
        <f t="shared" si="6"/>
        <v>229.1</v>
      </c>
      <c r="T43" s="46">
        <f>INDEX(DATABASE!$1:$10000,MATCH($Q43,DATABASE!$A:$A,0),MATCH(T$2,DATABASE!$1:$1,0))+0</f>
        <v>229.1</v>
      </c>
      <c r="U43" s="46">
        <f>INDEX(DATABASE!$1:$10000,MATCH($Q43,DATABASE!$A:$A,0),MATCH(U$2,DATABASE!$1:$1,0))+0</f>
        <v>229.1</v>
      </c>
      <c r="V43" s="46">
        <f>INDEX(DATABASE!$1:$10000,MATCH($Q43,DATABASE!$A:$A,0),MATCH(V$2,DATABASE!$1:$1,0))+0</f>
        <v>229.1</v>
      </c>
      <c r="W43" s="46">
        <f>INDEX(DATABASE!$1:$10000,MATCH($Q43,DATABASE!$A:$A,0),MATCH(W$2,DATABASE!$1:$1,0))+0</f>
        <v>229.1</v>
      </c>
      <c r="X43" s="44">
        <v>0</v>
      </c>
      <c r="Y43" s="45" t="str">
        <f>IF(AA43,#REF!/R43*1000,"")</f>
        <v/>
      </c>
      <c r="Z43" s="45" t="str">
        <f>IF(AA43,#REF!/S43*1000,"")</f>
        <v/>
      </c>
      <c r="AA43" s="44">
        <f t="shared" si="17"/>
        <v>0</v>
      </c>
    </row>
    <row r="44" spans="2:58" ht="16.5" customHeight="1" x14ac:dyDescent="0.25">
      <c r="D44" s="44" t="str">
        <f t="shared" ref="D44:D47" si="18">IF(NOT($X44),R44,"")</f>
        <v/>
      </c>
      <c r="E44" s="44" t="str">
        <f>IF(NOT($X44),S44,"")</f>
        <v/>
      </c>
      <c r="F44" s="5" t="str">
        <f t="shared" si="3"/>
        <v/>
      </c>
      <c r="G44" s="74" t="str">
        <f t="shared" si="7"/>
        <v/>
      </c>
      <c r="H44" s="74" t="str">
        <f t="shared" si="8"/>
        <v/>
      </c>
      <c r="I44" s="74" t="str">
        <f t="shared" si="9"/>
        <v/>
      </c>
      <c r="J44" s="74" t="str">
        <f t="shared" si="10"/>
        <v/>
      </c>
      <c r="K44" s="12">
        <f t="shared" si="15"/>
        <v>0</v>
      </c>
      <c r="L44" s="12">
        <f t="shared" si="15"/>
        <v>0</v>
      </c>
      <c r="M44" s="12">
        <f t="shared" si="15"/>
        <v>0</v>
      </c>
      <c r="N44" s="12">
        <f t="shared" si="16"/>
        <v>0</v>
      </c>
      <c r="O44" s="12">
        <f t="shared" si="16"/>
        <v>0</v>
      </c>
      <c r="P44" s="12">
        <f t="shared" si="16"/>
        <v>0</v>
      </c>
      <c r="Q44" t="s">
        <v>215</v>
      </c>
      <c r="R44" s="44">
        <f>INDEX(DATABASE!$1:$10000,MATCH($Q44,DATABASE!$A:$A,0),MATCH(R$2,DATABASE!$1:$1,0))+0</f>
        <v>4300</v>
      </c>
      <c r="S44" s="44">
        <f t="shared" si="6"/>
        <v>4300</v>
      </c>
      <c r="T44" s="46">
        <f>INDEX(DATABASE!$1:$10000,MATCH($Q44,DATABASE!$A:$A,0),MATCH(T$2,DATABASE!$1:$1,0))+0</f>
        <v>4300</v>
      </c>
      <c r="U44" s="46">
        <f>INDEX(DATABASE!$1:$10000,MATCH($Q44,DATABASE!$A:$A,0),MATCH(U$2,DATABASE!$1:$1,0))+0</f>
        <v>4300</v>
      </c>
      <c r="V44" s="46">
        <f>INDEX(DATABASE!$1:$10000,MATCH($Q44,DATABASE!$A:$A,0),MATCH(V$2,DATABASE!$1:$1,0))+0</f>
        <v>4300</v>
      </c>
      <c r="W44" s="46">
        <f>INDEX(DATABASE!$1:$10000,MATCH($Q44,DATABASE!$A:$A,0),MATCH(W$2,DATABASE!$1:$1,0))+0</f>
        <v>4300</v>
      </c>
      <c r="X44" s="44">
        <v>1</v>
      </c>
      <c r="Y44" s="45">
        <f>IF(AA44,R43/R44*1000,"")</f>
        <v>53.279069767441861</v>
      </c>
      <c r="Z44" s="45">
        <f>IF(AA44,S43/S44*1000,"")</f>
        <v>53.279069767441861</v>
      </c>
      <c r="AA44" s="44">
        <f t="shared" si="17"/>
        <v>1</v>
      </c>
    </row>
    <row r="45" spans="2:58" s="48" customFormat="1" ht="15.75" customHeight="1" x14ac:dyDescent="0.25">
      <c r="B45" s="48" t="s">
        <v>580</v>
      </c>
      <c r="C45" s="48" t="s">
        <v>566</v>
      </c>
      <c r="D45" s="44">
        <f t="shared" si="18"/>
        <v>229.1</v>
      </c>
      <c r="E45" s="44">
        <f>IF(NOT($X45),S45,"")</f>
        <v>229.1</v>
      </c>
      <c r="F45" s="5">
        <f t="shared" si="3"/>
        <v>0</v>
      </c>
      <c r="G45" s="74">
        <f t="shared" si="7"/>
        <v>4.3</v>
      </c>
      <c r="H45" s="74">
        <f t="shared" si="8"/>
        <v>4.3</v>
      </c>
      <c r="I45" s="74">
        <f t="shared" si="9"/>
        <v>53.279069767441861</v>
      </c>
      <c r="J45" s="74">
        <f t="shared" si="10"/>
        <v>53.279069767441861</v>
      </c>
      <c r="K45" s="12">
        <f t="shared" si="15"/>
        <v>229.1</v>
      </c>
      <c r="L45" s="12">
        <f t="shared" si="15"/>
        <v>0</v>
      </c>
      <c r="M45" s="12">
        <f t="shared" si="15"/>
        <v>0</v>
      </c>
      <c r="N45" s="12">
        <f t="shared" si="16"/>
        <v>229.1</v>
      </c>
      <c r="O45" s="12">
        <f t="shared" si="16"/>
        <v>0</v>
      </c>
      <c r="P45" s="12">
        <f t="shared" si="16"/>
        <v>0</v>
      </c>
      <c r="Q45" s="48" t="s">
        <v>221</v>
      </c>
      <c r="R45" s="44">
        <f>INDEX(DATABASE!$1:$10000,MATCH($Q45,DATABASE!$A:$A,0),MATCH(R$2,DATABASE!$1:$1,0))+0</f>
        <v>229.1</v>
      </c>
      <c r="S45" s="44">
        <f t="shared" si="6"/>
        <v>229.1</v>
      </c>
      <c r="T45" s="46">
        <f>INDEX(DATABASE!$1:$10000,MATCH($Q45,DATABASE!$A:$A,0),MATCH(T$2,DATABASE!$1:$1,0))+0</f>
        <v>229.1</v>
      </c>
      <c r="U45" s="46">
        <f>INDEX(DATABASE!$1:$10000,MATCH($Q45,DATABASE!$A:$A,0),MATCH(U$2,DATABASE!$1:$1,0))+0</f>
        <v>229.1</v>
      </c>
      <c r="V45" s="46">
        <f>INDEX(DATABASE!$1:$10000,MATCH($Q45,DATABASE!$A:$A,0),MATCH(V$2,DATABASE!$1:$1,0))+0</f>
        <v>229.1</v>
      </c>
      <c r="W45" s="46">
        <f>INDEX(DATABASE!$1:$10000,MATCH($Q45,DATABASE!$A:$A,0),MATCH(W$2,DATABASE!$1:$1,0))+0</f>
        <v>229.1</v>
      </c>
      <c r="X45" s="7">
        <v>0</v>
      </c>
      <c r="Y45" s="45" t="str">
        <f>IF(AA45,#REF!/R45*1000,"")</f>
        <v/>
      </c>
      <c r="Z45" s="45" t="str">
        <f>IF(AA45,#REF!/S45*1000,"")</f>
        <v/>
      </c>
      <c r="AA45" s="44">
        <f t="shared" si="17"/>
        <v>0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</row>
    <row r="46" spans="2:58" ht="15.75" customHeight="1" x14ac:dyDescent="0.25">
      <c r="D46" s="44" t="str">
        <f t="shared" si="18"/>
        <v/>
      </c>
      <c r="E46" s="44" t="str">
        <f>IF(NOT($X46),S46,"")</f>
        <v/>
      </c>
      <c r="F46" s="5" t="str">
        <f t="shared" si="3"/>
        <v/>
      </c>
      <c r="G46" s="74" t="str">
        <f t="shared" si="7"/>
        <v/>
      </c>
      <c r="H46" s="74" t="str">
        <f t="shared" si="8"/>
        <v/>
      </c>
      <c r="I46" s="74" t="str">
        <f t="shared" si="9"/>
        <v/>
      </c>
      <c r="J46" s="74" t="str">
        <f t="shared" si="10"/>
        <v/>
      </c>
      <c r="K46" s="12">
        <f t="shared" si="15"/>
        <v>0</v>
      </c>
      <c r="L46" s="12">
        <f t="shared" si="15"/>
        <v>0</v>
      </c>
      <c r="M46" s="12">
        <f t="shared" si="15"/>
        <v>0</v>
      </c>
      <c r="N46" s="12">
        <f t="shared" si="16"/>
        <v>0</v>
      </c>
      <c r="O46" s="12">
        <f t="shared" si="16"/>
        <v>0</v>
      </c>
      <c r="P46" s="44">
        <f t="shared" si="16"/>
        <v>0</v>
      </c>
      <c r="Q46" t="s">
        <v>223</v>
      </c>
      <c r="R46" s="44">
        <f>INDEX(DATABASE!$1:$10000,MATCH($Q46,DATABASE!$A:$A,0),MATCH(R$2,DATABASE!$1:$1,0))+0</f>
        <v>4300</v>
      </c>
      <c r="S46" s="44">
        <f t="shared" si="6"/>
        <v>4300</v>
      </c>
      <c r="T46" s="46">
        <f>INDEX(DATABASE!$1:$10000,MATCH($Q46,DATABASE!$A:$A,0),MATCH(T$2,DATABASE!$1:$1,0))+0</f>
        <v>4300</v>
      </c>
      <c r="U46" s="46">
        <f>INDEX(DATABASE!$1:$10000,MATCH($Q46,DATABASE!$A:$A,0),MATCH(U$2,DATABASE!$1:$1,0))+0</f>
        <v>4300</v>
      </c>
      <c r="V46" s="46">
        <f>INDEX(DATABASE!$1:$10000,MATCH($Q46,DATABASE!$A:$A,0),MATCH(V$2,DATABASE!$1:$1,0))+0</f>
        <v>4300</v>
      </c>
      <c r="W46" s="46">
        <f>INDEX(DATABASE!$1:$10000,MATCH($Q46,DATABASE!$A:$A,0),MATCH(W$2,DATABASE!$1:$1,0))+0</f>
        <v>4300</v>
      </c>
      <c r="X46">
        <v>1</v>
      </c>
      <c r="Y46" s="45">
        <f t="shared" ref="Y46:Y52" si="19">IF(AA46,R45/R46*1000,"")</f>
        <v>53.279069767441861</v>
      </c>
      <c r="Z46" s="45">
        <f t="shared" ref="Z46:Z52" si="20">IF(AA46,S45/S46*1000,"")</f>
        <v>53.279069767441861</v>
      </c>
      <c r="AA46" s="44">
        <f t="shared" si="17"/>
        <v>1</v>
      </c>
    </row>
    <row r="47" spans="2:58" s="53" customFormat="1" ht="15.75" customHeight="1" x14ac:dyDescent="0.25">
      <c r="B47" s="53" t="s">
        <v>581</v>
      </c>
      <c r="C47" s="53" t="s">
        <v>566</v>
      </c>
      <c r="D47" s="44">
        <f t="shared" si="18"/>
        <v>808.2</v>
      </c>
      <c r="E47" s="44">
        <f>IF(NOT($X47),S47,"")</f>
        <v>808.2</v>
      </c>
      <c r="F47" s="55">
        <f t="shared" si="3"/>
        <v>0</v>
      </c>
      <c r="G47" s="74" t="e">
        <f t="shared" si="7"/>
        <v>#N/A</v>
      </c>
      <c r="H47" s="74" t="e">
        <f t="shared" si="8"/>
        <v>#N/A</v>
      </c>
      <c r="I47" s="74" t="e">
        <f t="shared" si="9"/>
        <v>#N/A</v>
      </c>
      <c r="J47" s="74" t="e">
        <f t="shared" si="10"/>
        <v>#N/A</v>
      </c>
      <c r="K47" s="56">
        <f t="shared" si="15"/>
        <v>808.2</v>
      </c>
      <c r="L47" s="56">
        <f t="shared" si="15"/>
        <v>0</v>
      </c>
      <c r="M47" s="56">
        <f t="shared" si="15"/>
        <v>0</v>
      </c>
      <c r="N47" s="56">
        <f t="shared" si="16"/>
        <v>808.2</v>
      </c>
      <c r="O47" s="56">
        <f t="shared" si="16"/>
        <v>0</v>
      </c>
      <c r="P47" s="56">
        <f t="shared" si="16"/>
        <v>0</v>
      </c>
      <c r="Q47" s="53" t="s">
        <v>294</v>
      </c>
      <c r="R47" s="57">
        <f>INDEX(DATABASE!$1:$10000,MATCH($Q47,DATABASE!$A:$A,0),MATCH(R$2,DATABASE!$1:$1,0))+0</f>
        <v>808.2</v>
      </c>
      <c r="S47" s="57">
        <f t="shared" si="6"/>
        <v>808.2</v>
      </c>
      <c r="T47" s="58">
        <f>INDEX(DATABASE!$1:$10000,MATCH($Q47,DATABASE!$A:$A,0),MATCH(T$2,DATABASE!$1:$1,0))+0</f>
        <v>808.2</v>
      </c>
      <c r="U47" s="58">
        <f>INDEX(DATABASE!$1:$10000,MATCH($Q47,DATABASE!$A:$A,0),MATCH(U$2,DATABASE!$1:$1,0))+0</f>
        <v>808.2</v>
      </c>
      <c r="V47" s="58">
        <f>INDEX(DATABASE!$1:$10000,MATCH($Q47,DATABASE!$A:$A,0),MATCH(V$2,DATABASE!$1:$1,0))+0</f>
        <v>808.2</v>
      </c>
      <c r="W47" s="58">
        <f>INDEX(DATABASE!$1:$10000,MATCH($Q47,DATABASE!$A:$A,0),MATCH(W$2,DATABASE!$1:$1,0))+0</f>
        <v>808.2</v>
      </c>
      <c r="X47" s="54">
        <v>0</v>
      </c>
      <c r="Y47" s="59" t="str">
        <f t="shared" si="19"/>
        <v/>
      </c>
      <c r="Z47" s="59" t="str">
        <f t="shared" si="20"/>
        <v/>
      </c>
      <c r="AA47" s="57">
        <f t="shared" si="17"/>
        <v>0</v>
      </c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</row>
    <row r="48" spans="2:58" s="61" customFormat="1" ht="15.75" customHeight="1" x14ac:dyDescent="0.25">
      <c r="B48" s="62"/>
      <c r="C48" s="62"/>
      <c r="D48" s="57" t="str">
        <f>IF(NOT($X48),R48,"")</f>
        <v/>
      </c>
      <c r="E48" s="57" t="str">
        <f>IF(NOT($X48),S48,"")</f>
        <v/>
      </c>
      <c r="F48" s="55" t="str">
        <f t="shared" si="3"/>
        <v/>
      </c>
      <c r="G48" s="74" t="e">
        <f t="shared" si="7"/>
        <v>#N/A</v>
      </c>
      <c r="H48" s="74">
        <f t="shared" si="8"/>
        <v>0</v>
      </c>
      <c r="I48" s="74" t="str">
        <f t="shared" si="9"/>
        <v/>
      </c>
      <c r="J48" s="74" t="str">
        <f t="shared" si="10"/>
        <v/>
      </c>
      <c r="K48" s="56">
        <f t="shared" si="15"/>
        <v>0</v>
      </c>
      <c r="L48" s="56">
        <f t="shared" si="15"/>
        <v>0</v>
      </c>
      <c r="M48" s="56">
        <f t="shared" si="15"/>
        <v>0</v>
      </c>
      <c r="N48" s="56">
        <f t="shared" si="16"/>
        <v>0</v>
      </c>
      <c r="O48" s="56">
        <f t="shared" si="16"/>
        <v>0</v>
      </c>
      <c r="P48" s="57">
        <f t="shared" si="16"/>
        <v>0</v>
      </c>
      <c r="Q48" s="53" t="s">
        <v>582</v>
      </c>
      <c r="R48" s="57" t="e">
        <f>INDEX(DATABASE!$1:$10000,MATCH($Q48,DATABASE!$A:$A,0),MATCH(R$2,DATABASE!$1:$1,0))+0</f>
        <v>#N/A</v>
      </c>
      <c r="S48" s="57" t="e">
        <f t="shared" si="6"/>
        <v>#N/A</v>
      </c>
      <c r="T48" s="58" t="e">
        <f>INDEX(DATABASE!$1:$10000,MATCH($Q48,DATABASE!$A:$A,0),MATCH(T$2,DATABASE!$1:$1,0))+0</f>
        <v>#N/A</v>
      </c>
      <c r="U48" s="58" t="e">
        <f>INDEX(DATABASE!$1:$10000,MATCH($Q48,DATABASE!$A:$A,0),MATCH(U$2,DATABASE!$1:$1,0))+0</f>
        <v>#N/A</v>
      </c>
      <c r="V48" s="58" t="e">
        <f>INDEX(DATABASE!$1:$10000,MATCH($Q48,DATABASE!$A:$A,0),MATCH(V$2,DATABASE!$1:$1,0))+0</f>
        <v>#N/A</v>
      </c>
      <c r="W48" s="58" t="e">
        <f>INDEX(DATABASE!$1:$10000,MATCH($Q48,DATABASE!$A:$A,0),MATCH(W$2,DATABASE!$1:$1,0))+0</f>
        <v>#N/A</v>
      </c>
      <c r="X48" s="61">
        <v>1</v>
      </c>
      <c r="Y48" s="59" t="e">
        <f t="shared" si="19"/>
        <v>#N/A</v>
      </c>
      <c r="Z48" s="59" t="e">
        <f t="shared" si="20"/>
        <v>#N/A</v>
      </c>
      <c r="AA48" s="57">
        <f t="shared" si="17"/>
        <v>1</v>
      </c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</row>
    <row r="49" spans="1:58" s="48" customFormat="1" ht="16.5" customHeight="1" x14ac:dyDescent="0.25">
      <c r="D49" s="7"/>
      <c r="E49" s="7"/>
      <c r="F49" s="5"/>
      <c r="G49" s="75"/>
      <c r="H49" s="75"/>
      <c r="I49" s="75"/>
      <c r="J49" s="75"/>
      <c r="K49" s="12"/>
      <c r="L49" s="12"/>
      <c r="M49" s="12"/>
      <c r="N49" s="12"/>
      <c r="O49" s="12"/>
      <c r="P49" s="5"/>
      <c r="R49" s="44" t="e">
        <f>INDEX(DATABASE!$1:$10000,MATCH($Q49,DATABASE!$A:$A,0),MATCH(R$2,DATABASE!$1:$1,0))+0</f>
        <v>#N/A</v>
      </c>
      <c r="S49" s="44"/>
      <c r="T49" s="30"/>
      <c r="U49" s="30"/>
      <c r="V49" s="30"/>
      <c r="W49" s="30"/>
      <c r="X49" s="7"/>
      <c r="Y49" s="45" t="str">
        <f t="shared" si="19"/>
        <v/>
      </c>
      <c r="Z49" s="45" t="str">
        <f t="shared" si="20"/>
        <v/>
      </c>
      <c r="AA49" s="44">
        <f t="shared" si="17"/>
        <v>0</v>
      </c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</row>
    <row r="50" spans="1:58" s="48" customFormat="1" ht="15.75" customHeight="1" x14ac:dyDescent="0.25">
      <c r="B50" s="48" t="s">
        <v>583</v>
      </c>
      <c r="D50" s="7">
        <f t="shared" ref="D50:E52" si="21">IF(NOT($X50),R50,"")</f>
        <v>104308.69</v>
      </c>
      <c r="E50" s="7" t="e">
        <f t="shared" si="21"/>
        <v>#DIV/0!</v>
      </c>
      <c r="F50" s="5" t="e">
        <f>IF(AND(NOT($X50),E50),(E50-D50)/E50,"")</f>
        <v>#DIV/0!</v>
      </c>
      <c r="G50" s="5"/>
      <c r="H50" s="5"/>
      <c r="I50" s="5"/>
      <c r="J50" s="5"/>
      <c r="K50" s="12">
        <f>SUM(K7:K48)</f>
        <v>1140.01468</v>
      </c>
      <c r="L50" s="12">
        <f>SUM(L7:L46)</f>
        <v>0</v>
      </c>
      <c r="M50" s="12">
        <f>SUM(M7:M46)</f>
        <v>0</v>
      </c>
      <c r="N50" s="12">
        <f>SUM(N7:N48)</f>
        <v>1165.9383800000001</v>
      </c>
      <c r="O50" s="12">
        <f>SUM(O7:O46)</f>
        <v>0</v>
      </c>
      <c r="P50" s="12">
        <f>SUM(P7:P46)</f>
        <v>0</v>
      </c>
      <c r="Q50" s="48" t="s">
        <v>228</v>
      </c>
      <c r="R50" s="44">
        <f>INDEX(DATABASE!$1:$10000,MATCH($Q50,DATABASE!$A:$A,0),MATCH(R$2,DATABASE!$1:$1,0))+0</f>
        <v>104308.69</v>
      </c>
      <c r="S50" s="7" t="e">
        <f>AVERAGE(T50:W50)</f>
        <v>#DIV/0!</v>
      </c>
      <c r="T50" s="30" t="str">
        <f>VLOOKUP($Q50,DATABASE!$A$1:$I$287,MATCH(T$2,DATABASE!$A$1:$I$1,0),FALSE)</f>
        <v>130191.52</v>
      </c>
      <c r="U50" s="30" t="str">
        <f>VLOOKUP($Q50,DATABASE!$A$1:$I$287,MATCH(U$2,DATABASE!$A$1:$I$1,0),FALSE)</f>
        <v>129449.15</v>
      </c>
      <c r="V50" s="30" t="str">
        <f>VLOOKUP($Q50,DATABASE!$A$1:$I$287,MATCH(V$2,DATABASE!$A$1:$I$1,0),FALSE)</f>
        <v>130591.95</v>
      </c>
      <c r="W50" s="30" t="str">
        <f>VLOOKUP($Q50,DATABASE!$A$1:$I$287,MATCH(W$2,DATABASE!$A$1:$I$1,0),FALSE)</f>
        <v>130696.87</v>
      </c>
      <c r="X50" s="48">
        <v>0</v>
      </c>
      <c r="Y50" s="45" t="str">
        <f t="shared" si="19"/>
        <v/>
      </c>
      <c r="Z50" s="45" t="str">
        <f t="shared" si="20"/>
        <v/>
      </c>
      <c r="AA50" s="44">
        <f t="shared" si="17"/>
        <v>0</v>
      </c>
    </row>
    <row r="51" spans="1:58" x14ac:dyDescent="0.25">
      <c r="B51" t="s">
        <v>584</v>
      </c>
      <c r="D51" s="44">
        <f t="shared" si="21"/>
        <v>0</v>
      </c>
      <c r="E51" s="44" t="e">
        <f t="shared" si="21"/>
        <v>#DIV/0!</v>
      </c>
      <c r="F51" t="e">
        <f>IF(AND(NOT($X51),E51),(E51-D51)/E51,"")</f>
        <v>#DIV/0!</v>
      </c>
      <c r="G51"/>
      <c r="H51"/>
      <c r="K51" s="44"/>
      <c r="L51" s="44"/>
      <c r="M51" s="44"/>
      <c r="N51" s="44"/>
      <c r="O51" s="44"/>
      <c r="Q51" t="s">
        <v>236</v>
      </c>
      <c r="R51" s="44">
        <f>INDEX(DATABASE!$1:$10000,MATCH($Q51,DATABASE!$A:$A,0),MATCH(R$2,DATABASE!$1:$1,0))+0</f>
        <v>0</v>
      </c>
      <c r="S51" s="44" t="e">
        <f>AVERAGE(T51:W51)</f>
        <v>#DIV/0!</v>
      </c>
      <c r="T51" s="46" t="str">
        <f>VLOOKUP($Q51,DATABASE!$A$1:$I$287,MATCH(T$2,DATABASE!$A$1:$I$1,0),FALSE)</f>
        <v>0.00</v>
      </c>
      <c r="U51" s="46" t="str">
        <f>VLOOKUP($Q51,DATABASE!$A$1:$I$287,MATCH(U$2,DATABASE!$A$1:$I$1,0),FALSE)</f>
        <v>0.00</v>
      </c>
      <c r="V51" s="46" t="str">
        <f>VLOOKUP($Q51,DATABASE!$A$1:$I$287,MATCH(V$2,DATABASE!$A$1:$I$1,0),FALSE)</f>
        <v>0.00</v>
      </c>
      <c r="W51" s="46" t="str">
        <f>VLOOKUP($Q51,DATABASE!$A$1:$I$287,MATCH(W$2,DATABASE!$A$1:$I$1,0),FALSE)</f>
        <v>0.00</v>
      </c>
      <c r="X51">
        <v>0</v>
      </c>
      <c r="Y51" s="45" t="str">
        <f t="shared" si="19"/>
        <v/>
      </c>
      <c r="Z51" s="45" t="str">
        <f t="shared" si="20"/>
        <v/>
      </c>
      <c r="AA51" s="44">
        <f t="shared" si="17"/>
        <v>0</v>
      </c>
    </row>
    <row r="52" spans="1:58" ht="15.75" customHeight="1" x14ac:dyDescent="0.25">
      <c r="B52" t="s">
        <v>585</v>
      </c>
      <c r="D52" s="44">
        <f t="shared" si="21"/>
        <v>0</v>
      </c>
      <c r="E52" s="44" t="e">
        <f t="shared" si="21"/>
        <v>#DIV/0!</v>
      </c>
      <c r="F52" s="5" t="e">
        <f>IF(AND(NOT($X52),E52),(E52-D52)/E52,"")</f>
        <v>#DIV/0!</v>
      </c>
      <c r="Q52" t="s">
        <v>238</v>
      </c>
      <c r="R52" s="44">
        <f>INDEX(DATABASE!$1:$10000,MATCH($Q52,DATABASE!$A:$A,0),MATCH(R$2,DATABASE!$1:$1,0))+0</f>
        <v>0</v>
      </c>
      <c r="S52" s="44" t="e">
        <f>AVERAGE(T52:W52)</f>
        <v>#DIV/0!</v>
      </c>
      <c r="T52" s="46" t="str">
        <f>VLOOKUP($Q52,DATABASE!$A$1:$I$287,MATCH(T$2,DATABASE!$A$1:$I$1,0),FALSE)</f>
        <v>0.00</v>
      </c>
      <c r="U52" s="46" t="str">
        <f>VLOOKUP($Q52,DATABASE!$A$1:$I$287,MATCH(U$2,DATABASE!$A$1:$I$1,0),FALSE)</f>
        <v>0.00</v>
      </c>
      <c r="V52" s="46" t="str">
        <f>VLOOKUP($Q52,DATABASE!$A$1:$I$287,MATCH(V$2,DATABASE!$A$1:$I$1,0),FALSE)</f>
        <v>0.00</v>
      </c>
      <c r="W52" s="46" t="str">
        <f>VLOOKUP($Q52,DATABASE!$A$1:$I$287,MATCH(W$2,DATABASE!$A$1:$I$1,0),FALSE)</f>
        <v>0.00</v>
      </c>
      <c r="X52">
        <v>0</v>
      </c>
      <c r="Y52" s="45" t="str">
        <f t="shared" si="19"/>
        <v/>
      </c>
      <c r="Z52" s="45" t="str">
        <f t="shared" si="20"/>
        <v/>
      </c>
      <c r="AA52" s="44">
        <f t="shared" si="17"/>
        <v>0</v>
      </c>
    </row>
    <row r="53" spans="1:58" s="48" customFormat="1" ht="15.75" customHeight="1" x14ac:dyDescent="0.25">
      <c r="D53" s="7"/>
      <c r="F53" s="5"/>
      <c r="G53" s="5"/>
      <c r="H53" s="5"/>
      <c r="I53" s="5"/>
      <c r="J53" s="5"/>
      <c r="K53" s="12"/>
      <c r="L53" s="12"/>
      <c r="M53" s="12"/>
      <c r="N53" s="12"/>
      <c r="O53" s="12"/>
      <c r="P53" s="5"/>
      <c r="R53" s="7"/>
      <c r="S53" s="44" t="e">
        <f>AVERAGE(T53:W53)</f>
        <v>#DIV/0!</v>
      </c>
      <c r="T53" s="30"/>
      <c r="U53" s="30"/>
      <c r="V53" s="30"/>
      <c r="W53" s="30"/>
      <c r="X53" s="7"/>
      <c r="Y53" s="7"/>
      <c r="Z53" s="7"/>
      <c r="AA53" s="44">
        <f t="shared" si="17"/>
        <v>0</v>
      </c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</row>
    <row r="54" spans="1:58" ht="15.75" customHeight="1" x14ac:dyDescent="0.25">
      <c r="A54" t="s">
        <v>586</v>
      </c>
      <c r="AA54" s="44">
        <f t="shared" si="17"/>
        <v>0</v>
      </c>
    </row>
    <row r="55" spans="1:58" s="48" customFormat="1" ht="15.75" customHeight="1" x14ac:dyDescent="0.25">
      <c r="B55" s="48" t="s">
        <v>587</v>
      </c>
      <c r="D55" s="7">
        <f>D35+D47</f>
        <v>807.76280000000008</v>
      </c>
      <c r="E55" s="7">
        <f>E35+E47</f>
        <v>807.76280000000008</v>
      </c>
      <c r="F55" s="47"/>
      <c r="G55" s="47"/>
      <c r="H55" s="47"/>
      <c r="I55" s="47"/>
      <c r="J55" s="47"/>
      <c r="K55" s="7"/>
      <c r="L55" s="7"/>
      <c r="M55" s="7"/>
      <c r="N55" s="7"/>
      <c r="O55" s="7"/>
      <c r="P55" s="47"/>
      <c r="R55" s="7"/>
      <c r="S55" s="7"/>
      <c r="T55" s="30"/>
      <c r="U55" s="30"/>
      <c r="V55" s="30"/>
      <c r="W55" s="30"/>
      <c r="X55" s="7"/>
      <c r="Y55" s="7"/>
      <c r="Z55" s="7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</row>
    <row r="56" spans="1:58" s="48" customFormat="1" x14ac:dyDescent="0.25">
      <c r="B56" s="48" t="s">
        <v>588</v>
      </c>
      <c r="D56" s="7">
        <f>SUM(D50:D52)</f>
        <v>104308.69</v>
      </c>
      <c r="E56" s="7" t="e">
        <f>SUM(E50:E52)</f>
        <v>#DIV/0!</v>
      </c>
      <c r="F56" s="5"/>
      <c r="G56" s="5"/>
      <c r="H56" s="5"/>
      <c r="I56" s="5"/>
      <c r="J56" s="5"/>
      <c r="K56" s="12"/>
      <c r="L56" s="12"/>
      <c r="M56" s="12"/>
      <c r="N56" s="12"/>
      <c r="O56" s="12"/>
      <c r="P56" s="5"/>
      <c r="R56" s="7"/>
      <c r="S56" s="44"/>
      <c r="T56" s="30"/>
      <c r="U56" s="30"/>
      <c r="V56" s="30"/>
      <c r="W56" s="30"/>
      <c r="X56" s="7"/>
      <c r="Y56" s="7"/>
      <c r="Z56" s="7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</row>
    <row r="57" spans="1:58" s="48" customFormat="1" ht="15.75" customHeight="1" x14ac:dyDescent="0.25">
      <c r="B57" s="48" t="s">
        <v>589</v>
      </c>
      <c r="D57" s="5">
        <f>D55/D56</f>
        <v>7.7439645728462321E-3</v>
      </c>
      <c r="E57" s="5" t="e">
        <f>E55/E56</f>
        <v>#DIV/0!</v>
      </c>
      <c r="F57" s="5"/>
      <c r="G57" s="5"/>
      <c r="H57" s="5"/>
      <c r="I57" s="5"/>
      <c r="J57" s="5"/>
      <c r="K57" s="12"/>
      <c r="L57" s="12"/>
      <c r="M57" s="12"/>
      <c r="N57" s="12"/>
      <c r="O57" s="12"/>
      <c r="P57" s="5"/>
      <c r="R57" s="7"/>
      <c r="S57" s="44"/>
      <c r="T57" s="30"/>
      <c r="U57" s="30"/>
      <c r="V57" s="30"/>
      <c r="W57" s="30"/>
      <c r="X57" s="7"/>
      <c r="Y57" s="7"/>
      <c r="Z57" s="7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</row>
    <row r="58" spans="1:58" s="48" customFormat="1" ht="15.75" customHeight="1" x14ac:dyDescent="0.25">
      <c r="D58" s="47"/>
      <c r="E58" s="47"/>
      <c r="F58" s="47"/>
      <c r="G58" s="47"/>
      <c r="H58" s="47"/>
      <c r="I58" s="47"/>
      <c r="J58" s="47"/>
      <c r="K58" s="7"/>
      <c r="L58" s="7"/>
      <c r="M58" s="7"/>
      <c r="N58" s="7"/>
      <c r="O58" s="7"/>
      <c r="P58" s="47"/>
      <c r="R58" s="7"/>
      <c r="S58" s="7"/>
      <c r="T58" s="30"/>
      <c r="U58" s="30"/>
      <c r="V58" s="30"/>
      <c r="W58" s="30"/>
      <c r="X58" s="7"/>
      <c r="Y58" s="7"/>
      <c r="Z58" s="7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</row>
    <row r="59" spans="1:58" x14ac:dyDescent="0.25">
      <c r="A59" t="s">
        <v>590</v>
      </c>
      <c r="S59" s="44" t="e">
        <f>AVERAGE(T59:W59)</f>
        <v>#DIV/0!</v>
      </c>
    </row>
    <row r="60" spans="1:58" x14ac:dyDescent="0.25">
      <c r="B60" t="s">
        <v>591</v>
      </c>
      <c r="D60" s="44" t="s">
        <v>564</v>
      </c>
      <c r="E60" t="str">
        <f>IF(F60=0,"N/A",IF(AND(D50/F60&gt;=0.95,D50/F60&gt;=1.05),"VALUES DON'T MATCH","OK"))</f>
        <v>VALUES DON'T MATCH</v>
      </c>
      <c r="F60" s="44">
        <f>K50</f>
        <v>1140.01468</v>
      </c>
      <c r="G60" s="44"/>
      <c r="H60" s="44"/>
      <c r="I60" s="44">
        <f>N50</f>
        <v>1165.9383800000001</v>
      </c>
      <c r="J60" s="5">
        <f>IF(AND(NOT($X60),I60),(I60-F60)/I60,"")</f>
        <v>2.2234193885958237E-2</v>
      </c>
      <c r="K60" s="5"/>
      <c r="L60" s="5"/>
    </row>
    <row r="61" spans="1:58" x14ac:dyDescent="0.25">
      <c r="B61" t="s">
        <v>592</v>
      </c>
      <c r="D61" s="44" t="s">
        <v>564</v>
      </c>
      <c r="E61" t="str">
        <f>IF(F61=0,"N/A",IF(AND(D51/F61&gt;=0.95,D51/F61&gt;=1.05),"VALUES DON'T MATCH","OK"))</f>
        <v>N/A</v>
      </c>
      <c r="F61" s="44">
        <f>L50</f>
        <v>0</v>
      </c>
      <c r="G61" s="44"/>
      <c r="H61" s="44"/>
      <c r="I61" s="44">
        <f>O50</f>
        <v>0</v>
      </c>
      <c r="J61" s="5" t="str">
        <f>IF(AND(NOT($X61),I61),(I61-F61)/I61,"")</f>
        <v/>
      </c>
      <c r="K61" s="5"/>
      <c r="L61" s="5"/>
    </row>
    <row r="62" spans="1:58" x14ac:dyDescent="0.25">
      <c r="B62" t="s">
        <v>593</v>
      </c>
      <c r="D62" s="44" t="s">
        <v>564</v>
      </c>
      <c r="E62" t="str">
        <f>IF(F62=0,"N/A",IF(AND(D52/F62&gt;=0.95,D52/F62&gt;=1.05),"VALUES DON'T MATCH","OK"))</f>
        <v>N/A</v>
      </c>
      <c r="F62" s="44">
        <f>M50</f>
        <v>0</v>
      </c>
      <c r="G62" s="44"/>
      <c r="H62" s="44"/>
      <c r="I62" s="44">
        <f>P50</f>
        <v>0</v>
      </c>
      <c r="J62" s="5" t="str">
        <f>IF(AND(NOT($X62),I62),(I62-F62)/I62,"")</f>
        <v/>
      </c>
      <c r="K62" s="5"/>
      <c r="L62" s="5"/>
    </row>
    <row r="63" spans="1:58" x14ac:dyDescent="0.25">
      <c r="F63" s="44"/>
      <c r="G63" s="44"/>
      <c r="H63" s="44"/>
      <c r="I63" s="44"/>
      <c r="K63" s="5"/>
      <c r="L63" s="5"/>
    </row>
    <row r="64" spans="1:58" x14ac:dyDescent="0.25">
      <c r="E64" s="44" t="s">
        <v>594</v>
      </c>
      <c r="F64" s="44"/>
      <c r="G64" s="44"/>
      <c r="H64" s="44"/>
      <c r="I64" s="44"/>
      <c r="K64" s="5"/>
      <c r="L64" s="5"/>
      <c r="N64" s="10"/>
    </row>
    <row r="65" spans="1:26" x14ac:dyDescent="0.25">
      <c r="B65" t="s">
        <v>583</v>
      </c>
      <c r="D65" s="44" t="s">
        <v>595</v>
      </c>
      <c r="E65" s="46">
        <v>0.19</v>
      </c>
      <c r="F65" s="44">
        <f t="shared" ref="F65:I67" si="22">F60*$E65</f>
        <v>216.60278919999999</v>
      </c>
      <c r="G65" s="44"/>
      <c r="H65" s="44"/>
      <c r="I65" s="44">
        <f t="shared" si="22"/>
        <v>221.52829220000001</v>
      </c>
      <c r="J65" s="5">
        <f>IF(AND(NOT($X65),I65),(I65-F65)/I65,"")</f>
        <v>2.2234193885958285E-2</v>
      </c>
      <c r="K65" s="5"/>
      <c r="L65" s="5" t="s">
        <v>596</v>
      </c>
    </row>
    <row r="66" spans="1:26" x14ac:dyDescent="0.25">
      <c r="B66" t="s">
        <v>584</v>
      </c>
      <c r="D66" s="44" t="s">
        <v>595</v>
      </c>
      <c r="E66" s="46">
        <v>0.05</v>
      </c>
      <c r="F66" s="44">
        <f t="shared" si="22"/>
        <v>0</v>
      </c>
      <c r="G66" s="44"/>
      <c r="H66" s="44"/>
      <c r="I66" s="44">
        <f t="shared" si="22"/>
        <v>0</v>
      </c>
      <c r="J66" s="5" t="str">
        <f>IF(AND(NOT($X66),I66),(I66-F66)/I66,"")</f>
        <v/>
      </c>
      <c r="K66" s="5"/>
      <c r="L66" s="5" t="s">
        <v>596</v>
      </c>
    </row>
    <row r="67" spans="1:26" x14ac:dyDescent="0.25">
      <c r="B67" t="s">
        <v>585</v>
      </c>
      <c r="D67" s="44" t="s">
        <v>595</v>
      </c>
      <c r="E67" s="46">
        <v>0.1033</v>
      </c>
      <c r="F67" s="44">
        <f t="shared" si="22"/>
        <v>0</v>
      </c>
      <c r="G67" s="44"/>
      <c r="H67" s="44"/>
      <c r="I67" s="44">
        <f t="shared" si="22"/>
        <v>0</v>
      </c>
      <c r="J67" s="5" t="str">
        <f>IF(AND(NOT($X67),I67),(I67-F67)/I67,"")</f>
        <v/>
      </c>
      <c r="K67" s="5"/>
      <c r="L67" s="5" t="s">
        <v>596</v>
      </c>
    </row>
    <row r="68" spans="1:26" x14ac:dyDescent="0.25">
      <c r="F68" s="44"/>
      <c r="G68" s="44"/>
      <c r="H68" s="44"/>
      <c r="I68" s="44"/>
      <c r="K68" s="5"/>
      <c r="L68" s="5"/>
    </row>
    <row r="69" spans="1:26" x14ac:dyDescent="0.25">
      <c r="F69" s="44" t="s">
        <v>597</v>
      </c>
      <c r="G69" s="44"/>
      <c r="H69" s="44"/>
      <c r="I69" s="44" t="s">
        <v>597</v>
      </c>
      <c r="J69" s="5" t="s">
        <v>598</v>
      </c>
      <c r="K69" s="5"/>
      <c r="L69" s="5"/>
    </row>
    <row r="70" spans="1:26" x14ac:dyDescent="0.25">
      <c r="F70" s="44" t="s">
        <v>599</v>
      </c>
      <c r="G70" s="44"/>
      <c r="H70" s="44"/>
      <c r="I70" s="44" t="s">
        <v>600</v>
      </c>
      <c r="J70" t="s">
        <v>596</v>
      </c>
      <c r="L70" s="5"/>
    </row>
    <row r="71" spans="1:26" x14ac:dyDescent="0.25">
      <c r="D71" s="44" t="s">
        <v>601</v>
      </c>
      <c r="F71" s="44">
        <f>SUM(F65:F68)</f>
        <v>216.60278919999999</v>
      </c>
      <c r="G71" s="44"/>
      <c r="H71" s="44"/>
      <c r="I71" s="44">
        <f>SUM(I65:I68)</f>
        <v>221.52829220000001</v>
      </c>
      <c r="J71" s="9">
        <f>(I71-F71)</f>
        <v>4.9255030000000204</v>
      </c>
      <c r="K71" s="9"/>
      <c r="L71" s="9"/>
    </row>
    <row r="72" spans="1:26" s="20" customFormat="1" x14ac:dyDescent="0.25">
      <c r="D72" s="21"/>
      <c r="E72" s="21"/>
      <c r="F72" s="21"/>
      <c r="G72" s="21"/>
      <c r="H72" s="21"/>
      <c r="I72" s="21"/>
      <c r="J72" s="22"/>
      <c r="K72" s="22"/>
      <c r="L72" s="22"/>
      <c r="M72" s="23"/>
      <c r="N72" s="23"/>
      <c r="O72" s="23"/>
      <c r="P72" s="22"/>
      <c r="R72" s="21"/>
      <c r="S72" s="21"/>
      <c r="T72" s="24"/>
      <c r="U72" s="24"/>
      <c r="V72" s="24"/>
      <c r="W72" s="24"/>
      <c r="Y72" s="21"/>
      <c r="Z72" s="21"/>
    </row>
    <row r="73" spans="1:26" s="14" customFormat="1" ht="21" customHeight="1" x14ac:dyDescent="0.35">
      <c r="D73" s="15"/>
      <c r="E73" s="15"/>
      <c r="F73" s="15"/>
      <c r="G73" s="15"/>
      <c r="H73" s="15"/>
      <c r="I73" s="15" t="s">
        <v>384</v>
      </c>
      <c r="J73" s="19">
        <f>J71/I71</f>
        <v>2.2234193885958285E-2</v>
      </c>
      <c r="K73" s="19"/>
      <c r="L73" s="19"/>
      <c r="M73" s="17"/>
      <c r="N73" s="17"/>
      <c r="O73" s="17"/>
      <c r="P73" s="16"/>
      <c r="R73" s="15"/>
      <c r="S73" s="15"/>
      <c r="T73" s="18"/>
      <c r="U73" s="18"/>
      <c r="V73" s="18"/>
      <c r="W73" s="18"/>
      <c r="Y73" s="15"/>
      <c r="Z73" s="15"/>
    </row>
    <row r="74" spans="1:26" x14ac:dyDescent="0.25">
      <c r="F74" s="44"/>
      <c r="G74" s="44"/>
      <c r="H74" s="44"/>
      <c r="I74" s="44"/>
      <c r="K74" s="5"/>
      <c r="L74" s="5"/>
    </row>
    <row r="75" spans="1:26" x14ac:dyDescent="0.25">
      <c r="F75" s="44"/>
      <c r="G75" s="44"/>
      <c r="H75" s="44"/>
      <c r="I75" s="44"/>
      <c r="K75" s="5"/>
      <c r="L75" s="5"/>
    </row>
    <row r="76" spans="1:26" x14ac:dyDescent="0.25">
      <c r="F76" s="44"/>
      <c r="G76" s="44"/>
      <c r="H76" s="44"/>
      <c r="I76" s="44"/>
      <c r="K76" s="5"/>
      <c r="L76" s="5"/>
    </row>
    <row r="77" spans="1:26" s="26" customFormat="1" x14ac:dyDescent="0.25">
      <c r="A77" s="26" t="s">
        <v>602</v>
      </c>
      <c r="R77" s="39"/>
      <c r="S77" s="39"/>
      <c r="T77" s="37"/>
      <c r="U77" s="37"/>
      <c r="V77" s="37"/>
      <c r="W77" s="37"/>
      <c r="Y77" s="39"/>
      <c r="Z77" s="39"/>
    </row>
    <row r="78" spans="1:26" x14ac:dyDescent="0.25">
      <c r="D78" s="73" t="s">
        <v>603</v>
      </c>
      <c r="E78" s="73"/>
      <c r="F78" s="63" t="s">
        <v>604</v>
      </c>
      <c r="G78" s="63"/>
      <c r="H78" s="63"/>
      <c r="I78" s="63"/>
      <c r="J78" s="5" t="s">
        <v>605</v>
      </c>
      <c r="K78" s="5"/>
      <c r="L78" s="5"/>
      <c r="M78" s="5" t="s">
        <v>606</v>
      </c>
    </row>
    <row r="79" spans="1:26" s="26" customFormat="1" x14ac:dyDescent="0.25">
      <c r="D79" s="26" t="s">
        <v>559</v>
      </c>
      <c r="E79" s="26" t="s">
        <v>560</v>
      </c>
      <c r="F79" s="26" t="s">
        <v>559</v>
      </c>
      <c r="I79" s="26" t="s">
        <v>560</v>
      </c>
      <c r="R79" s="39"/>
      <c r="S79" s="39"/>
      <c r="T79" s="37"/>
      <c r="U79" s="37"/>
      <c r="V79" s="37"/>
      <c r="W79" s="37"/>
      <c r="Y79" s="39"/>
      <c r="Z79" s="39"/>
    </row>
    <row r="80" spans="1:26" x14ac:dyDescent="0.25">
      <c r="B80" t="s">
        <v>607</v>
      </c>
      <c r="D80" s="6" t="e">
        <f>D11*1000/Overview!#REF!</f>
        <v>#REF!</v>
      </c>
      <c r="E80" s="6" t="e">
        <f>E11*1000/Overview!#REF!</f>
        <v>#REF!</v>
      </c>
      <c r="F80" s="6" t="e">
        <f>D11*1000/Overview!#REF!</f>
        <v>#REF!</v>
      </c>
      <c r="G80" s="6"/>
      <c r="H80" s="6"/>
      <c r="I80" s="6" t="e">
        <f>E11*1000/Overview!#REF!</f>
        <v>#REF!</v>
      </c>
      <c r="J80" s="46">
        <v>24.63</v>
      </c>
      <c r="K80" s="46"/>
      <c r="L80" s="46"/>
      <c r="M80" s="5" t="e">
        <f>ABS(1-(J80/F80))</f>
        <v>#REF!</v>
      </c>
      <c r="N80" s="44"/>
      <c r="O80" s="44"/>
    </row>
    <row r="81" spans="2:15" x14ac:dyDescent="0.25">
      <c r="B81" t="s">
        <v>608</v>
      </c>
      <c r="D81" s="6" t="e">
        <f>D17*1000/Overview!#REF!</f>
        <v>#REF!</v>
      </c>
      <c r="E81" s="6" t="e">
        <f>E17*1000/Overview!#REF!</f>
        <v>#REF!</v>
      </c>
      <c r="F81" s="6" t="e">
        <f>D17*1000/Overview!#REF!</f>
        <v>#REF!</v>
      </c>
      <c r="G81" s="6"/>
      <c r="H81" s="6"/>
      <c r="I81" s="6" t="e">
        <f>E17*1000/Overview!#REF!</f>
        <v>#REF!</v>
      </c>
      <c r="J81" s="34">
        <v>29.95</v>
      </c>
      <c r="K81" s="34"/>
      <c r="L81" s="8"/>
      <c r="M81" s="35" t="e">
        <f>ABS(1-(J81/(D81+D82)))</f>
        <v>#REF!</v>
      </c>
      <c r="N81" s="13"/>
      <c r="O81" s="13"/>
    </row>
    <row r="82" spans="2:15" x14ac:dyDescent="0.25">
      <c r="B82" t="s">
        <v>609</v>
      </c>
      <c r="D82" s="6" t="e">
        <f>((D21+D25)/Overview!#REF!)*1000</f>
        <v>#REF!</v>
      </c>
      <c r="E82" s="6" t="e">
        <f>((E21+E25)/Overview!#REF!)*1000</f>
        <v>#REF!</v>
      </c>
      <c r="F82" s="6" t="e">
        <f>((D21+D25)/Overview!#REF!)*1000</f>
        <v>#REF!</v>
      </c>
      <c r="G82" s="6"/>
      <c r="H82" s="6"/>
      <c r="I82" s="6" t="e">
        <f>((E21+E25)/Overview!#REF!)*1000</f>
        <v>#REF!</v>
      </c>
      <c r="J82" s="34"/>
      <c r="K82" s="34"/>
      <c r="L82" s="8"/>
      <c r="M82" s="35"/>
      <c r="N82" s="13"/>
      <c r="O82" s="13"/>
    </row>
    <row r="83" spans="2:15" x14ac:dyDescent="0.25">
      <c r="B83" t="s">
        <v>610</v>
      </c>
      <c r="D83" s="6" t="e">
        <f>(D29/Overview!#REF!)*1000</f>
        <v>#REF!</v>
      </c>
      <c r="E83" s="6" t="e">
        <f>(E29/Overview!#REF!)*1000</f>
        <v>#REF!</v>
      </c>
      <c r="F83" s="6" t="e">
        <f>(E33/Overview!#REF!)*1000</f>
        <v>#REF!</v>
      </c>
      <c r="G83" s="6"/>
      <c r="H83" s="6"/>
      <c r="I83" s="6" t="e">
        <f>(E33/Overview!#REF!)*1000</f>
        <v>#REF!</v>
      </c>
      <c r="J83" s="9">
        <v>0.53</v>
      </c>
      <c r="K83" s="9"/>
      <c r="L83" s="9"/>
      <c r="M83" s="5" t="e">
        <f>1-(J83/F83)</f>
        <v>#REF!</v>
      </c>
    </row>
    <row r="84" spans="2:15" x14ac:dyDescent="0.25">
      <c r="B84" t="s">
        <v>611</v>
      </c>
      <c r="D84" s="6" t="e">
        <f>($D$7/Overview!#REF!)*1000</f>
        <v>#REF!</v>
      </c>
      <c r="E84" s="6" t="e">
        <f>($E$7/Overview!#REF!)*1000</f>
        <v>#REF!</v>
      </c>
      <c r="F84" s="6" t="e">
        <f>($D$7/Overview!#REF!)*1000</f>
        <v>#REF!</v>
      </c>
      <c r="G84" s="6"/>
      <c r="H84" s="6"/>
      <c r="I84" s="6" t="e">
        <f>($E$7/Overview!#REF!)*1000</f>
        <v>#REF!</v>
      </c>
      <c r="J84" s="9">
        <v>19.91</v>
      </c>
      <c r="K84" s="9"/>
      <c r="L84" s="9"/>
      <c r="M84" s="5" t="e">
        <f>1-(J84/F84)</f>
        <v>#REF!</v>
      </c>
    </row>
    <row r="100" spans="11:11" x14ac:dyDescent="0.25">
      <c r="K100" s="5"/>
    </row>
    <row r="101" spans="11:11" x14ac:dyDescent="0.25">
      <c r="K101" s="5"/>
    </row>
  </sheetData>
  <mergeCells count="1">
    <mergeCell ref="D78:E78"/>
  </mergeCells>
  <conditionalFormatting sqref="F4:H6 F7:F4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zoomScale="85" zoomScaleNormal="85" workbookViewId="0">
      <selection activeCell="G13" sqref="C13:G13"/>
    </sheetView>
  </sheetViews>
  <sheetFormatPr baseColWidth="10" defaultRowHeight="15" x14ac:dyDescent="0.25"/>
  <cols>
    <col min="1" max="1" width="84.42578125" style="65" customWidth="1"/>
    <col min="2" max="2" width="54.7109375" style="65" hidden="1" customWidth="1"/>
    <col min="3" max="7" width="25.85546875" style="31" customWidth="1"/>
  </cols>
  <sheetData>
    <row r="7" spans="1:7" x14ac:dyDescent="0.25">
      <c r="A7" t="s">
        <v>556</v>
      </c>
    </row>
    <row r="8" spans="1:7" x14ac:dyDescent="0.25">
      <c r="A8" s="1"/>
      <c r="B8" s="1"/>
      <c r="C8" s="32" t="s">
        <v>8</v>
      </c>
      <c r="D8" s="36" t="s">
        <v>4</v>
      </c>
      <c r="E8" s="36" t="s">
        <v>5</v>
      </c>
      <c r="F8" s="36" t="s">
        <v>6</v>
      </c>
      <c r="G8" s="36" t="s">
        <v>7</v>
      </c>
    </row>
    <row r="9" spans="1:7" x14ac:dyDescent="0.25">
      <c r="A9" s="1"/>
      <c r="B9" s="1"/>
      <c r="C9" s="32" t="s">
        <v>564</v>
      </c>
      <c r="D9" s="32" t="s">
        <v>564</v>
      </c>
      <c r="E9" s="32" t="s">
        <v>564</v>
      </c>
      <c r="F9" s="32" t="s">
        <v>564</v>
      </c>
      <c r="G9" s="32" t="s">
        <v>564</v>
      </c>
    </row>
    <row r="10" spans="1:7" x14ac:dyDescent="0.25">
      <c r="A10" t="s">
        <v>74</v>
      </c>
      <c r="C10" s="31" t="str">
        <f>INDEX(DATABASE!$1:$10000,MATCH($A10,DATABASE!$A:$A,0),MATCH(C$8,DATABASE!$1:$1,0))</f>
        <v>0.00</v>
      </c>
      <c r="D10" s="31" t="str">
        <f>INDEX(DATABASE!$1:$10000,MATCH($A10,DATABASE!$A:$A,0),MATCH(D$8,DATABASE!$1:$1,0))</f>
        <v>0.00</v>
      </c>
      <c r="E10" s="31" t="str">
        <f>INDEX(DATABASE!$1:$10000,MATCH($A10,DATABASE!$A:$A,0),MATCH(E$8,DATABASE!$1:$1,0))</f>
        <v>90.00</v>
      </c>
      <c r="F10" s="31" t="str">
        <f>INDEX(DATABASE!$1:$10000,MATCH($A10,DATABASE!$A:$A,0),MATCH(F$8,DATABASE!$1:$1,0))</f>
        <v>180.00</v>
      </c>
      <c r="G10" s="31" t="str">
        <f>INDEX(DATABASE!$1:$10000,MATCH($A10,DATABASE!$A:$A,0),MATCH(G$8,DATABASE!$1:$1,0))</f>
        <v>270.00</v>
      </c>
    </row>
    <row r="11" spans="1:7" x14ac:dyDescent="0.25">
      <c r="A11" t="s">
        <v>79</v>
      </c>
      <c r="C11" s="31" t="str">
        <f>INDEX(DATABASE!$1:$10000,MATCH($A11,DATABASE!$A:$A,0),MATCH(C$8,DATABASE!$1:$1,0))</f>
        <v>168.00</v>
      </c>
      <c r="D11" s="31" t="str">
        <f>INDEX(DATABASE!$1:$10000,MATCH($A11,DATABASE!$A:$A,0),MATCH(D$8,DATABASE!$1:$1,0))</f>
        <v>168.00</v>
      </c>
      <c r="E11" s="31" t="str">
        <f>INDEX(DATABASE!$1:$10000,MATCH($A11,DATABASE!$A:$A,0),MATCH(E$8,DATABASE!$1:$1,0))</f>
        <v>168.00</v>
      </c>
      <c r="F11" s="31" t="str">
        <f>INDEX(DATABASE!$1:$10000,MATCH($A11,DATABASE!$A:$A,0),MATCH(F$8,DATABASE!$1:$1,0))</f>
        <v>168.00</v>
      </c>
      <c r="G11" s="31" t="str">
        <f>INDEX(DATABASE!$1:$10000,MATCH($A11,DATABASE!$A:$A,0),MATCH(G$8,DATABASE!$1:$1,0))</f>
        <v>168.00</v>
      </c>
    </row>
    <row r="12" spans="1:7" ht="15.75" customHeight="1" x14ac:dyDescent="0.25"/>
    <row r="13" spans="1:7" ht="15.75" customHeight="1" x14ac:dyDescent="0.25">
      <c r="A13" s="3" t="s">
        <v>82</v>
      </c>
      <c r="B13" s="3" t="s">
        <v>612</v>
      </c>
      <c r="C13" s="31">
        <f>INDEX(DATABASE!$1:$10000,MATCH($A13,DATABASE!$A:$A,0),MATCH(C$8,DATABASE!$1:$1,0))*1000</f>
        <v>16200380</v>
      </c>
      <c r="D13" s="31">
        <f>INDEX(DATABASE!$1:$10000,MATCH($A13,DATABASE!$A:$A,0),MATCH(D$8,DATABASE!$1:$1,0))*1000</f>
        <v>16200380</v>
      </c>
      <c r="E13" s="31">
        <f>INDEX(DATABASE!$1:$10000,MATCH($A13,DATABASE!$A:$A,0),MATCH(E$8,DATABASE!$1:$1,0))*1000</f>
        <v>16200380</v>
      </c>
      <c r="F13" s="31">
        <f>INDEX(DATABASE!$1:$10000,MATCH($A13,DATABASE!$A:$A,0),MATCH(F$8,DATABASE!$1:$1,0))*1000</f>
        <v>16200380</v>
      </c>
      <c r="G13" s="31">
        <f>INDEX(DATABASE!$1:$10000,MATCH($A13,DATABASE!$A:$A,0),MATCH(G$8,DATABASE!$1:$1,0))*1000</f>
        <v>16200380</v>
      </c>
    </row>
    <row r="14" spans="1:7" ht="15.75" customHeight="1" x14ac:dyDescent="0.25">
      <c r="A14" t="s">
        <v>87</v>
      </c>
      <c r="B14" t="s">
        <v>613</v>
      </c>
      <c r="C14" s="31">
        <f>INDEX(DATABASE!$1:$10000,MATCH($A14,DATABASE!$A:$A,0),MATCH(C$8,DATABASE!$1:$1,0))/1000</f>
        <v>364.91821999999996</v>
      </c>
      <c r="D14" s="31">
        <f>INDEX(DATABASE!$1:$10000,MATCH($A14,DATABASE!$A:$A,0),MATCH(D$8,DATABASE!$1:$1,0))/1000</f>
        <v>364.91821999999996</v>
      </c>
      <c r="E14" s="31">
        <f>INDEX(DATABASE!$1:$10000,MATCH($A14,DATABASE!$A:$A,0),MATCH(E$8,DATABASE!$1:$1,0))/1000</f>
        <v>364.91821999999996</v>
      </c>
      <c r="F14" s="31">
        <f>INDEX(DATABASE!$1:$10000,MATCH($A14,DATABASE!$A:$A,0),MATCH(F$8,DATABASE!$1:$1,0))/1000</f>
        <v>364.91821999999996</v>
      </c>
      <c r="G14" s="31">
        <f>INDEX(DATABASE!$1:$10000,MATCH($A14,DATABASE!$A:$A,0),MATCH(G$8,DATABASE!$1:$1,0))/1000</f>
        <v>364.91821999999996</v>
      </c>
    </row>
    <row r="15" spans="1:7" ht="15.75" customHeight="1" x14ac:dyDescent="0.25">
      <c r="A15" s="3" t="s">
        <v>105</v>
      </c>
      <c r="B15" s="3"/>
      <c r="C15" s="31">
        <f>INDEX(DATABASE!$1:$10000,MATCH($A15,DATABASE!$A:$A,0),MATCH(C$8,DATABASE!$1:$1,0))*1000</f>
        <v>85890930</v>
      </c>
      <c r="D15" s="31">
        <f>INDEX(DATABASE!$1:$10000,MATCH($A15,DATABASE!$A:$A,0),MATCH(D$8,DATABASE!$1:$1,0))*1000</f>
        <v>111657560</v>
      </c>
      <c r="E15" s="31">
        <f>INDEX(DATABASE!$1:$10000,MATCH($A15,DATABASE!$A:$A,0),MATCH(E$8,DATABASE!$1:$1,0))*1000</f>
        <v>110872540</v>
      </c>
      <c r="F15" s="31">
        <f>INDEX(DATABASE!$1:$10000,MATCH($A15,DATABASE!$A:$A,0),MATCH(F$8,DATABASE!$1:$1,0))*1000</f>
        <v>112069870</v>
      </c>
      <c r="G15" s="31">
        <f>INDEX(DATABASE!$1:$10000,MATCH($A15,DATABASE!$A:$A,0),MATCH(G$8,DATABASE!$1:$1,0))*1000</f>
        <v>112159690</v>
      </c>
    </row>
    <row r="16" spans="1:7" x14ac:dyDescent="0.25">
      <c r="A16" t="s">
        <v>112</v>
      </c>
      <c r="C16" s="31">
        <f>INDEX(DATABASE!$1:$10000,MATCH($A16,DATABASE!$A:$A,0),MATCH(C$8,DATABASE!$1:$1,0))/1000</f>
        <v>2040.1745600000002</v>
      </c>
      <c r="D16" s="31">
        <f>INDEX(DATABASE!$1:$10000,MATCH($A16,DATABASE!$A:$A,0),MATCH(D$8,DATABASE!$1:$1,0))/1000</f>
        <v>2273.8771699999998</v>
      </c>
      <c r="E16" s="31">
        <f>INDEX(DATABASE!$1:$10000,MATCH($A16,DATABASE!$A:$A,0),MATCH(E$8,DATABASE!$1:$1,0))/1000</f>
        <v>2280.41518</v>
      </c>
      <c r="F16" s="31">
        <f>INDEX(DATABASE!$1:$10000,MATCH($A16,DATABASE!$A:$A,0),MATCH(F$8,DATABASE!$1:$1,0))/1000</f>
        <v>2251.4314800000002</v>
      </c>
      <c r="G16" s="31">
        <f>INDEX(DATABASE!$1:$10000,MATCH($A16,DATABASE!$A:$A,0),MATCH(G$8,DATABASE!$1:$1,0))/1000</f>
        <v>2273.1686600000003</v>
      </c>
    </row>
    <row r="17" spans="1:7" x14ac:dyDescent="0.25">
      <c r="A17" t="s">
        <v>118</v>
      </c>
      <c r="C17" s="31">
        <f>INDEX(DATABASE!$1:$10000,MATCH($A17,DATABASE!$A:$A,0),MATCH(C$8,DATABASE!$1:$1,0))*1000</f>
        <v>0</v>
      </c>
      <c r="D17" s="31">
        <f>INDEX(DATABASE!$1:$10000,MATCH($A17,DATABASE!$A:$A,0),MATCH(D$8,DATABASE!$1:$1,0))*1000</f>
        <v>0</v>
      </c>
      <c r="E17" s="31">
        <f>INDEX(DATABASE!$1:$10000,MATCH($A17,DATABASE!$A:$A,0),MATCH(E$8,DATABASE!$1:$1,0))*1000</f>
        <v>0</v>
      </c>
      <c r="F17" s="31">
        <f>INDEX(DATABASE!$1:$10000,MATCH($A17,DATABASE!$A:$A,0),MATCH(F$8,DATABASE!$1:$1,0))*1000</f>
        <v>0</v>
      </c>
      <c r="G17" s="31">
        <f>INDEX(DATABASE!$1:$10000,MATCH($A17,DATABASE!$A:$A,0),MATCH(G$8,DATABASE!$1:$1,0))*1000</f>
        <v>0</v>
      </c>
    </row>
    <row r="18" spans="1:7" x14ac:dyDescent="0.25">
      <c r="A18" t="s">
        <v>119</v>
      </c>
      <c r="C18" s="31">
        <f>INDEX(DATABASE!$1:$10000,MATCH($A18,DATABASE!$A:$A,0),MATCH(C$8,DATABASE!$1:$1,0))/1000</f>
        <v>0</v>
      </c>
      <c r="D18" s="31">
        <f>INDEX(DATABASE!$1:$10000,MATCH($A18,DATABASE!$A:$A,0),MATCH(D$8,DATABASE!$1:$1,0))/1000</f>
        <v>0</v>
      </c>
      <c r="E18" s="31">
        <f>INDEX(DATABASE!$1:$10000,MATCH($A18,DATABASE!$A:$A,0),MATCH(E$8,DATABASE!$1:$1,0))/1000</f>
        <v>0</v>
      </c>
      <c r="F18" s="31">
        <f>INDEX(DATABASE!$1:$10000,MATCH($A18,DATABASE!$A:$A,0),MATCH(F$8,DATABASE!$1:$1,0))/1000</f>
        <v>0</v>
      </c>
      <c r="G18" s="31">
        <f>INDEX(DATABASE!$1:$10000,MATCH($A18,DATABASE!$A:$A,0),MATCH(G$8,DATABASE!$1:$1,0))/1000</f>
        <v>0</v>
      </c>
    </row>
    <row r="19" spans="1:7" x14ac:dyDescent="0.25">
      <c r="A19" t="s">
        <v>120</v>
      </c>
      <c r="C19" s="31">
        <f>INDEX(DATABASE!$1:$10000,MATCH($A19,DATABASE!$A:$A,0),MATCH(C$8,DATABASE!$1:$1,0))*1000</f>
        <v>0</v>
      </c>
      <c r="D19" s="31">
        <f>INDEX(DATABASE!$1:$10000,MATCH($A19,DATABASE!$A:$A,0),MATCH(D$8,DATABASE!$1:$1,0))*1000</f>
        <v>0</v>
      </c>
      <c r="E19" s="31">
        <f>INDEX(DATABASE!$1:$10000,MATCH($A19,DATABASE!$A:$A,0),MATCH(E$8,DATABASE!$1:$1,0))*1000</f>
        <v>0</v>
      </c>
      <c r="F19" s="31">
        <f>INDEX(DATABASE!$1:$10000,MATCH($A19,DATABASE!$A:$A,0),MATCH(F$8,DATABASE!$1:$1,0))*1000</f>
        <v>0</v>
      </c>
      <c r="G19" s="31">
        <f>INDEX(DATABASE!$1:$10000,MATCH($A19,DATABASE!$A:$A,0),MATCH(G$8,DATABASE!$1:$1,0))*1000</f>
        <v>0</v>
      </c>
    </row>
    <row r="20" spans="1:7" ht="15.75" customHeight="1" x14ac:dyDescent="0.25">
      <c r="A20" t="s">
        <v>121</v>
      </c>
      <c r="C20" s="31">
        <f>INDEX(DATABASE!$1:$10000,MATCH($A20,DATABASE!$A:$A,0),MATCH(C$8,DATABASE!$1:$1,0))/1000</f>
        <v>0</v>
      </c>
      <c r="D20" s="31">
        <f>INDEX(DATABASE!$1:$10000,MATCH($A20,DATABASE!$A:$A,0),MATCH(D$8,DATABASE!$1:$1,0))/1000</f>
        <v>0</v>
      </c>
      <c r="E20" s="31">
        <f>INDEX(DATABASE!$1:$10000,MATCH($A20,DATABASE!$A:$A,0),MATCH(E$8,DATABASE!$1:$1,0))/1000</f>
        <v>0</v>
      </c>
      <c r="F20" s="31">
        <f>INDEX(DATABASE!$1:$10000,MATCH($A20,DATABASE!$A:$A,0),MATCH(F$8,DATABASE!$1:$1,0))/1000</f>
        <v>0</v>
      </c>
      <c r="G20" s="31">
        <f>INDEX(DATABASE!$1:$10000,MATCH($A20,DATABASE!$A:$A,0),MATCH(G$8,DATABASE!$1:$1,0))/1000</f>
        <v>0</v>
      </c>
    </row>
    <row r="21" spans="1:7" ht="15.75" customHeight="1" x14ac:dyDescent="0.25">
      <c r="A21" s="3" t="s">
        <v>122</v>
      </c>
      <c r="B21" s="3"/>
      <c r="C21" s="31">
        <f>INDEX(DATABASE!$1:$10000,MATCH($A21,DATABASE!$A:$A,0),MATCH(C$8,DATABASE!$1:$1,0))*1000</f>
        <v>0</v>
      </c>
      <c r="D21" s="31">
        <f>INDEX(DATABASE!$1:$10000,MATCH($A21,DATABASE!$A:$A,0),MATCH(D$8,DATABASE!$1:$1,0))*1000</f>
        <v>0</v>
      </c>
      <c r="E21" s="31">
        <f>INDEX(DATABASE!$1:$10000,MATCH($A21,DATABASE!$A:$A,0),MATCH(E$8,DATABASE!$1:$1,0))*1000</f>
        <v>0</v>
      </c>
      <c r="F21" s="31">
        <f>INDEX(DATABASE!$1:$10000,MATCH($A21,DATABASE!$A:$A,0),MATCH(F$8,DATABASE!$1:$1,0))*1000</f>
        <v>0</v>
      </c>
      <c r="G21" s="31">
        <f>INDEX(DATABASE!$1:$10000,MATCH($A21,DATABASE!$A:$A,0),MATCH(G$8,DATABASE!$1:$1,0))*1000</f>
        <v>0</v>
      </c>
    </row>
    <row r="22" spans="1:7" ht="15.75" customHeight="1" x14ac:dyDescent="0.25">
      <c r="A22" t="s">
        <v>124</v>
      </c>
      <c r="C22" s="31">
        <f>INDEX(DATABASE!$1:$10000,MATCH($A22,DATABASE!$A:$A,0),MATCH(C$8,DATABASE!$1:$1,0))/1000</f>
        <v>0</v>
      </c>
      <c r="D22" s="31">
        <f>INDEX(DATABASE!$1:$10000,MATCH($A22,DATABASE!$A:$A,0),MATCH(D$8,DATABASE!$1:$1,0))/1000</f>
        <v>0</v>
      </c>
      <c r="E22" s="31">
        <f>INDEX(DATABASE!$1:$10000,MATCH($A22,DATABASE!$A:$A,0),MATCH(E$8,DATABASE!$1:$1,0))/1000</f>
        <v>0</v>
      </c>
      <c r="F22" s="31">
        <f>INDEX(DATABASE!$1:$10000,MATCH($A22,DATABASE!$A:$A,0),MATCH(F$8,DATABASE!$1:$1,0))/1000</f>
        <v>0</v>
      </c>
      <c r="G22" s="31">
        <f>INDEX(DATABASE!$1:$10000,MATCH($A22,DATABASE!$A:$A,0),MATCH(G$8,DATABASE!$1:$1,0))/1000</f>
        <v>0</v>
      </c>
    </row>
    <row r="23" spans="1:7" ht="15.75" customHeight="1" x14ac:dyDescent="0.25">
      <c r="A23" s="3" t="s">
        <v>129</v>
      </c>
      <c r="B23" s="3"/>
      <c r="C23" s="31">
        <f>INDEX(DATABASE!$1:$10000,MATCH($A23,DATABASE!$A:$A,0),MATCH(C$8,DATABASE!$1:$1,0))*1000</f>
        <v>0</v>
      </c>
      <c r="D23" s="31">
        <f>INDEX(DATABASE!$1:$10000,MATCH($A23,DATABASE!$A:$A,0),MATCH(D$8,DATABASE!$1:$1,0))*1000</f>
        <v>0</v>
      </c>
      <c r="E23" s="31">
        <f>INDEX(DATABASE!$1:$10000,MATCH($A23,DATABASE!$A:$A,0),MATCH(E$8,DATABASE!$1:$1,0))*1000</f>
        <v>0</v>
      </c>
      <c r="F23" s="31">
        <f>INDEX(DATABASE!$1:$10000,MATCH($A23,DATABASE!$A:$A,0),MATCH(F$8,DATABASE!$1:$1,0))*1000</f>
        <v>0</v>
      </c>
      <c r="G23" s="31">
        <f>INDEX(DATABASE!$1:$10000,MATCH($A23,DATABASE!$A:$A,0),MATCH(G$8,DATABASE!$1:$1,0))*1000</f>
        <v>0</v>
      </c>
    </row>
    <row r="24" spans="1:7" ht="15.75" customHeight="1" x14ac:dyDescent="0.25">
      <c r="A24" t="s">
        <v>131</v>
      </c>
      <c r="C24" s="31">
        <f>INDEX(DATABASE!$1:$10000,MATCH($A24,DATABASE!$A:$A,0),MATCH(C$8,DATABASE!$1:$1,0))/1000</f>
        <v>0</v>
      </c>
      <c r="D24" s="31">
        <f>INDEX(DATABASE!$1:$10000,MATCH($A24,DATABASE!$A:$A,0),MATCH(D$8,DATABASE!$1:$1,0))/1000</f>
        <v>0</v>
      </c>
      <c r="E24" s="31">
        <f>INDEX(DATABASE!$1:$10000,MATCH($A24,DATABASE!$A:$A,0),MATCH(E$8,DATABASE!$1:$1,0))/1000</f>
        <v>0</v>
      </c>
      <c r="F24" s="31">
        <f>INDEX(DATABASE!$1:$10000,MATCH($A24,DATABASE!$A:$A,0),MATCH(F$8,DATABASE!$1:$1,0))/1000</f>
        <v>0</v>
      </c>
      <c r="G24" s="31">
        <f>INDEX(DATABASE!$1:$10000,MATCH($A24,DATABASE!$A:$A,0),MATCH(G$8,DATABASE!$1:$1,0))/1000</f>
        <v>0</v>
      </c>
    </row>
    <row r="25" spans="1:7" ht="15.75" customHeight="1" x14ac:dyDescent="0.25">
      <c r="A25" s="3" t="s">
        <v>136</v>
      </c>
      <c r="B25" s="3"/>
      <c r="C25" s="31">
        <f>INDEX(DATABASE!$1:$10000,MATCH($A25,DATABASE!$A:$A,0),MATCH(C$8,DATABASE!$1:$1,0))*1000</f>
        <v>0</v>
      </c>
      <c r="D25" s="31">
        <f>INDEX(DATABASE!$1:$10000,MATCH($A25,DATABASE!$A:$A,0),MATCH(D$8,DATABASE!$1:$1,0))*1000</f>
        <v>0</v>
      </c>
      <c r="E25" s="31">
        <f>INDEX(DATABASE!$1:$10000,MATCH($A25,DATABASE!$A:$A,0),MATCH(E$8,DATABASE!$1:$1,0))*1000</f>
        <v>0</v>
      </c>
      <c r="F25" s="31">
        <f>INDEX(DATABASE!$1:$10000,MATCH($A25,DATABASE!$A:$A,0),MATCH(F$8,DATABASE!$1:$1,0))*1000</f>
        <v>0</v>
      </c>
      <c r="G25" s="31">
        <f>INDEX(DATABASE!$1:$10000,MATCH($A25,DATABASE!$A:$A,0),MATCH(G$8,DATABASE!$1:$1,0))*1000</f>
        <v>0</v>
      </c>
    </row>
    <row r="26" spans="1:7" ht="15.75" customHeight="1" x14ac:dyDescent="0.25">
      <c r="A26" t="s">
        <v>138</v>
      </c>
      <c r="C26" s="31">
        <f>INDEX(DATABASE!$1:$10000,MATCH($A26,DATABASE!$A:$A,0),MATCH(C$8,DATABASE!$1:$1,0))/1000</f>
        <v>0</v>
      </c>
      <c r="D26" s="31">
        <f>INDEX(DATABASE!$1:$10000,MATCH($A26,DATABASE!$A:$A,0),MATCH(D$8,DATABASE!$1:$1,0))/1000</f>
        <v>0</v>
      </c>
      <c r="E26" s="31">
        <f>INDEX(DATABASE!$1:$10000,MATCH($A26,DATABASE!$A:$A,0),MATCH(E$8,DATABASE!$1:$1,0))/1000</f>
        <v>0</v>
      </c>
      <c r="F26" s="31">
        <f>INDEX(DATABASE!$1:$10000,MATCH($A26,DATABASE!$A:$A,0),MATCH(F$8,DATABASE!$1:$1,0))/1000</f>
        <v>0</v>
      </c>
      <c r="G26" s="31">
        <f>INDEX(DATABASE!$1:$10000,MATCH($A26,DATABASE!$A:$A,0),MATCH(G$8,DATABASE!$1:$1,0))/1000</f>
        <v>0</v>
      </c>
    </row>
    <row r="27" spans="1:7" ht="15.75" customHeight="1" x14ac:dyDescent="0.25">
      <c r="A27" s="3" t="s">
        <v>143</v>
      </c>
      <c r="B27" s="3"/>
      <c r="C27" s="31">
        <f>INDEX(DATABASE!$1:$10000,MATCH($A27,DATABASE!$A:$A,0),MATCH(C$8,DATABASE!$1:$1,0))*1000</f>
        <v>1060570</v>
      </c>
      <c r="D27" s="31">
        <f>INDEX(DATABASE!$1:$10000,MATCH($A27,DATABASE!$A:$A,0),MATCH(D$8,DATABASE!$1:$1,0))*1000</f>
        <v>1176800</v>
      </c>
      <c r="E27" s="31">
        <f>INDEX(DATABASE!$1:$10000,MATCH($A27,DATABASE!$A:$A,0),MATCH(E$8,DATABASE!$1:$1,0))*1000</f>
        <v>1219440</v>
      </c>
      <c r="F27" s="31">
        <f>INDEX(DATABASE!$1:$10000,MATCH($A27,DATABASE!$A:$A,0),MATCH(F$8,DATABASE!$1:$1,0))*1000</f>
        <v>1164900</v>
      </c>
      <c r="G27" s="31">
        <f>INDEX(DATABASE!$1:$10000,MATCH($A27,DATABASE!$A:$A,0),MATCH(G$8,DATABASE!$1:$1,0))*1000</f>
        <v>1180000</v>
      </c>
    </row>
    <row r="28" spans="1:7" ht="15.75" customHeight="1" x14ac:dyDescent="0.25">
      <c r="A28" t="s">
        <v>150</v>
      </c>
      <c r="C28" s="31">
        <f>INDEX(DATABASE!$1:$10000,MATCH($A28,DATABASE!$A:$A,0),MATCH(C$8,DATABASE!$1:$1,0))/1000</f>
        <v>10.479389999999999</v>
      </c>
      <c r="D28" s="31">
        <f>INDEX(DATABASE!$1:$10000,MATCH($A28,DATABASE!$A:$A,0),MATCH(D$8,DATABASE!$1:$1,0))/1000</f>
        <v>10.146610000000001</v>
      </c>
      <c r="E28" s="31">
        <f>INDEX(DATABASE!$1:$10000,MATCH($A28,DATABASE!$A:$A,0),MATCH(E$8,DATABASE!$1:$1,0))/1000</f>
        <v>10.591329999999999</v>
      </c>
      <c r="F28" s="31">
        <f>INDEX(DATABASE!$1:$10000,MATCH($A28,DATABASE!$A:$A,0),MATCH(F$8,DATABASE!$1:$1,0))/1000</f>
        <v>10.13119</v>
      </c>
      <c r="G28" s="31">
        <f>INDEX(DATABASE!$1:$10000,MATCH($A28,DATABASE!$A:$A,0),MATCH(G$8,DATABASE!$1:$1,0))/1000</f>
        <v>10.11927</v>
      </c>
    </row>
    <row r="29" spans="1:7" ht="15.75" customHeight="1" x14ac:dyDescent="0.25">
      <c r="A29" s="3" t="s">
        <v>160</v>
      </c>
      <c r="B29" s="3"/>
      <c r="C29" s="31">
        <f>INDEX(DATABASE!$1:$10000,MATCH($A29,DATABASE!$A:$A,0),MATCH(C$8,DATABASE!$1:$1,0))*1000</f>
        <v>0</v>
      </c>
      <c r="D29" s="31">
        <f>INDEX(DATABASE!$1:$10000,MATCH($A29,DATABASE!$A:$A,0),MATCH(D$8,DATABASE!$1:$1,0))*1000</f>
        <v>0</v>
      </c>
      <c r="E29" s="31">
        <f>INDEX(DATABASE!$1:$10000,MATCH($A29,DATABASE!$A:$A,0),MATCH(E$8,DATABASE!$1:$1,0))*1000</f>
        <v>0</v>
      </c>
      <c r="F29" s="31">
        <f>INDEX(DATABASE!$1:$10000,MATCH($A29,DATABASE!$A:$A,0),MATCH(F$8,DATABASE!$1:$1,0))*1000</f>
        <v>0</v>
      </c>
      <c r="G29" s="31">
        <f>INDEX(DATABASE!$1:$10000,MATCH($A29,DATABASE!$A:$A,0),MATCH(G$8,DATABASE!$1:$1,0))*1000</f>
        <v>0</v>
      </c>
    </row>
    <row r="30" spans="1:7" ht="15.75" customHeight="1" x14ac:dyDescent="0.25">
      <c r="A30" t="s">
        <v>162</v>
      </c>
      <c r="C30" s="31">
        <f>INDEX(DATABASE!$1:$10000,MATCH($A30,DATABASE!$A:$A,0),MATCH(C$8,DATABASE!$1:$1,0))/1000</f>
        <v>0</v>
      </c>
      <c r="D30" s="31">
        <f>INDEX(DATABASE!$1:$10000,MATCH($A30,DATABASE!$A:$A,0),MATCH(D$8,DATABASE!$1:$1,0))/1000</f>
        <v>0</v>
      </c>
      <c r="E30" s="31">
        <f>INDEX(DATABASE!$1:$10000,MATCH($A30,DATABASE!$A:$A,0),MATCH(E$8,DATABASE!$1:$1,0))/1000</f>
        <v>0</v>
      </c>
      <c r="F30" s="31">
        <f>INDEX(DATABASE!$1:$10000,MATCH($A30,DATABASE!$A:$A,0),MATCH(F$8,DATABASE!$1:$1,0))/1000</f>
        <v>0</v>
      </c>
      <c r="G30" s="31">
        <f>INDEX(DATABASE!$1:$10000,MATCH($A30,DATABASE!$A:$A,0),MATCH(G$8,DATABASE!$1:$1,0))/1000</f>
        <v>0</v>
      </c>
    </row>
    <row r="31" spans="1:7" ht="15.75" customHeight="1" x14ac:dyDescent="0.25">
      <c r="A31" s="3" t="s">
        <v>167</v>
      </c>
      <c r="B31" s="3"/>
      <c r="C31" s="31">
        <f>INDEX(DATABASE!$1:$10000,MATCH($A31,DATABASE!$A:$A,0),MATCH(C$8,DATABASE!$1:$1,0))*1000</f>
        <v>0</v>
      </c>
      <c r="D31" s="31">
        <f>INDEX(DATABASE!$1:$10000,MATCH($A31,DATABASE!$A:$A,0),MATCH(D$8,DATABASE!$1:$1,0))*1000</f>
        <v>0</v>
      </c>
      <c r="E31" s="31">
        <f>INDEX(DATABASE!$1:$10000,MATCH($A31,DATABASE!$A:$A,0),MATCH(E$8,DATABASE!$1:$1,0))*1000</f>
        <v>0</v>
      </c>
      <c r="F31" s="31">
        <f>INDEX(DATABASE!$1:$10000,MATCH($A31,DATABASE!$A:$A,0),MATCH(F$8,DATABASE!$1:$1,0))*1000</f>
        <v>0</v>
      </c>
      <c r="G31" s="31">
        <f>INDEX(DATABASE!$1:$10000,MATCH($A31,DATABASE!$A:$A,0),MATCH(G$8,DATABASE!$1:$1,0))*1000</f>
        <v>0</v>
      </c>
    </row>
    <row r="32" spans="1:7" x14ac:dyDescent="0.25">
      <c r="A32" t="s">
        <v>169</v>
      </c>
      <c r="C32" s="31">
        <f>INDEX(DATABASE!$1:$10000,MATCH($A32,DATABASE!$A:$A,0),MATCH(C$8,DATABASE!$1:$1,0))/1000</f>
        <v>0</v>
      </c>
      <c r="D32" s="31">
        <f>INDEX(DATABASE!$1:$10000,MATCH($A32,DATABASE!$A:$A,0),MATCH(D$8,DATABASE!$1:$1,0))/1000</f>
        <v>0</v>
      </c>
      <c r="E32" s="31">
        <f>INDEX(DATABASE!$1:$10000,MATCH($A32,DATABASE!$A:$A,0),MATCH(E$8,DATABASE!$1:$1,0))/1000</f>
        <v>0</v>
      </c>
      <c r="F32" s="31">
        <f>INDEX(DATABASE!$1:$10000,MATCH($A32,DATABASE!$A:$A,0),MATCH(F$8,DATABASE!$1:$1,0))/1000</f>
        <v>0</v>
      </c>
      <c r="G32" s="31">
        <f>INDEX(DATABASE!$1:$10000,MATCH($A32,DATABASE!$A:$A,0),MATCH(G$8,DATABASE!$1:$1,0))/1000</f>
        <v>0</v>
      </c>
    </row>
    <row r="33" spans="1:7" x14ac:dyDescent="0.25">
      <c r="A33" t="s">
        <v>170</v>
      </c>
      <c r="C33" s="31">
        <f>INDEX(DATABASE!$1:$10000,MATCH($A33,DATABASE!$A:$A,0),MATCH(C$8,DATABASE!$1:$1,0))*1000</f>
        <v>0</v>
      </c>
      <c r="D33" s="31">
        <f>INDEX(DATABASE!$1:$10000,MATCH($A33,DATABASE!$A:$A,0),MATCH(D$8,DATABASE!$1:$1,0))*1000</f>
        <v>0</v>
      </c>
      <c r="E33" s="31">
        <f>INDEX(DATABASE!$1:$10000,MATCH($A33,DATABASE!$A:$A,0),MATCH(E$8,DATABASE!$1:$1,0))*1000</f>
        <v>0</v>
      </c>
      <c r="F33" s="31">
        <f>INDEX(DATABASE!$1:$10000,MATCH($A33,DATABASE!$A:$A,0),MATCH(F$8,DATABASE!$1:$1,0))*1000</f>
        <v>0</v>
      </c>
      <c r="G33" s="31">
        <f>INDEX(DATABASE!$1:$10000,MATCH($A33,DATABASE!$A:$A,0),MATCH(G$8,DATABASE!$1:$1,0))*1000</f>
        <v>0</v>
      </c>
    </row>
    <row r="34" spans="1:7" x14ac:dyDescent="0.25">
      <c r="A34" t="s">
        <v>171</v>
      </c>
      <c r="C34" s="31">
        <f>INDEX(DATABASE!$1:$10000,MATCH($A34,DATABASE!$A:$A,0),MATCH(C$8,DATABASE!$1:$1,0))/1000</f>
        <v>0</v>
      </c>
      <c r="D34" s="31">
        <f>INDEX(DATABASE!$1:$10000,MATCH($A34,DATABASE!$A:$A,0),MATCH(D$8,DATABASE!$1:$1,0))/1000</f>
        <v>0</v>
      </c>
      <c r="E34" s="31">
        <f>INDEX(DATABASE!$1:$10000,MATCH($A34,DATABASE!$A:$A,0),MATCH(E$8,DATABASE!$1:$1,0))/1000</f>
        <v>0</v>
      </c>
      <c r="F34" s="31">
        <f>INDEX(DATABASE!$1:$10000,MATCH($A34,DATABASE!$A:$A,0),MATCH(F$8,DATABASE!$1:$1,0))/1000</f>
        <v>0</v>
      </c>
      <c r="G34" s="31">
        <f>INDEX(DATABASE!$1:$10000,MATCH($A34,DATABASE!$A:$A,0),MATCH(G$8,DATABASE!$1:$1,0))/1000</f>
        <v>0</v>
      </c>
    </row>
    <row r="35" spans="1:7" x14ac:dyDescent="0.25">
      <c r="A35" t="s">
        <v>172</v>
      </c>
      <c r="C35" s="31">
        <f>INDEX(DATABASE!$1:$10000,MATCH($A35,DATABASE!$A:$A,0),MATCH(C$8,DATABASE!$1:$1,0))*1000</f>
        <v>0</v>
      </c>
      <c r="D35" s="31">
        <f>INDEX(DATABASE!$1:$10000,MATCH($A35,DATABASE!$A:$A,0),MATCH(D$8,DATABASE!$1:$1,0))*1000</f>
        <v>0</v>
      </c>
      <c r="E35" s="31">
        <f>INDEX(DATABASE!$1:$10000,MATCH($A35,DATABASE!$A:$A,0),MATCH(E$8,DATABASE!$1:$1,0))*1000</f>
        <v>0</v>
      </c>
      <c r="F35" s="31">
        <f>INDEX(DATABASE!$1:$10000,MATCH($A35,DATABASE!$A:$A,0),MATCH(F$8,DATABASE!$1:$1,0))*1000</f>
        <v>0</v>
      </c>
      <c r="G35" s="31">
        <f>INDEX(DATABASE!$1:$10000,MATCH($A35,DATABASE!$A:$A,0),MATCH(G$8,DATABASE!$1:$1,0))*1000</f>
        <v>0</v>
      </c>
    </row>
    <row r="36" spans="1:7" ht="15.75" customHeight="1" x14ac:dyDescent="0.25">
      <c r="A36" t="s">
        <v>173</v>
      </c>
      <c r="C36" s="31">
        <f>INDEX(DATABASE!$1:$10000,MATCH($A36,DATABASE!$A:$A,0),MATCH(C$8,DATABASE!$1:$1,0))/1000</f>
        <v>0</v>
      </c>
      <c r="D36" s="31">
        <f>INDEX(DATABASE!$1:$10000,MATCH($A36,DATABASE!$A:$A,0),MATCH(D$8,DATABASE!$1:$1,0))/1000</f>
        <v>0</v>
      </c>
      <c r="E36" s="31">
        <f>INDEX(DATABASE!$1:$10000,MATCH($A36,DATABASE!$A:$A,0),MATCH(E$8,DATABASE!$1:$1,0))/1000</f>
        <v>0</v>
      </c>
      <c r="F36" s="31">
        <f>INDEX(DATABASE!$1:$10000,MATCH($A36,DATABASE!$A:$A,0),MATCH(F$8,DATABASE!$1:$1,0))/1000</f>
        <v>0</v>
      </c>
      <c r="G36" s="31">
        <f>INDEX(DATABASE!$1:$10000,MATCH($A36,DATABASE!$A:$A,0),MATCH(G$8,DATABASE!$1:$1,0))/1000</f>
        <v>0</v>
      </c>
    </row>
    <row r="37" spans="1:7" ht="15.75" customHeight="1" x14ac:dyDescent="0.25">
      <c r="A37" s="3" t="s">
        <v>174</v>
      </c>
      <c r="B37" s="3"/>
      <c r="C37" s="31">
        <f>INDEX(DATABASE!$1:$10000,MATCH($A37,DATABASE!$A:$A,0),MATCH(C$8,DATABASE!$1:$1,0))*1000</f>
        <v>-437200</v>
      </c>
      <c r="D37" s="31">
        <f>INDEX(DATABASE!$1:$10000,MATCH($A37,DATABASE!$A:$A,0),MATCH(D$8,DATABASE!$1:$1,0))*1000</f>
        <v>-437200</v>
      </c>
      <c r="E37" s="31">
        <f>INDEX(DATABASE!$1:$10000,MATCH($A37,DATABASE!$A:$A,0),MATCH(E$8,DATABASE!$1:$1,0))*1000</f>
        <v>-437200</v>
      </c>
      <c r="F37" s="31">
        <f>INDEX(DATABASE!$1:$10000,MATCH($A37,DATABASE!$A:$A,0),MATCH(F$8,DATABASE!$1:$1,0))*1000</f>
        <v>-437200</v>
      </c>
      <c r="G37" s="31">
        <f>INDEX(DATABASE!$1:$10000,MATCH($A37,DATABASE!$A:$A,0),MATCH(G$8,DATABASE!$1:$1,0))*1000</f>
        <v>-437200</v>
      </c>
    </row>
    <row r="38" spans="1:7" ht="15.75" customHeight="1" x14ac:dyDescent="0.25">
      <c r="A38" t="s">
        <v>177</v>
      </c>
      <c r="C38" s="31">
        <f>INDEX(DATABASE!$1:$10000,MATCH($A38,DATABASE!$A:$A,0),MATCH(C$8,DATABASE!$1:$1,0))/1000</f>
        <v>-8.216569999999999</v>
      </c>
      <c r="D38" s="31">
        <f>INDEX(DATABASE!$1:$10000,MATCH($A38,DATABASE!$A:$A,0),MATCH(D$8,DATABASE!$1:$1,0))/1000</f>
        <v>-8.216569999999999</v>
      </c>
      <c r="E38" s="31">
        <f>INDEX(DATABASE!$1:$10000,MATCH($A38,DATABASE!$A:$A,0),MATCH(E$8,DATABASE!$1:$1,0))/1000</f>
        <v>-8.216569999999999</v>
      </c>
      <c r="F38" s="31">
        <f>INDEX(DATABASE!$1:$10000,MATCH($A38,DATABASE!$A:$A,0),MATCH(F$8,DATABASE!$1:$1,0))/1000</f>
        <v>-8.216569999999999</v>
      </c>
      <c r="G38" s="31">
        <f>INDEX(DATABASE!$1:$10000,MATCH($A38,DATABASE!$A:$A,0),MATCH(G$8,DATABASE!$1:$1,0))/1000</f>
        <v>-8.216569999999999</v>
      </c>
    </row>
    <row r="39" spans="1:7" ht="15.75" customHeight="1" x14ac:dyDescent="0.25">
      <c r="A39" s="3" t="s">
        <v>614</v>
      </c>
      <c r="B39" s="3"/>
      <c r="C39" s="31" t="e">
        <f>INDEX(DATABASE!$1:$10000,MATCH($A39,DATABASE!$A:$A,0),MATCH(C$8,DATABASE!$1:$1,0))</f>
        <v>#N/A</v>
      </c>
      <c r="D39" s="31" t="e">
        <f>INDEX(DATABASE!$1:$10000,MATCH($A39,DATABASE!$A:$A,0),MATCH(D$8,DATABASE!$1:$1,0))</f>
        <v>#N/A</v>
      </c>
      <c r="E39" s="31" t="e">
        <f>INDEX(DATABASE!$1:$10000,MATCH($A39,DATABASE!$A:$A,0),MATCH(E$8,DATABASE!$1:$1,0))</f>
        <v>#N/A</v>
      </c>
      <c r="F39" s="31" t="e">
        <f>INDEX(DATABASE!$1:$10000,MATCH($A39,DATABASE!$A:$A,0),MATCH(F$8,DATABASE!$1:$1,0))</f>
        <v>#N/A</v>
      </c>
      <c r="G39" s="31" t="e">
        <f>INDEX(DATABASE!$1:$10000,MATCH($A39,DATABASE!$A:$A,0),MATCH(G$8,DATABASE!$1:$1,0))</f>
        <v>#N/A</v>
      </c>
    </row>
    <row r="40" spans="1:7" x14ac:dyDescent="0.25">
      <c r="A40" t="s">
        <v>615</v>
      </c>
      <c r="C40" s="31" t="e">
        <f>INDEX(DATABASE!$1:$10000,MATCH($A40,DATABASE!$A:$A,0),MATCH(C$8,DATABASE!$1:$1,0))/1000</f>
        <v>#N/A</v>
      </c>
      <c r="D40" s="31" t="e">
        <f>INDEX(DATABASE!$1:$10000,MATCH($A40,DATABASE!$A:$A,0),MATCH(D$8,DATABASE!$1:$1,0))/1000</f>
        <v>#N/A</v>
      </c>
      <c r="E40" s="31" t="e">
        <f>INDEX(DATABASE!$1:$10000,MATCH($A40,DATABASE!$A:$A,0),MATCH(E$8,DATABASE!$1:$1,0))/1000</f>
        <v>#N/A</v>
      </c>
      <c r="F40" s="31" t="e">
        <f>INDEX(DATABASE!$1:$10000,MATCH($A40,DATABASE!$A:$A,0),MATCH(F$8,DATABASE!$1:$1,0))/1000</f>
        <v>#N/A</v>
      </c>
      <c r="G40" s="31" t="e">
        <f>INDEX(DATABASE!$1:$10000,MATCH($A40,DATABASE!$A:$A,0),MATCH(G$8,DATABASE!$1:$1,0))/1000</f>
        <v>#N/A</v>
      </c>
    </row>
    <row r="41" spans="1:7" x14ac:dyDescent="0.25">
      <c r="A41" t="s">
        <v>616</v>
      </c>
      <c r="C41" s="31" t="e">
        <f>INDEX(DATABASE!$1:$10000,MATCH($A41,DATABASE!$A:$A,0),MATCH(C$8,DATABASE!$1:$1,0))</f>
        <v>#N/A</v>
      </c>
      <c r="D41" s="31" t="e">
        <f>INDEX(DATABASE!$1:$10000,MATCH($A41,DATABASE!$A:$A,0),MATCH(D$8,DATABASE!$1:$1,0))</f>
        <v>#N/A</v>
      </c>
      <c r="E41" s="31" t="e">
        <f>INDEX(DATABASE!$1:$10000,MATCH($A41,DATABASE!$A:$A,0),MATCH(E$8,DATABASE!$1:$1,0))</f>
        <v>#N/A</v>
      </c>
      <c r="F41" s="31" t="e">
        <f>INDEX(DATABASE!$1:$10000,MATCH($A41,DATABASE!$A:$A,0),MATCH(F$8,DATABASE!$1:$1,0))</f>
        <v>#N/A</v>
      </c>
      <c r="G41" s="31" t="e">
        <f>INDEX(DATABASE!$1:$10000,MATCH($A41,DATABASE!$A:$A,0),MATCH(G$8,DATABASE!$1:$1,0))</f>
        <v>#N/A</v>
      </c>
    </row>
    <row r="42" spans="1:7" x14ac:dyDescent="0.25">
      <c r="A42" t="s">
        <v>617</v>
      </c>
      <c r="C42" s="31" t="e">
        <f>INDEX(DATABASE!$1:$10000,MATCH($A42,DATABASE!$A:$A,0),MATCH(C$8,DATABASE!$1:$1,0))/1000</f>
        <v>#N/A</v>
      </c>
      <c r="D42" s="31" t="e">
        <f>INDEX(DATABASE!$1:$10000,MATCH($A42,DATABASE!$A:$A,0),MATCH(D$8,DATABASE!$1:$1,0))/1000</f>
        <v>#N/A</v>
      </c>
      <c r="E42" s="31" t="e">
        <f>INDEX(DATABASE!$1:$10000,MATCH($A42,DATABASE!$A:$A,0),MATCH(E$8,DATABASE!$1:$1,0))/1000</f>
        <v>#N/A</v>
      </c>
      <c r="F42" s="31" t="e">
        <f>INDEX(DATABASE!$1:$10000,MATCH($A42,DATABASE!$A:$A,0),MATCH(F$8,DATABASE!$1:$1,0))/1000</f>
        <v>#N/A</v>
      </c>
      <c r="G42" s="31" t="e">
        <f>INDEX(DATABASE!$1:$10000,MATCH($A42,DATABASE!$A:$A,0),MATCH(G$8,DATABASE!$1:$1,0))/1000</f>
        <v>#N/A</v>
      </c>
    </row>
    <row r="43" spans="1:7" x14ac:dyDescent="0.25">
      <c r="A43" t="s">
        <v>618</v>
      </c>
      <c r="C43" s="31" t="e">
        <f>INDEX(DATABASE!$1:$10000,MATCH($A43,DATABASE!$A:$A,0),MATCH(C$8,DATABASE!$1:$1,0))</f>
        <v>#N/A</v>
      </c>
      <c r="D43" s="31" t="e">
        <f>INDEX(DATABASE!$1:$10000,MATCH($A43,DATABASE!$A:$A,0),MATCH(D$8,DATABASE!$1:$1,0))</f>
        <v>#N/A</v>
      </c>
      <c r="E43" s="31" t="e">
        <f>INDEX(DATABASE!$1:$10000,MATCH($A43,DATABASE!$A:$A,0),MATCH(E$8,DATABASE!$1:$1,0))</f>
        <v>#N/A</v>
      </c>
      <c r="F43" s="31" t="e">
        <f>INDEX(DATABASE!$1:$10000,MATCH($A43,DATABASE!$A:$A,0),MATCH(F$8,DATABASE!$1:$1,0))</f>
        <v>#N/A</v>
      </c>
      <c r="G43" s="31" t="e">
        <f>INDEX(DATABASE!$1:$10000,MATCH($A43,DATABASE!$A:$A,0),MATCH(G$8,DATABASE!$1:$1,0))</f>
        <v>#N/A</v>
      </c>
    </row>
    <row r="44" spans="1:7" x14ac:dyDescent="0.25">
      <c r="A44" t="s">
        <v>619</v>
      </c>
      <c r="C44" s="31" t="e">
        <f>INDEX(DATABASE!$1:$10000,MATCH($A44,DATABASE!$A:$A,0),MATCH(C$8,DATABASE!$1:$1,0))/1000</f>
        <v>#N/A</v>
      </c>
      <c r="D44" s="31" t="e">
        <f>INDEX(DATABASE!$1:$10000,MATCH($A44,DATABASE!$A:$A,0),MATCH(D$8,DATABASE!$1:$1,0))/1000</f>
        <v>#N/A</v>
      </c>
      <c r="E44" s="31" t="e">
        <f>INDEX(DATABASE!$1:$10000,MATCH($A44,DATABASE!$A:$A,0),MATCH(E$8,DATABASE!$1:$1,0))/1000</f>
        <v>#N/A</v>
      </c>
      <c r="F44" s="31" t="e">
        <f>INDEX(DATABASE!$1:$10000,MATCH($A44,DATABASE!$A:$A,0),MATCH(F$8,DATABASE!$1:$1,0))/1000</f>
        <v>#N/A</v>
      </c>
      <c r="G44" s="31" t="e">
        <f>INDEX(DATABASE!$1:$10000,MATCH($A44,DATABASE!$A:$A,0),MATCH(G$8,DATABASE!$1:$1,0))/1000</f>
        <v>#N/A</v>
      </c>
    </row>
    <row r="45" spans="1:7" x14ac:dyDescent="0.25">
      <c r="A45" t="s">
        <v>620</v>
      </c>
      <c r="C45" s="31" t="e">
        <f>INDEX(DATABASE!$1:$10000,MATCH($A45,DATABASE!$A:$A,0),MATCH(C$8,DATABASE!$1:$1,0))</f>
        <v>#N/A</v>
      </c>
      <c r="D45" s="31" t="e">
        <f>INDEX(DATABASE!$1:$10000,MATCH($A45,DATABASE!$A:$A,0),MATCH(D$8,DATABASE!$1:$1,0))</f>
        <v>#N/A</v>
      </c>
      <c r="E45" s="31" t="e">
        <f>INDEX(DATABASE!$1:$10000,MATCH($A45,DATABASE!$A:$A,0),MATCH(E$8,DATABASE!$1:$1,0))</f>
        <v>#N/A</v>
      </c>
      <c r="F45" s="31" t="e">
        <f>INDEX(DATABASE!$1:$10000,MATCH($A45,DATABASE!$A:$A,0),MATCH(F$8,DATABASE!$1:$1,0))</f>
        <v>#N/A</v>
      </c>
      <c r="G45" s="31" t="e">
        <f>INDEX(DATABASE!$1:$10000,MATCH($A45,DATABASE!$A:$A,0),MATCH(G$8,DATABASE!$1:$1,0))</f>
        <v>#N/A</v>
      </c>
    </row>
    <row r="46" spans="1:7" x14ac:dyDescent="0.25">
      <c r="A46" t="s">
        <v>621</v>
      </c>
      <c r="C46" s="31" t="e">
        <f>INDEX(DATABASE!$1:$10000,MATCH($A46,DATABASE!$A:$A,0),MATCH(C$8,DATABASE!$1:$1,0))/1000</f>
        <v>#N/A</v>
      </c>
      <c r="D46" s="31" t="e">
        <f>INDEX(DATABASE!$1:$10000,MATCH($A46,DATABASE!$A:$A,0),MATCH(D$8,DATABASE!$1:$1,0))/1000</f>
        <v>#N/A</v>
      </c>
      <c r="E46" s="31" t="e">
        <f>INDEX(DATABASE!$1:$10000,MATCH($A46,DATABASE!$A:$A,0),MATCH(E$8,DATABASE!$1:$1,0))/1000</f>
        <v>#N/A</v>
      </c>
      <c r="F46" s="31" t="e">
        <f>INDEX(DATABASE!$1:$10000,MATCH($A46,DATABASE!$A:$A,0),MATCH(F$8,DATABASE!$1:$1,0))/1000</f>
        <v>#N/A</v>
      </c>
      <c r="G46" s="31" t="e">
        <f>INDEX(DATABASE!$1:$10000,MATCH($A46,DATABASE!$A:$A,0),MATCH(G$8,DATABASE!$1:$1,0))/1000</f>
        <v>#N/A</v>
      </c>
    </row>
    <row r="47" spans="1:7" x14ac:dyDescent="0.25">
      <c r="A47" t="s">
        <v>622</v>
      </c>
      <c r="C47" s="31" t="e">
        <f>INDEX(DATABASE!$1:$10000,MATCH($A47,DATABASE!$A:$A,0),MATCH(C$8,DATABASE!$1:$1,0))</f>
        <v>#N/A</v>
      </c>
      <c r="D47" s="31" t="e">
        <f>INDEX(DATABASE!$1:$10000,MATCH($A47,DATABASE!$A:$A,0),MATCH(D$8,DATABASE!$1:$1,0))</f>
        <v>#N/A</v>
      </c>
      <c r="E47" s="31" t="e">
        <f>INDEX(DATABASE!$1:$10000,MATCH($A47,DATABASE!$A:$A,0),MATCH(E$8,DATABASE!$1:$1,0))</f>
        <v>#N/A</v>
      </c>
      <c r="F47" s="31" t="e">
        <f>INDEX(DATABASE!$1:$10000,MATCH($A47,DATABASE!$A:$A,0),MATCH(F$8,DATABASE!$1:$1,0))</f>
        <v>#N/A</v>
      </c>
      <c r="G47" s="31" t="e">
        <f>INDEX(DATABASE!$1:$10000,MATCH($A47,DATABASE!$A:$A,0),MATCH(G$8,DATABASE!$1:$1,0))</f>
        <v>#N/A</v>
      </c>
    </row>
    <row r="48" spans="1:7" x14ac:dyDescent="0.25">
      <c r="A48" t="s">
        <v>623</v>
      </c>
      <c r="C48" s="31" t="e">
        <f>INDEX(DATABASE!$1:$10000,MATCH($A48,DATABASE!$A:$A,0),MATCH(C$8,DATABASE!$1:$1,0))/1000</f>
        <v>#N/A</v>
      </c>
      <c r="D48" s="31" t="e">
        <f>INDEX(DATABASE!$1:$10000,MATCH($A48,DATABASE!$A:$A,0),MATCH(D$8,DATABASE!$1:$1,0))/1000</f>
        <v>#N/A</v>
      </c>
      <c r="E48" s="31" t="e">
        <f>INDEX(DATABASE!$1:$10000,MATCH($A48,DATABASE!$A:$A,0),MATCH(E$8,DATABASE!$1:$1,0))/1000</f>
        <v>#N/A</v>
      </c>
      <c r="F48" s="31" t="e">
        <f>INDEX(DATABASE!$1:$10000,MATCH($A48,DATABASE!$A:$A,0),MATCH(F$8,DATABASE!$1:$1,0))/1000</f>
        <v>#N/A</v>
      </c>
      <c r="G48" s="31" t="e">
        <f>INDEX(DATABASE!$1:$10000,MATCH($A48,DATABASE!$A:$A,0),MATCH(G$8,DATABASE!$1:$1,0))/1000</f>
        <v>#N/A</v>
      </c>
    </row>
    <row r="49" spans="1:7" x14ac:dyDescent="0.25">
      <c r="A49" t="s">
        <v>624</v>
      </c>
      <c r="C49" s="31" t="e">
        <f>INDEX(DATABASE!$1:$10000,MATCH($A49,DATABASE!$A:$A,0),MATCH(C$8,DATABASE!$1:$1,0))</f>
        <v>#N/A</v>
      </c>
      <c r="D49" s="31" t="e">
        <f>INDEX(DATABASE!$1:$10000,MATCH($A49,DATABASE!$A:$A,0),MATCH(D$8,DATABASE!$1:$1,0))</f>
        <v>#N/A</v>
      </c>
      <c r="E49" s="31" t="e">
        <f>INDEX(DATABASE!$1:$10000,MATCH($A49,DATABASE!$A:$A,0),MATCH(E$8,DATABASE!$1:$1,0))</f>
        <v>#N/A</v>
      </c>
      <c r="F49" s="31" t="e">
        <f>INDEX(DATABASE!$1:$10000,MATCH($A49,DATABASE!$A:$A,0),MATCH(F$8,DATABASE!$1:$1,0))</f>
        <v>#N/A</v>
      </c>
      <c r="G49" s="31" t="e">
        <f>INDEX(DATABASE!$1:$10000,MATCH($A49,DATABASE!$A:$A,0),MATCH(G$8,DATABASE!$1:$1,0))</f>
        <v>#N/A</v>
      </c>
    </row>
    <row r="50" spans="1:7" x14ac:dyDescent="0.25">
      <c r="A50" t="s">
        <v>625</v>
      </c>
      <c r="C50" s="31" t="e">
        <f>INDEX(DATABASE!$1:$10000,MATCH($A50,DATABASE!$A:$A,0),MATCH(C$8,DATABASE!$1:$1,0))/1000</f>
        <v>#N/A</v>
      </c>
      <c r="D50" s="31" t="e">
        <f>INDEX(DATABASE!$1:$10000,MATCH($A50,DATABASE!$A:$A,0),MATCH(D$8,DATABASE!$1:$1,0))/1000</f>
        <v>#N/A</v>
      </c>
      <c r="E50" s="31" t="e">
        <f>INDEX(DATABASE!$1:$10000,MATCH($A50,DATABASE!$A:$A,0),MATCH(E$8,DATABASE!$1:$1,0))/1000</f>
        <v>#N/A</v>
      </c>
      <c r="F50" s="31" t="e">
        <f>INDEX(DATABASE!$1:$10000,MATCH($A50,DATABASE!$A:$A,0),MATCH(F$8,DATABASE!$1:$1,0))/1000</f>
        <v>#N/A</v>
      </c>
      <c r="G50" s="31" t="e">
        <f>INDEX(DATABASE!$1:$10000,MATCH($A50,DATABASE!$A:$A,0),MATCH(G$8,DATABASE!$1:$1,0))/1000</f>
        <v>#N/A</v>
      </c>
    </row>
    <row r="51" spans="1:7" x14ac:dyDescent="0.25">
      <c r="A51" t="s">
        <v>626</v>
      </c>
      <c r="C51" s="31" t="e">
        <f>INDEX(DATABASE!$1:$10000,MATCH($A51,DATABASE!$A:$A,0),MATCH(C$8,DATABASE!$1:$1,0))</f>
        <v>#N/A</v>
      </c>
      <c r="D51" s="31" t="e">
        <f>INDEX(DATABASE!$1:$10000,MATCH($A51,DATABASE!$A:$A,0),MATCH(D$8,DATABASE!$1:$1,0))</f>
        <v>#N/A</v>
      </c>
      <c r="E51" s="31" t="e">
        <f>INDEX(DATABASE!$1:$10000,MATCH($A51,DATABASE!$A:$A,0),MATCH(E$8,DATABASE!$1:$1,0))</f>
        <v>#N/A</v>
      </c>
      <c r="F51" s="31" t="e">
        <f>INDEX(DATABASE!$1:$10000,MATCH($A51,DATABASE!$A:$A,0),MATCH(F$8,DATABASE!$1:$1,0))</f>
        <v>#N/A</v>
      </c>
      <c r="G51" s="31" t="e">
        <f>INDEX(DATABASE!$1:$10000,MATCH($A51,DATABASE!$A:$A,0),MATCH(G$8,DATABASE!$1:$1,0))</f>
        <v>#N/A</v>
      </c>
    </row>
    <row r="52" spans="1:7" x14ac:dyDescent="0.25">
      <c r="A52" t="s">
        <v>627</v>
      </c>
      <c r="C52" s="31" t="e">
        <f>INDEX(DATABASE!$1:$10000,MATCH($A52,DATABASE!$A:$A,0),MATCH(C$8,DATABASE!$1:$1,0))/1000</f>
        <v>#N/A</v>
      </c>
      <c r="D52" s="31" t="e">
        <f>INDEX(DATABASE!$1:$10000,MATCH($A52,DATABASE!$A:$A,0),MATCH(D$8,DATABASE!$1:$1,0))/1000</f>
        <v>#N/A</v>
      </c>
      <c r="E52" s="31" t="e">
        <f>INDEX(DATABASE!$1:$10000,MATCH($A52,DATABASE!$A:$A,0),MATCH(E$8,DATABASE!$1:$1,0))/1000</f>
        <v>#N/A</v>
      </c>
      <c r="F52" s="31" t="e">
        <f>INDEX(DATABASE!$1:$10000,MATCH($A52,DATABASE!$A:$A,0),MATCH(F$8,DATABASE!$1:$1,0))/1000</f>
        <v>#N/A</v>
      </c>
      <c r="G52" s="31" t="e">
        <f>INDEX(DATABASE!$1:$10000,MATCH($A52,DATABASE!$A:$A,0),MATCH(G$8,DATABASE!$1:$1,0))/1000</f>
        <v>#N/A</v>
      </c>
    </row>
    <row r="53" spans="1:7" x14ac:dyDescent="0.25">
      <c r="A53" t="s">
        <v>628</v>
      </c>
      <c r="C53" s="31" t="e">
        <f>INDEX(DATABASE!$1:$10000,MATCH($A53,DATABASE!$A:$A,0),MATCH(C$8,DATABASE!$1:$1,0))</f>
        <v>#N/A</v>
      </c>
      <c r="D53" s="31" t="e">
        <f>INDEX(DATABASE!$1:$10000,MATCH($A53,DATABASE!$A:$A,0),MATCH(D$8,DATABASE!$1:$1,0))</f>
        <v>#N/A</v>
      </c>
      <c r="E53" s="31" t="e">
        <f>INDEX(DATABASE!$1:$10000,MATCH($A53,DATABASE!$A:$A,0),MATCH(E$8,DATABASE!$1:$1,0))</f>
        <v>#N/A</v>
      </c>
      <c r="F53" s="31" t="e">
        <f>INDEX(DATABASE!$1:$10000,MATCH($A53,DATABASE!$A:$A,0),MATCH(F$8,DATABASE!$1:$1,0))</f>
        <v>#N/A</v>
      </c>
      <c r="G53" s="31" t="e">
        <f>INDEX(DATABASE!$1:$10000,MATCH($A53,DATABASE!$A:$A,0),MATCH(G$8,DATABASE!$1:$1,0))</f>
        <v>#N/A</v>
      </c>
    </row>
    <row r="54" spans="1:7" ht="15.75" customHeight="1" x14ac:dyDescent="0.25">
      <c r="A54" t="s">
        <v>629</v>
      </c>
      <c r="C54" s="31" t="e">
        <f>INDEX(DATABASE!$1:$10000,MATCH($A54,DATABASE!$A:$A,0),MATCH(C$8,DATABASE!$1:$1,0))/1000</f>
        <v>#N/A</v>
      </c>
      <c r="D54" s="31" t="e">
        <f>INDEX(DATABASE!$1:$10000,MATCH($A54,DATABASE!$A:$A,0),MATCH(D$8,DATABASE!$1:$1,0))/1000</f>
        <v>#N/A</v>
      </c>
      <c r="E54" s="31" t="e">
        <f>INDEX(DATABASE!$1:$10000,MATCH($A54,DATABASE!$A:$A,0),MATCH(E$8,DATABASE!$1:$1,0))/1000</f>
        <v>#N/A</v>
      </c>
      <c r="F54" s="31" t="e">
        <f>INDEX(DATABASE!$1:$10000,MATCH($A54,DATABASE!$A:$A,0),MATCH(F$8,DATABASE!$1:$1,0))/1000</f>
        <v>#N/A</v>
      </c>
      <c r="G54" s="31" t="e">
        <f>INDEX(DATABASE!$1:$10000,MATCH($A54,DATABASE!$A:$A,0),MATCH(G$8,DATABASE!$1:$1,0))/1000</f>
        <v>#N/A</v>
      </c>
    </row>
    <row r="55" spans="1:7" ht="15.75" customHeight="1" x14ac:dyDescent="0.25">
      <c r="A55" s="3" t="s">
        <v>630</v>
      </c>
      <c r="B55" s="3"/>
      <c r="C55" s="33" t="e">
        <f>INDEX(DATABASE!$1:$10000,MATCH($A55,DATABASE!$A:$A,0),MATCH(C$8,DATABASE!$1:$1,0))*1000</f>
        <v>#N/A</v>
      </c>
      <c r="D55" s="33" t="e">
        <f>INDEX(DATABASE!$1:$10000,MATCH($A55,DATABASE!$A:$A,0),MATCH(D$8,DATABASE!$1:$1,0))*1000</f>
        <v>#N/A</v>
      </c>
      <c r="E55" s="33" t="e">
        <f>INDEX(DATABASE!$1:$10000,MATCH($A55,DATABASE!$A:$A,0),MATCH(E$8,DATABASE!$1:$1,0))*1000</f>
        <v>#N/A</v>
      </c>
      <c r="F55" s="33" t="e">
        <f>INDEX(DATABASE!$1:$10000,MATCH($A55,DATABASE!$A:$A,0),MATCH(F$8,DATABASE!$1:$1,0))*1000</f>
        <v>#N/A</v>
      </c>
      <c r="G55" s="33" t="e">
        <f>INDEX(DATABASE!$1:$10000,MATCH($A55,DATABASE!$A:$A,0),MATCH(G$8,DATABASE!$1:$1,0))*1000</f>
        <v>#N/A</v>
      </c>
    </row>
    <row r="56" spans="1:7" ht="15.75" customHeight="1" x14ac:dyDescent="0.25">
      <c r="A56" t="s">
        <v>223</v>
      </c>
      <c r="C56" s="33">
        <f>INDEX(DATABASE!$1:$10000,MATCH($A56,DATABASE!$A:$A,0),MATCH(C$8,DATABASE!$1:$1,0))/1000</f>
        <v>4.3</v>
      </c>
      <c r="D56" s="33">
        <f>INDEX(DATABASE!$1:$10000,MATCH($A56,DATABASE!$A:$A,0),MATCH(D$8,DATABASE!$1:$1,0))/1000</f>
        <v>4.3</v>
      </c>
      <c r="E56" s="33">
        <f>INDEX(DATABASE!$1:$10000,MATCH($A56,DATABASE!$A:$A,0),MATCH(E$8,DATABASE!$1:$1,0))/1000</f>
        <v>4.3</v>
      </c>
      <c r="F56" s="33">
        <f>INDEX(DATABASE!$1:$10000,MATCH($A56,DATABASE!$A:$A,0),MATCH(F$8,DATABASE!$1:$1,0))/1000</f>
        <v>4.3</v>
      </c>
      <c r="G56" s="33">
        <f>INDEX(DATABASE!$1:$10000,MATCH($A56,DATABASE!$A:$A,0),MATCH(G$8,DATABASE!$1:$1,0))/1000</f>
        <v>4.3</v>
      </c>
    </row>
    <row r="57" spans="1:7" ht="15.75" customHeight="1" x14ac:dyDescent="0.25">
      <c r="A57" s="3" t="s">
        <v>294</v>
      </c>
      <c r="B57" s="3"/>
      <c r="C57" s="31" t="str">
        <f>INDEX(DATABASE!$1:$10000,MATCH($A57,DATABASE!$A:$A,0),MATCH(C$8,DATABASE!$1:$1,0))</f>
        <v>808.20</v>
      </c>
      <c r="D57" s="31" t="str">
        <f>INDEX(DATABASE!$1:$10000,MATCH($A57,DATABASE!$A:$A,0),MATCH(D$8,DATABASE!$1:$1,0))</f>
        <v>808.20</v>
      </c>
      <c r="E57" s="31" t="str">
        <f>INDEX(DATABASE!$1:$10000,MATCH($A57,DATABASE!$A:$A,0),MATCH(E$8,DATABASE!$1:$1,0))</f>
        <v>808.20</v>
      </c>
      <c r="F57" s="31" t="str">
        <f>INDEX(DATABASE!$1:$10000,MATCH($A57,DATABASE!$A:$A,0),MATCH(F$8,DATABASE!$1:$1,0))</f>
        <v>808.20</v>
      </c>
      <c r="G57" s="31" t="str">
        <f>INDEX(DATABASE!$1:$10000,MATCH($A57,DATABASE!$A:$A,0),MATCH(G$8,DATABASE!$1:$1,0))</f>
        <v>808.20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631</v>
      </c>
      <c r="B60" s="3"/>
    </row>
    <row r="61" spans="1:7" x14ac:dyDescent="0.25">
      <c r="A61" t="s">
        <v>632</v>
      </c>
    </row>
    <row r="62" spans="1:7" x14ac:dyDescent="0.25">
      <c r="A62" t="s">
        <v>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G27" sqref="G27"/>
    </sheetView>
  </sheetViews>
  <sheetFormatPr baseColWidth="10" defaultRowHeight="15" x14ac:dyDescent="0.25"/>
  <cols>
    <col min="1" max="1" width="3.7109375" style="65" customWidth="1"/>
    <col min="2" max="2" width="43.5703125" style="67" bestFit="1" customWidth="1"/>
    <col min="3" max="3" width="13.28515625" style="67" customWidth="1"/>
    <col min="4" max="4" width="10.5703125" style="65" bestFit="1" customWidth="1"/>
    <col min="5" max="5" width="13.140625" style="65" bestFit="1" customWidth="1"/>
    <col min="6" max="9" width="9.140625" style="65" customWidth="1"/>
    <col min="10" max="10" width="11.28515625" style="65" customWidth="1"/>
    <col min="11" max="11" width="101.140625" style="65" customWidth="1"/>
    <col min="12" max="12" width="9.42578125" style="46" customWidth="1"/>
    <col min="13" max="13" width="8.5703125" style="46" customWidth="1"/>
    <col min="14" max="14" width="10.5703125" style="46" customWidth="1"/>
    <col min="15" max="15" width="8.5703125" style="46" customWidth="1"/>
    <col min="16" max="16" width="12" style="46" bestFit="1" customWidth="1"/>
    <col min="17" max="17" width="9.140625" style="46" customWidth="1"/>
    <col min="18" max="18" width="9.5703125" style="46" customWidth="1"/>
    <col min="19" max="19" width="9.140625" style="65" customWidth="1"/>
  </cols>
  <sheetData>
    <row r="1" spans="1:18" s="69" customFormat="1" x14ac:dyDescent="0.25">
      <c r="D1" s="69" t="s">
        <v>8</v>
      </c>
      <c r="E1" s="69" t="s">
        <v>634</v>
      </c>
      <c r="L1" s="69" t="s">
        <v>8</v>
      </c>
      <c r="M1" s="69" t="s">
        <v>4</v>
      </c>
      <c r="N1" s="69" t="s">
        <v>5</v>
      </c>
      <c r="O1" s="69" t="s">
        <v>6</v>
      </c>
      <c r="P1" s="69" t="s">
        <v>7</v>
      </c>
      <c r="R1" s="69" t="s">
        <v>635</v>
      </c>
    </row>
    <row r="2" spans="1:18" s="26" customFormat="1" x14ac:dyDescent="0.25">
      <c r="A2" s="26" t="s">
        <v>636</v>
      </c>
      <c r="B2" s="27"/>
      <c r="L2" s="37"/>
      <c r="M2" s="37"/>
      <c r="N2" s="37"/>
      <c r="O2" s="37"/>
      <c r="P2" s="37"/>
      <c r="Q2" s="37"/>
      <c r="R2" s="37"/>
    </row>
    <row r="3" spans="1:18" x14ac:dyDescent="0.25">
      <c r="B3" s="67" t="s">
        <v>637</v>
      </c>
      <c r="D3" s="25">
        <f>L3</f>
        <v>0</v>
      </c>
      <c r="E3" s="25">
        <f>R3</f>
        <v>135</v>
      </c>
      <c r="K3" t="s">
        <v>74</v>
      </c>
      <c r="L3" s="66">
        <f>VALUE(INDEX(DATABASE!$1:$10000,MATCH($K3,DATABASE!$A:$A,0),MATCH(L$1,DATABASE!$1:$1,0)))</f>
        <v>0</v>
      </c>
      <c r="M3" s="66">
        <f>VALUE(INDEX(DATABASE!$1:$10000,MATCH($K3,DATABASE!$A:$A,0),MATCH(M$1,DATABASE!$1:$1,0)))</f>
        <v>0</v>
      </c>
      <c r="N3" s="66">
        <f>VALUE(INDEX(DATABASE!$1:$10000,MATCH($K3,DATABASE!$A:$A,0),MATCH(N$1,DATABASE!$1:$1,0)))</f>
        <v>90</v>
      </c>
      <c r="O3" s="66">
        <f>VALUE(INDEX(DATABASE!$1:$10000,MATCH($K3,DATABASE!$A:$A,0),MATCH(O$1,DATABASE!$1:$1,0)))</f>
        <v>180</v>
      </c>
      <c r="P3" s="66">
        <f>VALUE(INDEX(DATABASE!$1:$10000,MATCH($K3,DATABASE!$A:$A,0),MATCH(P$1,DATABASE!$1:$1,0)))</f>
        <v>270</v>
      </c>
      <c r="R3" s="66">
        <f>AVERAGE(Overview!M3:P3)</f>
        <v>135</v>
      </c>
    </row>
    <row r="4" spans="1:18" x14ac:dyDescent="0.25">
      <c r="B4" s="67" t="s">
        <v>638</v>
      </c>
      <c r="D4" s="25">
        <f>L4</f>
        <v>168</v>
      </c>
      <c r="E4" s="25">
        <f>R4</f>
        <v>168</v>
      </c>
      <c r="K4" t="s">
        <v>79</v>
      </c>
      <c r="L4" s="66">
        <f>VALUE(INDEX(DATABASE!$1:$10000,MATCH($K4,DATABASE!$A:$A,0),MATCH(L$1,DATABASE!$1:$1,0)))</f>
        <v>168</v>
      </c>
      <c r="M4" s="66">
        <f>VALUE(INDEX(DATABASE!$1:$10000,MATCH($K4,DATABASE!$A:$A,0),MATCH(M$1,DATABASE!$1:$1,0)))</f>
        <v>168</v>
      </c>
      <c r="N4" s="66">
        <f>VALUE(INDEX(DATABASE!$1:$10000,MATCH($K4,DATABASE!$A:$A,0),MATCH(N$1,DATABASE!$1:$1,0)))</f>
        <v>168</v>
      </c>
      <c r="O4" s="66">
        <f>VALUE(INDEX(DATABASE!$1:$10000,MATCH($K4,DATABASE!$A:$A,0),MATCH(O$1,DATABASE!$1:$1,0)))</f>
        <v>168</v>
      </c>
      <c r="P4" s="66">
        <f>VALUE(INDEX(DATABASE!$1:$10000,MATCH($K4,DATABASE!$A:$A,0),MATCH(P$1,DATABASE!$1:$1,0)))</f>
        <v>168</v>
      </c>
      <c r="R4" s="66">
        <f>AVERAGE(Overview!M4:P4)</f>
        <v>168</v>
      </c>
    </row>
    <row r="5" spans="1:18" s="26" customFormat="1" x14ac:dyDescent="0.25">
      <c r="A5" s="26" t="s">
        <v>639</v>
      </c>
      <c r="B5" s="27"/>
      <c r="L5" s="66" t="e">
        <f>VALUE(INDEX(DATABASE!$1:$10000,MATCH($K5,DATABASE!$A:$A,0),MATCH(L$1,DATABASE!$1:$1,0)))</f>
        <v>#N/A</v>
      </c>
      <c r="M5" s="66" t="e">
        <f>VALUE(INDEX(DATABASE!$1:$10000,MATCH($K5,DATABASE!$A:$A,0),MATCH(M$1,DATABASE!$1:$1,0)))</f>
        <v>#N/A</v>
      </c>
      <c r="N5" s="66" t="e">
        <f>VALUE(INDEX(DATABASE!$1:$10000,MATCH($K5,DATABASE!$A:$A,0),MATCH(N$1,DATABASE!$1:$1,0)))</f>
        <v>#N/A</v>
      </c>
      <c r="O5" s="66" t="e">
        <f>VALUE(INDEX(DATABASE!$1:$10000,MATCH($K5,DATABASE!$A:$A,0),MATCH(O$1,DATABASE!$1:$1,0)))</f>
        <v>#N/A</v>
      </c>
      <c r="P5" s="66" t="e">
        <f>VALUE(INDEX(DATABASE!$1:$10000,MATCH($K5,DATABASE!$A:$A,0),MATCH(P$1,DATABASE!$1:$1,0)))</f>
        <v>#N/A</v>
      </c>
      <c r="Q5" s="46"/>
      <c r="R5" s="66" t="e">
        <f>AVERAGE(Overview!M5:P5)</f>
        <v>#N/A</v>
      </c>
    </row>
    <row r="6" spans="1:18" x14ac:dyDescent="0.25">
      <c r="B6" s="67" t="s">
        <v>640</v>
      </c>
      <c r="D6" s="25">
        <f>L6</f>
        <v>7.25</v>
      </c>
      <c r="E6" s="25">
        <f>R6</f>
        <v>8.375</v>
      </c>
      <c r="K6" t="s">
        <v>369</v>
      </c>
      <c r="L6" s="66">
        <f>VALUE(INDEX(DATABASE!$1:$10000,MATCH($K6,DATABASE!$A:$A,0),MATCH(L$1,DATABASE!$1:$1,0)))</f>
        <v>7.25</v>
      </c>
      <c r="M6" s="66">
        <f>VALUE(INDEX(DATABASE!$1:$10000,MATCH($K6,DATABASE!$A:$A,0),MATCH(M$1,DATABASE!$1:$1,0)))</f>
        <v>9.25</v>
      </c>
      <c r="N6" s="66">
        <f>VALUE(INDEX(DATABASE!$1:$10000,MATCH($K6,DATABASE!$A:$A,0),MATCH(N$1,DATABASE!$1:$1,0)))</f>
        <v>7.75</v>
      </c>
      <c r="O6" s="66">
        <f>VALUE(INDEX(DATABASE!$1:$10000,MATCH($K6,DATABASE!$A:$A,0),MATCH(O$1,DATABASE!$1:$1,0)))</f>
        <v>8.5</v>
      </c>
      <c r="P6" s="66">
        <f>VALUE(INDEX(DATABASE!$1:$10000,MATCH($K6,DATABASE!$A:$A,0),MATCH(P$1,DATABASE!$1:$1,0)))</f>
        <v>8</v>
      </c>
      <c r="R6" s="66">
        <f>AVERAGE(Overview!M6:P6)</f>
        <v>8.375</v>
      </c>
    </row>
    <row r="7" spans="1:18" x14ac:dyDescent="0.25">
      <c r="B7" s="67" t="s">
        <v>641</v>
      </c>
      <c r="D7" s="25">
        <f>L7</f>
        <v>0</v>
      </c>
      <c r="E7" s="25">
        <f>R7</f>
        <v>0</v>
      </c>
      <c r="K7" t="s">
        <v>377</v>
      </c>
      <c r="L7" s="66">
        <f>VALUE(INDEX(DATABASE!$1:$10000,MATCH($K7,DATABASE!$A:$A,0),MATCH(L$1,DATABASE!$1:$1,0)))</f>
        <v>0</v>
      </c>
      <c r="M7" s="66">
        <f>VALUE(INDEX(DATABASE!$1:$10000,MATCH($K7,DATABASE!$A:$A,0),MATCH(M$1,DATABASE!$1:$1,0)))</f>
        <v>0</v>
      </c>
      <c r="N7" s="66">
        <f>VALUE(INDEX(DATABASE!$1:$10000,MATCH($K7,DATABASE!$A:$A,0),MATCH(N$1,DATABASE!$1:$1,0)))</f>
        <v>0</v>
      </c>
      <c r="O7" s="66">
        <f>VALUE(INDEX(DATABASE!$1:$10000,MATCH($K7,DATABASE!$A:$A,0),MATCH(O$1,DATABASE!$1:$1,0)))</f>
        <v>0</v>
      </c>
      <c r="P7" s="66">
        <f>VALUE(INDEX(DATABASE!$1:$10000,MATCH($K7,DATABASE!$A:$A,0),MATCH(P$1,DATABASE!$1:$1,0)))</f>
        <v>0</v>
      </c>
      <c r="R7" s="66">
        <f>AVERAGE(Overview!M7:P7)</f>
        <v>0</v>
      </c>
    </row>
    <row r="8" spans="1:18" x14ac:dyDescent="0.25">
      <c r="D8" s="25"/>
      <c r="E8" s="25"/>
      <c r="L8" s="66" t="e">
        <f>VALUE(INDEX(DATABASE!$1:$10000,MATCH($K8,DATABASE!$A:$A,0),MATCH(L$1,DATABASE!$1:$1,0)))</f>
        <v>#N/A</v>
      </c>
      <c r="M8" s="66" t="e">
        <f>VALUE(INDEX(DATABASE!$1:$10000,MATCH($K8,DATABASE!$A:$A,0),MATCH(M$1,DATABASE!$1:$1,0)))</f>
        <v>#N/A</v>
      </c>
      <c r="N8" s="66" t="e">
        <f>VALUE(INDEX(DATABASE!$1:$10000,MATCH($K8,DATABASE!$A:$A,0),MATCH(N$1,DATABASE!$1:$1,0)))</f>
        <v>#N/A</v>
      </c>
      <c r="O8" s="66" t="e">
        <f>VALUE(INDEX(DATABASE!$1:$10000,MATCH($K8,DATABASE!$A:$A,0),MATCH(O$1,DATABASE!$1:$1,0)))</f>
        <v>#N/A</v>
      </c>
      <c r="P8" s="66" t="e">
        <f>VALUE(INDEX(DATABASE!$1:$10000,MATCH($K8,DATABASE!$A:$A,0),MATCH(P$1,DATABASE!$1:$1,0)))</f>
        <v>#N/A</v>
      </c>
      <c r="R8" s="66" t="e">
        <f>AVERAGE(Overview!M8:P8)</f>
        <v>#N/A</v>
      </c>
    </row>
    <row r="9" spans="1:18" s="26" customFormat="1" x14ac:dyDescent="0.25">
      <c r="A9" s="26" t="s">
        <v>642</v>
      </c>
      <c r="B9" s="27"/>
      <c r="L9" s="66" t="e">
        <f>VALUE(INDEX(DATABASE!$1:$10000,MATCH($K9,DATABASE!$A:$A,0),MATCH(L$1,DATABASE!$1:$1,0)))</f>
        <v>#N/A</v>
      </c>
      <c r="M9" s="66" t="e">
        <f>VALUE(INDEX(DATABASE!$1:$10000,MATCH($K9,DATABASE!$A:$A,0),MATCH(M$1,DATABASE!$1:$1,0)))</f>
        <v>#N/A</v>
      </c>
      <c r="N9" s="66" t="e">
        <f>VALUE(INDEX(DATABASE!$1:$10000,MATCH($K9,DATABASE!$A:$A,0),MATCH(N$1,DATABASE!$1:$1,0)))</f>
        <v>#N/A</v>
      </c>
      <c r="O9" s="66" t="e">
        <f>VALUE(INDEX(DATABASE!$1:$10000,MATCH($K9,DATABASE!$A:$A,0),MATCH(O$1,DATABASE!$1:$1,0)))</f>
        <v>#N/A</v>
      </c>
      <c r="P9" s="66" t="e">
        <f>VALUE(INDEX(DATABASE!$1:$10000,MATCH($K9,DATABASE!$A:$A,0),MATCH(P$1,DATABASE!$1:$1,0)))</f>
        <v>#N/A</v>
      </c>
      <c r="Q9" s="46"/>
      <c r="R9" s="66" t="e">
        <f>AVERAGE(Overview!M9:P9)</f>
        <v>#N/A</v>
      </c>
    </row>
    <row r="10" spans="1:18" x14ac:dyDescent="0.25">
      <c r="B10" s="67" t="s">
        <v>643</v>
      </c>
      <c r="D10" s="25">
        <f t="shared" ref="D10:D15" si="0">L10</f>
        <v>7.99</v>
      </c>
      <c r="E10" s="25">
        <f t="shared" ref="E10:E15" si="1">R10</f>
        <v>7.99</v>
      </c>
      <c r="K10" t="s">
        <v>422</v>
      </c>
      <c r="L10" s="66">
        <f>VALUE(INDEX(DATABASE!$1:$10000,MATCH($K10,DATABASE!$A:$A,0),MATCH(L$1,DATABASE!$1:$1,0)))</f>
        <v>7.99</v>
      </c>
      <c r="M10" s="66">
        <f>VALUE(INDEX(DATABASE!$1:$10000,MATCH($K10,DATABASE!$A:$A,0),MATCH(M$1,DATABASE!$1:$1,0)))</f>
        <v>7.99</v>
      </c>
      <c r="N10" s="66">
        <f>VALUE(INDEX(DATABASE!$1:$10000,MATCH($K10,DATABASE!$A:$A,0),MATCH(N$1,DATABASE!$1:$1,0)))</f>
        <v>7.99</v>
      </c>
      <c r="O10" s="66">
        <f>VALUE(INDEX(DATABASE!$1:$10000,MATCH($K10,DATABASE!$A:$A,0),MATCH(O$1,DATABASE!$1:$1,0)))</f>
        <v>7.99</v>
      </c>
      <c r="P10" s="66">
        <f>VALUE(INDEX(DATABASE!$1:$10000,MATCH($K10,DATABASE!$A:$A,0),MATCH(P$1,DATABASE!$1:$1,0)))</f>
        <v>7.99</v>
      </c>
      <c r="R10" s="66">
        <f>AVERAGE(Overview!M10:P10)</f>
        <v>7.99</v>
      </c>
    </row>
    <row r="11" spans="1:18" x14ac:dyDescent="0.25">
      <c r="B11" s="67" t="s">
        <v>644</v>
      </c>
      <c r="D11" s="25">
        <f t="shared" si="0"/>
        <v>0.52561914561525735</v>
      </c>
      <c r="E11" s="25">
        <f t="shared" si="1"/>
        <v>0.58946785687559278</v>
      </c>
      <c r="K11" t="s">
        <v>433</v>
      </c>
      <c r="L11" s="66">
        <f>VALUE(INDEX(DATABASE!$1:$10000,MATCH($K11,DATABASE!$A:$A,0),MATCH(L$1,DATABASE!$1:$1,0)))</f>
        <v>0.52561914561525735</v>
      </c>
      <c r="M11" s="66">
        <f>VALUE(INDEX(DATABASE!$1:$10000,MATCH($K11,DATABASE!$A:$A,0),MATCH(M$1,DATABASE!$1:$1,0)))</f>
        <v>0.58946787170217885</v>
      </c>
      <c r="N11" s="66">
        <f>VALUE(INDEX(DATABASE!$1:$10000,MATCH($K11,DATABASE!$A:$A,0),MATCH(N$1,DATABASE!$1:$1,0)))</f>
        <v>0.58946785198022023</v>
      </c>
      <c r="O11" s="66">
        <f>VALUE(INDEX(DATABASE!$1:$10000,MATCH($K11,DATABASE!$A:$A,0),MATCH(O$1,DATABASE!$1:$1,0)))</f>
        <v>0.58946787170217885</v>
      </c>
      <c r="P11" s="66">
        <f>VALUE(INDEX(DATABASE!$1:$10000,MATCH($K11,DATABASE!$A:$A,0),MATCH(P$1,DATABASE!$1:$1,0)))</f>
        <v>0.5894678321177933</v>
      </c>
      <c r="R11" s="66">
        <f>AVERAGE(Overview!M11:P11)</f>
        <v>0.58946785687559278</v>
      </c>
    </row>
    <row r="12" spans="1:18" x14ac:dyDescent="0.25">
      <c r="B12" s="67" t="s">
        <v>437</v>
      </c>
      <c r="D12" s="25">
        <f t="shared" si="0"/>
        <v>2.303851408496516</v>
      </c>
      <c r="E12" s="25">
        <f t="shared" si="1"/>
        <v>5.4588546939041036</v>
      </c>
      <c r="K12" t="s">
        <v>436</v>
      </c>
      <c r="L12" s="66">
        <f>VALUE(INDEX(DATABASE!$1:$10000,MATCH($K12,DATABASE!$A:$A,0),MATCH(L$1,DATABASE!$1:$1,0)))</f>
        <v>2.303851408496516</v>
      </c>
      <c r="M12" s="66">
        <f>VALUE(INDEX(DATABASE!$1:$10000,MATCH($K12,DATABASE!$A:$A,0),MATCH(M$1,DATABASE!$1:$1,0)))</f>
        <v>5.4588546939041036</v>
      </c>
      <c r="N12" s="66">
        <f>VALUE(INDEX(DATABASE!$1:$10000,MATCH($K12,DATABASE!$A:$A,0),MATCH(N$1,DATABASE!$1:$1,0)))</f>
        <v>5.4588546939041036</v>
      </c>
      <c r="O12" s="66">
        <f>VALUE(INDEX(DATABASE!$1:$10000,MATCH($K12,DATABASE!$A:$A,0),MATCH(O$1,DATABASE!$1:$1,0)))</f>
        <v>5.4588546939041036</v>
      </c>
      <c r="P12" s="66">
        <f>VALUE(INDEX(DATABASE!$1:$10000,MATCH($K12,DATABASE!$A:$A,0),MATCH(P$1,DATABASE!$1:$1,0)))</f>
        <v>5.4588546939041036</v>
      </c>
      <c r="R12" s="66">
        <f>AVERAGE(Overview!M12:P12)</f>
        <v>5.4588546939041036</v>
      </c>
    </row>
    <row r="13" spans="1:18" x14ac:dyDescent="0.25">
      <c r="B13" s="67" t="s">
        <v>645</v>
      </c>
      <c r="D13" s="25">
        <f t="shared" si="0"/>
        <v>0.60599999999999998</v>
      </c>
      <c r="E13" s="25">
        <f t="shared" si="1"/>
        <v>0.39800000000000002</v>
      </c>
      <c r="K13" t="s">
        <v>550</v>
      </c>
      <c r="L13" s="66">
        <f>VALUE(INDEX(DATABASE!$1:$10000,MATCH($K13,DATABASE!$A:$A,0),MATCH(L$1,DATABASE!$1:$1,0)))</f>
        <v>0.60599999999999998</v>
      </c>
      <c r="M13" s="66">
        <f>VALUE(INDEX(DATABASE!$1:$10000,MATCH($K13,DATABASE!$A:$A,0),MATCH(M$1,DATABASE!$1:$1,0)))</f>
        <v>0.39800000000000002</v>
      </c>
      <c r="N13" s="66">
        <f>VALUE(INDEX(DATABASE!$1:$10000,MATCH($K13,DATABASE!$A:$A,0),MATCH(N$1,DATABASE!$1:$1,0)))</f>
        <v>0.39800000000000002</v>
      </c>
      <c r="O13" s="66">
        <f>VALUE(INDEX(DATABASE!$1:$10000,MATCH($K13,DATABASE!$A:$A,0),MATCH(O$1,DATABASE!$1:$1,0)))</f>
        <v>0.39800000000000002</v>
      </c>
      <c r="P13" s="66">
        <f>VALUE(INDEX(DATABASE!$1:$10000,MATCH($K13,DATABASE!$A:$A,0),MATCH(P$1,DATABASE!$1:$1,0)))</f>
        <v>0.39800000000000002</v>
      </c>
      <c r="R13" s="66">
        <f>AVERAGE(Overview!M13:P13)</f>
        <v>0.39800000000000002</v>
      </c>
    </row>
    <row r="14" spans="1:18" x14ac:dyDescent="0.25">
      <c r="B14" s="67" t="s">
        <v>646</v>
      </c>
      <c r="D14" s="25">
        <f t="shared" si="0"/>
        <v>0.80299999999999994</v>
      </c>
      <c r="E14" s="25">
        <f t="shared" si="1"/>
        <v>0.56600000000000006</v>
      </c>
      <c r="K14" t="s">
        <v>552</v>
      </c>
      <c r="L14" s="66">
        <f>VALUE(INDEX(DATABASE!$1:$10000,MATCH($K14,DATABASE!$A:$A,0),MATCH(L$1,DATABASE!$1:$1,0)))</f>
        <v>0.80299999999999994</v>
      </c>
      <c r="M14" s="66">
        <f>VALUE(INDEX(DATABASE!$1:$10000,MATCH($K14,DATABASE!$A:$A,0),MATCH(M$1,DATABASE!$1:$1,0)))</f>
        <v>0.56600000000000006</v>
      </c>
      <c r="N14" s="66">
        <f>VALUE(INDEX(DATABASE!$1:$10000,MATCH($K14,DATABASE!$A:$A,0),MATCH(N$1,DATABASE!$1:$1,0)))</f>
        <v>0.56600000000000006</v>
      </c>
      <c r="O14" s="66">
        <f>VALUE(INDEX(DATABASE!$1:$10000,MATCH($K14,DATABASE!$A:$A,0),MATCH(O$1,DATABASE!$1:$1,0)))</f>
        <v>0.56600000000000006</v>
      </c>
      <c r="P14" s="66">
        <f>VALUE(INDEX(DATABASE!$1:$10000,MATCH($K14,DATABASE!$A:$A,0),MATCH(P$1,DATABASE!$1:$1,0)))</f>
        <v>0.56600000000000006</v>
      </c>
      <c r="R14" s="66">
        <f>AVERAGE(Overview!M14:P14)</f>
        <v>0.56600000000000006</v>
      </c>
    </row>
    <row r="15" spans="1:18" x14ac:dyDescent="0.25">
      <c r="B15" s="67" t="s">
        <v>647</v>
      </c>
      <c r="D15" s="25">
        <f t="shared" si="0"/>
        <v>2.0939999999999999</v>
      </c>
      <c r="E15" s="25">
        <f t="shared" si="1"/>
        <v>4.51</v>
      </c>
      <c r="K15" t="s">
        <v>547</v>
      </c>
      <c r="L15" s="66">
        <f>VALUE(INDEX(DATABASE!$1:$10000,MATCH($K15,DATABASE!$A:$A,0),MATCH(L$1,DATABASE!$1:$1,0)))</f>
        <v>2.0939999999999999</v>
      </c>
      <c r="M15" s="66">
        <f>VALUE(INDEX(DATABASE!$1:$10000,MATCH($K15,DATABASE!$A:$A,0),MATCH(M$1,DATABASE!$1:$1,0)))</f>
        <v>4.51</v>
      </c>
      <c r="N15" s="66">
        <f>VALUE(INDEX(DATABASE!$1:$10000,MATCH($K15,DATABASE!$A:$A,0),MATCH(N$1,DATABASE!$1:$1,0)))</f>
        <v>4.51</v>
      </c>
      <c r="O15" s="66">
        <f>VALUE(INDEX(DATABASE!$1:$10000,MATCH($K15,DATABASE!$A:$A,0),MATCH(O$1,DATABASE!$1:$1,0)))</f>
        <v>4.51</v>
      </c>
      <c r="P15" s="66">
        <f>VALUE(INDEX(DATABASE!$1:$10000,MATCH($K15,DATABASE!$A:$A,0),MATCH(P$1,DATABASE!$1:$1,0)))</f>
        <v>4.51</v>
      </c>
      <c r="R15" s="66">
        <f>AVERAGE(Overview!M15:P15)</f>
        <v>4.51</v>
      </c>
    </row>
    <row r="16" spans="1:18" x14ac:dyDescent="0.25">
      <c r="D16" s="25"/>
      <c r="E16" s="25"/>
      <c r="L16" s="66" t="e">
        <f>VALUE(INDEX(DATABASE!$1:$10000,MATCH($K16,DATABASE!$A:$A,0),MATCH(L$1,DATABASE!$1:$1,0)))</f>
        <v>#N/A</v>
      </c>
      <c r="M16" s="66" t="e">
        <f>VALUE(INDEX(DATABASE!$1:$10000,MATCH($K16,DATABASE!$A:$A,0),MATCH(M$1,DATABASE!$1:$1,0)))</f>
        <v>#N/A</v>
      </c>
      <c r="N16" s="66" t="e">
        <f>VALUE(INDEX(DATABASE!$1:$10000,MATCH($K16,DATABASE!$A:$A,0),MATCH(N$1,DATABASE!$1:$1,0)))</f>
        <v>#N/A</v>
      </c>
      <c r="O16" s="66" t="e">
        <f>VALUE(INDEX(DATABASE!$1:$10000,MATCH($K16,DATABASE!$A:$A,0),MATCH(O$1,DATABASE!$1:$1,0)))</f>
        <v>#N/A</v>
      </c>
      <c r="P16" s="66" t="e">
        <f>VALUE(INDEX(DATABASE!$1:$10000,MATCH($K16,DATABASE!$A:$A,0),MATCH(P$1,DATABASE!$1:$1,0)))</f>
        <v>#N/A</v>
      </c>
      <c r="R16" s="66" t="e">
        <f>AVERAGE(Overview!M16:P16)</f>
        <v>#N/A</v>
      </c>
    </row>
    <row r="17" spans="1:18" s="26" customFormat="1" x14ac:dyDescent="0.25">
      <c r="A17" s="26" t="s">
        <v>648</v>
      </c>
      <c r="B17" s="27"/>
      <c r="L17" s="66" t="e">
        <f>VALUE(INDEX(DATABASE!$1:$10000,MATCH($K17,DATABASE!$A:$A,0),MATCH(L$1,DATABASE!$1:$1,0)))</f>
        <v>#N/A</v>
      </c>
      <c r="M17" s="66" t="e">
        <f>VALUE(INDEX(DATABASE!$1:$10000,MATCH($K17,DATABASE!$A:$A,0),MATCH(M$1,DATABASE!$1:$1,0)))</f>
        <v>#N/A</v>
      </c>
      <c r="N17" s="66" t="e">
        <f>VALUE(INDEX(DATABASE!$1:$10000,MATCH($K17,DATABASE!$A:$A,0),MATCH(N$1,DATABASE!$1:$1,0)))</f>
        <v>#N/A</v>
      </c>
      <c r="O17" s="66" t="e">
        <f>VALUE(INDEX(DATABASE!$1:$10000,MATCH($K17,DATABASE!$A:$A,0),MATCH(O$1,DATABASE!$1:$1,0)))</f>
        <v>#N/A</v>
      </c>
      <c r="P17" s="66" t="e">
        <f>VALUE(INDEX(DATABASE!$1:$10000,MATCH($K17,DATABASE!$A:$A,0),MATCH(P$1,DATABASE!$1:$1,0)))</f>
        <v>#N/A</v>
      </c>
      <c r="Q17" s="46"/>
      <c r="R17" s="66" t="e">
        <f>AVERAGE(Overview!M17:P17)</f>
        <v>#N/A</v>
      </c>
    </row>
    <row r="18" spans="1:18" x14ac:dyDescent="0.25">
      <c r="B18" s="67" t="s">
        <v>440</v>
      </c>
      <c r="C18" s="67" t="s">
        <v>441</v>
      </c>
      <c r="D18" s="68">
        <f t="shared" ref="D18:D23" si="2">L18</f>
        <v>55967.73</v>
      </c>
      <c r="E18" s="68">
        <f t="shared" ref="E18:E23" si="3">R18</f>
        <v>55967.73</v>
      </c>
      <c r="K18" s="65" t="s">
        <v>438</v>
      </c>
      <c r="L18" s="66">
        <f>VALUE(INDEX(DATABASE!$1:$10000,MATCH($K18,DATABASE!$A:$A,0),MATCH(L$1,DATABASE!$1:$1,0)))</f>
        <v>55967.73</v>
      </c>
      <c r="M18" s="66">
        <f>VALUE(INDEX(DATABASE!$1:$10000,MATCH($K18,DATABASE!$A:$A,0),MATCH(M$1,DATABASE!$1:$1,0)))</f>
        <v>55967.73</v>
      </c>
      <c r="N18" s="66">
        <f>VALUE(INDEX(DATABASE!$1:$10000,MATCH($K18,DATABASE!$A:$A,0),MATCH(N$1,DATABASE!$1:$1,0)))</f>
        <v>55967.73</v>
      </c>
      <c r="O18" s="66">
        <f>VALUE(INDEX(DATABASE!$1:$10000,MATCH($K18,DATABASE!$A:$A,0),MATCH(O$1,DATABASE!$1:$1,0)))</f>
        <v>55967.73</v>
      </c>
      <c r="P18" s="66">
        <f>VALUE(INDEX(DATABASE!$1:$10000,MATCH($K18,DATABASE!$A:$A,0),MATCH(P$1,DATABASE!$1:$1,0)))</f>
        <v>55967.73</v>
      </c>
      <c r="R18" s="66">
        <f>AVERAGE(Overview!M18:P18)</f>
        <v>55967.73</v>
      </c>
    </row>
    <row r="19" spans="1:18" x14ac:dyDescent="0.25">
      <c r="B19" s="67" t="s">
        <v>443</v>
      </c>
      <c r="C19" s="67" t="s">
        <v>441</v>
      </c>
      <c r="D19" s="68">
        <f t="shared" si="2"/>
        <v>55967.73</v>
      </c>
      <c r="E19" s="68">
        <f t="shared" si="3"/>
        <v>55967.73</v>
      </c>
      <c r="K19" s="65" t="s">
        <v>442</v>
      </c>
      <c r="L19" s="66">
        <f>VALUE(INDEX(DATABASE!$1:$10000,MATCH($K19,DATABASE!$A:$A,0),MATCH(L$1,DATABASE!$1:$1,0)))</f>
        <v>55967.73</v>
      </c>
      <c r="M19" s="66">
        <f>VALUE(INDEX(DATABASE!$1:$10000,MATCH($K19,DATABASE!$A:$A,0),MATCH(M$1,DATABASE!$1:$1,0)))</f>
        <v>55967.73</v>
      </c>
      <c r="N19" s="66">
        <f>VALUE(INDEX(DATABASE!$1:$10000,MATCH($K19,DATABASE!$A:$A,0),MATCH(N$1,DATABASE!$1:$1,0)))</f>
        <v>55967.73</v>
      </c>
      <c r="O19" s="66">
        <f>VALUE(INDEX(DATABASE!$1:$10000,MATCH($K19,DATABASE!$A:$A,0),MATCH(O$1,DATABASE!$1:$1,0)))</f>
        <v>55967.73</v>
      </c>
      <c r="P19" s="66">
        <f>VALUE(INDEX(DATABASE!$1:$10000,MATCH($K19,DATABASE!$A:$A,0),MATCH(P$1,DATABASE!$1:$1,0)))</f>
        <v>55967.73</v>
      </c>
      <c r="R19" s="66">
        <f>AVERAGE(Overview!M19:P19)</f>
        <v>55967.73</v>
      </c>
    </row>
    <row r="20" spans="1:18" x14ac:dyDescent="0.25">
      <c r="B20" s="67" t="s">
        <v>445</v>
      </c>
      <c r="C20" s="67" t="s">
        <v>441</v>
      </c>
      <c r="D20" s="68">
        <f t="shared" si="2"/>
        <v>0</v>
      </c>
      <c r="E20" s="68">
        <f t="shared" si="3"/>
        <v>0</v>
      </c>
      <c r="K20" s="65" t="s">
        <v>444</v>
      </c>
      <c r="L20" s="66">
        <f>VALUE(INDEX(DATABASE!$1:$10000,MATCH($K20,DATABASE!$A:$A,0),MATCH(L$1,DATABASE!$1:$1,0)))</f>
        <v>0</v>
      </c>
      <c r="M20" s="66">
        <f>VALUE(INDEX(DATABASE!$1:$10000,MATCH($K20,DATABASE!$A:$A,0),MATCH(M$1,DATABASE!$1:$1,0)))</f>
        <v>0</v>
      </c>
      <c r="N20" s="66">
        <f>VALUE(INDEX(DATABASE!$1:$10000,MATCH($K20,DATABASE!$A:$A,0),MATCH(N$1,DATABASE!$1:$1,0)))</f>
        <v>0</v>
      </c>
      <c r="O20" s="66">
        <f>VALUE(INDEX(DATABASE!$1:$10000,MATCH($K20,DATABASE!$A:$A,0),MATCH(O$1,DATABASE!$1:$1,0)))</f>
        <v>0</v>
      </c>
      <c r="P20" s="66">
        <f>VALUE(INDEX(DATABASE!$1:$10000,MATCH($K20,DATABASE!$A:$A,0),MATCH(P$1,DATABASE!$1:$1,0)))</f>
        <v>0</v>
      </c>
      <c r="R20" s="66">
        <f>AVERAGE(Overview!M20:P20)</f>
        <v>0</v>
      </c>
    </row>
    <row r="21" spans="1:18" x14ac:dyDescent="0.25">
      <c r="B21" s="67" t="s">
        <v>649</v>
      </c>
      <c r="C21" s="67" t="s">
        <v>650</v>
      </c>
      <c r="D21" s="68">
        <f t="shared" si="2"/>
        <v>618425.31000000006</v>
      </c>
      <c r="E21" s="68">
        <f t="shared" si="3"/>
        <v>618425.31000000006</v>
      </c>
      <c r="K21" s="65" t="s">
        <v>446</v>
      </c>
      <c r="L21" s="66">
        <f>VALUE(INDEX(DATABASE!$1:$10000,MATCH($K21,DATABASE!$A:$A,0),MATCH(L$1,DATABASE!$1:$1,0)))</f>
        <v>618425.31000000006</v>
      </c>
      <c r="M21" s="66">
        <f>VALUE(INDEX(DATABASE!$1:$10000,MATCH($K21,DATABASE!$A:$A,0),MATCH(M$1,DATABASE!$1:$1,0)))</f>
        <v>618425.31000000006</v>
      </c>
      <c r="N21" s="66">
        <f>VALUE(INDEX(DATABASE!$1:$10000,MATCH($K21,DATABASE!$A:$A,0),MATCH(N$1,DATABASE!$1:$1,0)))</f>
        <v>618425.31000000006</v>
      </c>
      <c r="O21" s="66">
        <f>VALUE(INDEX(DATABASE!$1:$10000,MATCH($K21,DATABASE!$A:$A,0),MATCH(O$1,DATABASE!$1:$1,0)))</f>
        <v>618425.31000000006</v>
      </c>
      <c r="P21" s="66">
        <f>VALUE(INDEX(DATABASE!$1:$10000,MATCH($K21,DATABASE!$A:$A,0),MATCH(P$1,DATABASE!$1:$1,0)))</f>
        <v>618425.31000000006</v>
      </c>
      <c r="R21" s="66">
        <f>AVERAGE(Overview!M21:P21)</f>
        <v>618425.31000000006</v>
      </c>
    </row>
    <row r="22" spans="1:18" x14ac:dyDescent="0.25">
      <c r="B22" s="67" t="s">
        <v>451</v>
      </c>
      <c r="C22" s="67" t="s">
        <v>441</v>
      </c>
      <c r="D22" s="68">
        <f t="shared" si="2"/>
        <v>13026.52</v>
      </c>
      <c r="E22" s="68">
        <f t="shared" si="3"/>
        <v>13026.52</v>
      </c>
      <c r="K22" s="65" t="s">
        <v>450</v>
      </c>
      <c r="L22" s="66">
        <f>VALUE(INDEX(DATABASE!$1:$10000,MATCH($K22,DATABASE!$A:$A,0),MATCH(L$1,DATABASE!$1:$1,0)))</f>
        <v>13026.52</v>
      </c>
      <c r="M22" s="66">
        <f>VALUE(INDEX(DATABASE!$1:$10000,MATCH($K22,DATABASE!$A:$A,0),MATCH(M$1,DATABASE!$1:$1,0)))</f>
        <v>13026.52</v>
      </c>
      <c r="N22" s="66">
        <f>VALUE(INDEX(DATABASE!$1:$10000,MATCH($K22,DATABASE!$A:$A,0),MATCH(N$1,DATABASE!$1:$1,0)))</f>
        <v>13026.52</v>
      </c>
      <c r="O22" s="66">
        <f>VALUE(INDEX(DATABASE!$1:$10000,MATCH($K22,DATABASE!$A:$A,0),MATCH(O$1,DATABASE!$1:$1,0)))</f>
        <v>13026.52</v>
      </c>
      <c r="P22" s="66">
        <f>VALUE(INDEX(DATABASE!$1:$10000,MATCH($K22,DATABASE!$A:$A,0),MATCH(P$1,DATABASE!$1:$1,0)))</f>
        <v>13026.52</v>
      </c>
      <c r="R22" s="66">
        <f>AVERAGE(Overview!M22:P22)</f>
        <v>13026.52</v>
      </c>
    </row>
    <row r="23" spans="1:18" x14ac:dyDescent="0.25">
      <c r="B23" s="67" t="s">
        <v>455</v>
      </c>
      <c r="C23" s="67" t="s">
        <v>441</v>
      </c>
      <c r="D23" s="68">
        <f t="shared" si="2"/>
        <v>0</v>
      </c>
      <c r="E23" s="68">
        <f t="shared" si="3"/>
        <v>0</v>
      </c>
      <c r="K23" s="65" t="s">
        <v>454</v>
      </c>
      <c r="L23" s="66">
        <f>VALUE(INDEX(DATABASE!$1:$10000,MATCH($K23,DATABASE!$A:$A,0),MATCH(L$1,DATABASE!$1:$1,0)))</f>
        <v>0</v>
      </c>
      <c r="M23" s="66">
        <f>VALUE(INDEX(DATABASE!$1:$10000,MATCH($K23,DATABASE!$A:$A,0),MATCH(M$1,DATABASE!$1:$1,0)))</f>
        <v>0</v>
      </c>
      <c r="N23" s="66">
        <f>VALUE(INDEX(DATABASE!$1:$10000,MATCH($K23,DATABASE!$A:$A,0),MATCH(N$1,DATABASE!$1:$1,0)))</f>
        <v>0</v>
      </c>
      <c r="O23" s="66">
        <f>VALUE(INDEX(DATABASE!$1:$10000,MATCH($K23,DATABASE!$A:$A,0),MATCH(O$1,DATABASE!$1:$1,0)))</f>
        <v>0</v>
      </c>
      <c r="P23" s="66">
        <f>VALUE(INDEX(DATABASE!$1:$10000,MATCH($K23,DATABASE!$A:$A,0),MATCH(P$1,DATABASE!$1:$1,0)))</f>
        <v>0</v>
      </c>
      <c r="R23" s="66">
        <f>AVERAGE(Overview!M23:P23)</f>
        <v>0</v>
      </c>
    </row>
    <row r="24" spans="1:18" x14ac:dyDescent="0.25">
      <c r="D24" s="25"/>
      <c r="E24" s="25"/>
      <c r="L24" s="66" t="e">
        <f>VALUE(INDEX(DATABASE!$1:$10000,MATCH($K24,DATABASE!$A:$A,0),MATCH(L$1,DATABASE!$1:$1,0)))</f>
        <v>#N/A</v>
      </c>
      <c r="M24" s="66" t="e">
        <f>VALUE(INDEX(DATABASE!$1:$10000,MATCH($K24,DATABASE!$A:$A,0),MATCH(M$1,DATABASE!$1:$1,0)))</f>
        <v>#N/A</v>
      </c>
      <c r="N24" s="66" t="e">
        <f>VALUE(INDEX(DATABASE!$1:$10000,MATCH($K24,DATABASE!$A:$A,0),MATCH(N$1,DATABASE!$1:$1,0)))</f>
        <v>#N/A</v>
      </c>
      <c r="O24" s="66" t="e">
        <f>VALUE(INDEX(DATABASE!$1:$10000,MATCH($K24,DATABASE!$A:$A,0),MATCH(O$1,DATABASE!$1:$1,0)))</f>
        <v>#N/A</v>
      </c>
      <c r="P24" s="66" t="e">
        <f>VALUE(INDEX(DATABASE!$1:$10000,MATCH($K24,DATABASE!$A:$A,0),MATCH(P$1,DATABASE!$1:$1,0)))</f>
        <v>#N/A</v>
      </c>
      <c r="R24" s="66" t="e">
        <f>AVERAGE(Overview!M24:P24)</f>
        <v>#N/A</v>
      </c>
    </row>
    <row r="25" spans="1:18" s="26" customFormat="1" x14ac:dyDescent="0.25">
      <c r="A25" s="26" t="s">
        <v>651</v>
      </c>
      <c r="B25" s="27"/>
      <c r="L25" s="66" t="e">
        <f>VALUE(INDEX(DATABASE!$1:$10000,MATCH($K25,DATABASE!$A:$A,0),MATCH(L$1,DATABASE!$1:$1,0)))</f>
        <v>#N/A</v>
      </c>
      <c r="M25" s="66" t="e">
        <f>VALUE(INDEX(DATABASE!$1:$10000,MATCH($K25,DATABASE!$A:$A,0),MATCH(M$1,DATABASE!$1:$1,0)))</f>
        <v>#N/A</v>
      </c>
      <c r="N25" s="66" t="e">
        <f>VALUE(INDEX(DATABASE!$1:$10000,MATCH($K25,DATABASE!$A:$A,0),MATCH(N$1,DATABASE!$1:$1,0)))</f>
        <v>#N/A</v>
      </c>
      <c r="O25" s="66" t="e">
        <f>VALUE(INDEX(DATABASE!$1:$10000,MATCH($K25,DATABASE!$A:$A,0),MATCH(O$1,DATABASE!$1:$1,0)))</f>
        <v>#N/A</v>
      </c>
      <c r="P25" s="66" t="e">
        <f>VALUE(INDEX(DATABASE!$1:$10000,MATCH($K25,DATABASE!$A:$A,0),MATCH(P$1,DATABASE!$1:$1,0)))</f>
        <v>#N/A</v>
      </c>
      <c r="Q25" s="46"/>
      <c r="R25" s="66" t="e">
        <f>AVERAGE(Overview!M25:P25)</f>
        <v>#N/A</v>
      </c>
    </row>
    <row r="26" spans="1:18" x14ac:dyDescent="0.25">
      <c r="B26" s="67" t="s">
        <v>652</v>
      </c>
      <c r="C26" s="67" t="s">
        <v>441</v>
      </c>
      <c r="D26" s="68">
        <f>L26</f>
        <v>870.21</v>
      </c>
      <c r="E26" s="68">
        <f>R26</f>
        <v>870.21</v>
      </c>
      <c r="K26" s="65" t="s">
        <v>456</v>
      </c>
      <c r="L26" s="66">
        <f>VALUE(INDEX(DATABASE!$1:$10000,MATCH($K26,DATABASE!$A:$A,0),MATCH(L$1,DATABASE!$1:$1,0)))</f>
        <v>870.21</v>
      </c>
      <c r="M26" s="66">
        <f>VALUE(INDEX(DATABASE!$1:$10000,MATCH($K26,DATABASE!$A:$A,0),MATCH(M$1,DATABASE!$1:$1,0)))</f>
        <v>870.21</v>
      </c>
      <c r="N26" s="66">
        <f>VALUE(INDEX(DATABASE!$1:$10000,MATCH($K26,DATABASE!$A:$A,0),MATCH(N$1,DATABASE!$1:$1,0)))</f>
        <v>870.21</v>
      </c>
      <c r="O26" s="66">
        <f>VALUE(INDEX(DATABASE!$1:$10000,MATCH($K26,DATABASE!$A:$A,0),MATCH(O$1,DATABASE!$1:$1,0)))</f>
        <v>870.21</v>
      </c>
      <c r="P26" s="66">
        <f>VALUE(INDEX(DATABASE!$1:$10000,MATCH($K26,DATABASE!$A:$A,0),MATCH(P$1,DATABASE!$1:$1,0)))</f>
        <v>870.21</v>
      </c>
      <c r="R26" s="66">
        <f>AVERAGE(Overview!M26:P26)</f>
        <v>870.21</v>
      </c>
    </row>
    <row r="27" spans="1:18" x14ac:dyDescent="0.25">
      <c r="B27" s="67" t="s">
        <v>653</v>
      </c>
      <c r="C27" s="67" t="s">
        <v>654</v>
      </c>
      <c r="D27" s="68">
        <f>L27</f>
        <v>1040.76</v>
      </c>
      <c r="E27" s="68">
        <f>R27</f>
        <v>1040.76</v>
      </c>
      <c r="K27" s="65" t="s">
        <v>460</v>
      </c>
      <c r="L27" s="66">
        <f>VALUE(INDEX(DATABASE!$1:$10000,MATCH($K27,DATABASE!$A:$A,0),MATCH(L$1,DATABASE!$1:$1,0)))</f>
        <v>1040.76</v>
      </c>
      <c r="M27" s="66">
        <f>VALUE(INDEX(DATABASE!$1:$10000,MATCH($K27,DATABASE!$A:$A,0),MATCH(M$1,DATABASE!$1:$1,0)))</f>
        <v>1040.76</v>
      </c>
      <c r="N27" s="66">
        <f>VALUE(INDEX(DATABASE!$1:$10000,MATCH($K27,DATABASE!$A:$A,0),MATCH(N$1,DATABASE!$1:$1,0)))</f>
        <v>1040.76</v>
      </c>
      <c r="O27" s="66">
        <f>VALUE(INDEX(DATABASE!$1:$10000,MATCH($K27,DATABASE!$A:$A,0),MATCH(O$1,DATABASE!$1:$1,0)))</f>
        <v>1040.76</v>
      </c>
      <c r="P27" s="66">
        <f>VALUE(INDEX(DATABASE!$1:$10000,MATCH($K27,DATABASE!$A:$A,0),MATCH(P$1,DATABASE!$1:$1,0)))</f>
        <v>1040.76</v>
      </c>
      <c r="R27" s="66">
        <f>AVERAGE(Overview!M27:P27)</f>
        <v>1040.76</v>
      </c>
    </row>
    <row r="28" spans="1:18" x14ac:dyDescent="0.25">
      <c r="B28" s="67" t="s">
        <v>655</v>
      </c>
      <c r="C28" s="67" t="s">
        <v>656</v>
      </c>
      <c r="D28" s="68">
        <f>L28</f>
        <v>7.2446000000000002</v>
      </c>
      <c r="E28" s="68">
        <f>R28</f>
        <v>7.2446000000000002</v>
      </c>
      <c r="K28" s="65" t="s">
        <v>464</v>
      </c>
      <c r="L28" s="66">
        <f>VALUE(INDEX(DATABASE!$1:$10000,MATCH($K28,DATABASE!$A:$A,0),MATCH(L$1,DATABASE!$1:$1,0)))</f>
        <v>7.2446000000000002</v>
      </c>
      <c r="M28" s="66">
        <f>VALUE(INDEX(DATABASE!$1:$10000,MATCH($K28,DATABASE!$A:$A,0),MATCH(M$1,DATABASE!$1:$1,0)))</f>
        <v>7.2446000000000002</v>
      </c>
      <c r="N28" s="66">
        <f>VALUE(INDEX(DATABASE!$1:$10000,MATCH($K28,DATABASE!$A:$A,0),MATCH(N$1,DATABASE!$1:$1,0)))</f>
        <v>7.2446000000000002</v>
      </c>
      <c r="O28" s="66">
        <f>VALUE(INDEX(DATABASE!$1:$10000,MATCH($K28,DATABASE!$A:$A,0),MATCH(O$1,DATABASE!$1:$1,0)))</f>
        <v>7.2446000000000002</v>
      </c>
      <c r="P28" s="66">
        <f>VALUE(INDEX(DATABASE!$1:$10000,MATCH($K28,DATABASE!$A:$A,0),MATCH(P$1,DATABASE!$1:$1,0)))</f>
        <v>7.2446000000000002</v>
      </c>
      <c r="R28" s="66">
        <f>AVERAGE(Overview!M28:P28)</f>
        <v>7.2446000000000002</v>
      </c>
    </row>
    <row r="30" spans="1:18" s="26" customFormat="1" x14ac:dyDescent="0.25">
      <c r="A30" s="26" t="s">
        <v>657</v>
      </c>
      <c r="B30" s="27"/>
      <c r="L30" s="66" t="e">
        <f>VALUE(INDEX(DATABASE!$1:$10000,MATCH($K30,DATABASE!$A:$A,0),MATCH(L$1,DATABASE!$1:$1,0)))</f>
        <v>#N/A</v>
      </c>
      <c r="M30" s="66" t="e">
        <f>VALUE(INDEX(DATABASE!$1:$10000,MATCH($K30,DATABASE!$A:$A,0),MATCH(M$1,DATABASE!$1:$1,0)))</f>
        <v>#N/A</v>
      </c>
      <c r="N30" s="66" t="e">
        <f>VALUE(INDEX(DATABASE!$1:$10000,MATCH($K30,DATABASE!$A:$A,0),MATCH(N$1,DATABASE!$1:$1,0)))</f>
        <v>#N/A</v>
      </c>
      <c r="O30" s="66" t="e">
        <f>VALUE(INDEX(DATABASE!$1:$10000,MATCH($K30,DATABASE!$A:$A,0),MATCH(O$1,DATABASE!$1:$1,0)))</f>
        <v>#N/A</v>
      </c>
      <c r="P30" s="66" t="e">
        <f>VALUE(INDEX(DATABASE!$1:$10000,MATCH($K30,DATABASE!$A:$A,0),MATCH(P$1,DATABASE!$1:$1,0)))</f>
        <v>#N/A</v>
      </c>
      <c r="Q30" s="46"/>
      <c r="R30" s="66" t="e">
        <f>AVERAGE(Overview!M30:P30)</f>
        <v>#N/A</v>
      </c>
    </row>
    <row r="31" spans="1:18" x14ac:dyDescent="0.25">
      <c r="B31" s="67" t="s">
        <v>658</v>
      </c>
      <c r="C31" s="67" t="s">
        <v>659</v>
      </c>
      <c r="D31" s="25">
        <f t="shared" ref="D31:E36" si="4">L31</f>
        <v>0.56391094999999991</v>
      </c>
      <c r="E31" s="25">
        <f t="shared" si="4"/>
        <v>0.59967402222222232</v>
      </c>
      <c r="K31" t="s">
        <v>542</v>
      </c>
      <c r="L31" s="66">
        <f>VALUE(INDEX(DATABASE!$1:$10000,MATCH($K31,DATABASE!$A:$A,0),MATCH(L$1,DATABASE!$1:$1,0)))</f>
        <v>0.56391094999999991</v>
      </c>
      <c r="M31" s="66">
        <f>VALUE(INDEX(DATABASE!$1:$10000,MATCH($K31,DATABASE!$A:$A,0),MATCH(M$1,DATABASE!$1:$1,0)))</f>
        <v>0.59967402222222232</v>
      </c>
      <c r="N31" s="66">
        <f>VALUE(INDEX(DATABASE!$1:$10000,MATCH($K31,DATABASE!$A:$A,0),MATCH(N$1,DATABASE!$1:$1,0)))</f>
        <v>0.59224325555555546</v>
      </c>
      <c r="O31" s="66">
        <f>VALUE(INDEX(DATABASE!$1:$10000,MATCH($K31,DATABASE!$A:$A,0),MATCH(O$1,DATABASE!$1:$1,0)))</f>
        <v>0.59862198611111117</v>
      </c>
      <c r="P31" s="66">
        <f>VALUE(INDEX(DATABASE!$1:$10000,MATCH($K31,DATABASE!$A:$A,0),MATCH(P$1,DATABASE!$1:$1,0)))</f>
        <v>0.59685099444444445</v>
      </c>
      <c r="R31" s="66">
        <f>AVERAGE(Overview!M31:P31)</f>
        <v>0.59684756458333332</v>
      </c>
    </row>
    <row r="32" spans="1:18" x14ac:dyDescent="0.25">
      <c r="B32" s="67" t="s">
        <v>660</v>
      </c>
      <c r="C32" s="67" t="s">
        <v>659</v>
      </c>
      <c r="D32" s="25">
        <f t="shared" si="4"/>
        <v>0</v>
      </c>
      <c r="E32" s="25">
        <f t="shared" si="4"/>
        <v>0</v>
      </c>
      <c r="K32" t="s">
        <v>545</v>
      </c>
      <c r="L32" s="66">
        <f>VALUE(INDEX(DATABASE!$1:$10000,MATCH($K32,DATABASE!$A:$A,0),MATCH(L$1,DATABASE!$1:$1,0)))</f>
        <v>0</v>
      </c>
      <c r="M32" s="66">
        <f>VALUE(INDEX(DATABASE!$1:$10000,MATCH($K32,DATABASE!$A:$A,0),MATCH(M$1,DATABASE!$1:$1,0)))</f>
        <v>0</v>
      </c>
      <c r="N32" s="66">
        <f>VALUE(INDEX(DATABASE!$1:$10000,MATCH($K32,DATABASE!$A:$A,0),MATCH(N$1,DATABASE!$1:$1,0)))</f>
        <v>0</v>
      </c>
      <c r="O32" s="66">
        <f>VALUE(INDEX(DATABASE!$1:$10000,MATCH($K32,DATABASE!$A:$A,0),MATCH(O$1,DATABASE!$1:$1,0)))</f>
        <v>0</v>
      </c>
      <c r="P32" s="66">
        <f>VALUE(INDEX(DATABASE!$1:$10000,MATCH($K32,DATABASE!$A:$A,0),MATCH(P$1,DATABASE!$1:$1,0)))</f>
        <v>0</v>
      </c>
      <c r="R32" s="66">
        <f>AVERAGE(Overview!M32:P32)</f>
        <v>0</v>
      </c>
    </row>
    <row r="33" spans="1:18" x14ac:dyDescent="0.25">
      <c r="B33" s="67" t="s">
        <v>661</v>
      </c>
      <c r="C33" s="67" t="s">
        <v>662</v>
      </c>
      <c r="D33" s="25" t="e">
        <f t="shared" si="4"/>
        <v>#N/A</v>
      </c>
      <c r="E33" s="25" t="e">
        <f t="shared" si="4"/>
        <v>#N/A</v>
      </c>
      <c r="K33" t="s">
        <v>663</v>
      </c>
      <c r="L33" s="66" t="e">
        <f>VALUE(INDEX(DATABASE!$1:$10000,MATCH($K33,DATABASE!$A:$A,0),MATCH(L$1,DATABASE!$1:$1,0)))</f>
        <v>#N/A</v>
      </c>
      <c r="M33" s="66" t="e">
        <f>VALUE(INDEX(DATABASE!$1:$10000,MATCH($K33,DATABASE!$A:$A,0),MATCH(M$1,DATABASE!$1:$1,0)))</f>
        <v>#N/A</v>
      </c>
      <c r="N33" s="66" t="e">
        <f>VALUE(INDEX(DATABASE!$1:$10000,MATCH($K33,DATABASE!$A:$A,0),MATCH(N$1,DATABASE!$1:$1,0)))</f>
        <v>#N/A</v>
      </c>
      <c r="O33" s="66" t="e">
        <f>VALUE(INDEX(DATABASE!$1:$10000,MATCH($K33,DATABASE!$A:$A,0),MATCH(O$1,DATABASE!$1:$1,0)))</f>
        <v>#N/A</v>
      </c>
      <c r="P33" s="66" t="e">
        <f>VALUE(INDEX(DATABASE!$1:$10000,MATCH($K33,DATABASE!$A:$A,0),MATCH(P$1,DATABASE!$1:$1,0)))</f>
        <v>#N/A</v>
      </c>
      <c r="R33" s="66" t="e">
        <f>AVERAGE(Overview!M33:P33)</f>
        <v>#N/A</v>
      </c>
    </row>
    <row r="34" spans="1:18" x14ac:dyDescent="0.25">
      <c r="B34" s="67" t="s">
        <v>664</v>
      </c>
      <c r="C34" s="67" t="s">
        <v>662</v>
      </c>
      <c r="D34" s="25" t="e">
        <f t="shared" si="4"/>
        <v>#N/A</v>
      </c>
      <c r="E34" s="25" t="e">
        <f t="shared" si="4"/>
        <v>#N/A</v>
      </c>
      <c r="K34" t="s">
        <v>664</v>
      </c>
      <c r="L34" s="66" t="e">
        <f>VALUE(INDEX(DATABASE!$1:$10000,MATCH($K34,DATABASE!$A:$A,0),MATCH(L$1,DATABASE!$1:$1,0)))</f>
        <v>#N/A</v>
      </c>
      <c r="M34" s="66" t="e">
        <f>VALUE(INDEX(DATABASE!$1:$10000,MATCH($K34,DATABASE!$A:$A,0),MATCH(M$1,DATABASE!$1:$1,0)))</f>
        <v>#N/A</v>
      </c>
      <c r="N34" s="66" t="e">
        <f>VALUE(INDEX(DATABASE!$1:$10000,MATCH($K34,DATABASE!$A:$A,0),MATCH(N$1,DATABASE!$1:$1,0)))</f>
        <v>#N/A</v>
      </c>
      <c r="O34" s="66" t="e">
        <f>VALUE(INDEX(DATABASE!$1:$10000,MATCH($K34,DATABASE!$A:$A,0),MATCH(O$1,DATABASE!$1:$1,0)))</f>
        <v>#N/A</v>
      </c>
      <c r="P34" s="66" t="e">
        <f>VALUE(INDEX(DATABASE!$1:$10000,MATCH($K34,DATABASE!$A:$A,0),MATCH(P$1,DATABASE!$1:$1,0)))</f>
        <v>#N/A</v>
      </c>
      <c r="R34" s="66" t="e">
        <f>AVERAGE(Overview!M34:P34)</f>
        <v>#N/A</v>
      </c>
    </row>
    <row r="35" spans="1:18" x14ac:dyDescent="0.25">
      <c r="B35" s="67" t="s">
        <v>665</v>
      </c>
      <c r="C35" s="67" t="s">
        <v>666</v>
      </c>
      <c r="D35" s="25" t="e">
        <f t="shared" si="4"/>
        <v>#N/A</v>
      </c>
      <c r="E35" s="25" t="e">
        <f t="shared" si="4"/>
        <v>#N/A</v>
      </c>
      <c r="K35" t="s">
        <v>667</v>
      </c>
      <c r="L35" s="66" t="e">
        <f>VALUE(INDEX(DATABASE!$1:$10000,MATCH($K35,DATABASE!$A:$A,0),MATCH(L$1,DATABASE!$1:$1,0)))</f>
        <v>#N/A</v>
      </c>
      <c r="M35" s="66" t="e">
        <f>VALUE(INDEX(DATABASE!$1:$10000,MATCH($K35,DATABASE!$A:$A,0),MATCH(M$1,DATABASE!$1:$1,0)))</f>
        <v>#N/A</v>
      </c>
      <c r="N35" s="66" t="e">
        <f>VALUE(INDEX(DATABASE!$1:$10000,MATCH($K35,DATABASE!$A:$A,0),MATCH(N$1,DATABASE!$1:$1,0)))</f>
        <v>#N/A</v>
      </c>
      <c r="O35" s="66" t="e">
        <f>VALUE(INDEX(DATABASE!$1:$10000,MATCH($K35,DATABASE!$A:$A,0),MATCH(O$1,DATABASE!$1:$1,0)))</f>
        <v>#N/A</v>
      </c>
      <c r="P35" s="66" t="e">
        <f>VALUE(INDEX(DATABASE!$1:$10000,MATCH($K35,DATABASE!$A:$A,0),MATCH(P$1,DATABASE!$1:$1,0)))</f>
        <v>#N/A</v>
      </c>
      <c r="R35" s="66" t="e">
        <f>AVERAGE(Overview!M35:P35)</f>
        <v>#N/A</v>
      </c>
    </row>
    <row r="36" spans="1:18" x14ac:dyDescent="0.25">
      <c r="B36" s="67" t="s">
        <v>668</v>
      </c>
      <c r="C36" s="67" t="s">
        <v>666</v>
      </c>
      <c r="D36" s="28" t="e">
        <f t="shared" si="4"/>
        <v>#N/A</v>
      </c>
      <c r="E36" s="28" t="e">
        <f t="shared" si="4"/>
        <v>#N/A</v>
      </c>
      <c r="K36" t="s">
        <v>669</v>
      </c>
      <c r="L36" s="66" t="e">
        <f>VALUE(INDEX(DATABASE!$1:$10000,MATCH($K36,DATABASE!$A:$A,0),MATCH(L$1,DATABASE!$1:$1,0)))</f>
        <v>#N/A</v>
      </c>
      <c r="M36" s="66" t="e">
        <f>VALUE(INDEX(DATABASE!$1:$10000,MATCH($K36,DATABASE!$A:$A,0),MATCH(M$1,DATABASE!$1:$1,0)))</f>
        <v>#N/A</v>
      </c>
      <c r="N36" s="66" t="e">
        <f>VALUE(INDEX(DATABASE!$1:$10000,MATCH($K36,DATABASE!$A:$A,0),MATCH(N$1,DATABASE!$1:$1,0)))</f>
        <v>#N/A</v>
      </c>
      <c r="O36" s="66" t="e">
        <f>VALUE(INDEX(DATABASE!$1:$10000,MATCH($K36,DATABASE!$A:$A,0),MATCH(O$1,DATABASE!$1:$1,0)))</f>
        <v>#N/A</v>
      </c>
      <c r="P36" s="66" t="e">
        <f>VALUE(INDEX(DATABASE!$1:$10000,MATCH($K36,DATABASE!$A:$A,0),MATCH(P$1,DATABASE!$1:$1,0)))</f>
        <v>#N/A</v>
      </c>
      <c r="R36" s="66" t="e">
        <f>AVERAGE(Overview!M36:P36)</f>
        <v>#N/A</v>
      </c>
    </row>
    <row r="37" spans="1:18" x14ac:dyDescent="0.25">
      <c r="D37" s="25"/>
      <c r="E37" s="25"/>
      <c r="L37" s="66" t="e">
        <f>VALUE(INDEX(DATABASE!$1:$10000,MATCH($K37,DATABASE!$A:$A,0),MATCH(L$1,DATABASE!$1:$1,0)))</f>
        <v>#N/A</v>
      </c>
      <c r="M37" s="66" t="e">
        <f>VALUE(INDEX(DATABASE!$1:$10000,MATCH($K37,DATABASE!$A:$A,0),MATCH(M$1,DATABASE!$1:$1,0)))</f>
        <v>#N/A</v>
      </c>
      <c r="N37" s="66" t="e">
        <f>VALUE(INDEX(DATABASE!$1:$10000,MATCH($K37,DATABASE!$A:$A,0),MATCH(N$1,DATABASE!$1:$1,0)))</f>
        <v>#N/A</v>
      </c>
      <c r="O37" s="66" t="e">
        <f>VALUE(INDEX(DATABASE!$1:$10000,MATCH($K37,DATABASE!$A:$A,0),MATCH(O$1,DATABASE!$1:$1,0)))</f>
        <v>#N/A</v>
      </c>
      <c r="P37" s="66" t="e">
        <f>VALUE(INDEX(DATABASE!$1:$10000,MATCH($K37,DATABASE!$A:$A,0),MATCH(P$1,DATABASE!$1:$1,0)))</f>
        <v>#N/A</v>
      </c>
      <c r="R37" s="66" t="e">
        <f>AVERAGE(Overview!M37:P37)</f>
        <v>#N/A</v>
      </c>
    </row>
    <row r="38" spans="1:18" s="26" customFormat="1" x14ac:dyDescent="0.25">
      <c r="A38" s="26" t="s">
        <v>670</v>
      </c>
      <c r="B38" s="27"/>
      <c r="L38" s="66" t="e">
        <f>VALUE(INDEX(DATABASE!$1:$10000,MATCH($K38,DATABASE!$A:$A,0),MATCH(L$1,DATABASE!$1:$1,0)))</f>
        <v>#N/A</v>
      </c>
      <c r="M38" s="66" t="e">
        <f>VALUE(INDEX(DATABASE!$1:$10000,MATCH($K38,DATABASE!$A:$A,0),MATCH(M$1,DATABASE!$1:$1,0)))</f>
        <v>#N/A</v>
      </c>
      <c r="N38" s="66" t="e">
        <f>VALUE(INDEX(DATABASE!$1:$10000,MATCH($K38,DATABASE!$A:$A,0),MATCH(N$1,DATABASE!$1:$1,0)))</f>
        <v>#N/A</v>
      </c>
      <c r="O38" s="66" t="e">
        <f>VALUE(INDEX(DATABASE!$1:$10000,MATCH($K38,DATABASE!$A:$A,0),MATCH(O$1,DATABASE!$1:$1,0)))</f>
        <v>#N/A</v>
      </c>
      <c r="P38" s="66" t="e">
        <f>VALUE(INDEX(DATABASE!$1:$10000,MATCH($K38,DATABASE!$A:$A,0),MATCH(P$1,DATABASE!$1:$1,0)))</f>
        <v>#N/A</v>
      </c>
      <c r="Q38" s="46"/>
      <c r="R38" s="66" t="e">
        <f>AVERAGE(Overview!M38:P38)</f>
        <v>#N/A</v>
      </c>
    </row>
    <row r="39" spans="1:18" x14ac:dyDescent="0.25">
      <c r="B39" s="67" t="s">
        <v>671</v>
      </c>
      <c r="C39" s="67" t="s">
        <v>656</v>
      </c>
      <c r="D39" s="25" t="e">
        <f>L39/#REF!</f>
        <v>#N/A</v>
      </c>
      <c r="E39" s="25" t="e">
        <f>M39/#REF!</f>
        <v>#N/A</v>
      </c>
      <c r="K39" t="s">
        <v>672</v>
      </c>
      <c r="L39" s="66" t="e">
        <f>VALUE(INDEX(DATABASE!$1:$10000,MATCH($K39,DATABASE!$A:$A,0),MATCH(L$1,DATABASE!$1:$1,0)))</f>
        <v>#N/A</v>
      </c>
      <c r="M39" s="66" t="e">
        <f>VALUE(INDEX(DATABASE!$1:$10000,MATCH($K39,DATABASE!$A:$A,0),MATCH(M$1,DATABASE!$1:$1,0)))</f>
        <v>#N/A</v>
      </c>
      <c r="N39" s="66" t="e">
        <f>VALUE(INDEX(DATABASE!$1:$10000,MATCH($K39,DATABASE!$A:$A,0),MATCH(N$1,DATABASE!$1:$1,0)))</f>
        <v>#N/A</v>
      </c>
      <c r="O39" s="66" t="e">
        <f>VALUE(INDEX(DATABASE!$1:$10000,MATCH($K39,DATABASE!$A:$A,0),MATCH(O$1,DATABASE!$1:$1,0)))</f>
        <v>#N/A</v>
      </c>
      <c r="P39" s="66" t="e">
        <f>VALUE(INDEX(DATABASE!$1:$10000,MATCH($K39,DATABASE!$A:$A,0),MATCH(P$1,DATABASE!$1:$1,0)))</f>
        <v>#N/A</v>
      </c>
      <c r="R39" s="66" t="e">
        <f>AVERAGE(Overview!M39:P39)</f>
        <v>#N/A</v>
      </c>
    </row>
    <row r="40" spans="1:18" x14ac:dyDescent="0.25">
      <c r="B40" s="67" t="s">
        <v>673</v>
      </c>
      <c r="C40" s="67" t="s">
        <v>656</v>
      </c>
      <c r="D40" s="25" t="e">
        <f>L40/#REF!</f>
        <v>#N/A</v>
      </c>
      <c r="E40" s="25" t="e">
        <f>M40/#REF!</f>
        <v>#N/A</v>
      </c>
      <c r="K40" t="s">
        <v>674</v>
      </c>
      <c r="L40" s="66" t="e">
        <f>VALUE(INDEX(DATABASE!$1:$10000,MATCH($K40,DATABASE!$A:$A,0),MATCH(L$1,DATABASE!$1:$1,0)))</f>
        <v>#N/A</v>
      </c>
      <c r="M40" s="66" t="e">
        <f>VALUE(INDEX(DATABASE!$1:$10000,MATCH($K40,DATABASE!$A:$A,0),MATCH(M$1,DATABASE!$1:$1,0)))</f>
        <v>#N/A</v>
      </c>
      <c r="N40" s="66" t="e">
        <f>VALUE(INDEX(DATABASE!$1:$10000,MATCH($K40,DATABASE!$A:$A,0),MATCH(N$1,DATABASE!$1:$1,0)))</f>
        <v>#N/A</v>
      </c>
      <c r="O40" s="66" t="e">
        <f>VALUE(INDEX(DATABASE!$1:$10000,MATCH($K40,DATABASE!$A:$A,0),MATCH(O$1,DATABASE!$1:$1,0)))</f>
        <v>#N/A</v>
      </c>
      <c r="P40" s="66" t="e">
        <f>VALUE(INDEX(DATABASE!$1:$10000,MATCH($K40,DATABASE!$A:$A,0),MATCH(P$1,DATABASE!$1:$1,0)))</f>
        <v>#N/A</v>
      </c>
      <c r="R40" s="66" t="e">
        <f>AVERAGE(Overview!M40:P40)</f>
        <v>#N/A</v>
      </c>
    </row>
    <row r="41" spans="1:18" x14ac:dyDescent="0.25">
      <c r="B41" s="67" t="s">
        <v>675</v>
      </c>
      <c r="C41" s="67" t="s">
        <v>656</v>
      </c>
      <c r="D41" s="25" t="e">
        <f>L41/#REF!</f>
        <v>#N/A</v>
      </c>
      <c r="E41" s="25" t="e">
        <f>M41/#REF!</f>
        <v>#N/A</v>
      </c>
      <c r="K41" t="s">
        <v>676</v>
      </c>
      <c r="L41" s="66" t="e">
        <f>VALUE(INDEX(DATABASE!$1:$10000,MATCH($K41,DATABASE!$A:$A,0),MATCH(L$1,DATABASE!$1:$1,0)))</f>
        <v>#N/A</v>
      </c>
      <c r="M41" s="66" t="e">
        <f>VALUE(INDEX(DATABASE!$1:$10000,MATCH($K41,DATABASE!$A:$A,0),MATCH(M$1,DATABASE!$1:$1,0)))</f>
        <v>#N/A</v>
      </c>
      <c r="N41" s="66" t="e">
        <f>VALUE(INDEX(DATABASE!$1:$10000,MATCH($K41,DATABASE!$A:$A,0),MATCH(N$1,DATABASE!$1:$1,0)))</f>
        <v>#N/A</v>
      </c>
      <c r="O41" s="66" t="e">
        <f>VALUE(INDEX(DATABASE!$1:$10000,MATCH($K41,DATABASE!$A:$A,0),MATCH(O$1,DATABASE!$1:$1,0)))</f>
        <v>#N/A</v>
      </c>
      <c r="P41" s="66" t="e">
        <f>VALUE(INDEX(DATABASE!$1:$10000,MATCH($K41,DATABASE!$A:$A,0),MATCH(P$1,DATABASE!$1:$1,0)))</f>
        <v>#N/A</v>
      </c>
      <c r="R41" s="66" t="e">
        <f>AVERAGE(Overview!M41:P41)</f>
        <v>#N/A</v>
      </c>
    </row>
    <row r="42" spans="1:18" x14ac:dyDescent="0.25">
      <c r="B42" s="67" t="s">
        <v>677</v>
      </c>
      <c r="C42" s="67" t="s">
        <v>656</v>
      </c>
      <c r="D42" s="25" t="e">
        <f>L42/#REF!</f>
        <v>#N/A</v>
      </c>
      <c r="E42" s="25" t="e">
        <f>M42/#REF!</f>
        <v>#N/A</v>
      </c>
      <c r="K42" t="s">
        <v>678</v>
      </c>
      <c r="L42" s="66" t="e">
        <f>VALUE(INDEX(DATABASE!$1:$10000,MATCH($K42,DATABASE!$A:$A,0),MATCH(L$1,DATABASE!$1:$1,0)))</f>
        <v>#N/A</v>
      </c>
      <c r="M42" s="66" t="e">
        <f>VALUE(INDEX(DATABASE!$1:$10000,MATCH($K42,DATABASE!$A:$A,0),MATCH(M$1,DATABASE!$1:$1,0)))</f>
        <v>#N/A</v>
      </c>
      <c r="N42" s="66" t="e">
        <f>VALUE(INDEX(DATABASE!$1:$10000,MATCH($K42,DATABASE!$A:$A,0),MATCH(N$1,DATABASE!$1:$1,0)))</f>
        <v>#N/A</v>
      </c>
      <c r="O42" s="66" t="e">
        <f>VALUE(INDEX(DATABASE!$1:$10000,MATCH($K42,DATABASE!$A:$A,0),MATCH(O$1,DATABASE!$1:$1,0)))</f>
        <v>#N/A</v>
      </c>
      <c r="P42" s="66" t="e">
        <f>VALUE(INDEX(DATABASE!$1:$10000,MATCH($K42,DATABASE!$A:$A,0),MATCH(P$1,DATABASE!$1:$1,0)))</f>
        <v>#N/A</v>
      </c>
      <c r="R42" s="66" t="e">
        <f>AVERAGE(Overview!M42:P42)</f>
        <v>#N/A</v>
      </c>
    </row>
    <row r="43" spans="1:18" x14ac:dyDescent="0.25">
      <c r="B43" s="67" t="s">
        <v>679</v>
      </c>
      <c r="D43" s="29" t="e">
        <f>D42/D41</f>
        <v>#N/A</v>
      </c>
      <c r="E43" s="29" t="e">
        <f>E42/E41</f>
        <v>#N/A</v>
      </c>
      <c r="K43" t="s">
        <v>680</v>
      </c>
      <c r="L43" s="66" t="e">
        <f>VALUE(INDEX(DATABASE!$1:$10000,MATCH($K43,DATABASE!$A:$A,0),MATCH(L$1,DATABASE!$1:$1,0)))</f>
        <v>#N/A</v>
      </c>
      <c r="M43" s="66" t="e">
        <f>VALUE(INDEX(DATABASE!$1:$10000,MATCH($K43,DATABASE!$A:$A,0),MATCH(M$1,DATABASE!$1:$1,0)))</f>
        <v>#N/A</v>
      </c>
      <c r="N43" s="66" t="e">
        <f>VALUE(INDEX(DATABASE!$1:$10000,MATCH($K43,DATABASE!$A:$A,0),MATCH(N$1,DATABASE!$1:$1,0)))</f>
        <v>#N/A</v>
      </c>
      <c r="O43" s="66" t="e">
        <f>VALUE(INDEX(DATABASE!$1:$10000,MATCH($K43,DATABASE!$A:$A,0),MATCH(O$1,DATABASE!$1:$1,0)))</f>
        <v>#N/A</v>
      </c>
      <c r="P43" s="66" t="e">
        <f>VALUE(INDEX(DATABASE!$1:$10000,MATCH($K43,DATABASE!$A:$A,0),MATCH(P$1,DATABASE!$1:$1,0)))</f>
        <v>#N/A</v>
      </c>
      <c r="R43" s="66" t="e">
        <f>AVERAGE(Overview!M43:P43)</f>
        <v>#N/A</v>
      </c>
    </row>
    <row r="44" spans="1:18" x14ac:dyDescent="0.25">
      <c r="K44" t="s">
        <v>681</v>
      </c>
      <c r="L44" s="66" t="e">
        <f>VALUE(INDEX(DATABASE!$1:$10000,MATCH($K44,DATABASE!$A:$A,0),MATCH(L$1,DATABASE!$1:$1,0)))</f>
        <v>#N/A</v>
      </c>
      <c r="M44" s="66" t="e">
        <f>VALUE(INDEX(DATABASE!$1:$10000,MATCH($K44,DATABASE!$A:$A,0),MATCH(M$1,DATABASE!$1:$1,0)))</f>
        <v>#N/A</v>
      </c>
      <c r="N44" s="66" t="e">
        <f>VALUE(INDEX(DATABASE!$1:$10000,MATCH($K44,DATABASE!$A:$A,0),MATCH(N$1,DATABASE!$1:$1,0)))</f>
        <v>#N/A</v>
      </c>
      <c r="O44" s="66" t="e">
        <f>VALUE(INDEX(DATABASE!$1:$10000,MATCH($K44,DATABASE!$A:$A,0),MATCH(O$1,DATABASE!$1:$1,0)))</f>
        <v>#N/A</v>
      </c>
      <c r="P44" s="66" t="e">
        <f>VALUE(INDEX(DATABASE!$1:$10000,MATCH($K44,DATABASE!$A:$A,0),MATCH(P$1,DATABASE!$1:$1,0)))</f>
        <v>#N/A</v>
      </c>
      <c r="R44" s="66" t="e">
        <f>AVERAGE(Overview!M44:P44)</f>
        <v>#N/A</v>
      </c>
    </row>
    <row r="45" spans="1:18" x14ac:dyDescent="0.25">
      <c r="K45" t="s">
        <v>682</v>
      </c>
      <c r="L45" s="66" t="e">
        <f>VALUE(INDEX(DATABASE!$1:$10000,MATCH($K45,DATABASE!$A:$A,0),MATCH(L$1,DATABASE!$1:$1,0)))</f>
        <v>#N/A</v>
      </c>
      <c r="M45" s="66" t="e">
        <f>VALUE(INDEX(DATABASE!$1:$10000,MATCH($K45,DATABASE!$A:$A,0),MATCH(M$1,DATABASE!$1:$1,0)))</f>
        <v>#N/A</v>
      </c>
      <c r="N45" s="66" t="e">
        <f>VALUE(INDEX(DATABASE!$1:$10000,MATCH($K45,DATABASE!$A:$A,0),MATCH(N$1,DATABASE!$1:$1,0)))</f>
        <v>#N/A</v>
      </c>
      <c r="O45" s="66" t="e">
        <f>VALUE(INDEX(DATABASE!$1:$10000,MATCH($K45,DATABASE!$A:$A,0),MATCH(O$1,DATABASE!$1:$1,0)))</f>
        <v>#N/A</v>
      </c>
      <c r="P45" s="66" t="e">
        <f>VALUE(INDEX(DATABASE!$1:$10000,MATCH($K45,DATABASE!$A:$A,0),MATCH(P$1,DATABASE!$1:$1,0)))</f>
        <v>#N/A</v>
      </c>
      <c r="R45" s="66" t="e">
        <f>AVERAGE(Overview!M45:P45)</f>
        <v>#N/A</v>
      </c>
    </row>
    <row r="46" spans="1:18" x14ac:dyDescent="0.25">
      <c r="L46" s="66" t="e">
        <f>VALUE(INDEX(DATABASE!$1:$10000,MATCH($K46,DATABASE!$A:$A,0),MATCH(L$1,DATABASE!$1:$1,0)))</f>
        <v>#N/A</v>
      </c>
      <c r="M46" s="66" t="e">
        <f>VALUE(INDEX(DATABASE!$1:$10000,MATCH($K46,DATABASE!$A:$A,0),MATCH(M$1,DATABASE!$1:$1,0)))</f>
        <v>#N/A</v>
      </c>
      <c r="N46" s="66" t="e">
        <f>VALUE(INDEX(DATABASE!$1:$10000,MATCH($K46,DATABASE!$A:$A,0),MATCH(N$1,DATABASE!$1:$1,0)))</f>
        <v>#N/A</v>
      </c>
      <c r="O46" s="66" t="e">
        <f>VALUE(INDEX(DATABASE!$1:$10000,MATCH($K46,DATABASE!$A:$A,0),MATCH(O$1,DATABASE!$1:$1,0)))</f>
        <v>#N/A</v>
      </c>
      <c r="P46" s="66" t="e">
        <f>VALUE(INDEX(DATABASE!$1:$10000,MATCH($K46,DATABASE!$A:$A,0),MATCH(P$1,DATABASE!$1:$1,0)))</f>
        <v>#N/A</v>
      </c>
      <c r="R46" s="66" t="e">
        <f>AVERAGE(Overview!M46:P46)</f>
        <v>#N/A</v>
      </c>
    </row>
    <row r="47" spans="1:18" x14ac:dyDescent="0.25">
      <c r="L47" s="66" t="e">
        <f>VALUE(INDEX(DATABASE!$1:$10000,MATCH($K47,DATABASE!$A:$A,0),MATCH(L$1,DATABASE!$1:$1,0)))</f>
        <v>#N/A</v>
      </c>
      <c r="M47" s="66" t="e">
        <f>VALUE(INDEX(DATABASE!$1:$10000,MATCH($K47,DATABASE!$A:$A,0),MATCH(M$1,DATABASE!$1:$1,0)))</f>
        <v>#N/A</v>
      </c>
      <c r="N47" s="66" t="e">
        <f>VALUE(INDEX(DATABASE!$1:$10000,MATCH($K47,DATABASE!$A:$A,0),MATCH(N$1,DATABASE!$1:$1,0)))</f>
        <v>#N/A</v>
      </c>
      <c r="O47" s="66" t="e">
        <f>VALUE(INDEX(DATABASE!$1:$10000,MATCH($K47,DATABASE!$A:$A,0),MATCH(O$1,DATABASE!$1:$1,0)))</f>
        <v>#N/A</v>
      </c>
      <c r="P47" s="66" t="e">
        <f>VALUE(INDEX(DATABASE!$1:$10000,MATCH($K47,DATABASE!$A:$A,0),MATCH(P$1,DATABASE!$1:$1,0)))</f>
        <v>#N/A</v>
      </c>
      <c r="R47" s="66" t="e">
        <f>AVERAGE(Overview!M47:P47)</f>
        <v>#N/A</v>
      </c>
    </row>
    <row r="48" spans="1:18" s="26" customFormat="1" x14ac:dyDescent="0.25">
      <c r="A48" s="26" t="s">
        <v>683</v>
      </c>
      <c r="B48" s="27"/>
      <c r="L48" s="66" t="e">
        <f>VALUE(INDEX(DATABASE!$1:$10000,MATCH($K48,DATABASE!$A:$A,0),MATCH(L$1,DATABASE!$1:$1,0)))</f>
        <v>#N/A</v>
      </c>
      <c r="M48" s="66" t="e">
        <f>VALUE(INDEX(DATABASE!$1:$10000,MATCH($K48,DATABASE!$A:$A,0),MATCH(M$1,DATABASE!$1:$1,0)))</f>
        <v>#N/A</v>
      </c>
      <c r="N48" s="66" t="e">
        <f>VALUE(INDEX(DATABASE!$1:$10000,MATCH($K48,DATABASE!$A:$A,0),MATCH(N$1,DATABASE!$1:$1,0)))</f>
        <v>#N/A</v>
      </c>
      <c r="O48" s="66" t="e">
        <f>VALUE(INDEX(DATABASE!$1:$10000,MATCH($K48,DATABASE!$A:$A,0),MATCH(O$1,DATABASE!$1:$1,0)))</f>
        <v>#N/A</v>
      </c>
      <c r="P48" s="66" t="e">
        <f>VALUE(INDEX(DATABASE!$1:$10000,MATCH($K48,DATABASE!$A:$A,0),MATCH(P$1,DATABASE!$1:$1,0)))</f>
        <v>#N/A</v>
      </c>
      <c r="Q48" s="46"/>
      <c r="R48" s="66" t="e">
        <f>AVERAGE(Overview!M48:P48)</f>
        <v>#N/A</v>
      </c>
    </row>
    <row r="49" spans="2:18" s="65" customFormat="1" x14ac:dyDescent="0.25">
      <c r="B49" s="67" t="s">
        <v>684</v>
      </c>
      <c r="C49" s="65" t="s">
        <v>458</v>
      </c>
      <c r="D49" s="25">
        <f>L49</f>
        <v>7.2446000000000002</v>
      </c>
      <c r="E49" s="25">
        <f>R49</f>
        <v>7.2446000000000002</v>
      </c>
      <c r="K49" s="65" t="s">
        <v>428</v>
      </c>
      <c r="L49" s="66">
        <f>VALUE(INDEX(DATABASE!$1:$10000,MATCH($K49,DATABASE!$A:$A,0),MATCH(L$1,DATABASE!$1:$1,0)))</f>
        <v>7.2446000000000002</v>
      </c>
      <c r="M49" s="66">
        <f>VALUE(INDEX(DATABASE!$1:$10000,MATCH($K49,DATABASE!$A:$A,0),MATCH(M$1,DATABASE!$1:$1,0)))</f>
        <v>7.2446000000000002</v>
      </c>
      <c r="N49" s="66">
        <f>VALUE(INDEX(DATABASE!$1:$10000,MATCH($K49,DATABASE!$A:$A,0),MATCH(N$1,DATABASE!$1:$1,0)))</f>
        <v>7.2446000000000002</v>
      </c>
      <c r="O49" s="66">
        <f>VALUE(INDEX(DATABASE!$1:$10000,MATCH($K49,DATABASE!$A:$A,0),MATCH(O$1,DATABASE!$1:$1,0)))</f>
        <v>7.2446000000000002</v>
      </c>
      <c r="P49" s="66">
        <f>VALUE(INDEX(DATABASE!$1:$10000,MATCH($K49,DATABASE!$A:$A,0),MATCH(P$1,DATABASE!$1:$1,0)))</f>
        <v>7.2446000000000002</v>
      </c>
      <c r="Q49" s="46"/>
      <c r="R49" s="66">
        <f>AVERAGE(Overview!M49:P49)</f>
        <v>7.2446000000000002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C24" sqref="C24:C25"/>
    </sheetView>
  </sheetViews>
  <sheetFormatPr baseColWidth="10" defaultRowHeight="15" x14ac:dyDescent="0.25"/>
  <cols>
    <col min="1" max="1" width="77" style="65" bestFit="1" customWidth="1"/>
    <col min="2" max="2" width="22.85546875" style="65" bestFit="1" customWidth="1"/>
    <col min="3" max="3" width="9.7109375" style="65" bestFit="1" customWidth="1"/>
    <col min="4" max="4" width="13.5703125" style="65" bestFit="1" customWidth="1"/>
    <col min="5" max="5" width="9.7109375" style="65" customWidth="1"/>
    <col min="6" max="6" width="10.85546875" style="65" bestFit="1" customWidth="1"/>
    <col min="7" max="7" width="11.85546875" style="65" bestFit="1" customWidth="1"/>
    <col min="8" max="9" width="12.85546875" style="65" bestFit="1" customWidth="1"/>
  </cols>
  <sheetData>
    <row r="1" spans="1:9" s="64" customFormat="1" x14ac:dyDescent="0.25">
      <c r="C1" s="64" t="s">
        <v>8</v>
      </c>
      <c r="D1" s="64" t="s">
        <v>634</v>
      </c>
      <c r="F1" s="64" t="s">
        <v>4</v>
      </c>
      <c r="G1" s="64" t="s">
        <v>5</v>
      </c>
      <c r="H1" s="64" t="s">
        <v>6</v>
      </c>
      <c r="I1" s="64" t="s">
        <v>7</v>
      </c>
    </row>
    <row r="2" spans="1:9" x14ac:dyDescent="0.25">
      <c r="C2" t="s">
        <v>564</v>
      </c>
      <c r="F2" t="s">
        <v>564</v>
      </c>
      <c r="G2" t="s">
        <v>564</v>
      </c>
      <c r="H2" t="s">
        <v>564</v>
      </c>
      <c r="I2" t="s">
        <v>564</v>
      </c>
    </row>
    <row r="3" spans="1:9" x14ac:dyDescent="0.25">
      <c r="A3" t="s">
        <v>467</v>
      </c>
      <c r="B3" t="s">
        <v>685</v>
      </c>
      <c r="C3" s="44">
        <f>VALUE(INDEX(DATABASE!$1:$10000,MATCH($A3,DATABASE!$A:$A,0),MATCH(C$1,DATABASE!$1:$1,0)))</f>
        <v>77655.445000000007</v>
      </c>
      <c r="D3" s="44">
        <f t="shared" ref="D3:D20" si="0">AVERAGE(F3:I3)</f>
        <v>102929.40825000001</v>
      </c>
      <c r="E3" s="44"/>
      <c r="F3" s="44">
        <f>VALUE(INDEX(DATABASE!$1:$10000,MATCH($A3,DATABASE!$A:$A,0),MATCH(F$1,DATABASE!$1:$1,0)))</f>
        <v>102749.606</v>
      </c>
      <c r="G3" s="44">
        <f>VALUE(INDEX(DATABASE!$1:$10000,MATCH($A3,DATABASE!$A:$A,0),MATCH(G$1,DATABASE!$1:$1,0)))</f>
        <v>103025.629</v>
      </c>
      <c r="H3" s="44">
        <f>VALUE(INDEX(DATABASE!$1:$10000,MATCH($A3,DATABASE!$A:$A,0),MATCH(H$1,DATABASE!$1:$1,0)))</f>
        <v>102910.455</v>
      </c>
      <c r="I3" s="44">
        <f>VALUE(INDEX(DATABASE!$1:$10000,MATCH($A3,DATABASE!$A:$A,0),MATCH(I$1,DATABASE!$1:$1,0)))</f>
        <v>103031.943</v>
      </c>
    </row>
    <row r="4" spans="1:9" x14ac:dyDescent="0.25">
      <c r="A4" t="s">
        <v>476</v>
      </c>
      <c r="B4" t="s">
        <v>686</v>
      </c>
      <c r="C4" s="44">
        <f>VALUE(INDEX(DATABASE!$1:$10000,MATCH($A4,DATABASE!$A:$A,0),MATCH(C$1,DATABASE!$1:$1,0)))</f>
        <v>0</v>
      </c>
      <c r="D4" s="44">
        <f t="shared" si="0"/>
        <v>0</v>
      </c>
      <c r="E4" s="44"/>
      <c r="F4" s="44">
        <f>VALUE(INDEX(DATABASE!$1:$10000,MATCH($A4,DATABASE!$A:$A,0),MATCH(F$1,DATABASE!$1:$1,0)))</f>
        <v>0</v>
      </c>
      <c r="G4" s="44">
        <f>VALUE(INDEX(DATABASE!$1:$10000,MATCH($A4,DATABASE!$A:$A,0),MATCH(G$1,DATABASE!$1:$1,0)))</f>
        <v>0</v>
      </c>
      <c r="H4" s="44">
        <f>VALUE(INDEX(DATABASE!$1:$10000,MATCH($A4,DATABASE!$A:$A,0),MATCH(H$1,DATABASE!$1:$1,0)))</f>
        <v>0</v>
      </c>
      <c r="I4" s="44">
        <f>VALUE(INDEX(DATABASE!$1:$10000,MATCH($A4,DATABASE!$A:$A,0),MATCH(I$1,DATABASE!$1:$1,0)))</f>
        <v>0</v>
      </c>
    </row>
    <row r="5" spans="1:9" x14ac:dyDescent="0.25">
      <c r="A5" t="s">
        <v>479</v>
      </c>
      <c r="B5" t="s">
        <v>685</v>
      </c>
      <c r="C5" s="44">
        <f>VALUE(INDEX(DATABASE!$1:$10000,MATCH($A5,DATABASE!$A:$A,0),MATCH(C$1,DATABASE!$1:$1,0)))</f>
        <v>0</v>
      </c>
      <c r="D5" s="44">
        <f t="shared" si="0"/>
        <v>0</v>
      </c>
      <c r="E5" s="44"/>
      <c r="F5" s="44">
        <f>VALUE(INDEX(DATABASE!$1:$10000,MATCH($A5,DATABASE!$A:$A,0),MATCH(F$1,DATABASE!$1:$1,0)))</f>
        <v>0</v>
      </c>
      <c r="G5" s="44">
        <f>VALUE(INDEX(DATABASE!$1:$10000,MATCH($A5,DATABASE!$A:$A,0),MATCH(G$1,DATABASE!$1:$1,0)))</f>
        <v>0</v>
      </c>
      <c r="H5" s="44">
        <f>VALUE(INDEX(DATABASE!$1:$10000,MATCH($A5,DATABASE!$A:$A,0),MATCH(H$1,DATABASE!$1:$1,0)))</f>
        <v>0</v>
      </c>
      <c r="I5" s="44">
        <f>VALUE(INDEX(DATABASE!$1:$10000,MATCH($A5,DATABASE!$A:$A,0),MATCH(I$1,DATABASE!$1:$1,0)))</f>
        <v>0</v>
      </c>
    </row>
    <row r="6" spans="1:9" x14ac:dyDescent="0.25">
      <c r="A6" t="s">
        <v>481</v>
      </c>
      <c r="B6" t="s">
        <v>686</v>
      </c>
      <c r="C6" s="44">
        <f>VALUE(INDEX(DATABASE!$1:$10000,MATCH($A6,DATABASE!$A:$A,0),MATCH(C$1,DATABASE!$1:$1,0)))</f>
        <v>0</v>
      </c>
      <c r="D6" s="44">
        <f t="shared" si="0"/>
        <v>0</v>
      </c>
      <c r="E6" s="44"/>
      <c r="F6" s="44">
        <f>VALUE(INDEX(DATABASE!$1:$10000,MATCH($A6,DATABASE!$A:$A,0),MATCH(F$1,DATABASE!$1:$1,0)))</f>
        <v>0</v>
      </c>
      <c r="G6" s="44">
        <f>VALUE(INDEX(DATABASE!$1:$10000,MATCH($A6,DATABASE!$A:$A,0),MATCH(G$1,DATABASE!$1:$1,0)))</f>
        <v>0</v>
      </c>
      <c r="H6" s="44">
        <f>VALUE(INDEX(DATABASE!$1:$10000,MATCH($A6,DATABASE!$A:$A,0),MATCH(H$1,DATABASE!$1:$1,0)))</f>
        <v>0</v>
      </c>
      <c r="I6" s="44">
        <f>VALUE(INDEX(DATABASE!$1:$10000,MATCH($A6,DATABASE!$A:$A,0),MATCH(I$1,DATABASE!$1:$1,0)))</f>
        <v>0</v>
      </c>
    </row>
    <row r="7" spans="1:9" x14ac:dyDescent="0.25">
      <c r="A7" t="s">
        <v>483</v>
      </c>
      <c r="B7" t="s">
        <v>687</v>
      </c>
      <c r="C7" s="44">
        <f>VALUE(INDEX(DATABASE!$1:$10000,MATCH($A7,DATABASE!$A:$A,0),MATCH(C$1,DATABASE!$1:$1,0)))</f>
        <v>0</v>
      </c>
      <c r="D7" s="44">
        <f t="shared" si="0"/>
        <v>0</v>
      </c>
      <c r="E7" s="44"/>
      <c r="F7" s="44">
        <f>VALUE(INDEX(DATABASE!$1:$10000,MATCH($A7,DATABASE!$A:$A,0),MATCH(F$1,DATABASE!$1:$1,0)))</f>
        <v>0</v>
      </c>
      <c r="G7" s="44">
        <f>VALUE(INDEX(DATABASE!$1:$10000,MATCH($A7,DATABASE!$A:$A,0),MATCH(G$1,DATABASE!$1:$1,0)))</f>
        <v>0</v>
      </c>
      <c r="H7" s="44">
        <f>VALUE(INDEX(DATABASE!$1:$10000,MATCH($A7,DATABASE!$A:$A,0),MATCH(H$1,DATABASE!$1:$1,0)))</f>
        <v>0</v>
      </c>
      <c r="I7" s="44">
        <f>VALUE(INDEX(DATABASE!$1:$10000,MATCH($A7,DATABASE!$A:$A,0),MATCH(I$1,DATABASE!$1:$1,0)))</f>
        <v>0</v>
      </c>
    </row>
    <row r="8" spans="1:9" x14ac:dyDescent="0.25">
      <c r="A8" t="s">
        <v>485</v>
      </c>
      <c r="B8" t="s">
        <v>688</v>
      </c>
      <c r="C8" s="44">
        <f>VALUE(INDEX(DATABASE!$1:$10000,MATCH($A8,DATABASE!$A:$A,0),MATCH(C$1,DATABASE!$1:$1,0)))</f>
        <v>0</v>
      </c>
      <c r="D8" s="44">
        <f t="shared" si="0"/>
        <v>0</v>
      </c>
      <c r="E8" s="44"/>
      <c r="F8" s="44">
        <f>VALUE(INDEX(DATABASE!$1:$10000,MATCH($A8,DATABASE!$A:$A,0),MATCH(F$1,DATABASE!$1:$1,0)))</f>
        <v>0</v>
      </c>
      <c r="G8" s="44">
        <f>VALUE(INDEX(DATABASE!$1:$10000,MATCH($A8,DATABASE!$A:$A,0),MATCH(G$1,DATABASE!$1:$1,0)))</f>
        <v>0</v>
      </c>
      <c r="H8" s="44">
        <f>VALUE(INDEX(DATABASE!$1:$10000,MATCH($A8,DATABASE!$A:$A,0),MATCH(H$1,DATABASE!$1:$1,0)))</f>
        <v>0</v>
      </c>
      <c r="I8" s="44">
        <f>VALUE(INDEX(DATABASE!$1:$10000,MATCH($A8,DATABASE!$A:$A,0),MATCH(I$1,DATABASE!$1:$1,0)))</f>
        <v>0</v>
      </c>
    </row>
    <row r="9" spans="1:9" x14ac:dyDescent="0.25">
      <c r="A9" t="s">
        <v>487</v>
      </c>
      <c r="B9" t="s">
        <v>689</v>
      </c>
      <c r="C9" s="44">
        <f>VALUE(INDEX(DATABASE!$1:$10000,MATCH($A9,DATABASE!$A:$A,0),MATCH(C$1,DATABASE!$1:$1,0)))</f>
        <v>453.96699999999998</v>
      </c>
      <c r="D9" s="44">
        <f t="shared" si="0"/>
        <v>456.48599999999999</v>
      </c>
      <c r="E9" s="44"/>
      <c r="F9" s="44">
        <f>VALUE(INDEX(DATABASE!$1:$10000,MATCH($A9,DATABASE!$A:$A,0),MATCH(F$1,DATABASE!$1:$1,0)))</f>
        <v>456.55799999999999</v>
      </c>
      <c r="G9" s="44">
        <f>VALUE(INDEX(DATABASE!$1:$10000,MATCH($A9,DATABASE!$A:$A,0),MATCH(G$1,DATABASE!$1:$1,0)))</f>
        <v>456.05099999999999</v>
      </c>
      <c r="H9" s="44">
        <f>VALUE(INDEX(DATABASE!$1:$10000,MATCH($A9,DATABASE!$A:$A,0),MATCH(H$1,DATABASE!$1:$1,0)))</f>
        <v>456.77699999999999</v>
      </c>
      <c r="I9" s="44">
        <f>VALUE(INDEX(DATABASE!$1:$10000,MATCH($A9,DATABASE!$A:$A,0),MATCH(I$1,DATABASE!$1:$1,0)))</f>
        <v>456.55799999999999</v>
      </c>
    </row>
    <row r="10" spans="1:9" x14ac:dyDescent="0.25">
      <c r="A10" t="s">
        <v>493</v>
      </c>
      <c r="B10" t="s">
        <v>690</v>
      </c>
      <c r="C10" s="44">
        <f>VALUE(INDEX(DATABASE!$1:$10000,MATCH($A10,DATABASE!$A:$A,0),MATCH(C$1,DATABASE!$1:$1,0)))</f>
        <v>16200.379000000001</v>
      </c>
      <c r="D10" s="44">
        <f t="shared" si="0"/>
        <v>16200.379000000001</v>
      </c>
      <c r="E10" s="44"/>
      <c r="F10" s="44">
        <f>VALUE(INDEX(DATABASE!$1:$10000,MATCH($A10,DATABASE!$A:$A,0),MATCH(F$1,DATABASE!$1:$1,0)))</f>
        <v>16200.379000000001</v>
      </c>
      <c r="G10" s="44">
        <f>VALUE(INDEX(DATABASE!$1:$10000,MATCH($A10,DATABASE!$A:$A,0),MATCH(G$1,DATABASE!$1:$1,0)))</f>
        <v>16200.379000000001</v>
      </c>
      <c r="H10" s="44">
        <f>VALUE(INDEX(DATABASE!$1:$10000,MATCH($A10,DATABASE!$A:$A,0),MATCH(H$1,DATABASE!$1:$1,0)))</f>
        <v>16200.379000000001</v>
      </c>
      <c r="I10" s="44">
        <f>VALUE(INDEX(DATABASE!$1:$10000,MATCH($A10,DATABASE!$A:$A,0),MATCH(I$1,DATABASE!$1:$1,0)))</f>
        <v>16200.379000000001</v>
      </c>
    </row>
    <row r="11" spans="1:9" x14ac:dyDescent="0.25">
      <c r="A11" t="s">
        <v>496</v>
      </c>
      <c r="B11" t="s">
        <v>691</v>
      </c>
      <c r="C11" s="44">
        <f>VALUE(INDEX(DATABASE!$1:$10000,MATCH($A11,DATABASE!$A:$A,0),MATCH(C$1,DATABASE!$1:$1,0)))</f>
        <v>20.963000000000001</v>
      </c>
      <c r="D11" s="44">
        <f t="shared" si="0"/>
        <v>20.963000000000001</v>
      </c>
      <c r="E11" s="44"/>
      <c r="F11" s="44">
        <f>VALUE(INDEX(DATABASE!$1:$10000,MATCH($A11,DATABASE!$A:$A,0),MATCH(F$1,DATABASE!$1:$1,0)))</f>
        <v>20.963000000000001</v>
      </c>
      <c r="G11" s="44">
        <f>VALUE(INDEX(DATABASE!$1:$10000,MATCH($A11,DATABASE!$A:$A,0),MATCH(G$1,DATABASE!$1:$1,0)))</f>
        <v>20.963000000000001</v>
      </c>
      <c r="H11" s="44">
        <f>VALUE(INDEX(DATABASE!$1:$10000,MATCH($A11,DATABASE!$A:$A,0),MATCH(H$1,DATABASE!$1:$1,0)))</f>
        <v>20.963000000000001</v>
      </c>
      <c r="I11" s="44">
        <f>VALUE(INDEX(DATABASE!$1:$10000,MATCH($A11,DATABASE!$A:$A,0),MATCH(I$1,DATABASE!$1:$1,0)))</f>
        <v>20.963000000000001</v>
      </c>
    </row>
    <row r="12" spans="1:9" x14ac:dyDescent="0.25">
      <c r="A12" t="s">
        <v>499</v>
      </c>
      <c r="B12" t="s">
        <v>692</v>
      </c>
      <c r="C12" s="44">
        <f>VALUE(INDEX(DATABASE!$1:$10000,MATCH($A12,DATABASE!$A:$A,0),MATCH(C$1,DATABASE!$1:$1,0)))</f>
        <v>2198.4949999999999</v>
      </c>
      <c r="D12" s="44">
        <f t="shared" si="0"/>
        <v>471.38574999999997</v>
      </c>
      <c r="E12" s="44"/>
      <c r="F12" s="44">
        <f>VALUE(INDEX(DATABASE!$1:$10000,MATCH($A12,DATABASE!$A:$A,0),MATCH(F$1,DATABASE!$1:$1,0)))</f>
        <v>506.77100000000002</v>
      </c>
      <c r="G12" s="44">
        <f>VALUE(INDEX(DATABASE!$1:$10000,MATCH($A12,DATABASE!$A:$A,0),MATCH(G$1,DATABASE!$1:$1,0)))</f>
        <v>376.637</v>
      </c>
      <c r="H12" s="44">
        <f>VALUE(INDEX(DATABASE!$1:$10000,MATCH($A12,DATABASE!$A:$A,0),MATCH(H$1,DATABASE!$1:$1,0)))</f>
        <v>546.07799999999997</v>
      </c>
      <c r="I12" s="44">
        <f>VALUE(INDEX(DATABASE!$1:$10000,MATCH($A12,DATABASE!$A:$A,0),MATCH(I$1,DATABASE!$1:$1,0)))</f>
        <v>456.05700000000002</v>
      </c>
    </row>
    <row r="13" spans="1:9" x14ac:dyDescent="0.25">
      <c r="A13" t="s">
        <v>506</v>
      </c>
      <c r="B13" t="s">
        <v>693</v>
      </c>
      <c r="C13" s="44">
        <f>VALUE(INDEX(DATABASE!$1:$10000,MATCH($A13,DATABASE!$A:$A,0),MATCH(C$1,DATABASE!$1:$1,0)))</f>
        <v>0</v>
      </c>
      <c r="D13" s="44">
        <f t="shared" si="0"/>
        <v>0</v>
      </c>
      <c r="E13" s="44"/>
      <c r="F13" s="44">
        <f>VALUE(INDEX(DATABASE!$1:$10000,MATCH($A13,DATABASE!$A:$A,0),MATCH(F$1,DATABASE!$1:$1,0)))</f>
        <v>0</v>
      </c>
      <c r="G13" s="44">
        <f>VALUE(INDEX(DATABASE!$1:$10000,MATCH($A13,DATABASE!$A:$A,0),MATCH(G$1,DATABASE!$1:$1,0)))</f>
        <v>0</v>
      </c>
      <c r="H13" s="44">
        <f>VALUE(INDEX(DATABASE!$1:$10000,MATCH($A13,DATABASE!$A:$A,0),MATCH(H$1,DATABASE!$1:$1,0)))</f>
        <v>0</v>
      </c>
      <c r="I13" s="44">
        <f>VALUE(INDEX(DATABASE!$1:$10000,MATCH($A13,DATABASE!$A:$A,0),MATCH(I$1,DATABASE!$1:$1,0)))</f>
        <v>0</v>
      </c>
    </row>
    <row r="14" spans="1:9" x14ac:dyDescent="0.25">
      <c r="A14" t="s">
        <v>508</v>
      </c>
      <c r="B14" t="s">
        <v>694</v>
      </c>
      <c r="C14" s="44">
        <f>VALUE(INDEX(DATABASE!$1:$10000,MATCH($A14,DATABASE!$A:$A,0),MATCH(C$1,DATABASE!$1:$1,0)))</f>
        <v>0</v>
      </c>
      <c r="D14" s="44">
        <f t="shared" si="0"/>
        <v>0</v>
      </c>
      <c r="E14" s="44"/>
      <c r="F14" s="44">
        <f>VALUE(INDEX(DATABASE!$1:$10000,MATCH($A14,DATABASE!$A:$A,0),MATCH(F$1,DATABASE!$1:$1,0)))</f>
        <v>0</v>
      </c>
      <c r="G14" s="44">
        <f>VALUE(INDEX(DATABASE!$1:$10000,MATCH($A14,DATABASE!$A:$A,0),MATCH(G$1,DATABASE!$1:$1,0)))</f>
        <v>0</v>
      </c>
      <c r="H14" s="44">
        <f>VALUE(INDEX(DATABASE!$1:$10000,MATCH($A14,DATABASE!$A:$A,0),MATCH(H$1,DATABASE!$1:$1,0)))</f>
        <v>0</v>
      </c>
      <c r="I14" s="44">
        <f>VALUE(INDEX(DATABASE!$1:$10000,MATCH($A14,DATABASE!$A:$A,0),MATCH(I$1,DATABASE!$1:$1,0)))</f>
        <v>0</v>
      </c>
    </row>
    <row r="15" spans="1:9" x14ac:dyDescent="0.25">
      <c r="A15" t="s">
        <v>510</v>
      </c>
      <c r="B15" t="s">
        <v>695</v>
      </c>
      <c r="C15" s="44">
        <f>VALUE(INDEX(DATABASE!$1:$10000,MATCH($A15,DATABASE!$A:$A,0),MATCH(C$1,DATABASE!$1:$1,0)))</f>
        <v>5910.6790000000001</v>
      </c>
      <c r="D15" s="44">
        <f t="shared" si="0"/>
        <v>4445.7197500000002</v>
      </c>
      <c r="E15" s="44"/>
      <c r="F15" s="44">
        <f>VALUE(INDEX(DATABASE!$1:$10000,MATCH($A15,DATABASE!$A:$A,0),MATCH(F$1,DATABASE!$1:$1,0)))</f>
        <v>4488.393</v>
      </c>
      <c r="G15" s="44">
        <f>VALUE(INDEX(DATABASE!$1:$10000,MATCH($A15,DATABASE!$A:$A,0),MATCH(G$1,DATABASE!$1:$1,0)))</f>
        <v>4487.9440000000004</v>
      </c>
      <c r="H15" s="44">
        <f>VALUE(INDEX(DATABASE!$1:$10000,MATCH($A15,DATABASE!$A:$A,0),MATCH(H$1,DATABASE!$1:$1,0)))</f>
        <v>4378.6610000000001</v>
      </c>
      <c r="I15" s="44">
        <f>VALUE(INDEX(DATABASE!$1:$10000,MATCH($A15,DATABASE!$A:$A,0),MATCH(I$1,DATABASE!$1:$1,0)))</f>
        <v>4427.8810000000003</v>
      </c>
    </row>
    <row r="16" spans="1:9" x14ac:dyDescent="0.25">
      <c r="A16" t="s">
        <v>517</v>
      </c>
      <c r="B16" t="s">
        <v>696</v>
      </c>
      <c r="C16" s="44">
        <f>VALUE(INDEX(DATABASE!$1:$10000,MATCH($A16,DATABASE!$A:$A,0),MATCH(C$1,DATABASE!$1:$1,0)))</f>
        <v>0</v>
      </c>
      <c r="D16" s="44">
        <f t="shared" si="0"/>
        <v>0</v>
      </c>
      <c r="E16" s="44"/>
      <c r="F16" s="44">
        <f>VALUE(INDEX(DATABASE!$1:$10000,MATCH($A16,DATABASE!$A:$A,0),MATCH(F$1,DATABASE!$1:$1,0)))</f>
        <v>0</v>
      </c>
      <c r="G16" s="44">
        <f>VALUE(INDEX(DATABASE!$1:$10000,MATCH($A16,DATABASE!$A:$A,0),MATCH(G$1,DATABASE!$1:$1,0)))</f>
        <v>0</v>
      </c>
      <c r="H16" s="44">
        <f>VALUE(INDEX(DATABASE!$1:$10000,MATCH($A16,DATABASE!$A:$A,0),MATCH(H$1,DATABASE!$1:$1,0)))</f>
        <v>0</v>
      </c>
      <c r="I16" s="44">
        <f>VALUE(INDEX(DATABASE!$1:$10000,MATCH($A16,DATABASE!$A:$A,0),MATCH(I$1,DATABASE!$1:$1,0)))</f>
        <v>0</v>
      </c>
    </row>
    <row r="17" spans="1:9" x14ac:dyDescent="0.25">
      <c r="A17" t="s">
        <v>519</v>
      </c>
      <c r="B17" t="s">
        <v>697</v>
      </c>
      <c r="C17" s="44">
        <f>VALUE(INDEX(DATABASE!$1:$10000,MATCH($A17,DATABASE!$A:$A,0),MATCH(C$1,DATABASE!$1:$1,0)))</f>
        <v>-12500.38</v>
      </c>
      <c r="D17" s="44">
        <f t="shared" si="0"/>
        <v>-25089.355</v>
      </c>
      <c r="E17" s="44"/>
      <c r="F17" s="44">
        <f>VALUE(INDEX(DATABASE!$1:$10000,MATCH($A17,DATABASE!$A:$A,0),MATCH(F$1,DATABASE!$1:$1,0)))</f>
        <v>-25041.52</v>
      </c>
      <c r="G17" s="44">
        <f>VALUE(INDEX(DATABASE!$1:$10000,MATCH($A17,DATABASE!$A:$A,0),MATCH(G$1,DATABASE!$1:$1,0)))</f>
        <v>-25072.16</v>
      </c>
      <c r="H17" s="44">
        <f>VALUE(INDEX(DATABASE!$1:$10000,MATCH($A17,DATABASE!$A:$A,0),MATCH(H$1,DATABASE!$1:$1,0)))</f>
        <v>-25116.16</v>
      </c>
      <c r="I17" s="44">
        <f>VALUE(INDEX(DATABASE!$1:$10000,MATCH($A17,DATABASE!$A:$A,0),MATCH(I$1,DATABASE!$1:$1,0)))</f>
        <v>-25127.58</v>
      </c>
    </row>
    <row r="18" spans="1:9" x14ac:dyDescent="0.25">
      <c r="A18" t="s">
        <v>526</v>
      </c>
      <c r="B18" t="s">
        <v>698</v>
      </c>
      <c r="C18" s="44">
        <f>VALUE(INDEX(DATABASE!$1:$10000,MATCH($A18,DATABASE!$A:$A,0),MATCH(C$1,DATABASE!$1:$1,0)))</f>
        <v>0</v>
      </c>
      <c r="D18" s="44">
        <f t="shared" si="0"/>
        <v>0</v>
      </c>
      <c r="E18" s="44"/>
      <c r="F18" s="44">
        <f>VALUE(INDEX(DATABASE!$1:$10000,MATCH($A18,DATABASE!$A:$A,0),MATCH(F$1,DATABASE!$1:$1,0)))</f>
        <v>0</v>
      </c>
      <c r="G18" s="44">
        <f>VALUE(INDEX(DATABASE!$1:$10000,MATCH($A18,DATABASE!$A:$A,0),MATCH(G$1,DATABASE!$1:$1,0)))</f>
        <v>0</v>
      </c>
      <c r="H18" s="44">
        <f>VALUE(INDEX(DATABASE!$1:$10000,MATCH($A18,DATABASE!$A:$A,0),MATCH(H$1,DATABASE!$1:$1,0)))</f>
        <v>0</v>
      </c>
      <c r="I18" s="44">
        <f>VALUE(INDEX(DATABASE!$1:$10000,MATCH($A18,DATABASE!$A:$A,0),MATCH(I$1,DATABASE!$1:$1,0)))</f>
        <v>0</v>
      </c>
    </row>
    <row r="19" spans="1:9" x14ac:dyDescent="0.25">
      <c r="A19" s="65" t="s">
        <v>528</v>
      </c>
      <c r="B19" t="s">
        <v>699</v>
      </c>
      <c r="C19" s="44">
        <f>VALUE(INDEX(DATABASE!$1:$10000,MATCH($A19,DATABASE!$A:$A,0),MATCH(C$1,DATABASE!$1:$1,0)))</f>
        <v>-67489.59</v>
      </c>
      <c r="D19" s="44">
        <f t="shared" si="0"/>
        <v>-66686.794999999998</v>
      </c>
      <c r="E19" s="44"/>
      <c r="F19" s="44">
        <f>VALUE(INDEX(DATABASE!$1:$10000,MATCH($A19,DATABASE!$A:$A,0),MATCH(F$1,DATABASE!$1:$1,0)))</f>
        <v>-66636.679999999993</v>
      </c>
      <c r="G19" s="44">
        <f>VALUE(INDEX(DATABASE!$1:$10000,MATCH($A19,DATABASE!$A:$A,0),MATCH(G$1,DATABASE!$1:$1,0)))</f>
        <v>-66664.990000000005</v>
      </c>
      <c r="H19" s="44">
        <f>VALUE(INDEX(DATABASE!$1:$10000,MATCH($A19,DATABASE!$A:$A,0),MATCH(H$1,DATABASE!$1:$1,0)))</f>
        <v>-66743.89</v>
      </c>
      <c r="I19" s="44">
        <f>VALUE(INDEX(DATABASE!$1:$10000,MATCH($A19,DATABASE!$A:$A,0),MATCH(I$1,DATABASE!$1:$1,0)))</f>
        <v>-66701.62</v>
      </c>
    </row>
    <row r="20" spans="1:9" x14ac:dyDescent="0.25">
      <c r="A20" s="65" t="s">
        <v>535</v>
      </c>
      <c r="B20" t="s">
        <v>688</v>
      </c>
      <c r="C20" s="44">
        <f>VALUE(INDEX(DATABASE!$1:$10000,MATCH($A20,DATABASE!$A:$A,0),MATCH(C$1,DATABASE!$1:$1,0)))</f>
        <v>-22438.06</v>
      </c>
      <c r="D20" s="44">
        <f t="shared" si="0"/>
        <v>-32722.514999999999</v>
      </c>
      <c r="E20" s="44"/>
      <c r="F20" s="44">
        <f>VALUE(INDEX(DATABASE!$1:$10000,MATCH($A20,DATABASE!$A:$A,0),MATCH(F$1,DATABASE!$1:$1,0)))</f>
        <v>-32720.41</v>
      </c>
      <c r="G20" s="44">
        <f>VALUE(INDEX(DATABASE!$1:$10000,MATCH($A20,DATABASE!$A:$A,0),MATCH(G$1,DATABASE!$1:$1,0)))</f>
        <v>-32804.67</v>
      </c>
      <c r="H20" s="44">
        <f>VALUE(INDEX(DATABASE!$1:$10000,MATCH($A20,DATABASE!$A:$A,0),MATCH(H$1,DATABASE!$1:$1,0)))</f>
        <v>-32626.19</v>
      </c>
      <c r="I20" s="44">
        <f>VALUE(INDEX(DATABASE!$1:$10000,MATCH($A20,DATABASE!$A:$A,0),MATCH(I$1,DATABASE!$1:$1,0)))</f>
        <v>-32738.79</v>
      </c>
    </row>
    <row r="21" spans="1:9" x14ac:dyDescent="0.25">
      <c r="D21" s="44"/>
    </row>
    <row r="28" spans="1:9" hidden="1" x14ac:dyDescent="0.25"/>
    <row r="29" spans="1:9" hidden="1" x14ac:dyDescent="0.25"/>
    <row r="30" spans="1:9" hidden="1" x14ac:dyDescent="0.25"/>
    <row r="31" spans="1:9" hidden="1" x14ac:dyDescent="0.25"/>
    <row r="32" spans="1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65" bestFit="1" customWidth="1"/>
  </cols>
  <sheetData>
    <row r="3" spans="5:7" x14ac:dyDescent="0.25">
      <c r="E3" t="s">
        <v>700</v>
      </c>
      <c r="F3" t="s">
        <v>701</v>
      </c>
      <c r="G3" t="s">
        <v>51</v>
      </c>
    </row>
    <row r="4" spans="5:7" x14ac:dyDescent="0.25">
      <c r="E4" t="s">
        <v>702</v>
      </c>
      <c r="F4" t="s">
        <v>703</v>
      </c>
      <c r="G4" t="e">
        <f>INDEX(DATABASE!1:10000,MATCH($E4,DATABASE!A:A,0),MATCH(F$4,DATABASE!1:1,0))</f>
        <v>#N/A</v>
      </c>
    </row>
    <row r="12" spans="5:7" x14ac:dyDescent="0.25">
      <c r="F12" t="s">
        <v>704</v>
      </c>
      <c r="G12" t="s">
        <v>705</v>
      </c>
    </row>
    <row r="13" spans="5:7" x14ac:dyDescent="0.25">
      <c r="E13" s="5" t="s">
        <v>706</v>
      </c>
      <c r="F13" t="s">
        <v>635</v>
      </c>
      <c r="G13" s="44" t="e">
        <f>MATCH(F13,DATABASE!$A$1:$I$1,0)</f>
        <v>#N/A</v>
      </c>
    </row>
    <row r="18" spans="6:9" x14ac:dyDescent="0.25">
      <c r="F18" t="s">
        <v>707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DATABASE</vt:lpstr>
      <vt:lpstr>Fuel</vt:lpstr>
      <vt:lpstr>LEED Submittal</vt:lpstr>
      <vt:lpstr>Overview</vt:lpstr>
      <vt:lpstr>Sensible breakdown</vt:lpstr>
      <vt:lpstr>&lt;Testing&gt;</vt:lpstr>
      <vt:lpstr>'&lt;Testing&gt;'!dataTable</vt:lpstr>
      <vt:lpstr>dataTable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cp:keywords/>
  <dc:description/>
  <cp:lastModifiedBy>JONES Marcus Benjamin</cp:lastModifiedBy>
  <cp:revision/>
  <dcterms:created xsi:type="dcterms:W3CDTF">2013-07-08T11:04:44Z</dcterms:created>
  <dcterms:modified xsi:type="dcterms:W3CDTF">2017-08-28T11:10:47Z</dcterms:modified>
  <cp:category/>
  <dc:identifier/>
  <cp:contentStatus/>
  <dc:language/>
  <cp:version/>
</cp:coreProperties>
</file>