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945" windowWidth="21375" windowHeight="5880" activeTab="1"/>
  </bookViews>
  <sheets>
    <sheet name="DATABASE" sheetId="4" r:id="rId1"/>
    <sheet name="Fuel" sheetId="1" r:id="rId2"/>
    <sheet name="Overview" sheetId="8" r:id="rId3"/>
    <sheet name="Sensible" sheetId="7" r:id="rId4"/>
    <sheet name="Sensible breakdown" sheetId="6" r:id="rId5"/>
    <sheet name="LEED Table" sheetId="9" r:id="rId6"/>
    <sheet name="&lt;Testing&gt;" sheetId="2" r:id="rId7"/>
  </sheets>
  <externalReferences>
    <externalReference r:id="rId8"/>
  </externalReferences>
  <definedNames>
    <definedName name="dataTable" localSheetId="4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L34" i="9" l="1"/>
  <c r="L33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8" i="9"/>
  <c r="J34" i="9"/>
  <c r="I34" i="9"/>
  <c r="H34" i="9"/>
  <c r="G34" i="9"/>
  <c r="J33" i="9"/>
  <c r="I33" i="9"/>
  <c r="H33" i="9"/>
  <c r="G33" i="9"/>
  <c r="J51" i="9"/>
  <c r="I51" i="9"/>
  <c r="G51" i="9"/>
  <c r="J28" i="9"/>
  <c r="J27" i="9"/>
  <c r="H26" i="9"/>
  <c r="J25" i="9"/>
  <c r="H25" i="9"/>
  <c r="G25" i="9"/>
  <c r="I23" i="9"/>
  <c r="G23" i="9"/>
  <c r="I22" i="9"/>
  <c r="J20" i="9"/>
  <c r="H20" i="9"/>
  <c r="J19" i="9"/>
  <c r="H18" i="9"/>
  <c r="G18" i="9"/>
  <c r="J17" i="9"/>
  <c r="G17" i="9"/>
  <c r="J15" i="9"/>
  <c r="I15" i="9"/>
  <c r="H14" i="9"/>
  <c r="H13" i="9"/>
  <c r="G13" i="9"/>
  <c r="H12" i="9"/>
  <c r="J11" i="9"/>
  <c r="U8" i="9"/>
  <c r="V8" i="9"/>
  <c r="W8" i="9"/>
  <c r="I8" i="9" s="1"/>
  <c r="X8" i="9"/>
  <c r="Z8" i="9"/>
  <c r="U9" i="9"/>
  <c r="V9" i="9"/>
  <c r="W9" i="9"/>
  <c r="X9" i="9"/>
  <c r="Z9" i="9"/>
  <c r="U10" i="9"/>
  <c r="V10" i="9"/>
  <c r="W10" i="9"/>
  <c r="X10" i="9"/>
  <c r="Z10" i="9"/>
  <c r="U11" i="9"/>
  <c r="G11" i="9" s="1"/>
  <c r="V11" i="9"/>
  <c r="H11" i="9" s="1"/>
  <c r="W11" i="9"/>
  <c r="I11" i="9" s="1"/>
  <c r="X11" i="9"/>
  <c r="Z11" i="9"/>
  <c r="U12" i="9"/>
  <c r="G12" i="9" s="1"/>
  <c r="V12" i="9"/>
  <c r="W12" i="9"/>
  <c r="I12" i="9" s="1"/>
  <c r="X12" i="9"/>
  <c r="J12" i="9" s="1"/>
  <c r="Z12" i="9"/>
  <c r="U13" i="9"/>
  <c r="V13" i="9"/>
  <c r="W13" i="9"/>
  <c r="I13" i="9" s="1"/>
  <c r="X13" i="9"/>
  <c r="J13" i="9" s="1"/>
  <c r="Z13" i="9"/>
  <c r="U14" i="9"/>
  <c r="G14" i="9" s="1"/>
  <c r="V14" i="9"/>
  <c r="W14" i="9"/>
  <c r="I14" i="9" s="1"/>
  <c r="X14" i="9"/>
  <c r="J14" i="9" s="1"/>
  <c r="Z14" i="9"/>
  <c r="U15" i="9"/>
  <c r="G15" i="9" s="1"/>
  <c r="V15" i="9"/>
  <c r="H15" i="9" s="1"/>
  <c r="W15" i="9"/>
  <c r="X15" i="9"/>
  <c r="Z15" i="9"/>
  <c r="U16" i="9"/>
  <c r="G16" i="9" s="1"/>
  <c r="V16" i="9"/>
  <c r="H16" i="9" s="1"/>
  <c r="W16" i="9"/>
  <c r="I16" i="9" s="1"/>
  <c r="X16" i="9"/>
  <c r="J16" i="9" s="1"/>
  <c r="Z16" i="9"/>
  <c r="U17" i="9"/>
  <c r="V17" i="9"/>
  <c r="H17" i="9" s="1"/>
  <c r="W17" i="9"/>
  <c r="I17" i="9" s="1"/>
  <c r="X17" i="9"/>
  <c r="Z17" i="9"/>
  <c r="U18" i="9"/>
  <c r="V18" i="9"/>
  <c r="W18" i="9"/>
  <c r="I18" i="9" s="1"/>
  <c r="X18" i="9"/>
  <c r="J18" i="9" s="1"/>
  <c r="Z18" i="9"/>
  <c r="U19" i="9"/>
  <c r="G19" i="9" s="1"/>
  <c r="V19" i="9"/>
  <c r="H19" i="9" s="1"/>
  <c r="W19" i="9"/>
  <c r="I19" i="9" s="1"/>
  <c r="X19" i="9"/>
  <c r="Z19" i="9"/>
  <c r="U20" i="9"/>
  <c r="G20" i="9" s="1"/>
  <c r="V20" i="9"/>
  <c r="W20" i="9"/>
  <c r="I20" i="9" s="1"/>
  <c r="X20" i="9"/>
  <c r="Z20" i="9"/>
  <c r="U21" i="9"/>
  <c r="G21" i="9" s="1"/>
  <c r="V21" i="9"/>
  <c r="H21" i="9" s="1"/>
  <c r="W21" i="9"/>
  <c r="I21" i="9" s="1"/>
  <c r="X21" i="9"/>
  <c r="J21" i="9" s="1"/>
  <c r="Z21" i="9"/>
  <c r="U22" i="9"/>
  <c r="G22" i="9" s="1"/>
  <c r="V22" i="9"/>
  <c r="H22" i="9" s="1"/>
  <c r="W22" i="9"/>
  <c r="X22" i="9"/>
  <c r="J22" i="9" s="1"/>
  <c r="Z22" i="9"/>
  <c r="U23" i="9"/>
  <c r="V23" i="9"/>
  <c r="H23" i="9" s="1"/>
  <c r="W23" i="9"/>
  <c r="X23" i="9"/>
  <c r="J23" i="9" s="1"/>
  <c r="Z23" i="9"/>
  <c r="U24" i="9"/>
  <c r="G24" i="9" s="1"/>
  <c r="V24" i="9"/>
  <c r="H24" i="9" s="1"/>
  <c r="W24" i="9"/>
  <c r="I24" i="9" s="1"/>
  <c r="X24" i="9"/>
  <c r="J24" i="9" s="1"/>
  <c r="Z24" i="9"/>
  <c r="U25" i="9"/>
  <c r="V25" i="9"/>
  <c r="W25" i="9"/>
  <c r="I25" i="9" s="1"/>
  <c r="X25" i="9"/>
  <c r="Z25" i="9"/>
  <c r="U26" i="9"/>
  <c r="G26" i="9" s="1"/>
  <c r="V26" i="9"/>
  <c r="W26" i="9"/>
  <c r="I26" i="9" s="1"/>
  <c r="X26" i="9"/>
  <c r="J26" i="9" s="1"/>
  <c r="Z26" i="9"/>
  <c r="U27" i="9"/>
  <c r="G27" i="9" s="1"/>
  <c r="V27" i="9"/>
  <c r="H27" i="9" s="1"/>
  <c r="W27" i="9"/>
  <c r="I27" i="9" s="1"/>
  <c r="X27" i="9"/>
  <c r="Z27" i="9"/>
  <c r="U28" i="9"/>
  <c r="G28" i="9" s="1"/>
  <c r="V28" i="9"/>
  <c r="H28" i="9" s="1"/>
  <c r="W28" i="9"/>
  <c r="I28" i="9" s="1"/>
  <c r="X28" i="9"/>
  <c r="Z28" i="9"/>
  <c r="U29" i="9"/>
  <c r="V29" i="9"/>
  <c r="W29" i="9"/>
  <c r="X29" i="9"/>
  <c r="Z29" i="9"/>
  <c r="U30" i="9"/>
  <c r="V30" i="9"/>
  <c r="W30" i="9"/>
  <c r="X30" i="9"/>
  <c r="Z30" i="9"/>
  <c r="U31" i="9"/>
  <c r="V31" i="9"/>
  <c r="H51" i="9" s="1"/>
  <c r="W31" i="9"/>
  <c r="X31" i="9"/>
  <c r="Z31" i="9"/>
  <c r="L51" i="9" s="1"/>
  <c r="U32" i="9"/>
  <c r="G52" i="9" s="1"/>
  <c r="V32" i="9"/>
  <c r="H52" i="9" s="1"/>
  <c r="W32" i="9"/>
  <c r="I52" i="9" s="1"/>
  <c r="X32" i="9"/>
  <c r="J52" i="9" s="1"/>
  <c r="Z32" i="9"/>
  <c r="U33" i="9"/>
  <c r="V33" i="9"/>
  <c r="W33" i="9"/>
  <c r="X33" i="9"/>
  <c r="Z33" i="9"/>
  <c r="U34" i="9"/>
  <c r="V34" i="9"/>
  <c r="W34" i="9"/>
  <c r="X34" i="9"/>
  <c r="Z34" i="9"/>
  <c r="U35" i="9"/>
  <c r="V35" i="9"/>
  <c r="W35" i="9"/>
  <c r="X35" i="9"/>
  <c r="Z35" i="9"/>
  <c r="U36" i="9"/>
  <c r="V36" i="9"/>
  <c r="W36" i="9"/>
  <c r="X36" i="9"/>
  <c r="Z36" i="9"/>
  <c r="U37" i="9"/>
  <c r="V37" i="9"/>
  <c r="W37" i="9"/>
  <c r="X37" i="9"/>
  <c r="Z37" i="9"/>
  <c r="U38" i="9"/>
  <c r="V38" i="9"/>
  <c r="W38" i="9"/>
  <c r="X38" i="9"/>
  <c r="Z38" i="9"/>
  <c r="U39" i="9"/>
  <c r="V39" i="9"/>
  <c r="W39" i="9"/>
  <c r="X39" i="9"/>
  <c r="Z39" i="9"/>
  <c r="U40" i="9"/>
  <c r="V40" i="9"/>
  <c r="W40" i="9"/>
  <c r="X40" i="9"/>
  <c r="Z40" i="9"/>
  <c r="U41" i="9"/>
  <c r="V41" i="9"/>
  <c r="W41" i="9"/>
  <c r="X41" i="9"/>
  <c r="Z41" i="9"/>
  <c r="U42" i="9"/>
  <c r="V42" i="9"/>
  <c r="W42" i="9"/>
  <c r="X42" i="9"/>
  <c r="Z42" i="9"/>
  <c r="U43" i="9"/>
  <c r="V43" i="9"/>
  <c r="W43" i="9"/>
  <c r="X43" i="9"/>
  <c r="Z43" i="9"/>
  <c r="U44" i="9"/>
  <c r="V44" i="9"/>
  <c r="W44" i="9"/>
  <c r="X44" i="9"/>
  <c r="Z44" i="9"/>
  <c r="U45" i="9"/>
  <c r="V45" i="9"/>
  <c r="W45" i="9"/>
  <c r="X45" i="9"/>
  <c r="Z45" i="9"/>
  <c r="U46" i="9"/>
  <c r="V46" i="9"/>
  <c r="W46" i="9"/>
  <c r="X46" i="9"/>
  <c r="Z46" i="9"/>
  <c r="U47" i="9"/>
  <c r="V47" i="9"/>
  <c r="W47" i="9"/>
  <c r="X47" i="9"/>
  <c r="Z47" i="9"/>
  <c r="U48" i="9"/>
  <c r="V48" i="9"/>
  <c r="W48" i="9"/>
  <c r="X48" i="9"/>
  <c r="Z48" i="9"/>
  <c r="U49" i="9"/>
  <c r="V49" i="9"/>
  <c r="W49" i="9"/>
  <c r="X49" i="9"/>
  <c r="Z49" i="9"/>
  <c r="U50" i="9"/>
  <c r="V50" i="9"/>
  <c r="W50" i="9"/>
  <c r="X50" i="9"/>
  <c r="Z50" i="9"/>
  <c r="U51" i="9"/>
  <c r="V51" i="9"/>
  <c r="W51" i="9"/>
  <c r="X51" i="9"/>
  <c r="Z51" i="9"/>
  <c r="U52" i="9"/>
  <c r="V52" i="9"/>
  <c r="W52" i="9"/>
  <c r="X52" i="9"/>
  <c r="Z52" i="9"/>
  <c r="Z7" i="9"/>
  <c r="L7" i="9" s="1"/>
  <c r="H8" i="9"/>
  <c r="J8" i="9"/>
  <c r="G8" i="9"/>
  <c r="W7" i="9"/>
  <c r="I7" i="9" s="1"/>
  <c r="X7" i="9"/>
  <c r="J7" i="9" s="1"/>
  <c r="V7" i="9"/>
  <c r="H7" i="9" s="1"/>
  <c r="U7" i="9"/>
  <c r="G7" i="9" s="1"/>
  <c r="F18" i="1" l="1"/>
  <c r="C4" i="6" l="1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D3" i="6"/>
  <c r="E3" i="6"/>
  <c r="F3" i="6"/>
  <c r="G3" i="6"/>
  <c r="C3" i="6"/>
  <c r="M3" i="8"/>
  <c r="N3" i="8"/>
  <c r="O3" i="8"/>
  <c r="P3" i="8"/>
  <c r="L3" i="8"/>
  <c r="D3" i="8" s="1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P37" i="8"/>
  <c r="O37" i="8"/>
  <c r="N37" i="8"/>
  <c r="M37" i="8"/>
  <c r="L37" i="8"/>
  <c r="P36" i="8"/>
  <c r="O36" i="8"/>
  <c r="N36" i="8"/>
  <c r="M36" i="8"/>
  <c r="L36" i="8"/>
  <c r="L29" i="8"/>
  <c r="M29" i="8"/>
  <c r="N29" i="8"/>
  <c r="O29" i="8"/>
  <c r="P29" i="8"/>
  <c r="M28" i="8"/>
  <c r="N28" i="8"/>
  <c r="O28" i="8"/>
  <c r="P28" i="8"/>
  <c r="L28" i="8"/>
  <c r="L4" i="8"/>
  <c r="D4" i="8" s="1"/>
  <c r="M4" i="8"/>
  <c r="N4" i="8"/>
  <c r="O4" i="8"/>
  <c r="P4" i="8"/>
  <c r="L5" i="8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Q57" i="1"/>
  <c r="D57" i="1" s="1"/>
  <c r="R57" i="1"/>
  <c r="S57" i="1"/>
  <c r="T57" i="1"/>
  <c r="U57" i="1"/>
  <c r="Q14" i="1"/>
  <c r="R14" i="1"/>
  <c r="S14" i="1"/>
  <c r="T14" i="1"/>
  <c r="U14" i="1"/>
  <c r="Q15" i="1"/>
  <c r="D15" i="1" s="1"/>
  <c r="R15" i="1"/>
  <c r="S15" i="1"/>
  <c r="T15" i="1"/>
  <c r="U15" i="1"/>
  <c r="Q16" i="1"/>
  <c r="R16" i="1"/>
  <c r="S16" i="1"/>
  <c r="T16" i="1"/>
  <c r="U16" i="1"/>
  <c r="Q17" i="1"/>
  <c r="D17" i="1" s="1"/>
  <c r="R17" i="1"/>
  <c r="S17" i="1"/>
  <c r="T17" i="1"/>
  <c r="U17" i="1"/>
  <c r="Q18" i="1"/>
  <c r="R18" i="1"/>
  <c r="S18" i="1"/>
  <c r="T18" i="1"/>
  <c r="U18" i="1"/>
  <c r="Q19" i="1"/>
  <c r="D19" i="1" s="1"/>
  <c r="R19" i="1"/>
  <c r="S19" i="1"/>
  <c r="T19" i="1"/>
  <c r="U19" i="1"/>
  <c r="Q20" i="1"/>
  <c r="R20" i="1"/>
  <c r="S20" i="1"/>
  <c r="T20" i="1"/>
  <c r="U20" i="1"/>
  <c r="Q21" i="1"/>
  <c r="D21" i="1" s="1"/>
  <c r="R21" i="1"/>
  <c r="S21" i="1"/>
  <c r="T21" i="1"/>
  <c r="U21" i="1"/>
  <c r="Q22" i="1"/>
  <c r="R22" i="1"/>
  <c r="S22" i="1"/>
  <c r="T22" i="1"/>
  <c r="U22" i="1"/>
  <c r="Q23" i="1"/>
  <c r="D23" i="1" s="1"/>
  <c r="R23" i="1"/>
  <c r="S23" i="1"/>
  <c r="T23" i="1"/>
  <c r="U23" i="1"/>
  <c r="Q24" i="1"/>
  <c r="R24" i="1"/>
  <c r="S24" i="1"/>
  <c r="T24" i="1"/>
  <c r="U24" i="1"/>
  <c r="Q25" i="1"/>
  <c r="D25" i="1" s="1"/>
  <c r="R25" i="1"/>
  <c r="S25" i="1"/>
  <c r="T25" i="1"/>
  <c r="U25" i="1"/>
  <c r="Q26" i="1"/>
  <c r="R26" i="1"/>
  <c r="S26" i="1"/>
  <c r="T26" i="1"/>
  <c r="U26" i="1"/>
  <c r="Q27" i="1"/>
  <c r="D27" i="1" s="1"/>
  <c r="R27" i="1"/>
  <c r="S27" i="1"/>
  <c r="T27" i="1"/>
  <c r="U27" i="1"/>
  <c r="Q28" i="1"/>
  <c r="R28" i="1"/>
  <c r="S28" i="1"/>
  <c r="T28" i="1"/>
  <c r="U28" i="1"/>
  <c r="Q29" i="1"/>
  <c r="D29" i="1" s="1"/>
  <c r="R29" i="1"/>
  <c r="S29" i="1"/>
  <c r="T29" i="1"/>
  <c r="U29" i="1"/>
  <c r="Q30" i="1"/>
  <c r="R30" i="1"/>
  <c r="S30" i="1"/>
  <c r="T30" i="1"/>
  <c r="U30" i="1"/>
  <c r="Q31" i="1"/>
  <c r="D31" i="1" s="1"/>
  <c r="R31" i="1"/>
  <c r="S31" i="1"/>
  <c r="T31" i="1"/>
  <c r="U31" i="1"/>
  <c r="Q32" i="1"/>
  <c r="R32" i="1"/>
  <c r="S32" i="1"/>
  <c r="T32" i="1"/>
  <c r="U32" i="1"/>
  <c r="Q33" i="1"/>
  <c r="D33" i="1" s="1"/>
  <c r="R33" i="1"/>
  <c r="S33" i="1"/>
  <c r="T33" i="1"/>
  <c r="U33" i="1"/>
  <c r="Q34" i="1"/>
  <c r="R34" i="1"/>
  <c r="S34" i="1"/>
  <c r="T34" i="1"/>
  <c r="U34" i="1"/>
  <c r="Q35" i="1"/>
  <c r="D35" i="1" s="1"/>
  <c r="R35" i="1"/>
  <c r="S35" i="1"/>
  <c r="T35" i="1"/>
  <c r="U35" i="1"/>
  <c r="Q36" i="1"/>
  <c r="R36" i="1"/>
  <c r="S36" i="1"/>
  <c r="T36" i="1"/>
  <c r="U36" i="1"/>
  <c r="Q37" i="1"/>
  <c r="D37" i="1" s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D55" i="1" s="1"/>
  <c r="R55" i="1"/>
  <c r="S55" i="1"/>
  <c r="T55" i="1"/>
  <c r="U55" i="1"/>
  <c r="Q56" i="1"/>
  <c r="R56" i="1"/>
  <c r="S56" i="1"/>
  <c r="T56" i="1"/>
  <c r="U56" i="1"/>
  <c r="S13" i="1"/>
  <c r="T13" i="1"/>
  <c r="U13" i="1"/>
  <c r="R13" i="1"/>
  <c r="Q13" i="1"/>
  <c r="R10" i="1"/>
  <c r="S10" i="1"/>
  <c r="T10" i="1"/>
  <c r="U10" i="1"/>
  <c r="R11" i="1"/>
  <c r="S11" i="1"/>
  <c r="T11" i="1"/>
  <c r="U11" i="1"/>
  <c r="Q11" i="1"/>
  <c r="E11" i="1" s="1"/>
  <c r="Q10" i="1"/>
  <c r="G13" i="2"/>
  <c r="I19" i="2"/>
  <c r="G4" i="2"/>
  <c r="Z15" i="1" l="1"/>
  <c r="F15" i="1" s="1"/>
  <c r="H15" i="1" s="1"/>
  <c r="P31" i="8"/>
  <c r="R4" i="8"/>
  <c r="E4" i="8" s="1"/>
  <c r="N31" i="8"/>
  <c r="N25" i="8"/>
  <c r="N32" i="8" s="1"/>
  <c r="R3" i="8"/>
  <c r="E3" i="8" s="1"/>
  <c r="L30" i="8"/>
  <c r="P25" i="8"/>
  <c r="P33" i="8" s="1"/>
  <c r="M25" i="8"/>
  <c r="M33" i="8" s="1"/>
  <c r="L25" i="8"/>
  <c r="L33" i="8" s="1"/>
  <c r="O31" i="8"/>
  <c r="O25" i="8"/>
  <c r="O33" i="8" s="1"/>
  <c r="L31" i="8"/>
  <c r="M31" i="8"/>
  <c r="O30" i="8"/>
  <c r="P30" i="8"/>
  <c r="N30" i="8"/>
  <c r="M30" i="8"/>
  <c r="N33" i="8" l="1"/>
  <c r="L32" i="8"/>
  <c r="M32" i="8"/>
  <c r="P32" i="8"/>
  <c r="O32" i="8"/>
  <c r="W20" i="1" l="1"/>
  <c r="E19" i="1" s="1"/>
  <c r="D14" i="8" l="1"/>
  <c r="D13" i="8"/>
  <c r="P48" i="8"/>
  <c r="O48" i="8"/>
  <c r="N48" i="8"/>
  <c r="M48" i="8"/>
  <c r="L48" i="8"/>
  <c r="D48" i="8" s="1"/>
  <c r="E29" i="8"/>
  <c r="D29" i="8"/>
  <c r="E28" i="8"/>
  <c r="D28" i="8"/>
  <c r="D23" i="8"/>
  <c r="D24" i="8"/>
  <c r="D22" i="8"/>
  <c r="D19" i="8"/>
  <c r="D18" i="8"/>
  <c r="D17" i="8"/>
  <c r="D12" i="8"/>
  <c r="D11" i="8"/>
  <c r="P47" i="8"/>
  <c r="O47" i="8"/>
  <c r="N47" i="8"/>
  <c r="M47" i="8"/>
  <c r="L47" i="8"/>
  <c r="D10" i="8"/>
  <c r="D7" i="8"/>
  <c r="D6" i="8"/>
  <c r="D31" i="8" l="1"/>
  <c r="D30" i="8"/>
  <c r="D37" i="8"/>
  <c r="D36" i="8"/>
  <c r="D39" i="8"/>
  <c r="D40" i="8"/>
  <c r="R44" i="8"/>
  <c r="R10" i="8"/>
  <c r="E10" i="8" s="1"/>
  <c r="R14" i="8"/>
  <c r="E14" i="8" s="1"/>
  <c r="R6" i="8"/>
  <c r="E6" i="8" s="1"/>
  <c r="R36" i="8"/>
  <c r="R40" i="8"/>
  <c r="R39" i="8"/>
  <c r="R48" i="8"/>
  <c r="E48" i="8" s="1"/>
  <c r="R37" i="8"/>
  <c r="R41" i="8"/>
  <c r="R24" i="8"/>
  <c r="E24" i="8" s="1"/>
  <c r="R43" i="8"/>
  <c r="R47" i="8"/>
  <c r="R19" i="8"/>
  <c r="E19" i="8" s="1"/>
  <c r="R13" i="8"/>
  <c r="E13" i="8" s="1"/>
  <c r="R7" i="8"/>
  <c r="E7" i="8" s="1"/>
  <c r="R29" i="8"/>
  <c r="R42" i="8"/>
  <c r="E30" i="8"/>
  <c r="R12" i="8"/>
  <c r="E12" i="8" s="1"/>
  <c r="R18" i="8"/>
  <c r="E18" i="8" s="1"/>
  <c r="E36" i="8" s="1"/>
  <c r="R23" i="8"/>
  <c r="E23" i="8" s="1"/>
  <c r="R11" i="8"/>
  <c r="E11" i="8" s="1"/>
  <c r="R22" i="8"/>
  <c r="E22" i="8" s="1"/>
  <c r="R17" i="8"/>
  <c r="E17" i="8" s="1"/>
  <c r="R28" i="8"/>
  <c r="R31" i="8" l="1"/>
  <c r="E31" i="8"/>
  <c r="D25" i="8"/>
  <c r="D32" i="8"/>
  <c r="D33" i="8"/>
  <c r="D38" i="8"/>
  <c r="D41" i="8"/>
  <c r="E40" i="8"/>
  <c r="E39" i="8"/>
  <c r="E37" i="8"/>
  <c r="E38" i="8" s="1"/>
  <c r="R25" i="8"/>
  <c r="E25" i="8" s="1"/>
  <c r="R30" i="8"/>
  <c r="H8" i="6"/>
  <c r="H11" i="6"/>
  <c r="H16" i="6"/>
  <c r="H5" i="6"/>
  <c r="H13" i="6"/>
  <c r="H12" i="6"/>
  <c r="H6" i="6"/>
  <c r="H7" i="6"/>
  <c r="H14" i="6"/>
  <c r="H18" i="6"/>
  <c r="H9" i="6"/>
  <c r="H3" i="6"/>
  <c r="H17" i="6"/>
  <c r="H4" i="6"/>
  <c r="H15" i="6"/>
  <c r="H10" i="6"/>
  <c r="M14" i="1"/>
  <c r="N14" i="1"/>
  <c r="O14" i="1"/>
  <c r="N15" i="1"/>
  <c r="O15" i="1"/>
  <c r="M16" i="1"/>
  <c r="N16" i="1"/>
  <c r="O16" i="1"/>
  <c r="M17" i="1"/>
  <c r="O17" i="1"/>
  <c r="M18" i="1"/>
  <c r="N18" i="1"/>
  <c r="O18" i="1"/>
  <c r="M19" i="1"/>
  <c r="N19" i="1"/>
  <c r="M20" i="1"/>
  <c r="N20" i="1"/>
  <c r="O20" i="1"/>
  <c r="N21" i="1"/>
  <c r="O21" i="1"/>
  <c r="M22" i="1"/>
  <c r="N22" i="1"/>
  <c r="O22" i="1"/>
  <c r="N23" i="1"/>
  <c r="O23" i="1"/>
  <c r="M24" i="1"/>
  <c r="N24" i="1"/>
  <c r="O24" i="1"/>
  <c r="N25" i="1"/>
  <c r="O25" i="1"/>
  <c r="M26" i="1"/>
  <c r="N26" i="1"/>
  <c r="O26" i="1"/>
  <c r="N27" i="1"/>
  <c r="O27" i="1"/>
  <c r="M28" i="1"/>
  <c r="N28" i="1"/>
  <c r="O28" i="1"/>
  <c r="N29" i="1"/>
  <c r="O29" i="1"/>
  <c r="M30" i="1"/>
  <c r="N30" i="1"/>
  <c r="O30" i="1"/>
  <c r="N31" i="1"/>
  <c r="O31" i="1"/>
  <c r="M32" i="1"/>
  <c r="N32" i="1"/>
  <c r="O32" i="1"/>
  <c r="M33" i="1"/>
  <c r="O33" i="1"/>
  <c r="M34" i="1"/>
  <c r="N34" i="1"/>
  <c r="O34" i="1"/>
  <c r="M35" i="1"/>
  <c r="N35" i="1"/>
  <c r="M36" i="1"/>
  <c r="N36" i="1"/>
  <c r="O36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N55" i="1"/>
  <c r="O55" i="1"/>
  <c r="M56" i="1"/>
  <c r="N56" i="1"/>
  <c r="O56" i="1"/>
  <c r="N57" i="1"/>
  <c r="O57" i="1"/>
  <c r="M58" i="1"/>
  <c r="N58" i="1"/>
  <c r="O58" i="1"/>
  <c r="N13" i="1"/>
  <c r="O13" i="1"/>
  <c r="J14" i="1"/>
  <c r="K14" i="1"/>
  <c r="L14" i="1"/>
  <c r="K15" i="1"/>
  <c r="L15" i="1"/>
  <c r="J16" i="1"/>
  <c r="K16" i="1"/>
  <c r="L16" i="1"/>
  <c r="J17" i="1"/>
  <c r="L17" i="1"/>
  <c r="J18" i="1"/>
  <c r="K18" i="1"/>
  <c r="L18" i="1"/>
  <c r="J19" i="1"/>
  <c r="K19" i="1"/>
  <c r="J20" i="1"/>
  <c r="K20" i="1"/>
  <c r="L20" i="1"/>
  <c r="K21" i="1"/>
  <c r="L21" i="1"/>
  <c r="J22" i="1"/>
  <c r="K22" i="1"/>
  <c r="L22" i="1"/>
  <c r="K23" i="1"/>
  <c r="L23" i="1"/>
  <c r="J24" i="1"/>
  <c r="K24" i="1"/>
  <c r="L24" i="1"/>
  <c r="K25" i="1"/>
  <c r="L25" i="1"/>
  <c r="J26" i="1"/>
  <c r="K26" i="1"/>
  <c r="L26" i="1"/>
  <c r="K27" i="1"/>
  <c r="L27" i="1"/>
  <c r="J28" i="1"/>
  <c r="K28" i="1"/>
  <c r="L28" i="1"/>
  <c r="K29" i="1"/>
  <c r="L29" i="1"/>
  <c r="J30" i="1"/>
  <c r="K30" i="1"/>
  <c r="L30" i="1"/>
  <c r="K31" i="1"/>
  <c r="L31" i="1"/>
  <c r="J32" i="1"/>
  <c r="K32" i="1"/>
  <c r="L32" i="1"/>
  <c r="J33" i="1"/>
  <c r="L33" i="1"/>
  <c r="J34" i="1"/>
  <c r="K34" i="1"/>
  <c r="L34" i="1"/>
  <c r="J35" i="1"/>
  <c r="K35" i="1"/>
  <c r="J36" i="1"/>
  <c r="K36" i="1"/>
  <c r="L36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K55" i="1"/>
  <c r="L55" i="1"/>
  <c r="J56" i="1"/>
  <c r="K56" i="1"/>
  <c r="L56" i="1"/>
  <c r="K57" i="1"/>
  <c r="L57" i="1"/>
  <c r="J58" i="1"/>
  <c r="K58" i="1"/>
  <c r="L58" i="1"/>
  <c r="K13" i="1"/>
  <c r="L13" i="1"/>
  <c r="U58" i="1"/>
  <c r="T58" i="1"/>
  <c r="S58" i="1"/>
  <c r="R58" i="1"/>
  <c r="Z58" i="1" s="1"/>
  <c r="Q58" i="1"/>
  <c r="F58" i="1"/>
  <c r="H58" i="1" s="1"/>
  <c r="D58" i="1"/>
  <c r="E33" i="8" l="1"/>
  <c r="R33" i="8"/>
  <c r="E32" i="8"/>
  <c r="R32" i="8"/>
  <c r="E41" i="8"/>
  <c r="Z57" i="1"/>
  <c r="X58" i="1"/>
  <c r="W58" i="1"/>
  <c r="D36" i="1"/>
  <c r="D38" i="1"/>
  <c r="D40" i="1"/>
  <c r="D42" i="1"/>
  <c r="D44" i="1"/>
  <c r="D46" i="1"/>
  <c r="D48" i="1"/>
  <c r="D50" i="1"/>
  <c r="D52" i="1"/>
  <c r="D54" i="1"/>
  <c r="D56" i="1"/>
  <c r="F57" i="1" l="1"/>
  <c r="H57" i="1" s="1"/>
  <c r="J57" i="1"/>
  <c r="M57" i="1" l="1"/>
  <c r="F14" i="1"/>
  <c r="H14" i="1" s="1"/>
  <c r="F16" i="1"/>
  <c r="H16" i="1" s="1"/>
  <c r="H18" i="1"/>
  <c r="F20" i="1"/>
  <c r="H20" i="1" s="1"/>
  <c r="F22" i="1"/>
  <c r="H22" i="1" s="1"/>
  <c r="F24" i="1"/>
  <c r="H24" i="1" s="1"/>
  <c r="F26" i="1"/>
  <c r="H26" i="1" s="1"/>
  <c r="F28" i="1"/>
  <c r="H28" i="1" s="1"/>
  <c r="F30" i="1"/>
  <c r="H30" i="1" s="1"/>
  <c r="F32" i="1"/>
  <c r="H32" i="1" s="1"/>
  <c r="F34" i="1"/>
  <c r="H34" i="1" s="1"/>
  <c r="F36" i="1"/>
  <c r="H36" i="1" s="1"/>
  <c r="F38" i="1"/>
  <c r="H38" i="1" s="1"/>
  <c r="F40" i="1"/>
  <c r="H40" i="1" s="1"/>
  <c r="F42" i="1"/>
  <c r="H42" i="1" s="1"/>
  <c r="F44" i="1"/>
  <c r="H44" i="1" s="1"/>
  <c r="F46" i="1"/>
  <c r="H46" i="1" s="1"/>
  <c r="F48" i="1"/>
  <c r="H48" i="1" s="1"/>
  <c r="F50" i="1"/>
  <c r="H50" i="1" s="1"/>
  <c r="F52" i="1"/>
  <c r="H52" i="1" s="1"/>
  <c r="F54" i="1"/>
  <c r="H54" i="1" s="1"/>
  <c r="F56" i="1"/>
  <c r="H56" i="1" s="1"/>
  <c r="Z12" i="1"/>
  <c r="Z63" i="1"/>
  <c r="Z69" i="1"/>
  <c r="D14" i="1"/>
  <c r="D16" i="1"/>
  <c r="D18" i="1"/>
  <c r="D20" i="1"/>
  <c r="D22" i="1"/>
  <c r="D24" i="1"/>
  <c r="D26" i="1"/>
  <c r="D28" i="1"/>
  <c r="D30" i="1"/>
  <c r="D32" i="1"/>
  <c r="D34" i="1"/>
  <c r="D53" i="1" l="1"/>
  <c r="R62" i="1"/>
  <c r="D39" i="1"/>
  <c r="J55" i="1"/>
  <c r="J23" i="1"/>
  <c r="K33" i="1"/>
  <c r="D41" i="1"/>
  <c r="D49" i="1"/>
  <c r="Q60" i="1"/>
  <c r="D60" i="1" s="1"/>
  <c r="D43" i="1"/>
  <c r="D13" i="1"/>
  <c r="J31" i="1"/>
  <c r="W57" i="1"/>
  <c r="D51" i="1"/>
  <c r="Q61" i="1"/>
  <c r="D61" i="1" s="1"/>
  <c r="Q62" i="1"/>
  <c r="D62" i="1" s="1"/>
  <c r="U60" i="1"/>
  <c r="D45" i="1"/>
  <c r="T60" i="1"/>
  <c r="U61" i="1"/>
  <c r="S60" i="1"/>
  <c r="D47" i="1"/>
  <c r="T61" i="1"/>
  <c r="R60" i="1"/>
  <c r="S61" i="1"/>
  <c r="X57" i="1"/>
  <c r="R61" i="1"/>
  <c r="U62" i="1"/>
  <c r="T62" i="1"/>
  <c r="S62" i="1"/>
  <c r="J27" i="1"/>
  <c r="O90" i="1"/>
  <c r="L35" i="1"/>
  <c r="J25" i="1"/>
  <c r="J29" i="1"/>
  <c r="D65" i="1"/>
  <c r="J21" i="1" l="1"/>
  <c r="O91" i="1"/>
  <c r="J15" i="1"/>
  <c r="Q90" i="1"/>
  <c r="U90" i="1" s="1"/>
  <c r="D66" i="1"/>
  <c r="D67" i="1" s="1"/>
  <c r="J37" i="1"/>
  <c r="L19" i="1"/>
  <c r="L60" i="1" s="1"/>
  <c r="D72" i="1" s="1"/>
  <c r="K17" i="1"/>
  <c r="K60" i="1" s="1"/>
  <c r="D71" i="1" s="1"/>
  <c r="Q94" i="1"/>
  <c r="U94" i="1" s="1"/>
  <c r="O94" i="1"/>
  <c r="J13" i="1"/>
  <c r="Z10" i="1"/>
  <c r="Q91" i="1"/>
  <c r="Q92" i="1"/>
  <c r="O92" i="1"/>
  <c r="O93" i="1"/>
  <c r="Z18" i="1"/>
  <c r="Z24" i="1"/>
  <c r="Z26" i="1"/>
  <c r="Z55" i="1"/>
  <c r="F55" i="1" s="1"/>
  <c r="H55" i="1" s="1"/>
  <c r="Z33" i="1"/>
  <c r="F33" i="1" s="1"/>
  <c r="Z43" i="1"/>
  <c r="F43" i="1" s="1"/>
  <c r="H43" i="1" s="1"/>
  <c r="Z62" i="1"/>
  <c r="F62" i="1" s="1"/>
  <c r="Z25" i="1"/>
  <c r="Z32" i="1"/>
  <c r="Z56" i="1"/>
  <c r="Z52" i="1"/>
  <c r="Z30" i="1"/>
  <c r="Z34" i="1"/>
  <c r="Z13" i="1"/>
  <c r="F13" i="1" s="1"/>
  <c r="M13" i="1" s="1"/>
  <c r="Z53" i="1"/>
  <c r="F53" i="1" s="1"/>
  <c r="H53" i="1" s="1"/>
  <c r="Z51" i="1"/>
  <c r="F51" i="1" s="1"/>
  <c r="H51" i="1" s="1"/>
  <c r="Z21" i="1"/>
  <c r="Z16" i="1"/>
  <c r="Z31" i="1"/>
  <c r="F31" i="1" s="1"/>
  <c r="Z38" i="1"/>
  <c r="Z17" i="1"/>
  <c r="Z40" i="1"/>
  <c r="Z45" i="1"/>
  <c r="F45" i="1" s="1"/>
  <c r="H45" i="1" s="1"/>
  <c r="Z11" i="1"/>
  <c r="G11" i="1" s="1"/>
  <c r="Z36" i="1"/>
  <c r="Z60" i="1"/>
  <c r="Z14" i="1"/>
  <c r="Z20" i="1"/>
  <c r="X40" i="1"/>
  <c r="Z39" i="1"/>
  <c r="F39" i="1" s="1"/>
  <c r="H39" i="1" s="1"/>
  <c r="Z47" i="1"/>
  <c r="F47" i="1" s="1"/>
  <c r="H47" i="1" s="1"/>
  <c r="Z41" i="1"/>
  <c r="F41" i="1" s="1"/>
  <c r="H41" i="1" s="1"/>
  <c r="Z50" i="1"/>
  <c r="Z28" i="1"/>
  <c r="Z35" i="1"/>
  <c r="F35" i="1" s="1"/>
  <c r="P93" i="1" s="1"/>
  <c r="Z61" i="1"/>
  <c r="F61" i="1" s="1"/>
  <c r="Z42" i="1"/>
  <c r="Z27" i="1"/>
  <c r="F27" i="1" s="1"/>
  <c r="H27" i="1" s="1"/>
  <c r="Z23" i="1"/>
  <c r="Z48" i="1"/>
  <c r="Z49" i="1"/>
  <c r="F49" i="1" s="1"/>
  <c r="H49" i="1" s="1"/>
  <c r="Z54" i="1"/>
  <c r="Z22" i="1"/>
  <c r="Z37" i="1"/>
  <c r="F37" i="1" s="1"/>
  <c r="H37" i="1" s="1"/>
  <c r="Z19" i="1"/>
  <c r="F19" i="1" s="1"/>
  <c r="H19" i="1" s="1"/>
  <c r="Z29" i="1"/>
  <c r="Z46" i="1"/>
  <c r="Z44" i="1"/>
  <c r="W62" i="1"/>
  <c r="X21" i="1"/>
  <c r="X30" i="1"/>
  <c r="W44" i="1"/>
  <c r="X14" i="1"/>
  <c r="G13" i="1" s="1"/>
  <c r="W13" i="1"/>
  <c r="W54" i="1"/>
  <c r="X26" i="1"/>
  <c r="W48" i="1"/>
  <c r="X46" i="1"/>
  <c r="X29" i="1"/>
  <c r="W38" i="1"/>
  <c r="W19" i="1"/>
  <c r="X52" i="1"/>
  <c r="X17" i="1"/>
  <c r="X49" i="1"/>
  <c r="W33" i="1"/>
  <c r="W21" i="1"/>
  <c r="X47" i="1"/>
  <c r="W31" i="1"/>
  <c r="W47" i="1"/>
  <c r="W27" i="1"/>
  <c r="W56" i="1"/>
  <c r="W26" i="1"/>
  <c r="W52" i="1"/>
  <c r="X51" i="1"/>
  <c r="W40" i="1"/>
  <c r="X31" i="1"/>
  <c r="W34" i="1"/>
  <c r="X36" i="1"/>
  <c r="W32" i="1"/>
  <c r="W36" i="1"/>
  <c r="W17" i="1"/>
  <c r="X41" i="1"/>
  <c r="X22" i="1"/>
  <c r="W29" i="1"/>
  <c r="X19" i="1"/>
  <c r="X44" i="1"/>
  <c r="X55" i="1"/>
  <c r="W16" i="1"/>
  <c r="E15" i="1" s="1"/>
  <c r="W22" i="1"/>
  <c r="X25" i="1"/>
  <c r="X34" i="1"/>
  <c r="W28" i="1"/>
  <c r="X62" i="1"/>
  <c r="X27" i="1"/>
  <c r="W50" i="1"/>
  <c r="X38" i="1"/>
  <c r="X48" i="1"/>
  <c r="W42" i="1"/>
  <c r="W45" i="1"/>
  <c r="W24" i="1"/>
  <c r="W23" i="1"/>
  <c r="X61" i="1"/>
  <c r="X16" i="1"/>
  <c r="X33" i="1"/>
  <c r="W60" i="1"/>
  <c r="W25" i="1"/>
  <c r="X32" i="1"/>
  <c r="X56" i="1"/>
  <c r="W46" i="1"/>
  <c r="W61" i="1"/>
  <c r="W49" i="1"/>
  <c r="X15" i="1"/>
  <c r="W51" i="1"/>
  <c r="X42" i="1"/>
  <c r="W53" i="1"/>
  <c r="W30" i="1"/>
  <c r="X37" i="1"/>
  <c r="X20" i="1"/>
  <c r="X45" i="1"/>
  <c r="W35" i="1"/>
  <c r="W14" i="1"/>
  <c r="E13" i="1" s="1"/>
  <c r="W41" i="1"/>
  <c r="W55" i="1"/>
  <c r="W15" i="1"/>
  <c r="X28" i="1"/>
  <c r="X13" i="1"/>
  <c r="W37" i="1"/>
  <c r="W18" i="1"/>
  <c r="X54" i="1"/>
  <c r="W43" i="1"/>
  <c r="X35" i="1"/>
  <c r="X23" i="1"/>
  <c r="X24" i="1"/>
  <c r="X39" i="1"/>
  <c r="X18" i="1"/>
  <c r="X60" i="1"/>
  <c r="X50" i="1"/>
  <c r="X43" i="1"/>
  <c r="X53" i="1"/>
  <c r="W39" i="1"/>
  <c r="G27" i="1" l="1"/>
  <c r="E33" i="1"/>
  <c r="F17" i="1"/>
  <c r="H17" i="1" s="1"/>
  <c r="G55" i="1"/>
  <c r="G31" i="1"/>
  <c r="E17" i="1"/>
  <c r="E21" i="1"/>
  <c r="F21" i="1"/>
  <c r="H21" i="1" s="1"/>
  <c r="H33" i="1"/>
  <c r="N33" i="1"/>
  <c r="E29" i="1"/>
  <c r="E23" i="1"/>
  <c r="E37" i="1"/>
  <c r="G33" i="1"/>
  <c r="G21" i="1"/>
  <c r="G29" i="1"/>
  <c r="H31" i="1"/>
  <c r="M31" i="1"/>
  <c r="G17" i="1"/>
  <c r="G37" i="1"/>
  <c r="E35" i="1"/>
  <c r="E25" i="1"/>
  <c r="G25" i="1"/>
  <c r="F25" i="1"/>
  <c r="H25" i="1" s="1"/>
  <c r="E27" i="1"/>
  <c r="H35" i="1"/>
  <c r="O35" i="1"/>
  <c r="G15" i="1"/>
  <c r="E31" i="1"/>
  <c r="E55" i="1"/>
  <c r="F23" i="1"/>
  <c r="H23" i="1" s="1"/>
  <c r="R93" i="1"/>
  <c r="G23" i="1"/>
  <c r="G19" i="1"/>
  <c r="G35" i="1"/>
  <c r="F29" i="1"/>
  <c r="H29" i="1" s="1"/>
  <c r="Q93" i="1"/>
  <c r="U93" i="1" s="1"/>
  <c r="M27" i="1"/>
  <c r="O19" i="1"/>
  <c r="P90" i="1"/>
  <c r="M15" i="1"/>
  <c r="R90" i="1"/>
  <c r="F65" i="1"/>
  <c r="H61" i="1"/>
  <c r="J60" i="1"/>
  <c r="C71" i="1"/>
  <c r="D76" i="1"/>
  <c r="C72" i="1"/>
  <c r="D77" i="1"/>
  <c r="R94" i="1"/>
  <c r="P94" i="1"/>
  <c r="F60" i="1"/>
  <c r="H60" i="1" s="1"/>
  <c r="U91" i="1"/>
  <c r="M55" i="1"/>
  <c r="H13" i="1"/>
  <c r="H62" i="1"/>
  <c r="D70" i="1" l="1"/>
  <c r="C70" i="1" s="1"/>
  <c r="O60" i="1"/>
  <c r="F72" i="1" s="1"/>
  <c r="F77" i="1" s="1"/>
  <c r="H77" i="1" s="1"/>
  <c r="P91" i="1"/>
  <c r="M29" i="1"/>
  <c r="R91" i="1"/>
  <c r="M21" i="1"/>
  <c r="M25" i="1"/>
  <c r="N17" i="1"/>
  <c r="N60" i="1" s="1"/>
  <c r="F71" i="1" s="1"/>
  <c r="F76" i="1" s="1"/>
  <c r="H76" i="1" s="1"/>
  <c r="M23" i="1"/>
  <c r="P92" i="1"/>
  <c r="R92" i="1"/>
  <c r="M37" i="1"/>
  <c r="F66" i="1"/>
  <c r="F67" i="1" s="1"/>
  <c r="D75" i="1" l="1"/>
  <c r="D81" i="1" s="1"/>
  <c r="H72" i="1"/>
  <c r="H71" i="1"/>
  <c r="M60" i="1"/>
  <c r="F70" i="1" s="1"/>
  <c r="F75" i="1" s="1"/>
  <c r="H70" i="1" l="1"/>
  <c r="F81" i="1"/>
  <c r="H81" i="1" s="1"/>
  <c r="H83" i="1" s="1"/>
  <c r="H75" i="1"/>
</calcChain>
</file>

<file path=xl/sharedStrings.xml><?xml version="1.0" encoding="utf-8"?>
<sst xmlns="http://schemas.openxmlformats.org/spreadsheetml/2006/main" count="1519" uniqueCount="568">
  <si>
    <t>MWh</t>
  </si>
  <si>
    <t>Heating</t>
  </si>
  <si>
    <t>Cooling</t>
  </si>
  <si>
    <t>Pumps</t>
  </si>
  <si>
    <t>Fans</t>
  </si>
  <si>
    <t>Item</t>
  </si>
  <si>
    <t>Baseline</t>
  </si>
  <si>
    <t>Input Verification and Results Summary</t>
  </si>
  <si>
    <t>Program Version and Build</t>
  </si>
  <si>
    <t>Value</t>
  </si>
  <si>
    <t>RunPeriod</t>
  </si>
  <si>
    <t>Weather File</t>
  </si>
  <si>
    <t>BRATISLAVA - SVK IWEC Data WMO#=118160</t>
  </si>
  <si>
    <t>Latitude [deg]</t>
  </si>
  <si>
    <t>Longitude [deg]</t>
  </si>
  <si>
    <t>Elevation [m]</t>
  </si>
  <si>
    <t>Time Zone</t>
  </si>
  <si>
    <t>North Axis Angle [deg]</t>
  </si>
  <si>
    <t>Rotation for Appendix G [deg]</t>
  </si>
  <si>
    <t>Hours Simulated [hrs]</t>
  </si>
  <si>
    <t>LEED Summary</t>
  </si>
  <si>
    <t>Interior Lighting</t>
  </si>
  <si>
    <t>Electric Energy Use **[MWh]</t>
  </si>
  <si>
    <t>Electric Demand [W]</t>
  </si>
  <si>
    <t>Natural Gas Energy Use **[MWh]</t>
  </si>
  <si>
    <t>Natural Gas Demand [W]</t>
  </si>
  <si>
    <t>Additional Energy Use **[MWh]</t>
  </si>
  <si>
    <t>Additional Demand [W]</t>
  </si>
  <si>
    <t>Exterior Lighting</t>
  </si>
  <si>
    <t>Space Heating</t>
  </si>
  <si>
    <t>Space Cooling</t>
  </si>
  <si>
    <t>Heat Rejection</t>
  </si>
  <si>
    <t>Fans-Interior</t>
  </si>
  <si>
    <t>Fans-Parking Garage</t>
  </si>
  <si>
    <t>Service Water Heating</t>
  </si>
  <si>
    <t>Receptacle Equipment</t>
  </si>
  <si>
    <t>Interior Lighting (process)</t>
  </si>
  <si>
    <t>Refrigeration Equipment</t>
  </si>
  <si>
    <t>Cooking</t>
  </si>
  <si>
    <t>Industrial Process</t>
  </si>
  <si>
    <t>Elevators and Escalators</t>
  </si>
  <si>
    <t>Total Line</t>
  </si>
  <si>
    <t>Annual Building Utility Performance Summary</t>
  </si>
  <si>
    <t>Total Site Energy</t>
  </si>
  <si>
    <t>Total Energy *[MWh]</t>
  </si>
  <si>
    <t>Energy Per Total Building Area [kWh/m2]</t>
  </si>
  <si>
    <t>Energy Per Conditioned Building Area [kWh/m2]</t>
  </si>
  <si>
    <t>Net Site Energy</t>
  </si>
  <si>
    <t>Total Source Energy</t>
  </si>
  <si>
    <t>Net Source Energy</t>
  </si>
  <si>
    <t>Total Building Area</t>
  </si>
  <si>
    <t>Area [m2]</t>
  </si>
  <si>
    <t>Net Conditioned Building Area</t>
  </si>
  <si>
    <t>Unconditioned Building Area</t>
  </si>
  <si>
    <t>Electricity *[MWh]</t>
  </si>
  <si>
    <t>Natural Gas *[MWh]</t>
  </si>
  <si>
    <t>Additional Fuel *[MWh]</t>
  </si>
  <si>
    <t>District Cooling *[MWh]</t>
  </si>
  <si>
    <t>District Heating *[MWh]</t>
  </si>
  <si>
    <t>Water [m3]</t>
  </si>
  <si>
    <t>Interior Equipment</t>
  </si>
  <si>
    <t>Exterior Equipment</t>
  </si>
  <si>
    <t>Humidification</t>
  </si>
  <si>
    <t>Heat Recovery</t>
  </si>
  <si>
    <t>Water Systems</t>
  </si>
  <si>
    <t>Refrigeration</t>
  </si>
  <si>
    <t>Generators</t>
  </si>
  <si>
    <t>Total End Uses</t>
  </si>
  <si>
    <t>Time Setpoint Not Met During Occupied Heating</t>
  </si>
  <si>
    <t>Facility [Hours]</t>
  </si>
  <si>
    <t>Time Setpoint Not Met During Occupied Cooling</t>
  </si>
  <si>
    <t>Time Not Comfortable Based on Simple ASHRAE 55-2004</t>
  </si>
  <si>
    <t>Gross Wall Area [m2]</t>
  </si>
  <si>
    <t>Total</t>
  </si>
  <si>
    <t>North (315 to 45 deg)</t>
  </si>
  <si>
    <t>East (45 to 135 deg)</t>
  </si>
  <si>
    <t>South (135 to 225 deg)</t>
  </si>
  <si>
    <t>West (225 to 315 deg)</t>
  </si>
  <si>
    <t>Window Opening Area [m2]</t>
  </si>
  <si>
    <t>Lighting</t>
  </si>
  <si>
    <t>Envelope</t>
  </si>
  <si>
    <t>Average External U</t>
  </si>
  <si>
    <t>Average Window U</t>
  </si>
  <si>
    <t>Zone Summary</t>
  </si>
  <si>
    <t>Total Area</t>
  </si>
  <si>
    <t>m2</t>
  </si>
  <si>
    <t>Conditioned Area</t>
  </si>
  <si>
    <t>Unconditioned Area</t>
  </si>
  <si>
    <t>Avg Lighting LPD</t>
  </si>
  <si>
    <t>W/m2</t>
  </si>
  <si>
    <t>Avg Occupancy Density</t>
  </si>
  <si>
    <t>m2/Pers</t>
  </si>
  <si>
    <t>Avg Plug load</t>
  </si>
  <si>
    <t>W/m2 [-]</t>
  </si>
  <si>
    <t>Outdoor Air Summary</t>
  </si>
  <si>
    <t>Baseline2</t>
  </si>
  <si>
    <t>Baseline3</t>
  </si>
  <si>
    <t>Baseline4</t>
  </si>
  <si>
    <t>Space cooling</t>
  </si>
  <si>
    <t>Occupancy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</si>
  <si>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</si>
  <si>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</si>
  <si>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</si>
  <si>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</si>
  <si>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</si>
  <si>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</si>
  <si>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</si>
  <si>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</si>
  <si>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</si>
  <si>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</si>
  <si>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</si>
  <si>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</si>
  <si>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</si>
  <si>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</si>
  <si>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</si>
  <si>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</si>
  <si>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Plug load</t>
  </si>
  <si>
    <t>Heat rejection</t>
  </si>
  <si>
    <t>Space heating elec</t>
  </si>
  <si>
    <t>Space heating gas</t>
  </si>
  <si>
    <t>DHW elec</t>
  </si>
  <si>
    <t>DHW gas</t>
  </si>
  <si>
    <t>DHW other</t>
  </si>
  <si>
    <t>Space heating other</t>
  </si>
  <si>
    <t>Elevators</t>
  </si>
  <si>
    <t>Total elec</t>
  </si>
  <si>
    <t>Total gas</t>
  </si>
  <si>
    <t>Total other</t>
  </si>
  <si>
    <t>BL</t>
  </si>
  <si>
    <t>AD</t>
  </si>
  <si>
    <t>Heating kWh/m2</t>
  </si>
  <si>
    <t>Other Fuel</t>
  </si>
  <si>
    <t>Elec</t>
  </si>
  <si>
    <t>USD</t>
  </si>
  <si>
    <t>Parking fans</t>
  </si>
  <si>
    <t>Per conditioned area</t>
  </si>
  <si>
    <t>Per total area</t>
  </si>
  <si>
    <t>Diff (%)</t>
  </si>
  <si>
    <t>Proposed</t>
  </si>
  <si>
    <t>Input Verification and Results Summary Program Version and Build Value</t>
  </si>
  <si>
    <t>Input Verification and Results Summary RunPeriod Value</t>
  </si>
  <si>
    <t>Input Verification and Results Summary Weather File Value</t>
  </si>
  <si>
    <t>Input Verification and Results Summary Latitude [deg] Value</t>
  </si>
  <si>
    <t>Input Verification and Results Summary Longitude [deg] Value</t>
  </si>
  <si>
    <t>Input Verification and Results Summary Elevation [m] Value</t>
  </si>
  <si>
    <t>Input Verification and Results Summary Time Zone Value</t>
  </si>
  <si>
    <t>Input Verification and Results Summary North Axis Angle [deg] Value</t>
  </si>
  <si>
    <t>Input Verification and Results Summary Rotation for Appendix G [deg] Value</t>
  </si>
  <si>
    <t>Input Verification and Results Summary Hours Simulated [hrs] Value</t>
  </si>
  <si>
    <t>LEED Summary Interior Lighting Electric Energy Use [GJ]</t>
  </si>
  <si>
    <t>LEED Summary Interior Lighting Electric Demand [W]</t>
  </si>
  <si>
    <t>LEED Summary Interior Lighting Natural Gas Energy Use [GJ]</t>
  </si>
  <si>
    <t>LEED Summary Interior Lighting Natural Gas Demand [W]</t>
  </si>
  <si>
    <t>LEED Summary Interior Lighting Additional Energy Use [GJ]</t>
  </si>
  <si>
    <t>LEED Summary Interior Lighting Additional Demand [W]</t>
  </si>
  <si>
    <t>LEED Summary Exterior Lighting Electric Energy Use [GJ]</t>
  </si>
  <si>
    <t>LEED Summary Exterior Lighting Electric Demand [W]</t>
  </si>
  <si>
    <t>LEED Summary Exterior Lighting Natural Gas Energy Use [GJ]</t>
  </si>
  <si>
    <t>LEED Summary Exterior Lighting Natural Gas Demand [W]</t>
  </si>
  <si>
    <t>LEED Summary Exterior Lighting Additional Energy Use [GJ]</t>
  </si>
  <si>
    <t>LEED Summary Exterior Lighting Additional Demand [W]</t>
  </si>
  <si>
    <t>LEED Summary Space Heating Electric Energy Use [GJ]</t>
  </si>
  <si>
    <t>LEED Summary Space Heating Electric Demand [W]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</si>
  <si>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</si>
  <si>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</si>
  <si>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</si>
  <si>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</si>
  <si>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</si>
  <si>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LEED Summary Space Cooling Electric Demand [W]</t>
  </si>
  <si>
    <t>LEED Summary Space Cooling Natural Gas Energy Use [GJ]</t>
  </si>
  <si>
    <t>LEED Summary Space Cooling Natural Gas Demand [W]</t>
  </si>
  <si>
    <t>LEED Summary Space Cooling Additional Energy Use [GJ]</t>
  </si>
  <si>
    <t>LEED Summary Space Cooling Additional Demand [W]</t>
  </si>
  <si>
    <t>LEED Summary Pumps Electric Energy Use [GJ]</t>
  </si>
  <si>
    <t>LEED Summary Pumps Electric Demand [W]</t>
  </si>
  <si>
    <t>LEED Summary Pumps Natural Gas Energy Use [GJ]</t>
  </si>
  <si>
    <t>LEED Summary Pumps Natural Gas Demand [W]</t>
  </si>
  <si>
    <t>LEED Summary Pumps Additional Energy Use [GJ]</t>
  </si>
  <si>
    <t>LEED Summary Pumps Additional Demand [W]</t>
  </si>
  <si>
    <t>LEED Summary Heat Rejection Electric Energy Use [GJ]</t>
  </si>
  <si>
    <t>LEED Summary Heat Rejection Electric Demand [W]</t>
  </si>
  <si>
    <t>LEED Summary Heat Rejection Natural Gas Energy Use [GJ]</t>
  </si>
  <si>
    <t>LEED Summary Heat Rejection Natural Gas Demand [W]</t>
  </si>
  <si>
    <t>LEED Summary Heat Rejection Additional Energy Use [GJ]</t>
  </si>
  <si>
    <t>LEED Summary Heat Rejection Additional Demand [W]</t>
  </si>
  <si>
    <t>LEED Summary Fans-Interior Electric Energy Use [GJ]</t>
  </si>
  <si>
    <t>LEED Summary Fans-Interior Electric Demand [W]</t>
  </si>
  <si>
    <t>LEED Summary Fans-Interior Natural Gas Energy Use [GJ]</t>
  </si>
  <si>
    <t>LEED Summary Fans-Interior Natural Gas Demand [W]</t>
  </si>
  <si>
    <t>LEED Summary Fans-Interior Additional Energy Use [GJ]</t>
  </si>
  <si>
    <t>LEED Summary Fans-Interior Additional Demand [W]</t>
  </si>
  <si>
    <t>LEED Summary Fans-Parking Garage Electric Energy Use [GJ]</t>
  </si>
  <si>
    <t>LEED Summary Fans-Parking Garage Electric Demand [W]</t>
  </si>
  <si>
    <t>LEED Summary Fans-Parking Garage Natural Gas Energy Use [GJ]</t>
  </si>
  <si>
    <t>LEED Summary Fans-Parking Garage Natural Gas Demand [W]</t>
  </si>
  <si>
    <t>LEED Summary Fans-Parking Garage Additional Energy Use [GJ]</t>
  </si>
  <si>
    <t>LEED Summary Fans-Parking Garage Additional Demand [W]</t>
  </si>
  <si>
    <t>LEED Summary Service Water Heating Electric Energy Use [GJ]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</si>
  <si>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</si>
  <si>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</si>
  <si>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</si>
  <si>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</si>
  <si>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</si>
  <si>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</si>
  <si>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LEED Summary Receptacle Equipment Electric Demand [W]</t>
  </si>
  <si>
    <t>LEED Summary Receptacle Equipment Natural Gas Energy Use [GJ]</t>
  </si>
  <si>
    <t>LEED Summary Receptacle Equipment Natural Gas Demand [W]</t>
  </si>
  <si>
    <t>LEED Summary Receptacle Equipment Additional Energy Use [GJ]</t>
  </si>
  <si>
    <t>LEED Summary Receptacle Equipment Additional Demand [W]</t>
  </si>
  <si>
    <t>LEED Summary Interior Lighting (process) Electric Energy Use [GJ]</t>
  </si>
  <si>
    <t>LEED Summary Interior Lighting (process) Electric Demand [W]</t>
  </si>
  <si>
    <t>LEED Summary Interior Lighting (process) Natural Gas Energy Use [GJ]</t>
  </si>
  <si>
    <t>LEED Summary Interior Lighting (process) Natural Gas Demand [W]</t>
  </si>
  <si>
    <t>LEED Summary Interior Lighting (process) Additional Energy Use [GJ]</t>
  </si>
  <si>
    <t>LEED Summary Interior Lighting (process) Additional Demand [W]</t>
  </si>
  <si>
    <t>LEED Summary Refrigeration Equipment Electric Energy Use [GJ]</t>
  </si>
  <si>
    <t>LEED Summary Refrigeration Equipment Electric Demand [W]</t>
  </si>
  <si>
    <t>LEED Summary Refrigeration Equipment Natural Gas Energy Use [GJ]</t>
  </si>
  <si>
    <t>LEED Summary Refrigeration Equipment Natural Gas Demand [W]</t>
  </si>
  <si>
    <t>LEED Summary Refrigeration Equipment Additional Energy Use [GJ]</t>
  </si>
  <si>
    <t>LEED Summary Refrigeration Equipment Additional Demand [W]</t>
  </si>
  <si>
    <t>LEED Summary Cooking Electric Energy Use [GJ]</t>
  </si>
  <si>
    <t>LEED Summary Cooking Electric Demand [W]</t>
  </si>
  <si>
    <t>LEED Summary Cooking Natural Gas Energy Use [GJ]</t>
  </si>
  <si>
    <t>LEED Summary Cooking Natural Gas Demand [W]</t>
  </si>
  <si>
    <t>LEED Summary Cooking Additional Energy Use [GJ]</t>
  </si>
  <si>
    <t>LEED Summary Cooking Additional Demand [W]</t>
  </si>
  <si>
    <t>LEED Summary Industrial Process Electric Energy Use [GJ]</t>
  </si>
  <si>
    <t>LEED Summary Industrial Process Electric Demand [W]</t>
  </si>
  <si>
    <t>LEED Summary Industrial Process Natural Gas Energy Use [GJ]</t>
  </si>
  <si>
    <t>LEED Summary Industrial Process Natural Gas Demand [W]</t>
  </si>
  <si>
    <t>LEED Summary Industrial Process Additional Energy Use [GJ]</t>
  </si>
  <si>
    <t>LEED Summary Industrial Process Additional Demand [W]</t>
  </si>
  <si>
    <t>LEED Summary Elevators and Escalators Electric Energy Use [GJ]</t>
  </si>
  <si>
    <t>LEED Summary Elevators and Escalators Electric Demand [W]</t>
  </si>
  <si>
    <t>LEED Summary Elevators and Escalators Natural Gas Energy Use [GJ]</t>
  </si>
  <si>
    <t>LEED Summary Elevators and Escalators Natural Gas Demand [W]</t>
  </si>
  <si>
    <t>LEED Summary Elevators and Escalators Additional Energy Use [GJ]</t>
  </si>
  <si>
    <t>LEED Summary Elevators and Escalators Additional Demand [W]</t>
  </si>
  <si>
    <t>LEED Summary Total Line Electric Energy Use [GJ]</t>
  </si>
  <si>
    <t>LEED Summary Total Line Electric Demand [W]</t>
  </si>
  <si>
    <t>LEED Summary Total Line Natural Gas Energy Use [GJ]</t>
  </si>
  <si>
    <t>LEED Summary Total Line Natural Gas Demand [W]</t>
  </si>
  <si>
    <t>LEED Summary Total Line Additional Energy Use [GJ]</t>
  </si>
  <si>
    <t>LEED Summary Total Line Additional Demand [W]</t>
  </si>
  <si>
    <t>Annual Building Utility Performance Summary Total Site Energy Total Energy [kWh]</t>
  </si>
  <si>
    <t>Annual Building Utility Performance Summary Total Site Energy Energy Per Total Building Area [kWh/m2]</t>
  </si>
  <si>
    <t>Annual Building Utility Performance Summary Total Site Energy Energy Per Conditioned Building Area [kWh/m2]</t>
  </si>
  <si>
    <t>Annual Building Utility Performance Summary Net Site Energy Total Energy [kWh]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</si>
  <si>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</si>
  <si>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</si>
  <si>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</si>
  <si>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Annual Building Utility Performance Summary Total Source Energy Energy Per Total Building Area [kWh/m2]</t>
  </si>
  <si>
    <t>Annual Building Utility Performance Summary Total Source Energy Energy Per Conditioned Building Area [kWh/m2]</t>
  </si>
  <si>
    <t>Annual Building Utility Performance Summary Net Source Energy Total Energy [kWh]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</si>
  <si>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</si>
  <si>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</si>
  <si>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Annual Building Utility Performance Summary Total Building Area Area [m2]</t>
  </si>
  <si>
    <t>Annual Building Utility Performance Summary Net Conditioned Building Area Area [m2]</t>
  </si>
  <si>
    <t>Annual Building Utility Performance Summary Unconditioned Building Area Area [m2]</t>
  </si>
  <si>
    <t>Annual Building Utility Performance Summary Heating Electricity [kWh]</t>
  </si>
  <si>
    <t>Annual Building Utility Performance Summary Heating Natural Gas [kWh]</t>
  </si>
  <si>
    <t>Annual Building Utility Performance Summary Heating Additional Fuel [kWh]</t>
  </si>
  <si>
    <t>Annual Building Utility Performance Summary Heating District Cooling [kWh]</t>
  </si>
  <si>
    <t>Annual Building Utility Performance Summary Heating District Heating [kWh]</t>
  </si>
  <si>
    <t>Annual Building Utility Performance Summary Heating Water [m3]</t>
  </si>
  <si>
    <t>Annual Building Utility Performance Summary Cooling Electricity [kWh]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</si>
  <si>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</si>
  <si>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</si>
  <si>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</si>
  <si>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</si>
  <si>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</si>
  <si>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</si>
  <si>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</si>
  <si>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</si>
  <si>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</si>
  <si>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</si>
  <si>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</si>
  <si>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</si>
  <si>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</si>
  <si>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</si>
  <si>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</si>
  <si>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</si>
  <si>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</si>
  <si>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</si>
  <si>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</si>
  <si>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</si>
  <si>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</si>
  <si>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</si>
  <si>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</si>
  <si>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</si>
  <si>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</si>
  <si>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</si>
  <si>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</si>
  <si>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</si>
  <si>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</si>
  <si>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</si>
  <si>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</si>
  <si>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</si>
  <si>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</si>
  <si>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</si>
  <si>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</si>
  <si>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</si>
  <si>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</si>
  <si>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</si>
  <si>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</si>
  <si>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</si>
  <si>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</si>
  <si>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</si>
  <si>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</si>
  <si>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</si>
  <si>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</si>
  <si>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</si>
  <si>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</si>
  <si>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</si>
  <si>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</si>
  <si>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</si>
  <si>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</si>
  <si>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</si>
  <si>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</si>
  <si>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</si>
  <si>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</si>
  <si>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</si>
  <si>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</si>
  <si>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</si>
  <si>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</si>
  <si>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</si>
  <si>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</si>
  <si>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</si>
  <si>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</si>
  <si>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</si>
  <si>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</si>
  <si>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</si>
  <si>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</si>
  <si>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</si>
  <si>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</si>
  <si>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</si>
  <si>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</si>
  <si>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</si>
  <si>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</si>
  <si>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</si>
  <si>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</si>
  <si>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</si>
  <si>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</si>
  <si>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</si>
  <si>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</si>
  <si>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</si>
  <si>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</si>
  <si>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</si>
  <si>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</si>
  <si>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</si>
  <si>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</si>
  <si>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</si>
  <si>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</si>
  <si>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</si>
  <si>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</si>
  <si>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</si>
  <si>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</si>
  <si>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Annual Building Utility Performance Summary Time Not Comfortable Based on Simple ASHRAE 55-2004 Facility [Hours]</t>
  </si>
  <si>
    <t>Input Verification and Results Summary Gross Wall Area [m2] Total</t>
  </si>
  <si>
    <t>Input Verification and Results Summary Gross Wall Area [m2] North (315 to 45 deg)</t>
  </si>
  <si>
    <t>Input Verification and Results Summary Gross Wall Area [m2] East (45 to 135 deg)</t>
  </si>
  <si>
    <t>Input Verification and Results Summary Gross Wall Area [m2] South (135 to 225 deg)</t>
  </si>
  <si>
    <t>Input Verification and Results Summary Gross Wall Area [m2] 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</si>
  <si>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</si>
  <si>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</si>
  <si>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</si>
  <si>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</si>
  <si>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</si>
  <si>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</si>
  <si>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</si>
  <si>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Input Verification and Results Summary Window Opening Area [m2] North (315 to 45 deg)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</si>
  <si>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</si>
  <si>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</si>
  <si>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</si>
  <si>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</si>
  <si>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</si>
  <si>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</si>
  <si>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</si>
  <si>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</si>
  <si>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</si>
  <si>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</si>
  <si>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</si>
  <si>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</si>
  <si>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</si>
  <si>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</si>
  <si>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</si>
  <si>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Envelope Average External U</t>
  </si>
  <si>
    <t>Item Envelope Average Window U</t>
  </si>
  <si>
    <t>Zone Summary Total Area m2</t>
  </si>
  <si>
    <t>Zone Summary Conditioned Area m2</t>
  </si>
  <si>
    <t>Zone Summary Unconditioned Area m2</t>
  </si>
  <si>
    <t>Zone Summary Avg Lighting LPD W/m2</t>
  </si>
  <si>
    <t>Zone Summary Avg Occupancy Density m2/Pers</t>
  </si>
  <si>
    <t>Zone Summary Avg Plug load W/m2 [-]</t>
  </si>
  <si>
    <t>Test MATCH</t>
  </si>
  <si>
    <t>Returns column number of matched text</t>
  </si>
  <si>
    <t>Header text</t>
  </si>
  <si>
    <t>Row text</t>
  </si>
  <si>
    <t>Cooling kWh/m2</t>
  </si>
  <si>
    <t>Ventilation kWh/m2</t>
  </si>
  <si>
    <t>DHW kWh/m2</t>
  </si>
  <si>
    <t>Lighting kWh/m2</t>
  </si>
  <si>
    <t>Item Lighting Average LPD [W/m2]</t>
  </si>
  <si>
    <t>Average LPD [W/m2]</t>
  </si>
  <si>
    <t>Zone Summary Volume [m3]</t>
  </si>
  <si>
    <t>Volume</t>
  </si>
  <si>
    <t>[m3]</t>
  </si>
  <si>
    <t>Zone Summary Gross Wall Area [m2]</t>
  </si>
  <si>
    <t>Gross Wall Area</t>
  </si>
  <si>
    <t>[m2]</t>
  </si>
  <si>
    <t>Zone Summary Window Glass Area [m2]</t>
  </si>
  <si>
    <t>Window Glass Area</t>
  </si>
  <si>
    <t>Rate</t>
  </si>
  <si>
    <t>elec</t>
  </si>
  <si>
    <t>gas</t>
  </si>
  <si>
    <t>other</t>
  </si>
  <si>
    <t>Exterior equipment</t>
  </si>
  <si>
    <t>Gas</t>
  </si>
  <si>
    <t>Savings</t>
  </si>
  <si>
    <t>Cost</t>
  </si>
  <si>
    <t>kUSD</t>
  </si>
  <si>
    <t>BL kUSD</t>
  </si>
  <si>
    <t>AD kUSD</t>
  </si>
  <si>
    <t>Sensible summary HVAC Input Sensible Air Heating [GJ] [GJ]</t>
  </si>
  <si>
    <t>Sensible summary</t>
  </si>
  <si>
    <t>HVAC Input Sensible Air Heating [GJ]</t>
  </si>
  <si>
    <t>**[MWh]</t>
  </si>
  <si>
    <t>Sensible summary HVAC Input Sensible Air Cooling [GJ] [GJ]</t>
  </si>
  <si>
    <t>HVAC Input Sensible Air Cooling [GJ]</t>
  </si>
  <si>
    <t>Sensible summary HVAC Input Heated Surface Heating [GJ] [GJ]</t>
  </si>
  <si>
    <t>HVAC Input Heated Surface Heating [GJ]</t>
  </si>
  <si>
    <t>Sensible summary HVAC Input Cooled Surface Cooling [GJ] [GJ]</t>
  </si>
  <si>
    <t>HVAC Input Cooled Surface Cooling [GJ]</t>
  </si>
  <si>
    <t>Sensible summary People Sensible Heat Addition [GJ] [GJ]</t>
  </si>
  <si>
    <t>People Sensible Heat Addition [GJ]</t>
  </si>
  <si>
    <t>Sensible summary Lights Sensible Heat Addition [GJ] [GJ]</t>
  </si>
  <si>
    <t>Lights Sensible Heat Addition [GJ]</t>
  </si>
  <si>
    <t>Sensible summary Equipment Sensible Heat Addition [GJ] [GJ]</t>
  </si>
  <si>
    <t>Equipment Sensible Heat Addition [GJ]</t>
  </si>
  <si>
    <t>Sensible summary Window Heat Addition [GJ] [GJ]</t>
  </si>
  <si>
    <t>Window Heat Addition [GJ]</t>
  </si>
  <si>
    <t>Sensible summary Interzone Air Transfer Heat Addition [GJ] [GJ]</t>
  </si>
  <si>
    <t>Interzone Air Transfer Heat Addition [GJ]</t>
  </si>
  <si>
    <t>Sensible summary Infiltration Heat Addition [GJ] [GJ]</t>
  </si>
  <si>
    <t>Infiltration Heat Addition [GJ]</t>
  </si>
  <si>
    <t>Sensible summary Opaque Surface Conduction and Other Heat Addition [GJ] [GJ]</t>
  </si>
  <si>
    <t>Opaque Surface Conduction and Other Heat Addition [GJ]</t>
  </si>
  <si>
    <t>Sensible summary Equipment Sensible Heat Removal [GJ] [GJ]</t>
  </si>
  <si>
    <t>Equipment Sensible Heat Removal [GJ]</t>
  </si>
  <si>
    <t>Sensible summary Window Heat Removal [GJ] [GJ]</t>
  </si>
  <si>
    <t>Window Heat Removal [GJ]</t>
  </si>
  <si>
    <t>Sensible summary Interzone Air Transfer Heat Removal [GJ] [GJ]</t>
  </si>
  <si>
    <t>Interzone Air Transfer Heat Removal [GJ]</t>
  </si>
  <si>
    <t>Sensible summary Infiltration Heat Removal [GJ] [GJ]</t>
  </si>
  <si>
    <t>Infiltration Heat Removal [GJ]</t>
  </si>
  <si>
    <t>Sensible summary Opaque Surface Conduction and Other Heat Removal [GJ] [GJ]</t>
  </si>
  <si>
    <t>Opaque Surface Conduction and Other Heat Removal [GJ]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</si>
  <si>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</si>
  <si>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</si>
  <si>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</si>
  <si>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</si>
  <si>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</si>
  <si>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</si>
  <si>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</si>
  <si>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</si>
  <si>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</si>
  <si>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</si>
  <si>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</si>
  <si>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</si>
  <si>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</si>
  <si>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</si>
  <si>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</si>
  <si>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Item Outdoor Air Summary Average outdoor air occupied [m3/s]</t>
  </si>
  <si>
    <t>Average outdoor air occupied [m3/s]</t>
  </si>
  <si>
    <t>Item Outdoor Air Summary Minimum outdoor air occupied [m3/s]</t>
  </si>
  <si>
    <t>Minimum outdoor air occupied [m3/s]</t>
  </si>
  <si>
    <t>Average specifig fresh air [L/s per m2]</t>
  </si>
  <si>
    <t>(Benchmark)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</si>
  <si>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</si>
  <si>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</si>
  <si>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</si>
  <si>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</si>
  <si>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</si>
  <si>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</si>
  <si>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</si>
  <si>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Item HVAC Sizing Summary Total Calculated Design Cooling Load [W]</t>
  </si>
  <si>
    <t>HVAC Sizing Summary</t>
  </si>
  <si>
    <t>Total Calculated Design Cooling Load [W]</t>
  </si>
  <si>
    <t>Item HVAC Sizing Summary Total User Design Cooling Load [W]</t>
  </si>
  <si>
    <t>Total User Design Cooling Load [W]</t>
  </si>
  <si>
    <t>Item HVAC Sizing Summary Total Calculated Design Cooling Air Flow [m3/s]</t>
  </si>
  <si>
    <t>Total Calculated Design Cooling Air Flow [m3/s]</t>
  </si>
  <si>
    <t>Item HVAC Sizing Summary Total User Design Cooling Air Flow [m3/s]</t>
  </si>
  <si>
    <t>Total User Design Cooling Air Flow [m3/s]</t>
  </si>
  <si>
    <t>Item HVAC Sizing Summary Total Calculated Design Heating Load [W]</t>
  </si>
  <si>
    <t>Total Calculated Design Heating Load [W]</t>
  </si>
  <si>
    <t>Item HVAC Sizing Summary Total User Design Heating Load [W]</t>
  </si>
  <si>
    <t>Total User Design Heating Load [W]</t>
  </si>
  <si>
    <t>Item HVAC Sizing Summary Total Calculated Design Heating Air Flow [m3/s]</t>
  </si>
  <si>
    <t>Total Calculated Design Heating Air Flow [m3/s]</t>
  </si>
  <si>
    <t>Item HVAC Sizing Summary Total User Design Heating Air Flow [m3/s]</t>
  </si>
  <si>
    <t>Total User Design Heating Air Flow [m3/s]</t>
  </si>
  <si>
    <t>Baseline AVG</t>
  </si>
  <si>
    <t>Average Wall U</t>
  </si>
  <si>
    <t>Total zone area</t>
  </si>
  <si>
    <t>Total cond area</t>
  </si>
  <si>
    <t>Total uncon area</t>
  </si>
  <si>
    <t>Avg lighting</t>
  </si>
  <si>
    <t>w/m2</t>
  </si>
  <si>
    <t>Occ dens</t>
  </si>
  <si>
    <t>m2/pers</t>
  </si>
  <si>
    <t>Glass SHGC</t>
  </si>
  <si>
    <t>Glass U</t>
  </si>
  <si>
    <t>Glass vis. Trans</t>
  </si>
  <si>
    <t>Building envelope</t>
  </si>
  <si>
    <t>Areas</t>
  </si>
  <si>
    <t>Loads</t>
  </si>
  <si>
    <t>Plug loads</t>
  </si>
  <si>
    <t>[L/s per m2]</t>
  </si>
  <si>
    <t>Fresh air</t>
  </si>
  <si>
    <t>m3/s</t>
  </si>
  <si>
    <t>Zone sizing</t>
  </si>
  <si>
    <t>Total user cooling</t>
  </si>
  <si>
    <t>Total design cooling</t>
  </si>
  <si>
    <t>Sizing</t>
  </si>
  <si>
    <t>Total design heating</t>
  </si>
  <si>
    <t>Total user heating</t>
  </si>
  <si>
    <t>Not met heating</t>
  </si>
  <si>
    <t>Not met cooling</t>
  </si>
  <si>
    <t>WWR</t>
  </si>
  <si>
    <t>Min fresh air per area</t>
  </si>
  <si>
    <t>Average fresh air  per area</t>
  </si>
  <si>
    <t>Avg fresh air per pers</t>
  </si>
  <si>
    <t>Min fresh air per pers</t>
  </si>
  <si>
    <t>Average fresh per person</t>
  </si>
  <si>
    <t>Min fresh per pers</t>
  </si>
  <si>
    <t>[L/s per pers]</t>
  </si>
  <si>
    <t>OBSELETE</t>
  </si>
  <si>
    <t>Specific values</t>
  </si>
  <si>
    <t>Process loads</t>
  </si>
  <si>
    <t>Total loads</t>
  </si>
  <si>
    <t>Process percent</t>
  </si>
  <si>
    <t>Calculated process load compliance</t>
  </si>
  <si>
    <t>Key</t>
  </si>
  <si>
    <t>Column</t>
  </si>
  <si>
    <t>KEY</t>
  </si>
  <si>
    <t>Simulation</t>
  </si>
  <si>
    <t>Rotation</t>
  </si>
  <si>
    <t>Hours</t>
  </si>
  <si>
    <t>Setpoints not met</t>
  </si>
  <si>
    <t>key</t>
  </si>
  <si>
    <t>section</t>
  </si>
  <si>
    <t>table</t>
  </si>
  <si>
    <t>units</t>
  </si>
  <si>
    <t>Average during occupied time</t>
  </si>
  <si>
    <t>Minimum during occupied time</t>
  </si>
  <si>
    <t>CENTRAL ADMIN</t>
  </si>
  <si>
    <t>Full Load Hrs</t>
  </si>
  <si>
    <t>SAVINGS</t>
  </si>
  <si>
    <t>Calculated Fuel totals for comparison</t>
  </si>
  <si>
    <t xml:space="preserve">Fuel </t>
  </si>
  <si>
    <t>(TOTAL HOURS)</t>
  </si>
  <si>
    <t>EnergyPlus-Windows-64 8.1.0.008, YMD=2014.03.28 17:54</t>
  </si>
  <si>
    <t>Ext. lighting</t>
  </si>
  <si>
    <t>Heat rej</t>
  </si>
  <si>
    <t>Fans parking</t>
  </si>
  <si>
    <t>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</si>
</sst>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</borders>
  <cellStyleXfs count="8">
    <xf numFmtId="0" fontId="0" fillId="0" borderId="0"/>
    <xf numFmtId="0" fontId="1" fillId="2" borderId="1"/>
    <xf numFmtId="0" fontId="3" fillId="0" borderId="0"/>
    <xf numFmtId="0" fontId="2" fillId="0" borderId="1"/>
    <xf numFmtId="0" fontId="5" fillId="0" borderId="2"/>
    <xf numFmtId="0" fontId="4" fillId="0" borderId="0"/>
    <xf numFmtId="9" fontId="6" fillId="0" borderId="0" applyFont="0" applyFill="0" applyBorder="0" applyAlignment="0" applyProtection="0"/>
    <xf numFmtId="0" fontId="6" fillId="0" borderId="3" applyNumberFormat="0" applyFont="0" applyFill="0" applyAlignment="0" applyProtection="0"/>
  </cellStyleXfs>
  <cellXfs count="68">
    <xf numFmtId="0" fontId="0" fillId="0" borderId="0" xfId="0"/>
    <xf numFmtId="0" fontId="1" fillId="2" borderId="1" xfId="1"/>
    <xf numFmtId="2" fontId="0" fillId="0" borderId="0" xfId="0" applyNumberFormat="1"/>
    <xf numFmtId="1" fontId="0" fillId="0" borderId="0" xfId="0" applyNumberFormat="1"/>
    <xf numFmtId="1" fontId="1" fillId="2" borderId="1" xfId="1" applyNumberFormat="1"/>
    <xf numFmtId="0" fontId="0" fillId="0" borderId="3" xfId="7" applyFont="1"/>
    <xf numFmtId="1" fontId="0" fillId="0" borderId="3" xfId="7" applyNumberFormat="1" applyFont="1"/>
    <xf numFmtId="2" fontId="0" fillId="0" borderId="3" xfId="7" applyNumberFormat="1" applyFont="1"/>
    <xf numFmtId="9" fontId="0" fillId="0" borderId="0" xfId="6" applyFont="1"/>
    <xf numFmtId="9" fontId="1" fillId="2" borderId="1" xfId="6" applyFont="1" applyFill="1" applyBorder="1"/>
    <xf numFmtId="9" fontId="0" fillId="0" borderId="0" xfId="6" applyFont="1" applyBorder="1"/>
    <xf numFmtId="2" fontId="0" fillId="0" borderId="0" xfId="6" applyNumberFormat="1" applyFont="1"/>
    <xf numFmtId="9" fontId="0" fillId="0" borderId="3" xfId="7" applyNumberFormat="1" applyFont="1"/>
    <xf numFmtId="164" fontId="0" fillId="0" borderId="0" xfId="0" applyNumberFormat="1"/>
    <xf numFmtId="1" fontId="0" fillId="0" borderId="0" xfId="7" applyNumberFormat="1" applyFont="1" applyBorder="1"/>
    <xf numFmtId="2" fontId="0" fillId="0" borderId="0" xfId="0" applyNumberFormat="1" applyAlignment="1">
      <alignment horizontal="center" vertical="center"/>
    </xf>
    <xf numFmtId="2" fontId="0" fillId="0" borderId="0" xfId="6" applyNumberFormat="1" applyFont="1" applyBorder="1"/>
    <xf numFmtId="1" fontId="1" fillId="2" borderId="1" xfId="6" applyNumberFormat="1" applyFont="1" applyFill="1" applyBorder="1"/>
    <xf numFmtId="1" fontId="0" fillId="0" borderId="0" xfId="6" applyNumberFormat="1" applyFont="1"/>
    <xf numFmtId="1" fontId="0" fillId="0" borderId="0" xfId="6" applyNumberFormat="1" applyFont="1" applyBorder="1"/>
    <xf numFmtId="1" fontId="0" fillId="0" borderId="0" xfId="0" applyNumberFormat="1" applyAlignment="1">
      <alignment horizontal="center" vertical="center"/>
    </xf>
    <xf numFmtId="0" fontId="7" fillId="0" borderId="0" xfId="0" applyFont="1" applyBorder="1"/>
    <xf numFmtId="1" fontId="7" fillId="0" borderId="0" xfId="0" applyNumberFormat="1" applyFont="1" applyBorder="1"/>
    <xf numFmtId="9" fontId="7" fillId="0" borderId="0" xfId="6" applyFont="1" applyBorder="1"/>
    <xf numFmtId="1" fontId="7" fillId="0" borderId="0" xfId="6" applyNumberFormat="1" applyFont="1" applyBorder="1"/>
    <xf numFmtId="2" fontId="7" fillId="0" borderId="0" xfId="0" applyNumberFormat="1" applyFont="1" applyBorder="1"/>
    <xf numFmtId="10" fontId="7" fillId="0" borderId="0" xfId="6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6" applyFont="1" applyBorder="1"/>
    <xf numFmtId="1" fontId="2" fillId="0" borderId="0" xfId="6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1" xfId="3"/>
    <xf numFmtId="0" fontId="2" fillId="0" borderId="1" xfId="3" applyAlignment="1">
      <alignment horizontal="right"/>
    </xf>
    <xf numFmtId="165" fontId="8" fillId="0" borderId="0" xfId="0" applyNumberFormat="1" applyFont="1"/>
    <xf numFmtId="165" fontId="2" fillId="0" borderId="0" xfId="0" applyNumberFormat="1" applyFont="1"/>
    <xf numFmtId="0" fontId="0" fillId="0" borderId="0" xfId="7" applyFont="1" applyBorder="1"/>
    <xf numFmtId="2" fontId="0" fillId="0" borderId="0" xfId="7" applyNumberFormat="1" applyFont="1" applyBorder="1"/>
    <xf numFmtId="2" fontId="0" fillId="0" borderId="0" xfId="0" applyNumberFormat="1" applyBorder="1"/>
    <xf numFmtId="0" fontId="0" fillId="0" borderId="0" xfId="0" applyNumberFormat="1"/>
    <xf numFmtId="1" fontId="0" fillId="0" borderId="0" xfId="0" applyNumberFormat="1" applyBorder="1"/>
    <xf numFmtId="0" fontId="0" fillId="0" borderId="0" xfId="0" applyBorder="1"/>
    <xf numFmtId="9" fontId="0" fillId="0" borderId="0" xfId="7" applyNumberFormat="1" applyFont="1" applyBorder="1"/>
    <xf numFmtId="164" fontId="0" fillId="0" borderId="0" xfId="0" applyNumberFormat="1" applyBorder="1"/>
    <xf numFmtId="164" fontId="0" fillId="0" borderId="0" xfId="7" applyNumberFormat="1" applyFont="1" applyBorder="1"/>
    <xf numFmtId="1" fontId="9" fillId="0" borderId="0" xfId="0" applyNumberFormat="1" applyFont="1"/>
    <xf numFmtId="1" fontId="10" fillId="2" borderId="1" xfId="1" applyNumberFormat="1" applyFont="1"/>
    <xf numFmtId="1" fontId="9" fillId="0" borderId="3" xfId="7" applyNumberFormat="1" applyFont="1"/>
    <xf numFmtId="1" fontId="9" fillId="0" borderId="0" xfId="0" applyNumberFormat="1" applyFont="1" applyBorder="1"/>
    <xf numFmtId="1" fontId="9" fillId="0" borderId="0" xfId="7" applyNumberFormat="1" applyFont="1" applyBorder="1"/>
    <xf numFmtId="0" fontId="9" fillId="0" borderId="0" xfId="0" applyFont="1"/>
    <xf numFmtId="9" fontId="9" fillId="0" borderId="0" xfId="6" applyFont="1" applyBorder="1"/>
    <xf numFmtId="9" fontId="9" fillId="0" borderId="3" xfId="7" applyNumberFormat="1" applyFont="1"/>
    <xf numFmtId="1" fontId="11" fillId="0" borderId="0" xfId="0" applyNumberFormat="1" applyFont="1" applyBorder="1"/>
    <xf numFmtId="1" fontId="12" fillId="0" borderId="0" xfId="0" applyNumberFormat="1" applyFont="1" applyBorder="1"/>
    <xf numFmtId="0" fontId="11" fillId="0" borderId="1" xfId="3" applyFont="1"/>
    <xf numFmtId="0" fontId="9" fillId="0" borderId="0" xfId="7" applyFont="1" applyBorder="1"/>
    <xf numFmtId="9" fontId="9" fillId="0" borderId="0" xfId="6" applyFont="1"/>
    <xf numFmtId="1" fontId="9" fillId="0" borderId="0" xfId="6" applyNumberFormat="1" applyFont="1"/>
    <xf numFmtId="2" fontId="9" fillId="0" borderId="0" xfId="0" applyNumberFormat="1" applyFont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right" vertical="center"/>
    </xf>
    <xf numFmtId="9" fontId="0" fillId="0" borderId="0" xfId="6" applyFont="1" applyAlignment="1">
      <alignment horizontal="center"/>
    </xf>
  </cellXfs>
  <cellStyles count="8">
    <cellStyle name="00 Head 1" xfId="3"/>
    <cellStyle name="00 Head Main" xfId="1"/>
    <cellStyle name="00 Lookup fade" xfId="5"/>
    <cellStyle name="00 Total" xfId="4"/>
    <cellStyle name="00Space" xfId="2"/>
    <cellStyle name="Normal" xfId="0" builtinId="0"/>
    <cellStyle name="Percent" xfId="6" builtinId="5"/>
    <cellStyle name="Seperation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'Sensible breakdown'!$C$1:$C$2</c:f>
              <c:strCache>
                <c:ptCount val="1"/>
                <c:pt idx="0">
                  <c:v>Proposed MWh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breakdown'!$C$3:$C$18</c:f>
              <c:numCache>
                <c:formatCode>0</c:formatCode>
                <c:ptCount val="16"/>
                <c:pt idx="0">
                  <c:v>25.077143100000001</c:v>
                </c:pt>
                <c:pt idx="1">
                  <c:v>-365.42987319999997</c:v>
                </c:pt>
                <c:pt idx="2">
                  <c:v>0</c:v>
                </c:pt>
                <c:pt idx="3">
                  <c:v>0</c:v>
                </c:pt>
                <c:pt idx="4">
                  <c:v>65.188131100000007</c:v>
                </c:pt>
                <c:pt idx="5">
                  <c:v>92.164464499999994</c:v>
                </c:pt>
                <c:pt idx="6">
                  <c:v>221.02365159999999</c:v>
                </c:pt>
                <c:pt idx="7">
                  <c:v>238.0177808</c:v>
                </c:pt>
                <c:pt idx="8">
                  <c:v>0</c:v>
                </c:pt>
                <c:pt idx="9">
                  <c:v>0.4593158</c:v>
                </c:pt>
                <c:pt idx="10">
                  <c:v>31.646692000000002</c:v>
                </c:pt>
                <c:pt idx="11">
                  <c:v>0</c:v>
                </c:pt>
                <c:pt idx="12">
                  <c:v>-153.46618409999999</c:v>
                </c:pt>
                <c:pt idx="13">
                  <c:v>0</c:v>
                </c:pt>
                <c:pt idx="14">
                  <c:v>-55.4902917</c:v>
                </c:pt>
                <c:pt idx="15">
                  <c:v>-99.189163699999995</c:v>
                </c:pt>
              </c:numCache>
            </c:numRef>
          </c:val>
        </c:ser>
        <c:ser>
          <c:idx val="5"/>
          <c:order val="1"/>
          <c:tx>
            <c:strRef>
              <c:f>'Sensible breakdown'!$H$1:$H$2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breakdown'!$H$3:$H$18</c:f>
              <c:numCache>
                <c:formatCode>0</c:formatCode>
                <c:ptCount val="16"/>
                <c:pt idx="0">
                  <c:v>67.5657985</c:v>
                </c:pt>
                <c:pt idx="1">
                  <c:v>-375.3412639</c:v>
                </c:pt>
                <c:pt idx="2">
                  <c:v>0</c:v>
                </c:pt>
                <c:pt idx="3">
                  <c:v>0</c:v>
                </c:pt>
                <c:pt idx="4">
                  <c:v>73.947969325000003</c:v>
                </c:pt>
                <c:pt idx="5">
                  <c:v>114.02584160000001</c:v>
                </c:pt>
                <c:pt idx="6">
                  <c:v>222.20970829999999</c:v>
                </c:pt>
                <c:pt idx="7">
                  <c:v>155.72069155</c:v>
                </c:pt>
                <c:pt idx="8">
                  <c:v>0</c:v>
                </c:pt>
                <c:pt idx="9">
                  <c:v>1.80130105</c:v>
                </c:pt>
                <c:pt idx="10">
                  <c:v>21.809377774999998</c:v>
                </c:pt>
                <c:pt idx="11">
                  <c:v>0</c:v>
                </c:pt>
                <c:pt idx="12">
                  <c:v>-142.39831175</c:v>
                </c:pt>
                <c:pt idx="13">
                  <c:v>0</c:v>
                </c:pt>
                <c:pt idx="14">
                  <c:v>-37.382377224999999</c:v>
                </c:pt>
                <c:pt idx="15">
                  <c:v>-101.9597766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86208"/>
        <c:axId val="151122304"/>
      </c:barChart>
      <c:catAx>
        <c:axId val="1494862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46000"/>
                </a:schemeClr>
              </a:solidFill>
              <a:prstDash val="dash"/>
            </a:ln>
          </c:spPr>
        </c:majorGridlines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1122304"/>
        <c:crosses val="autoZero"/>
        <c:auto val="1"/>
        <c:lblAlgn val="ctr"/>
        <c:lblOffset val="100"/>
        <c:noMultiLvlLbl val="0"/>
      </c:catAx>
      <c:valAx>
        <c:axId val="151122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Energy Balance [MWh/a]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9486208"/>
        <c:crosses val="autoZero"/>
        <c:crossBetween val="between"/>
      </c:valAx>
      <c:dTable>
        <c:showHorzBorder val="0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results"/>
      <sheetName val="Parameters"/>
      <sheetName val="Fuel"/>
      <sheetName val="Carbon"/>
      <sheetName val="Summary"/>
      <sheetName val="1_Solar"/>
      <sheetName val="Example lookup"/>
      <sheetName val="LZC - TCA3 r00"/>
    </sheetNames>
    <sheetDataSet>
      <sheetData sheetId="0"/>
      <sheetData sheetId="1">
        <row r="3">
          <cell r="B3" t="str">
            <v>TC A3</v>
          </cell>
        </row>
        <row r="28">
          <cell r="B28">
            <v>250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zoomScale="85" zoomScaleNormal="85" workbookViewId="0">
      <selection activeCell="C55" sqref="C55"/>
    </sheetView>
  </sheetViews>
  <sheetFormatPr defaultColWidth="66.28515625" defaultRowHeight="15" x14ac:dyDescent="0.25"/>
  <cols>
    <col min="1" max="1" width="32.5703125" customWidth="1"/>
    <col min="2" max="2" width="32.42578125" customWidth="1"/>
    <col min="3" max="3" width="53.42578125" bestFit="1" customWidth="1"/>
    <col min="4" max="4" width="45.85546875" bestFit="1" customWidth="1"/>
    <col min="5" max="6" width="17.140625" customWidth="1"/>
    <col min="7" max="7" width="22.85546875" customWidth="1"/>
    <col min="8" max="8" width="25.42578125" customWidth="1"/>
    <col min="9" max="9" width="25.140625" customWidth="1"/>
  </cols>
  <sheetData>
    <row r="1" spans="1:9" x14ac:dyDescent="0.25">
      <c r="A1" t="s">
        <v>551</v>
      </c>
      <c r="B1" t="s">
        <v>552</v>
      </c>
      <c r="C1" t="s">
        <v>553</v>
      </c>
      <c r="D1" t="s">
        <v>554</v>
      </c>
      <c r="E1" t="s">
        <v>6</v>
      </c>
      <c r="F1" t="s">
        <v>95</v>
      </c>
      <c r="G1" t="s">
        <v>96</v>
      </c>
      <c r="H1" t="s">
        <v>97</v>
      </c>
      <c r="I1" t="s">
        <v>138</v>
      </c>
    </row>
    <row r="2" spans="1:9" x14ac:dyDescent="0.25">
      <c r="A2" t="s">
        <v>245</v>
      </c>
      <c r="B2" t="s">
        <v>42</v>
      </c>
      <c r="C2" t="s">
        <v>43</v>
      </c>
      <c r="D2" t="s">
        <v>44</v>
      </c>
      <c r="E2">
        <v>1091.0676100000001</v>
      </c>
      <c r="F2">
        <v>1089.53883</v>
      </c>
      <c r="G2">
        <v>1089.1514</v>
      </c>
      <c r="H2">
        <v>1086.99496</v>
      </c>
      <c r="I2">
        <v>804.78697999999997</v>
      </c>
    </row>
    <row r="3" spans="1:9" x14ac:dyDescent="0.25">
      <c r="A3" t="s">
        <v>246</v>
      </c>
      <c r="B3" t="s">
        <v>42</v>
      </c>
      <c r="C3" t="s">
        <v>43</v>
      </c>
      <c r="D3" t="s">
        <v>45</v>
      </c>
      <c r="E3">
        <v>283.43</v>
      </c>
      <c r="F3">
        <v>283.02999999999997</v>
      </c>
      <c r="G3">
        <v>282.93</v>
      </c>
      <c r="H3">
        <v>282.37</v>
      </c>
      <c r="I3">
        <v>209.06</v>
      </c>
    </row>
    <row r="4" spans="1:9" x14ac:dyDescent="0.25">
      <c r="A4" t="s">
        <v>247</v>
      </c>
      <c r="B4" t="s">
        <v>42</v>
      </c>
      <c r="C4" t="s">
        <v>43</v>
      </c>
      <c r="D4" t="s">
        <v>46</v>
      </c>
      <c r="E4">
        <v>327.54000000000002</v>
      </c>
      <c r="F4">
        <v>327.08</v>
      </c>
      <c r="G4">
        <v>326.97000000000003</v>
      </c>
      <c r="H4">
        <v>326.32</v>
      </c>
      <c r="I4">
        <v>242.26</v>
      </c>
    </row>
    <row r="5" spans="1:9" x14ac:dyDescent="0.25">
      <c r="A5" t="s">
        <v>248</v>
      </c>
      <c r="B5" t="s">
        <v>42</v>
      </c>
      <c r="C5" t="s">
        <v>47</v>
      </c>
      <c r="D5" t="s">
        <v>44</v>
      </c>
      <c r="E5">
        <v>1091.0676100000001</v>
      </c>
      <c r="F5">
        <v>1089.53883</v>
      </c>
      <c r="G5">
        <v>1089.1514</v>
      </c>
      <c r="H5">
        <v>1086.99496</v>
      </c>
      <c r="I5">
        <v>804.78697999999997</v>
      </c>
    </row>
    <row r="6" spans="1:9" x14ac:dyDescent="0.25">
      <c r="A6" t="s">
        <v>249</v>
      </c>
      <c r="B6" t="s">
        <v>42</v>
      </c>
      <c r="C6" t="s">
        <v>47</v>
      </c>
      <c r="D6" t="s">
        <v>45</v>
      </c>
      <c r="E6">
        <v>283.43</v>
      </c>
      <c r="F6">
        <v>283.02999999999997</v>
      </c>
      <c r="G6">
        <v>282.93</v>
      </c>
      <c r="H6">
        <v>282.37</v>
      </c>
      <c r="I6">
        <v>209.06</v>
      </c>
    </row>
    <row r="7" spans="1:9" x14ac:dyDescent="0.25">
      <c r="A7" t="s">
        <v>250</v>
      </c>
      <c r="B7" t="s">
        <v>42</v>
      </c>
      <c r="C7" t="s">
        <v>47</v>
      </c>
      <c r="D7" t="s">
        <v>46</v>
      </c>
      <c r="E7">
        <v>327.54000000000002</v>
      </c>
      <c r="F7">
        <v>327.08</v>
      </c>
      <c r="G7">
        <v>326.97000000000003</v>
      </c>
      <c r="H7">
        <v>326.32</v>
      </c>
      <c r="I7">
        <v>242.26</v>
      </c>
    </row>
    <row r="8" spans="1:9" x14ac:dyDescent="0.25">
      <c r="A8" t="s">
        <v>251</v>
      </c>
      <c r="B8" t="s">
        <v>42</v>
      </c>
      <c r="C8" t="s">
        <v>48</v>
      </c>
      <c r="D8" t="s">
        <v>44</v>
      </c>
      <c r="E8">
        <v>2834.6563700000002</v>
      </c>
      <c r="F8">
        <v>2830.1086700000001</v>
      </c>
      <c r="G8">
        <v>2832.97847</v>
      </c>
      <c r="H8">
        <v>2826.1873599999999</v>
      </c>
      <c r="I8">
        <v>2143.26172</v>
      </c>
    </row>
    <row r="9" spans="1:9" x14ac:dyDescent="0.25">
      <c r="A9" t="s">
        <v>252</v>
      </c>
      <c r="B9" t="s">
        <v>42</v>
      </c>
      <c r="C9" t="s">
        <v>48</v>
      </c>
      <c r="D9" t="s">
        <v>45</v>
      </c>
      <c r="E9">
        <v>736.36</v>
      </c>
      <c r="F9">
        <v>735.18</v>
      </c>
      <c r="G9">
        <v>735.92</v>
      </c>
      <c r="H9">
        <v>734.16</v>
      </c>
      <c r="I9">
        <v>556.75</v>
      </c>
    </row>
    <row r="10" spans="1:9" x14ac:dyDescent="0.25">
      <c r="A10" t="s">
        <v>253</v>
      </c>
      <c r="B10" t="s">
        <v>42</v>
      </c>
      <c r="C10" t="s">
        <v>48</v>
      </c>
      <c r="D10" t="s">
        <v>46</v>
      </c>
      <c r="E10">
        <v>850.97</v>
      </c>
      <c r="F10">
        <v>849.6</v>
      </c>
      <c r="G10">
        <v>850.47</v>
      </c>
      <c r="H10">
        <v>848.43</v>
      </c>
      <c r="I10">
        <v>645.17999999999995</v>
      </c>
    </row>
    <row r="11" spans="1:9" x14ac:dyDescent="0.25">
      <c r="A11" t="s">
        <v>254</v>
      </c>
      <c r="B11" t="s">
        <v>42</v>
      </c>
      <c r="C11" t="s">
        <v>49</v>
      </c>
      <c r="D11" t="s">
        <v>44</v>
      </c>
      <c r="E11">
        <v>2834.6563700000002</v>
      </c>
      <c r="F11">
        <v>2830.1086700000001</v>
      </c>
      <c r="G11">
        <v>2832.97847</v>
      </c>
      <c r="H11">
        <v>2826.1873599999999</v>
      </c>
      <c r="I11">
        <v>2143.26172</v>
      </c>
    </row>
    <row r="12" spans="1:9" x14ac:dyDescent="0.25">
      <c r="A12" t="s">
        <v>255</v>
      </c>
      <c r="B12" t="s">
        <v>42</v>
      </c>
      <c r="C12" t="s">
        <v>49</v>
      </c>
      <c r="D12" t="s">
        <v>45</v>
      </c>
      <c r="E12">
        <v>736.36</v>
      </c>
      <c r="F12">
        <v>735.18</v>
      </c>
      <c r="G12">
        <v>735.92</v>
      </c>
      <c r="H12">
        <v>734.16</v>
      </c>
      <c r="I12">
        <v>556.75</v>
      </c>
    </row>
    <row r="13" spans="1:9" x14ac:dyDescent="0.25">
      <c r="A13" t="s">
        <v>256</v>
      </c>
      <c r="B13" t="s">
        <v>42</v>
      </c>
      <c r="C13" t="s">
        <v>49</v>
      </c>
      <c r="D13" t="s">
        <v>46</v>
      </c>
      <c r="E13">
        <v>850.97</v>
      </c>
      <c r="F13">
        <v>849.6</v>
      </c>
      <c r="G13">
        <v>850.47</v>
      </c>
      <c r="H13">
        <v>848.43</v>
      </c>
      <c r="I13">
        <v>645.17999999999995</v>
      </c>
    </row>
    <row r="14" spans="1:9" x14ac:dyDescent="0.25">
      <c r="A14" t="s">
        <v>139</v>
      </c>
      <c r="B14" t="s">
        <v>7</v>
      </c>
      <c r="C14" t="s">
        <v>8</v>
      </c>
      <c r="D14" t="s">
        <v>9</v>
      </c>
      <c r="E14" t="s">
        <v>563</v>
      </c>
      <c r="F14" t="s">
        <v>563</v>
      </c>
      <c r="G14" t="s">
        <v>563</v>
      </c>
      <c r="H14" t="s">
        <v>563</v>
      </c>
      <c r="I14" t="s">
        <v>563</v>
      </c>
    </row>
    <row r="15" spans="1:9" x14ac:dyDescent="0.25">
      <c r="A15" t="s">
        <v>140</v>
      </c>
      <c r="B15" t="s">
        <v>7</v>
      </c>
      <c r="C15" t="s">
        <v>10</v>
      </c>
      <c r="D15" t="s">
        <v>9</v>
      </c>
      <c r="E15" t="s">
        <v>557</v>
      </c>
      <c r="F15" t="s">
        <v>557</v>
      </c>
      <c r="G15" t="s">
        <v>557</v>
      </c>
      <c r="H15" t="s">
        <v>557</v>
      </c>
      <c r="I15" t="s">
        <v>557</v>
      </c>
    </row>
    <row r="16" spans="1:9" x14ac:dyDescent="0.25">
      <c r="A16" t="s">
        <v>141</v>
      </c>
      <c r="B16" t="s">
        <v>7</v>
      </c>
      <c r="C16" t="s">
        <v>11</v>
      </c>
      <c r="D16" t="s">
        <v>9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</row>
    <row r="17" spans="1:9" x14ac:dyDescent="0.25">
      <c r="A17" t="s">
        <v>142</v>
      </c>
      <c r="B17" t="s">
        <v>7</v>
      </c>
      <c r="C17" t="s">
        <v>13</v>
      </c>
      <c r="D17" t="s">
        <v>9</v>
      </c>
      <c r="E17">
        <v>48.2</v>
      </c>
      <c r="F17">
        <v>48.2</v>
      </c>
      <c r="G17">
        <v>48.2</v>
      </c>
      <c r="H17">
        <v>48.2</v>
      </c>
      <c r="I17">
        <v>48.2</v>
      </c>
    </row>
    <row r="18" spans="1:9" x14ac:dyDescent="0.25">
      <c r="A18" t="s">
        <v>143</v>
      </c>
      <c r="B18" t="s">
        <v>7</v>
      </c>
      <c r="C18" t="s">
        <v>14</v>
      </c>
      <c r="D18" t="s">
        <v>9</v>
      </c>
      <c r="E18">
        <v>17.2</v>
      </c>
      <c r="F18">
        <v>17.2</v>
      </c>
      <c r="G18">
        <v>17.2</v>
      </c>
      <c r="H18">
        <v>17.2</v>
      </c>
      <c r="I18">
        <v>17.2</v>
      </c>
    </row>
    <row r="19" spans="1:9" x14ac:dyDescent="0.25">
      <c r="A19" t="s">
        <v>144</v>
      </c>
      <c r="B19" t="s">
        <v>7</v>
      </c>
      <c r="C19" t="s">
        <v>15</v>
      </c>
      <c r="D19" t="s">
        <v>9</v>
      </c>
      <c r="E19">
        <v>130</v>
      </c>
      <c r="F19">
        <v>130</v>
      </c>
      <c r="G19">
        <v>130</v>
      </c>
      <c r="H19">
        <v>130</v>
      </c>
      <c r="I19">
        <v>130</v>
      </c>
    </row>
    <row r="20" spans="1:9" x14ac:dyDescent="0.25">
      <c r="A20" t="s">
        <v>145</v>
      </c>
      <c r="B20" t="s">
        <v>7</v>
      </c>
      <c r="C20" t="s">
        <v>16</v>
      </c>
      <c r="D20" t="s">
        <v>9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146</v>
      </c>
      <c r="B21" t="s">
        <v>7</v>
      </c>
      <c r="C21" t="s">
        <v>17</v>
      </c>
      <c r="D21" t="s">
        <v>9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147</v>
      </c>
      <c r="B22" t="s">
        <v>7</v>
      </c>
      <c r="C22" t="s">
        <v>18</v>
      </c>
      <c r="D22" t="s">
        <v>9</v>
      </c>
      <c r="E22">
        <v>0</v>
      </c>
      <c r="F22">
        <v>90</v>
      </c>
      <c r="G22">
        <v>180</v>
      </c>
      <c r="H22">
        <v>270</v>
      </c>
      <c r="I22">
        <v>0</v>
      </c>
    </row>
    <row r="23" spans="1:9" x14ac:dyDescent="0.25">
      <c r="A23" t="s">
        <v>148</v>
      </c>
      <c r="B23" t="s">
        <v>7</v>
      </c>
      <c r="C23" t="s">
        <v>19</v>
      </c>
      <c r="D23" t="s">
        <v>9</v>
      </c>
      <c r="E23">
        <v>8760</v>
      </c>
      <c r="F23">
        <v>8760</v>
      </c>
      <c r="G23">
        <v>8760</v>
      </c>
      <c r="H23">
        <v>8760</v>
      </c>
      <c r="I23">
        <v>8760</v>
      </c>
    </row>
    <row r="24" spans="1:9" x14ac:dyDescent="0.25">
      <c r="A24" t="s">
        <v>149</v>
      </c>
      <c r="B24" t="s">
        <v>20</v>
      </c>
      <c r="C24" t="s">
        <v>21</v>
      </c>
      <c r="D24" t="s">
        <v>22</v>
      </c>
      <c r="E24">
        <v>114.026397</v>
      </c>
      <c r="F24">
        <v>114.026397</v>
      </c>
      <c r="G24">
        <v>114.026397</v>
      </c>
      <c r="H24">
        <v>114.026397</v>
      </c>
      <c r="I24">
        <v>92.165852999999998</v>
      </c>
    </row>
    <row r="25" spans="1:9" x14ac:dyDescent="0.25">
      <c r="A25" t="s">
        <v>150</v>
      </c>
      <c r="B25" t="s">
        <v>20</v>
      </c>
      <c r="C25" t="s">
        <v>21</v>
      </c>
      <c r="D25" t="s">
        <v>23</v>
      </c>
      <c r="E25">
        <v>36681.65</v>
      </c>
      <c r="F25">
        <v>36681.65</v>
      </c>
      <c r="G25">
        <v>36681.65</v>
      </c>
      <c r="H25">
        <v>36681.65</v>
      </c>
      <c r="I25">
        <v>29647.919999999998</v>
      </c>
    </row>
    <row r="26" spans="1:9" x14ac:dyDescent="0.25">
      <c r="A26" t="s">
        <v>151</v>
      </c>
      <c r="B26" t="s">
        <v>20</v>
      </c>
      <c r="C26" t="s">
        <v>21</v>
      </c>
      <c r="D26" t="s">
        <v>24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152</v>
      </c>
      <c r="B27" t="s">
        <v>20</v>
      </c>
      <c r="C27" t="s">
        <v>21</v>
      </c>
      <c r="D27" t="s">
        <v>25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153</v>
      </c>
      <c r="B28" t="s">
        <v>20</v>
      </c>
      <c r="C28" t="s">
        <v>21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154</v>
      </c>
      <c r="B29" t="s">
        <v>20</v>
      </c>
      <c r="C29" t="s">
        <v>21</v>
      </c>
      <c r="D29" t="s">
        <v>27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155</v>
      </c>
      <c r="B30" t="s">
        <v>20</v>
      </c>
      <c r="C30" t="s">
        <v>28</v>
      </c>
      <c r="D30" t="s">
        <v>22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156</v>
      </c>
      <c r="B31" t="s">
        <v>20</v>
      </c>
      <c r="C31" t="s">
        <v>28</v>
      </c>
      <c r="D31" t="s">
        <v>23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157</v>
      </c>
      <c r="B32" t="s">
        <v>20</v>
      </c>
      <c r="C32" t="s">
        <v>28</v>
      </c>
      <c r="D32" t="s">
        <v>24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158</v>
      </c>
      <c r="B33" t="s">
        <v>20</v>
      </c>
      <c r="C33" t="s">
        <v>28</v>
      </c>
      <c r="D33" t="s">
        <v>25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159</v>
      </c>
      <c r="B34" t="s">
        <v>20</v>
      </c>
      <c r="C34" t="s">
        <v>28</v>
      </c>
      <c r="D34" t="s">
        <v>26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160</v>
      </c>
      <c r="B35" t="s">
        <v>20</v>
      </c>
      <c r="C35" t="s">
        <v>28</v>
      </c>
      <c r="D35" t="s">
        <v>27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161</v>
      </c>
      <c r="B36" t="s">
        <v>20</v>
      </c>
      <c r="C36" t="s">
        <v>29</v>
      </c>
      <c r="D36" t="s">
        <v>22</v>
      </c>
      <c r="E36">
        <v>0</v>
      </c>
      <c r="F36">
        <v>0</v>
      </c>
      <c r="G36">
        <v>0</v>
      </c>
      <c r="H36">
        <v>0</v>
      </c>
      <c r="I36">
        <v>1.9439000000000001E-2</v>
      </c>
    </row>
    <row r="37" spans="1:9" x14ac:dyDescent="0.25">
      <c r="A37" t="s">
        <v>162</v>
      </c>
      <c r="B37" t="s">
        <v>20</v>
      </c>
      <c r="C37" t="s">
        <v>29</v>
      </c>
      <c r="D37" t="s">
        <v>23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163</v>
      </c>
      <c r="B38" t="s">
        <v>20</v>
      </c>
      <c r="C38" t="s">
        <v>29</v>
      </c>
      <c r="D38" t="s">
        <v>24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164</v>
      </c>
      <c r="B39" t="s">
        <v>20</v>
      </c>
      <c r="C39" t="s">
        <v>29</v>
      </c>
      <c r="D39" t="s">
        <v>25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165</v>
      </c>
      <c r="B40" t="s">
        <v>20</v>
      </c>
      <c r="C40" t="s">
        <v>29</v>
      </c>
      <c r="D40" t="s">
        <v>26</v>
      </c>
      <c r="E40">
        <v>286.37812500000001</v>
      </c>
      <c r="F40">
        <v>286.242052</v>
      </c>
      <c r="G40">
        <v>284.35091499999999</v>
      </c>
      <c r="H40">
        <v>284.33425299999999</v>
      </c>
      <c r="I40">
        <v>187.07260500000001</v>
      </c>
    </row>
    <row r="41" spans="1:9" x14ac:dyDescent="0.25">
      <c r="A41" t="s">
        <v>166</v>
      </c>
      <c r="B41" t="s">
        <v>20</v>
      </c>
      <c r="C41" t="s">
        <v>29</v>
      </c>
      <c r="D41" t="s">
        <v>27</v>
      </c>
      <c r="E41">
        <v>429046.48</v>
      </c>
      <c r="F41">
        <v>428273.52</v>
      </c>
      <c r="G41">
        <v>429060.8</v>
      </c>
      <c r="H41">
        <v>429760.67</v>
      </c>
      <c r="I41">
        <v>396936.18</v>
      </c>
    </row>
    <row r="42" spans="1:9" x14ac:dyDescent="0.25">
      <c r="A42" t="s">
        <v>167</v>
      </c>
      <c r="B42" t="s">
        <v>20</v>
      </c>
      <c r="C42" t="s">
        <v>30</v>
      </c>
      <c r="D42" t="s">
        <v>22</v>
      </c>
      <c r="E42">
        <v>129.613698</v>
      </c>
      <c r="F42">
        <v>129.08884499999999</v>
      </c>
      <c r="G42">
        <v>129.69978499999999</v>
      </c>
      <c r="H42">
        <v>128.76671300000001</v>
      </c>
      <c r="I42">
        <v>90.433004999999994</v>
      </c>
    </row>
    <row r="43" spans="1:9" x14ac:dyDescent="0.25">
      <c r="A43" t="s">
        <v>168</v>
      </c>
      <c r="B43" t="s">
        <v>20</v>
      </c>
      <c r="C43" t="s">
        <v>30</v>
      </c>
      <c r="D43" t="s">
        <v>23</v>
      </c>
      <c r="E43">
        <v>115779.57</v>
      </c>
      <c r="F43">
        <v>114764.18</v>
      </c>
      <c r="G43">
        <v>115789.42</v>
      </c>
      <c r="H43">
        <v>114251.48</v>
      </c>
      <c r="I43">
        <v>143565.01999999999</v>
      </c>
    </row>
    <row r="44" spans="1:9" x14ac:dyDescent="0.25">
      <c r="A44" t="s">
        <v>169</v>
      </c>
      <c r="B44" t="s">
        <v>20</v>
      </c>
      <c r="C44" t="s">
        <v>30</v>
      </c>
      <c r="D44" t="s">
        <v>24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170</v>
      </c>
      <c r="B45" t="s">
        <v>20</v>
      </c>
      <c r="C45" t="s">
        <v>30</v>
      </c>
      <c r="D45" t="s">
        <v>25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171</v>
      </c>
      <c r="B46" t="s">
        <v>20</v>
      </c>
      <c r="C46" t="s">
        <v>30</v>
      </c>
      <c r="D46" t="s">
        <v>26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172</v>
      </c>
      <c r="B47" t="s">
        <v>20</v>
      </c>
      <c r="C47" t="s">
        <v>30</v>
      </c>
      <c r="D47" t="s">
        <v>27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173</v>
      </c>
      <c r="B48" t="s">
        <v>20</v>
      </c>
      <c r="C48" t="s">
        <v>3</v>
      </c>
      <c r="D48" t="s">
        <v>22</v>
      </c>
      <c r="E48">
        <v>9.6334129999999991</v>
      </c>
      <c r="F48">
        <v>9.6000890000000005</v>
      </c>
      <c r="G48">
        <v>9.6278590000000008</v>
      </c>
      <c r="H48">
        <v>9.6056430000000006</v>
      </c>
      <c r="I48">
        <v>1.6189910000000001</v>
      </c>
    </row>
    <row r="49" spans="1:9" x14ac:dyDescent="0.25">
      <c r="A49" t="s">
        <v>174</v>
      </c>
      <c r="B49" t="s">
        <v>20</v>
      </c>
      <c r="C49" t="s">
        <v>3</v>
      </c>
      <c r="D49" t="s">
        <v>23</v>
      </c>
      <c r="E49">
        <v>1100.1300000000001</v>
      </c>
      <c r="F49">
        <v>1096.3699999999999</v>
      </c>
      <c r="G49">
        <v>1099.31</v>
      </c>
      <c r="H49">
        <v>1096.9100000000001</v>
      </c>
      <c r="I49">
        <v>440.56</v>
      </c>
    </row>
    <row r="50" spans="1:9" x14ac:dyDescent="0.25">
      <c r="A50" t="s">
        <v>175</v>
      </c>
      <c r="B50" t="s">
        <v>20</v>
      </c>
      <c r="C50" t="s">
        <v>3</v>
      </c>
      <c r="D50" t="s">
        <v>24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176</v>
      </c>
      <c r="B51" t="s">
        <v>20</v>
      </c>
      <c r="C51" t="s">
        <v>3</v>
      </c>
      <c r="D51" t="s">
        <v>25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177</v>
      </c>
      <c r="B52" t="s">
        <v>20</v>
      </c>
      <c r="C52" t="s">
        <v>3</v>
      </c>
      <c r="D52" t="s">
        <v>26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178</v>
      </c>
      <c r="B53" t="s">
        <v>20</v>
      </c>
      <c r="C53" t="s">
        <v>3</v>
      </c>
      <c r="D53" t="s">
        <v>27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179</v>
      </c>
      <c r="B54" t="s">
        <v>20</v>
      </c>
      <c r="C54" t="s">
        <v>31</v>
      </c>
      <c r="D54" t="s">
        <v>22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180</v>
      </c>
      <c r="B55" t="s">
        <v>20</v>
      </c>
      <c r="C55" t="s">
        <v>31</v>
      </c>
      <c r="D55" t="s">
        <v>23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181</v>
      </c>
      <c r="B56" t="s">
        <v>20</v>
      </c>
      <c r="C56" t="s">
        <v>31</v>
      </c>
      <c r="D56" t="s">
        <v>24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182</v>
      </c>
      <c r="B57" t="s">
        <v>20</v>
      </c>
      <c r="C57" t="s">
        <v>31</v>
      </c>
      <c r="D57" t="s">
        <v>25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183</v>
      </c>
      <c r="B58" t="s">
        <v>20</v>
      </c>
      <c r="C58" t="s">
        <v>31</v>
      </c>
      <c r="D58" t="s">
        <v>26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184</v>
      </c>
      <c r="B59" t="s">
        <v>20</v>
      </c>
      <c r="C59" t="s">
        <v>31</v>
      </c>
      <c r="D59" t="s">
        <v>27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185</v>
      </c>
      <c r="B60" t="s">
        <v>20</v>
      </c>
      <c r="C60" t="s">
        <v>32</v>
      </c>
      <c r="D60" t="s">
        <v>22</v>
      </c>
      <c r="E60">
        <v>239.696755</v>
      </c>
      <c r="F60">
        <v>238.86087800000001</v>
      </c>
      <c r="G60">
        <v>239.724525</v>
      </c>
      <c r="H60">
        <v>238.54429999999999</v>
      </c>
      <c r="I60">
        <v>123.02665399999999</v>
      </c>
    </row>
    <row r="61" spans="1:9" x14ac:dyDescent="0.25">
      <c r="A61" t="s">
        <v>186</v>
      </c>
      <c r="B61" t="s">
        <v>20</v>
      </c>
      <c r="C61" t="s">
        <v>32</v>
      </c>
      <c r="D61" t="s">
        <v>23</v>
      </c>
      <c r="E61">
        <v>37500.18</v>
      </c>
      <c r="F61">
        <v>37114.57</v>
      </c>
      <c r="G61">
        <v>37680.67</v>
      </c>
      <c r="H61">
        <v>37034.46</v>
      </c>
      <c r="I61">
        <v>35189.699999999997</v>
      </c>
    </row>
    <row r="62" spans="1:9" x14ac:dyDescent="0.25">
      <c r="A62" t="s">
        <v>187</v>
      </c>
      <c r="B62" t="s">
        <v>20</v>
      </c>
      <c r="C62" t="s">
        <v>32</v>
      </c>
      <c r="D62" t="s">
        <v>24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188</v>
      </c>
      <c r="B63" t="s">
        <v>20</v>
      </c>
      <c r="C63" t="s">
        <v>32</v>
      </c>
      <c r="D63" t="s">
        <v>25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189</v>
      </c>
      <c r="B64" t="s">
        <v>20</v>
      </c>
      <c r="C64" t="s">
        <v>32</v>
      </c>
      <c r="D64" t="s">
        <v>26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190</v>
      </c>
      <c r="B65" t="s">
        <v>20</v>
      </c>
      <c r="C65" t="s">
        <v>32</v>
      </c>
      <c r="D65" t="s">
        <v>27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191</v>
      </c>
      <c r="B66" t="s">
        <v>20</v>
      </c>
      <c r="C66" t="s">
        <v>33</v>
      </c>
      <c r="D66" t="s">
        <v>22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192</v>
      </c>
      <c r="B67" t="s">
        <v>20</v>
      </c>
      <c r="C67" t="s">
        <v>33</v>
      </c>
      <c r="D67" t="s">
        <v>23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193</v>
      </c>
      <c r="B68" t="s">
        <v>20</v>
      </c>
      <c r="C68" t="s">
        <v>33</v>
      </c>
      <c r="D68" t="s">
        <v>24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194</v>
      </c>
      <c r="B69" t="s">
        <v>20</v>
      </c>
      <c r="C69" t="s">
        <v>33</v>
      </c>
      <c r="D69" t="s">
        <v>25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195</v>
      </c>
      <c r="B70" t="s">
        <v>20</v>
      </c>
      <c r="C70" t="s">
        <v>33</v>
      </c>
      <c r="D70" t="s">
        <v>26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196</v>
      </c>
      <c r="B71" t="s">
        <v>20</v>
      </c>
      <c r="C71" t="s">
        <v>33</v>
      </c>
      <c r="D71" t="s">
        <v>27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197</v>
      </c>
      <c r="B72" t="s">
        <v>20</v>
      </c>
      <c r="C72" t="s">
        <v>34</v>
      </c>
      <c r="D72" t="s">
        <v>22</v>
      </c>
      <c r="E72">
        <v>81.535497000000007</v>
      </c>
      <c r="F72">
        <v>81.538274000000001</v>
      </c>
      <c r="G72">
        <v>81.538274000000001</v>
      </c>
      <c r="H72">
        <v>81.538274000000001</v>
      </c>
      <c r="I72">
        <v>81.538274000000001</v>
      </c>
    </row>
    <row r="73" spans="1:9" x14ac:dyDescent="0.25">
      <c r="A73" t="s">
        <v>198</v>
      </c>
      <c r="B73" t="s">
        <v>20</v>
      </c>
      <c r="C73" t="s">
        <v>34</v>
      </c>
      <c r="D73" t="s">
        <v>23</v>
      </c>
      <c r="E73">
        <v>32774.49</v>
      </c>
      <c r="F73">
        <v>32774.49</v>
      </c>
      <c r="G73">
        <v>32777.64</v>
      </c>
      <c r="H73">
        <v>32774.49</v>
      </c>
      <c r="I73">
        <v>33771.72</v>
      </c>
    </row>
    <row r="74" spans="1:9" x14ac:dyDescent="0.25">
      <c r="A74" t="s">
        <v>199</v>
      </c>
      <c r="B74" t="s">
        <v>20</v>
      </c>
      <c r="C74" t="s">
        <v>34</v>
      </c>
      <c r="D74" t="s">
        <v>24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200</v>
      </c>
      <c r="B75" t="s">
        <v>20</v>
      </c>
      <c r="C75" t="s">
        <v>34</v>
      </c>
      <c r="D75" t="s">
        <v>25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201</v>
      </c>
      <c r="B76" t="s">
        <v>20</v>
      </c>
      <c r="C76" t="s">
        <v>34</v>
      </c>
      <c r="D76" t="s">
        <v>26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202</v>
      </c>
      <c r="B77" t="s">
        <v>20</v>
      </c>
      <c r="C77" t="s">
        <v>34</v>
      </c>
      <c r="D77" t="s">
        <v>27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203</v>
      </c>
      <c r="B78" t="s">
        <v>20</v>
      </c>
      <c r="C78" t="s">
        <v>35</v>
      </c>
      <c r="D78" t="s">
        <v>22</v>
      </c>
      <c r="E78">
        <v>222.20998599999999</v>
      </c>
      <c r="F78">
        <v>222.20998599999999</v>
      </c>
      <c r="G78">
        <v>222.20998599999999</v>
      </c>
      <c r="H78">
        <v>222.20998599999999</v>
      </c>
      <c r="I78">
        <v>221.02420699999999</v>
      </c>
    </row>
    <row r="79" spans="1:9" x14ac:dyDescent="0.25">
      <c r="A79" t="s">
        <v>204</v>
      </c>
      <c r="B79" t="s">
        <v>20</v>
      </c>
      <c r="C79" t="s">
        <v>35</v>
      </c>
      <c r="D79" t="s">
        <v>23</v>
      </c>
      <c r="E79">
        <v>59827.18</v>
      </c>
      <c r="F79">
        <v>59827.18</v>
      </c>
      <c r="G79">
        <v>59827.18</v>
      </c>
      <c r="H79">
        <v>59827.18</v>
      </c>
      <c r="I79">
        <v>59451.32</v>
      </c>
    </row>
    <row r="80" spans="1:9" x14ac:dyDescent="0.25">
      <c r="A80" t="s">
        <v>205</v>
      </c>
      <c r="B80" t="s">
        <v>20</v>
      </c>
      <c r="C80" t="s">
        <v>35</v>
      </c>
      <c r="D80" t="s">
        <v>24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206</v>
      </c>
      <c r="B81" t="s">
        <v>20</v>
      </c>
      <c r="C81" t="s">
        <v>35</v>
      </c>
      <c r="D81" t="s">
        <v>25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207</v>
      </c>
      <c r="B82" t="s">
        <v>20</v>
      </c>
      <c r="C82" t="s">
        <v>35</v>
      </c>
      <c r="D82" t="s">
        <v>26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208</v>
      </c>
      <c r="B83" t="s">
        <v>20</v>
      </c>
      <c r="C83" t="s">
        <v>35</v>
      </c>
      <c r="D83" t="s">
        <v>27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209</v>
      </c>
      <c r="B84" t="s">
        <v>20</v>
      </c>
      <c r="C84" t="s">
        <v>36</v>
      </c>
      <c r="D84" t="s">
        <v>22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210</v>
      </c>
      <c r="B85" t="s">
        <v>20</v>
      </c>
      <c r="C85" t="s">
        <v>36</v>
      </c>
      <c r="D85" t="s">
        <v>23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211</v>
      </c>
      <c r="B86" t="s">
        <v>20</v>
      </c>
      <c r="C86" t="s">
        <v>36</v>
      </c>
      <c r="D86" t="s">
        <v>24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212</v>
      </c>
      <c r="B87" t="s">
        <v>20</v>
      </c>
      <c r="C87" t="s">
        <v>36</v>
      </c>
      <c r="D87" t="s">
        <v>25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213</v>
      </c>
      <c r="B88" t="s">
        <v>20</v>
      </c>
      <c r="C88" t="s">
        <v>36</v>
      </c>
      <c r="D88" t="s">
        <v>26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214</v>
      </c>
      <c r="B89" t="s">
        <v>20</v>
      </c>
      <c r="C89" t="s">
        <v>36</v>
      </c>
      <c r="D89" t="s">
        <v>27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215</v>
      </c>
      <c r="B90" t="s">
        <v>20</v>
      </c>
      <c r="C90" t="s">
        <v>37</v>
      </c>
      <c r="D90" t="s">
        <v>22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216</v>
      </c>
      <c r="B91" t="s">
        <v>20</v>
      </c>
      <c r="C91" t="s">
        <v>37</v>
      </c>
      <c r="D91" t="s">
        <v>23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217</v>
      </c>
      <c r="B92" t="s">
        <v>20</v>
      </c>
      <c r="C92" t="s">
        <v>37</v>
      </c>
      <c r="D92" t="s">
        <v>24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218</v>
      </c>
      <c r="B93" t="s">
        <v>20</v>
      </c>
      <c r="C93" t="s">
        <v>37</v>
      </c>
      <c r="D93" t="s">
        <v>25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219</v>
      </c>
      <c r="B94" t="s">
        <v>20</v>
      </c>
      <c r="C94" t="s">
        <v>37</v>
      </c>
      <c r="D94" t="s">
        <v>26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220</v>
      </c>
      <c r="B95" t="s">
        <v>20</v>
      </c>
      <c r="C95" t="s">
        <v>37</v>
      </c>
      <c r="D95" t="s">
        <v>27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221</v>
      </c>
      <c r="B96" t="s">
        <v>20</v>
      </c>
      <c r="C96" t="s">
        <v>38</v>
      </c>
      <c r="D96" t="s">
        <v>22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222</v>
      </c>
      <c r="B97" t="s">
        <v>20</v>
      </c>
      <c r="C97" t="s">
        <v>38</v>
      </c>
      <c r="D97" t="s">
        <v>23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223</v>
      </c>
      <c r="B98" t="s">
        <v>20</v>
      </c>
      <c r="C98" t="s">
        <v>38</v>
      </c>
      <c r="D98" t="s">
        <v>24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224</v>
      </c>
      <c r="B99" t="s">
        <v>20</v>
      </c>
      <c r="C99" t="s">
        <v>38</v>
      </c>
      <c r="D99" t="s">
        <v>25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225</v>
      </c>
      <c r="B100" t="s">
        <v>20</v>
      </c>
      <c r="C100" t="s">
        <v>38</v>
      </c>
      <c r="D100" t="s">
        <v>26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226</v>
      </c>
      <c r="B101" t="s">
        <v>20</v>
      </c>
      <c r="C101" t="s">
        <v>38</v>
      </c>
      <c r="D101" t="s">
        <v>27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227</v>
      </c>
      <c r="B102" t="s">
        <v>20</v>
      </c>
      <c r="C102" t="s">
        <v>39</v>
      </c>
      <c r="D102" t="s">
        <v>22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228</v>
      </c>
      <c r="B103" t="s">
        <v>20</v>
      </c>
      <c r="C103" t="s">
        <v>39</v>
      </c>
      <c r="D103" t="s">
        <v>23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229</v>
      </c>
      <c r="B104" t="s">
        <v>20</v>
      </c>
      <c r="C104" t="s">
        <v>39</v>
      </c>
      <c r="D104" t="s">
        <v>24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230</v>
      </c>
      <c r="B105" t="s">
        <v>20</v>
      </c>
      <c r="C105" t="s">
        <v>39</v>
      </c>
      <c r="D105" t="s">
        <v>25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231</v>
      </c>
      <c r="B106" t="s">
        <v>20</v>
      </c>
      <c r="C106" t="s">
        <v>39</v>
      </c>
      <c r="D106" t="s">
        <v>26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232</v>
      </c>
      <c r="B107" t="s">
        <v>20</v>
      </c>
      <c r="C107" t="s">
        <v>39</v>
      </c>
      <c r="D107" t="s">
        <v>27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233</v>
      </c>
      <c r="B108" t="s">
        <v>20</v>
      </c>
      <c r="C108" t="s">
        <v>40</v>
      </c>
      <c r="D108" t="s">
        <v>22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234</v>
      </c>
      <c r="B109" t="s">
        <v>20</v>
      </c>
      <c r="C109" t="s">
        <v>40</v>
      </c>
      <c r="D109" t="s">
        <v>23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235</v>
      </c>
      <c r="B110" t="s">
        <v>20</v>
      </c>
      <c r="C110" t="s">
        <v>40</v>
      </c>
      <c r="D110" t="s">
        <v>24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236</v>
      </c>
      <c r="B111" t="s">
        <v>20</v>
      </c>
      <c r="C111" t="s">
        <v>40</v>
      </c>
      <c r="D111" t="s">
        <v>25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237</v>
      </c>
      <c r="B112" t="s">
        <v>20</v>
      </c>
      <c r="C112" t="s">
        <v>40</v>
      </c>
      <c r="D112" t="s">
        <v>26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238</v>
      </c>
      <c r="B113" t="s">
        <v>20</v>
      </c>
      <c r="C113" t="s">
        <v>40</v>
      </c>
      <c r="D113" t="s">
        <v>27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239</v>
      </c>
      <c r="B114" t="s">
        <v>20</v>
      </c>
      <c r="C114" t="s">
        <v>41</v>
      </c>
      <c r="D114" t="s">
        <v>22</v>
      </c>
      <c r="E114">
        <v>804.38304300000004</v>
      </c>
      <c r="F114">
        <v>802.99176599999998</v>
      </c>
      <c r="G114">
        <v>804.49412299999995</v>
      </c>
      <c r="H114">
        <v>802.35583299999996</v>
      </c>
      <c r="I114">
        <v>617.49094300000002</v>
      </c>
    </row>
    <row r="115" spans="1:9" x14ac:dyDescent="0.25">
      <c r="A115" t="s">
        <v>240</v>
      </c>
      <c r="B115" t="s">
        <v>20</v>
      </c>
      <c r="C115" t="s">
        <v>41</v>
      </c>
      <c r="D115" t="s">
        <v>23</v>
      </c>
    </row>
    <row r="116" spans="1:9" x14ac:dyDescent="0.25">
      <c r="A116" t="s">
        <v>241</v>
      </c>
      <c r="B116" t="s">
        <v>20</v>
      </c>
      <c r="C116" t="s">
        <v>41</v>
      </c>
      <c r="D116" t="s">
        <v>24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242</v>
      </c>
      <c r="B117" t="s">
        <v>20</v>
      </c>
      <c r="C117" t="s">
        <v>41</v>
      </c>
      <c r="D117" t="s">
        <v>25</v>
      </c>
    </row>
    <row r="118" spans="1:9" x14ac:dyDescent="0.25">
      <c r="A118" t="s">
        <v>243</v>
      </c>
      <c r="B118" t="s">
        <v>20</v>
      </c>
      <c r="C118" t="s">
        <v>41</v>
      </c>
      <c r="D118" t="s">
        <v>26</v>
      </c>
      <c r="E118">
        <v>286.37812500000001</v>
      </c>
      <c r="F118">
        <v>286.242052</v>
      </c>
      <c r="G118">
        <v>284.35091499999999</v>
      </c>
      <c r="H118">
        <v>284.33425299999999</v>
      </c>
      <c r="I118">
        <v>187.07260500000001</v>
      </c>
    </row>
    <row r="119" spans="1:9" x14ac:dyDescent="0.25">
      <c r="A119" t="s">
        <v>244</v>
      </c>
      <c r="B119" t="s">
        <v>20</v>
      </c>
      <c r="C119" t="s">
        <v>41</v>
      </c>
      <c r="D119" t="s">
        <v>27</v>
      </c>
    </row>
    <row r="120" spans="1:9" x14ac:dyDescent="0.25">
      <c r="A120" t="s">
        <v>257</v>
      </c>
      <c r="B120" t="s">
        <v>42</v>
      </c>
      <c r="C120" t="s">
        <v>50</v>
      </c>
      <c r="D120" t="s">
        <v>51</v>
      </c>
      <c r="E120">
        <v>3849.56</v>
      </c>
      <c r="F120">
        <v>3849.56</v>
      </c>
      <c r="G120">
        <v>3849.56</v>
      </c>
      <c r="H120">
        <v>3849.56</v>
      </c>
      <c r="I120">
        <v>3849.56</v>
      </c>
    </row>
    <row r="121" spans="1:9" x14ac:dyDescent="0.25">
      <c r="A121" t="s">
        <v>258</v>
      </c>
      <c r="B121" t="s">
        <v>42</v>
      </c>
      <c r="C121" t="s">
        <v>52</v>
      </c>
      <c r="D121" t="s">
        <v>51</v>
      </c>
      <c r="E121">
        <v>3331.09</v>
      </c>
      <c r="F121">
        <v>3331.09</v>
      </c>
      <c r="G121">
        <v>3331.09</v>
      </c>
      <c r="H121">
        <v>3331.09</v>
      </c>
      <c r="I121">
        <v>3321.97</v>
      </c>
    </row>
    <row r="122" spans="1:9" x14ac:dyDescent="0.25">
      <c r="A122" t="s">
        <v>259</v>
      </c>
      <c r="B122" t="s">
        <v>42</v>
      </c>
      <c r="C122" t="s">
        <v>53</v>
      </c>
      <c r="D122" t="s">
        <v>51</v>
      </c>
      <c r="E122">
        <v>518.47</v>
      </c>
      <c r="F122">
        <v>518.47</v>
      </c>
      <c r="G122">
        <v>518.47</v>
      </c>
      <c r="H122">
        <v>518.47</v>
      </c>
      <c r="I122">
        <v>527.59</v>
      </c>
    </row>
    <row r="123" spans="1:9" x14ac:dyDescent="0.25">
      <c r="A123" t="s">
        <v>260</v>
      </c>
      <c r="B123" t="s">
        <v>42</v>
      </c>
      <c r="C123" t="s">
        <v>1</v>
      </c>
      <c r="D123" t="s">
        <v>54</v>
      </c>
      <c r="E123">
        <v>0</v>
      </c>
      <c r="F123">
        <v>0</v>
      </c>
      <c r="G123">
        <v>0</v>
      </c>
      <c r="H123">
        <v>0</v>
      </c>
      <c r="I123">
        <v>1.915E-2</v>
      </c>
    </row>
    <row r="124" spans="1:9" x14ac:dyDescent="0.25">
      <c r="A124" t="s">
        <v>261</v>
      </c>
      <c r="B124" t="s">
        <v>42</v>
      </c>
      <c r="C124" t="s">
        <v>1</v>
      </c>
      <c r="D124" t="s">
        <v>55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262</v>
      </c>
      <c r="B125" t="s">
        <v>42</v>
      </c>
      <c r="C125" t="s">
        <v>1</v>
      </c>
      <c r="D125" t="s">
        <v>56</v>
      </c>
      <c r="E125">
        <v>286.45812999999998</v>
      </c>
      <c r="F125">
        <v>286.32247999999998</v>
      </c>
      <c r="G125">
        <v>284.43193000000002</v>
      </c>
      <c r="H125">
        <v>284.41424999999998</v>
      </c>
      <c r="I125">
        <v>187.12443999999999</v>
      </c>
    </row>
    <row r="126" spans="1:9" x14ac:dyDescent="0.25">
      <c r="A126" t="s">
        <v>263</v>
      </c>
      <c r="B126" t="s">
        <v>42</v>
      </c>
      <c r="C126" t="s">
        <v>1</v>
      </c>
      <c r="D126" t="s">
        <v>57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264</v>
      </c>
      <c r="B127" t="s">
        <v>42</v>
      </c>
      <c r="C127" t="s">
        <v>1</v>
      </c>
      <c r="D127" t="s">
        <v>58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265</v>
      </c>
      <c r="B128" t="s">
        <v>42</v>
      </c>
      <c r="C128" t="s">
        <v>1</v>
      </c>
      <c r="D128" t="s">
        <v>59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266</v>
      </c>
      <c r="B129" t="s">
        <v>42</v>
      </c>
      <c r="C129" t="s">
        <v>2</v>
      </c>
      <c r="D129" t="s">
        <v>54</v>
      </c>
      <c r="E129">
        <v>129.64895000000001</v>
      </c>
      <c r="F129">
        <v>129.12476000000001</v>
      </c>
      <c r="G129">
        <v>129.73616000000001</v>
      </c>
      <c r="H129">
        <v>128.80143000000001</v>
      </c>
      <c r="I129">
        <v>90.457610000000003</v>
      </c>
    </row>
    <row r="130" spans="1:9" x14ac:dyDescent="0.25">
      <c r="A130" t="s">
        <v>267</v>
      </c>
      <c r="B130" t="s">
        <v>42</v>
      </c>
      <c r="C130" t="s">
        <v>2</v>
      </c>
      <c r="D130" t="s">
        <v>55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268</v>
      </c>
      <c r="B131" t="s">
        <v>42</v>
      </c>
      <c r="C131" t="s">
        <v>2</v>
      </c>
      <c r="D131" t="s">
        <v>56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269</v>
      </c>
      <c r="B132" t="s">
        <v>42</v>
      </c>
      <c r="C132" t="s">
        <v>2</v>
      </c>
      <c r="D132" t="s">
        <v>57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270</v>
      </c>
      <c r="B133" t="s">
        <v>42</v>
      </c>
      <c r="C133" t="s">
        <v>2</v>
      </c>
      <c r="D133" t="s">
        <v>58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271</v>
      </c>
      <c r="B134" t="s">
        <v>42</v>
      </c>
      <c r="C134" t="s">
        <v>2</v>
      </c>
      <c r="D134" t="s">
        <v>59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272</v>
      </c>
      <c r="B135" t="s">
        <v>42</v>
      </c>
      <c r="C135" t="s">
        <v>21</v>
      </c>
      <c r="D135" t="s">
        <v>54</v>
      </c>
      <c r="E135">
        <v>114.05784</v>
      </c>
      <c r="F135">
        <v>114.05784</v>
      </c>
      <c r="G135">
        <v>114.05784</v>
      </c>
      <c r="H135">
        <v>114.05784</v>
      </c>
      <c r="I135">
        <v>92.190359999999998</v>
      </c>
    </row>
    <row r="136" spans="1:9" x14ac:dyDescent="0.25">
      <c r="A136" t="s">
        <v>273</v>
      </c>
      <c r="B136" t="s">
        <v>42</v>
      </c>
      <c r="C136" t="s">
        <v>21</v>
      </c>
      <c r="D136" t="s">
        <v>55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274</v>
      </c>
      <c r="B137" t="s">
        <v>42</v>
      </c>
      <c r="C137" t="s">
        <v>21</v>
      </c>
      <c r="D137" t="s">
        <v>56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275</v>
      </c>
      <c r="B138" t="s">
        <v>42</v>
      </c>
      <c r="C138" t="s">
        <v>21</v>
      </c>
      <c r="D138" t="s">
        <v>57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276</v>
      </c>
      <c r="B139" t="s">
        <v>42</v>
      </c>
      <c r="C139" t="s">
        <v>21</v>
      </c>
      <c r="D139" t="s">
        <v>58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">
        <v>277</v>
      </c>
      <c r="B140" t="s">
        <v>42</v>
      </c>
      <c r="C140" t="s">
        <v>21</v>
      </c>
      <c r="D140" t="s">
        <v>59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278</v>
      </c>
      <c r="B141" t="s">
        <v>42</v>
      </c>
      <c r="C141" t="s">
        <v>28</v>
      </c>
      <c r="D141" t="s">
        <v>54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279</v>
      </c>
      <c r="B142" t="s">
        <v>42</v>
      </c>
      <c r="C142" t="s">
        <v>28</v>
      </c>
      <c r="D142" t="s">
        <v>55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280</v>
      </c>
      <c r="B143" t="s">
        <v>42</v>
      </c>
      <c r="C143" t="s">
        <v>28</v>
      </c>
      <c r="D143" t="s">
        <v>56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281</v>
      </c>
      <c r="B144" t="s">
        <v>42</v>
      </c>
      <c r="C144" t="s">
        <v>28</v>
      </c>
      <c r="D144" t="s">
        <v>57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282</v>
      </c>
      <c r="B145" t="s">
        <v>42</v>
      </c>
      <c r="C145" t="s">
        <v>28</v>
      </c>
      <c r="D145" t="s">
        <v>58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283</v>
      </c>
      <c r="B146" t="s">
        <v>42</v>
      </c>
      <c r="C146" t="s">
        <v>28</v>
      </c>
      <c r="D146" t="s">
        <v>59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284</v>
      </c>
      <c r="B147" t="s">
        <v>42</v>
      </c>
      <c r="C147" t="s">
        <v>60</v>
      </c>
      <c r="D147" t="s">
        <v>54</v>
      </c>
      <c r="E147">
        <v>222.27203</v>
      </c>
      <c r="F147">
        <v>222.27203</v>
      </c>
      <c r="G147">
        <v>222.27203</v>
      </c>
      <c r="H147">
        <v>222.27203</v>
      </c>
      <c r="I147">
        <v>221.08552</v>
      </c>
    </row>
    <row r="148" spans="1:9" x14ac:dyDescent="0.25">
      <c r="A148" t="s">
        <v>285</v>
      </c>
      <c r="B148" t="s">
        <v>42</v>
      </c>
      <c r="C148" t="s">
        <v>60</v>
      </c>
      <c r="D148" t="s">
        <v>55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286</v>
      </c>
      <c r="B149" t="s">
        <v>42</v>
      </c>
      <c r="C149" t="s">
        <v>60</v>
      </c>
      <c r="D149" t="s">
        <v>56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287</v>
      </c>
      <c r="B150" t="s">
        <v>42</v>
      </c>
      <c r="C150" t="s">
        <v>60</v>
      </c>
      <c r="D150" t="s">
        <v>57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288</v>
      </c>
      <c r="B151" t="s">
        <v>42</v>
      </c>
      <c r="C151" t="s">
        <v>60</v>
      </c>
      <c r="D151" t="s">
        <v>58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289</v>
      </c>
      <c r="B152" t="s">
        <v>42</v>
      </c>
      <c r="C152" t="s">
        <v>60</v>
      </c>
      <c r="D152" t="s">
        <v>59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290</v>
      </c>
      <c r="B153" t="s">
        <v>42</v>
      </c>
      <c r="C153" t="s">
        <v>61</v>
      </c>
      <c r="D153" t="s">
        <v>54</v>
      </c>
      <c r="E153">
        <v>7.3475999999999999</v>
      </c>
      <c r="F153">
        <v>7.3475999999999999</v>
      </c>
      <c r="G153">
        <v>7.3475999999999999</v>
      </c>
      <c r="H153">
        <v>7.3475999999999999</v>
      </c>
      <c r="I153">
        <v>7.3475999999999999</v>
      </c>
    </row>
    <row r="154" spans="1:9" x14ac:dyDescent="0.25">
      <c r="A154" t="s">
        <v>291</v>
      </c>
      <c r="B154" t="s">
        <v>42</v>
      </c>
      <c r="C154" t="s">
        <v>61</v>
      </c>
      <c r="D154" t="s">
        <v>55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292</v>
      </c>
      <c r="B155" t="s">
        <v>42</v>
      </c>
      <c r="C155" t="s">
        <v>61</v>
      </c>
      <c r="D155" t="s">
        <v>56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293</v>
      </c>
      <c r="B156" t="s">
        <v>42</v>
      </c>
      <c r="C156" t="s">
        <v>61</v>
      </c>
      <c r="D156" t="s">
        <v>57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294</v>
      </c>
      <c r="B157" t="s">
        <v>42</v>
      </c>
      <c r="C157" t="s">
        <v>61</v>
      </c>
      <c r="D157" t="s">
        <v>58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295</v>
      </c>
      <c r="B158" t="s">
        <v>42</v>
      </c>
      <c r="C158" t="s">
        <v>61</v>
      </c>
      <c r="D158" t="s">
        <v>59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296</v>
      </c>
      <c r="B159" t="s">
        <v>42</v>
      </c>
      <c r="C159" t="s">
        <v>4</v>
      </c>
      <c r="D159" t="s">
        <v>54</v>
      </c>
      <c r="E159">
        <v>239.76335</v>
      </c>
      <c r="F159">
        <v>238.92669000000001</v>
      </c>
      <c r="G159">
        <v>239.79218</v>
      </c>
      <c r="H159">
        <v>238.60997</v>
      </c>
      <c r="I159">
        <v>123.05989</v>
      </c>
    </row>
    <row r="160" spans="1:9" x14ac:dyDescent="0.25">
      <c r="A160" t="s">
        <v>297</v>
      </c>
      <c r="B160" t="s">
        <v>42</v>
      </c>
      <c r="C160" t="s">
        <v>4</v>
      </c>
      <c r="D160" t="s">
        <v>55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298</v>
      </c>
      <c r="B161" t="s">
        <v>42</v>
      </c>
      <c r="C161" t="s">
        <v>4</v>
      </c>
      <c r="D161" t="s">
        <v>56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299</v>
      </c>
      <c r="B162" t="s">
        <v>42</v>
      </c>
      <c r="C162" t="s">
        <v>4</v>
      </c>
      <c r="D162" t="s">
        <v>57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300</v>
      </c>
      <c r="B163" t="s">
        <v>42</v>
      </c>
      <c r="C163" t="s">
        <v>4</v>
      </c>
      <c r="D163" t="s">
        <v>58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301</v>
      </c>
      <c r="B164" t="s">
        <v>42</v>
      </c>
      <c r="C164" t="s">
        <v>4</v>
      </c>
      <c r="D164" t="s">
        <v>59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302</v>
      </c>
      <c r="B165" t="s">
        <v>42</v>
      </c>
      <c r="C165" t="s">
        <v>3</v>
      </c>
      <c r="D165" t="s">
        <v>54</v>
      </c>
      <c r="E165">
        <v>9.6371500000000001</v>
      </c>
      <c r="F165">
        <v>9.6041500000000006</v>
      </c>
      <c r="G165">
        <v>9.6299700000000001</v>
      </c>
      <c r="H165">
        <v>9.6089500000000001</v>
      </c>
      <c r="I165">
        <v>1.61937</v>
      </c>
    </row>
    <row r="166" spans="1:9" x14ac:dyDescent="0.25">
      <c r="A166" t="s">
        <v>303</v>
      </c>
      <c r="B166" t="s">
        <v>42</v>
      </c>
      <c r="C166" t="s">
        <v>3</v>
      </c>
      <c r="D166" t="s">
        <v>55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304</v>
      </c>
      <c r="B167" t="s">
        <v>42</v>
      </c>
      <c r="C167" t="s">
        <v>3</v>
      </c>
      <c r="D167" t="s">
        <v>56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305</v>
      </c>
      <c r="B168" t="s">
        <v>42</v>
      </c>
      <c r="C168" t="s">
        <v>3</v>
      </c>
      <c r="D168" t="s">
        <v>57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306</v>
      </c>
      <c r="B169" t="s">
        <v>42</v>
      </c>
      <c r="C169" t="s">
        <v>3</v>
      </c>
      <c r="D169" t="s">
        <v>58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307</v>
      </c>
      <c r="B170" t="s">
        <v>42</v>
      </c>
      <c r="C170" t="s">
        <v>3</v>
      </c>
      <c r="D170" t="s">
        <v>59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308</v>
      </c>
      <c r="B171" t="s">
        <v>42</v>
      </c>
      <c r="C171" t="s">
        <v>31</v>
      </c>
      <c r="D171" t="s">
        <v>54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309</v>
      </c>
      <c r="B172" t="s">
        <v>42</v>
      </c>
      <c r="C172" t="s">
        <v>31</v>
      </c>
      <c r="D172" t="s">
        <v>55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310</v>
      </c>
      <c r="B173" t="s">
        <v>42</v>
      </c>
      <c r="C173" t="s">
        <v>31</v>
      </c>
      <c r="D173" t="s">
        <v>56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311</v>
      </c>
      <c r="B174" t="s">
        <v>42</v>
      </c>
      <c r="C174" t="s">
        <v>31</v>
      </c>
      <c r="D174" t="s">
        <v>57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312</v>
      </c>
      <c r="B175" t="s">
        <v>42</v>
      </c>
      <c r="C175" t="s">
        <v>31</v>
      </c>
      <c r="D175" t="s">
        <v>58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313</v>
      </c>
      <c r="B176" t="s">
        <v>42</v>
      </c>
      <c r="C176" t="s">
        <v>31</v>
      </c>
      <c r="D176" t="s">
        <v>59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314</v>
      </c>
      <c r="B177" t="s">
        <v>42</v>
      </c>
      <c r="C177" t="s">
        <v>62</v>
      </c>
      <c r="D177" t="s">
        <v>54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315</v>
      </c>
      <c r="B178" t="s">
        <v>42</v>
      </c>
      <c r="C178" t="s">
        <v>62</v>
      </c>
      <c r="D178" t="s">
        <v>55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316</v>
      </c>
      <c r="B179" t="s">
        <v>42</v>
      </c>
      <c r="C179" t="s">
        <v>62</v>
      </c>
      <c r="D179" t="s">
        <v>56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317</v>
      </c>
      <c r="B180" t="s">
        <v>42</v>
      </c>
      <c r="C180" t="s">
        <v>62</v>
      </c>
      <c r="D180" t="s">
        <v>57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318</v>
      </c>
      <c r="B181" t="s">
        <v>42</v>
      </c>
      <c r="C181" t="s">
        <v>62</v>
      </c>
      <c r="D181" t="s">
        <v>58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319</v>
      </c>
      <c r="B182" t="s">
        <v>42</v>
      </c>
      <c r="C182" t="s">
        <v>62</v>
      </c>
      <c r="D182" t="s">
        <v>59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320</v>
      </c>
      <c r="B183" t="s">
        <v>42</v>
      </c>
      <c r="C183" t="s">
        <v>63</v>
      </c>
      <c r="D183" t="s">
        <v>54</v>
      </c>
      <c r="E183">
        <v>0.32300000000000001</v>
      </c>
      <c r="F183">
        <v>0.32300000000000001</v>
      </c>
      <c r="G183">
        <v>0.32300000000000001</v>
      </c>
      <c r="H183">
        <v>0.32300000000000001</v>
      </c>
      <c r="I183">
        <v>0.32300000000000001</v>
      </c>
    </row>
    <row r="184" spans="1:9" x14ac:dyDescent="0.25">
      <c r="A184" t="s">
        <v>321</v>
      </c>
      <c r="B184" t="s">
        <v>42</v>
      </c>
      <c r="C184" t="s">
        <v>63</v>
      </c>
      <c r="D184" t="s">
        <v>55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322</v>
      </c>
      <c r="B185" t="s">
        <v>42</v>
      </c>
      <c r="C185" t="s">
        <v>63</v>
      </c>
      <c r="D185" t="s">
        <v>56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323</v>
      </c>
      <c r="B186" t="s">
        <v>42</v>
      </c>
      <c r="C186" t="s">
        <v>63</v>
      </c>
      <c r="D186" t="s">
        <v>57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324</v>
      </c>
      <c r="B187" t="s">
        <v>42</v>
      </c>
      <c r="C187" t="s">
        <v>63</v>
      </c>
      <c r="D187" t="s">
        <v>58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325</v>
      </c>
      <c r="B188" t="s">
        <v>42</v>
      </c>
      <c r="C188" t="s">
        <v>63</v>
      </c>
      <c r="D188" t="s">
        <v>59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326</v>
      </c>
      <c r="B189" t="s">
        <v>42</v>
      </c>
      <c r="C189" t="s">
        <v>64</v>
      </c>
      <c r="D189" t="s">
        <v>54</v>
      </c>
      <c r="E189">
        <v>81.559560000000005</v>
      </c>
      <c r="F189">
        <v>81.560289999999995</v>
      </c>
      <c r="G189">
        <v>81.560680000000005</v>
      </c>
      <c r="H189">
        <v>81.559899999999999</v>
      </c>
      <c r="I189">
        <v>81.560050000000004</v>
      </c>
    </row>
    <row r="190" spans="1:9" x14ac:dyDescent="0.25">
      <c r="A190" t="s">
        <v>327</v>
      </c>
      <c r="B190" t="s">
        <v>42</v>
      </c>
      <c r="C190" t="s">
        <v>64</v>
      </c>
      <c r="D190" t="s">
        <v>55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328</v>
      </c>
      <c r="B191" t="s">
        <v>42</v>
      </c>
      <c r="C191" t="s">
        <v>64</v>
      </c>
      <c r="D191" t="s">
        <v>56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329</v>
      </c>
      <c r="B192" t="s">
        <v>42</v>
      </c>
      <c r="C192" t="s">
        <v>64</v>
      </c>
      <c r="D192" t="s">
        <v>57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330</v>
      </c>
      <c r="B193" t="s">
        <v>42</v>
      </c>
      <c r="C193" t="s">
        <v>64</v>
      </c>
      <c r="D193" t="s">
        <v>58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331</v>
      </c>
      <c r="B194" t="s">
        <v>42</v>
      </c>
      <c r="C194" t="s">
        <v>64</v>
      </c>
      <c r="D194" t="s">
        <v>59</v>
      </c>
      <c r="E194">
        <v>1263.5999999999999</v>
      </c>
      <c r="F194">
        <v>1263.5999999999999</v>
      </c>
      <c r="G194">
        <v>1263.5999999999999</v>
      </c>
      <c r="H194">
        <v>1263.5999999999999</v>
      </c>
      <c r="I194">
        <v>1263.5999999999999</v>
      </c>
    </row>
    <row r="195" spans="1:9" x14ac:dyDescent="0.25">
      <c r="A195" t="s">
        <v>332</v>
      </c>
      <c r="B195" t="s">
        <v>42</v>
      </c>
      <c r="C195" t="s">
        <v>65</v>
      </c>
      <c r="D195" t="s">
        <v>54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t="s">
        <v>333</v>
      </c>
      <c r="B196" t="s">
        <v>42</v>
      </c>
      <c r="C196" t="s">
        <v>65</v>
      </c>
      <c r="D196" t="s">
        <v>55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334</v>
      </c>
      <c r="B197" t="s">
        <v>42</v>
      </c>
      <c r="C197" t="s">
        <v>65</v>
      </c>
      <c r="D197" t="s">
        <v>56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335</v>
      </c>
      <c r="B198" t="s">
        <v>42</v>
      </c>
      <c r="C198" t="s">
        <v>65</v>
      </c>
      <c r="D198" t="s">
        <v>57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336</v>
      </c>
      <c r="B199" t="s">
        <v>42</v>
      </c>
      <c r="C199" t="s">
        <v>65</v>
      </c>
      <c r="D199" t="s">
        <v>58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337</v>
      </c>
      <c r="B200" t="s">
        <v>42</v>
      </c>
      <c r="C200" t="s">
        <v>65</v>
      </c>
      <c r="D200" t="s">
        <v>59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338</v>
      </c>
      <c r="B201" t="s">
        <v>42</v>
      </c>
      <c r="C201" t="s">
        <v>66</v>
      </c>
      <c r="D201" t="s">
        <v>54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339</v>
      </c>
      <c r="B202" t="s">
        <v>42</v>
      </c>
      <c r="C202" t="s">
        <v>66</v>
      </c>
      <c r="D202" t="s">
        <v>55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340</v>
      </c>
      <c r="B203" t="s">
        <v>42</v>
      </c>
      <c r="C203" t="s">
        <v>66</v>
      </c>
      <c r="D203" t="s">
        <v>56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341</v>
      </c>
      <c r="B204" t="s">
        <v>42</v>
      </c>
      <c r="C204" t="s">
        <v>66</v>
      </c>
      <c r="D204" t="s">
        <v>57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342</v>
      </c>
      <c r="B205" t="s">
        <v>42</v>
      </c>
      <c r="C205" t="s">
        <v>66</v>
      </c>
      <c r="D205" t="s">
        <v>58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343</v>
      </c>
      <c r="B206" t="s">
        <v>42</v>
      </c>
      <c r="C206" t="s">
        <v>66</v>
      </c>
      <c r="D206" t="s">
        <v>59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344</v>
      </c>
      <c r="B207" t="s">
        <v>42</v>
      </c>
      <c r="D207" t="s">
        <v>54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345</v>
      </c>
      <c r="B208" t="s">
        <v>42</v>
      </c>
      <c r="D208" t="s">
        <v>55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346</v>
      </c>
      <c r="B209" t="s">
        <v>42</v>
      </c>
      <c r="D209" t="s">
        <v>56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347</v>
      </c>
      <c r="B210" t="s">
        <v>42</v>
      </c>
      <c r="D210" t="s">
        <v>57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t="s">
        <v>348</v>
      </c>
      <c r="B211" t="s">
        <v>42</v>
      </c>
      <c r="D211" t="s">
        <v>58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349</v>
      </c>
      <c r="B212" t="s">
        <v>42</v>
      </c>
      <c r="D212" t="s">
        <v>59</v>
      </c>
    </row>
    <row r="213" spans="1:9" x14ac:dyDescent="0.25">
      <c r="A213" t="s">
        <v>350</v>
      </c>
      <c r="B213" t="s">
        <v>42</v>
      </c>
      <c r="C213" t="s">
        <v>67</v>
      </c>
      <c r="D213" t="s">
        <v>54</v>
      </c>
      <c r="E213">
        <v>804.60949000000005</v>
      </c>
      <c r="F213">
        <v>803.21635000000003</v>
      </c>
      <c r="G213">
        <v>804.71946000000003</v>
      </c>
      <c r="H213">
        <v>802.58070999999995</v>
      </c>
      <c r="I213">
        <v>617.66254000000004</v>
      </c>
    </row>
    <row r="214" spans="1:9" x14ac:dyDescent="0.25">
      <c r="A214" t="s">
        <v>351</v>
      </c>
      <c r="B214" t="s">
        <v>42</v>
      </c>
      <c r="C214" t="s">
        <v>67</v>
      </c>
      <c r="D214" t="s">
        <v>55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352</v>
      </c>
      <c r="B215" t="s">
        <v>42</v>
      </c>
      <c r="C215" t="s">
        <v>67</v>
      </c>
      <c r="D215" t="s">
        <v>56</v>
      </c>
      <c r="E215">
        <v>286.45812999999998</v>
      </c>
      <c r="F215">
        <v>286.32247999999998</v>
      </c>
      <c r="G215">
        <v>284.43193000000002</v>
      </c>
      <c r="H215">
        <v>284.41424999999998</v>
      </c>
      <c r="I215">
        <v>187.12443999999999</v>
      </c>
    </row>
    <row r="216" spans="1:9" x14ac:dyDescent="0.25">
      <c r="A216" t="s">
        <v>353</v>
      </c>
      <c r="B216" t="s">
        <v>42</v>
      </c>
      <c r="C216" t="s">
        <v>67</v>
      </c>
      <c r="D216" t="s">
        <v>57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354</v>
      </c>
      <c r="B217" t="s">
        <v>42</v>
      </c>
      <c r="C217" t="s">
        <v>67</v>
      </c>
      <c r="D217" t="s">
        <v>58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355</v>
      </c>
      <c r="B218" t="s">
        <v>42</v>
      </c>
      <c r="C218" t="s">
        <v>67</v>
      </c>
      <c r="D218" t="s">
        <v>59</v>
      </c>
      <c r="E218">
        <v>1263.5999999999999</v>
      </c>
      <c r="F218">
        <v>1263.5999999999999</v>
      </c>
      <c r="G218">
        <v>1263.5999999999999</v>
      </c>
      <c r="H218">
        <v>1263.5999999999999</v>
      </c>
      <c r="I218">
        <v>1263.5999999999999</v>
      </c>
    </row>
    <row r="219" spans="1:9" x14ac:dyDescent="0.25">
      <c r="A219" t="s">
        <v>356</v>
      </c>
      <c r="B219" t="s">
        <v>42</v>
      </c>
      <c r="C219" t="s">
        <v>68</v>
      </c>
      <c r="D219" t="s">
        <v>69</v>
      </c>
      <c r="E219">
        <v>88.5</v>
      </c>
      <c r="F219">
        <v>82</v>
      </c>
      <c r="G219">
        <v>86</v>
      </c>
      <c r="H219">
        <v>86</v>
      </c>
      <c r="I219">
        <v>77.5</v>
      </c>
    </row>
    <row r="220" spans="1:9" x14ac:dyDescent="0.25">
      <c r="A220" t="s">
        <v>357</v>
      </c>
      <c r="B220" t="s">
        <v>42</v>
      </c>
      <c r="C220" t="s">
        <v>70</v>
      </c>
      <c r="D220" t="s">
        <v>69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358</v>
      </c>
      <c r="B221" t="s">
        <v>42</v>
      </c>
      <c r="C221" t="s">
        <v>71</v>
      </c>
      <c r="D221" t="s">
        <v>69</v>
      </c>
      <c r="E221">
        <v>3323.5</v>
      </c>
      <c r="F221">
        <v>3327</v>
      </c>
      <c r="G221">
        <v>3323</v>
      </c>
      <c r="H221">
        <v>3329</v>
      </c>
      <c r="I221">
        <v>2791</v>
      </c>
    </row>
    <row r="222" spans="1:9" x14ac:dyDescent="0.25">
      <c r="A222" t="s">
        <v>359</v>
      </c>
      <c r="B222" t="s">
        <v>7</v>
      </c>
      <c r="C222" t="s">
        <v>72</v>
      </c>
      <c r="D222" t="s">
        <v>73</v>
      </c>
      <c r="E222">
        <v>2143.9699999999998</v>
      </c>
      <c r="F222">
        <v>2143.9699999999998</v>
      </c>
      <c r="G222">
        <v>2143.9699999999998</v>
      </c>
      <c r="H222">
        <v>2143.9699999999998</v>
      </c>
      <c r="I222">
        <v>2143.9699999999998</v>
      </c>
    </row>
    <row r="223" spans="1:9" x14ac:dyDescent="0.25">
      <c r="A223" t="s">
        <v>360</v>
      </c>
      <c r="B223" t="s">
        <v>7</v>
      </c>
      <c r="C223" t="s">
        <v>72</v>
      </c>
      <c r="D223" t="s">
        <v>74</v>
      </c>
      <c r="E223">
        <v>405.68</v>
      </c>
      <c r="F223">
        <v>663.6</v>
      </c>
      <c r="G223">
        <v>412.33</v>
      </c>
      <c r="H223">
        <v>662.37</v>
      </c>
      <c r="I223">
        <v>405.68</v>
      </c>
    </row>
    <row r="224" spans="1:9" x14ac:dyDescent="0.25">
      <c r="A224" t="s">
        <v>361</v>
      </c>
      <c r="B224" t="s">
        <v>7</v>
      </c>
      <c r="C224" t="s">
        <v>72</v>
      </c>
      <c r="D224" t="s">
        <v>75</v>
      </c>
      <c r="E224">
        <v>662.37</v>
      </c>
      <c r="F224">
        <v>405.68</v>
      </c>
      <c r="G224">
        <v>663.6</v>
      </c>
      <c r="H224">
        <v>412.33</v>
      </c>
      <c r="I224">
        <v>662.37</v>
      </c>
    </row>
    <row r="225" spans="1:9" x14ac:dyDescent="0.25">
      <c r="A225" t="s">
        <v>362</v>
      </c>
      <c r="B225" t="s">
        <v>7</v>
      </c>
      <c r="C225" t="s">
        <v>72</v>
      </c>
      <c r="D225" t="s">
        <v>76</v>
      </c>
      <c r="E225">
        <v>412.33</v>
      </c>
      <c r="F225">
        <v>662.37</v>
      </c>
      <c r="G225">
        <v>405.68</v>
      </c>
      <c r="H225">
        <v>663.6</v>
      </c>
      <c r="I225">
        <v>412.33</v>
      </c>
    </row>
    <row r="226" spans="1:9" x14ac:dyDescent="0.25">
      <c r="A226" t="s">
        <v>363</v>
      </c>
      <c r="B226" t="s">
        <v>7</v>
      </c>
      <c r="C226" t="s">
        <v>72</v>
      </c>
      <c r="D226" t="s">
        <v>77</v>
      </c>
      <c r="E226">
        <v>663.6</v>
      </c>
      <c r="F226">
        <v>412.33</v>
      </c>
      <c r="G226">
        <v>662.37</v>
      </c>
      <c r="H226">
        <v>405.68</v>
      </c>
      <c r="I226">
        <v>663.6</v>
      </c>
    </row>
    <row r="227" spans="1:9" x14ac:dyDescent="0.25">
      <c r="A227" t="s">
        <v>364</v>
      </c>
      <c r="B227" t="s">
        <v>7</v>
      </c>
      <c r="C227" t="s">
        <v>365</v>
      </c>
      <c r="D227" t="s">
        <v>73</v>
      </c>
      <c r="E227">
        <v>2143.9699999999998</v>
      </c>
      <c r="F227">
        <v>2143.9699999999998</v>
      </c>
      <c r="G227">
        <v>2143.9699999999998</v>
      </c>
      <c r="H227">
        <v>2143.9699999999998</v>
      </c>
      <c r="I227">
        <v>2143.9699999999998</v>
      </c>
    </row>
    <row r="228" spans="1:9" x14ac:dyDescent="0.25">
      <c r="A228" t="s">
        <v>366</v>
      </c>
      <c r="B228" t="s">
        <v>7</v>
      </c>
      <c r="C228" t="s">
        <v>365</v>
      </c>
      <c r="D228" t="s">
        <v>74</v>
      </c>
      <c r="E228">
        <v>405.68</v>
      </c>
      <c r="F228">
        <v>663.6</v>
      </c>
      <c r="G228">
        <v>412.33</v>
      </c>
      <c r="H228">
        <v>662.37</v>
      </c>
      <c r="I228">
        <v>405.68</v>
      </c>
    </row>
    <row r="229" spans="1:9" x14ac:dyDescent="0.25">
      <c r="A229" t="s">
        <v>367</v>
      </c>
      <c r="B229" t="s">
        <v>7</v>
      </c>
      <c r="C229" t="s">
        <v>365</v>
      </c>
      <c r="D229" t="s">
        <v>75</v>
      </c>
      <c r="E229">
        <v>662.37</v>
      </c>
      <c r="F229">
        <v>405.68</v>
      </c>
      <c r="G229">
        <v>663.6</v>
      </c>
      <c r="H229">
        <v>412.33</v>
      </c>
      <c r="I229">
        <v>662.37</v>
      </c>
    </row>
    <row r="230" spans="1:9" x14ac:dyDescent="0.25">
      <c r="A230" t="s">
        <v>368</v>
      </c>
      <c r="B230" t="s">
        <v>7</v>
      </c>
      <c r="C230" t="s">
        <v>365</v>
      </c>
      <c r="D230" t="s">
        <v>76</v>
      </c>
      <c r="E230">
        <v>412.33</v>
      </c>
      <c r="F230">
        <v>662.37</v>
      </c>
      <c r="G230">
        <v>405.68</v>
      </c>
      <c r="H230">
        <v>663.6</v>
      </c>
      <c r="I230">
        <v>412.33</v>
      </c>
    </row>
    <row r="231" spans="1:9" x14ac:dyDescent="0.25">
      <c r="A231" t="s">
        <v>369</v>
      </c>
      <c r="B231" t="s">
        <v>7</v>
      </c>
      <c r="C231" t="s">
        <v>365</v>
      </c>
      <c r="D231" t="s">
        <v>77</v>
      </c>
      <c r="E231">
        <v>663.6</v>
      </c>
      <c r="F231">
        <v>412.33</v>
      </c>
      <c r="G231">
        <v>662.37</v>
      </c>
      <c r="H231">
        <v>405.68</v>
      </c>
      <c r="I231">
        <v>663.6</v>
      </c>
    </row>
    <row r="232" spans="1:9" x14ac:dyDescent="0.25">
      <c r="A232" t="s">
        <v>370</v>
      </c>
      <c r="B232" t="s">
        <v>7</v>
      </c>
      <c r="C232" t="s">
        <v>78</v>
      </c>
      <c r="D232" t="s">
        <v>73</v>
      </c>
      <c r="E232">
        <v>849.16</v>
      </c>
      <c r="F232">
        <v>849.16</v>
      </c>
      <c r="G232">
        <v>849.16</v>
      </c>
      <c r="H232">
        <v>849.16</v>
      </c>
      <c r="I232">
        <v>1208.02</v>
      </c>
    </row>
    <row r="233" spans="1:9" x14ac:dyDescent="0.25">
      <c r="A233" t="s">
        <v>371</v>
      </c>
      <c r="B233" t="s">
        <v>7</v>
      </c>
      <c r="C233" t="s">
        <v>78</v>
      </c>
      <c r="D233" t="s">
        <v>74</v>
      </c>
      <c r="E233">
        <v>160.29</v>
      </c>
      <c r="F233">
        <v>261.67</v>
      </c>
      <c r="G233">
        <v>162.84</v>
      </c>
      <c r="H233">
        <v>264.36</v>
      </c>
      <c r="I233">
        <v>234.77</v>
      </c>
    </row>
    <row r="234" spans="1:9" x14ac:dyDescent="0.25">
      <c r="A234" t="s">
        <v>372</v>
      </c>
      <c r="B234" t="s">
        <v>7</v>
      </c>
      <c r="C234" t="s">
        <v>78</v>
      </c>
      <c r="D234" t="s">
        <v>75</v>
      </c>
      <c r="E234">
        <v>264.36</v>
      </c>
      <c r="F234">
        <v>160.29</v>
      </c>
      <c r="G234">
        <v>261.67</v>
      </c>
      <c r="H234">
        <v>162.84</v>
      </c>
      <c r="I234">
        <v>370.76</v>
      </c>
    </row>
    <row r="235" spans="1:9" x14ac:dyDescent="0.25">
      <c r="A235" t="s">
        <v>373</v>
      </c>
      <c r="B235" t="s">
        <v>7</v>
      </c>
      <c r="C235" t="s">
        <v>78</v>
      </c>
      <c r="D235" t="s">
        <v>76</v>
      </c>
      <c r="E235">
        <v>162.84</v>
      </c>
      <c r="F235">
        <v>264.36</v>
      </c>
      <c r="G235">
        <v>160.29</v>
      </c>
      <c r="H235">
        <v>261.67</v>
      </c>
      <c r="I235">
        <v>254.9</v>
      </c>
    </row>
    <row r="236" spans="1:9" x14ac:dyDescent="0.25">
      <c r="A236" t="s">
        <v>374</v>
      </c>
      <c r="B236" t="s">
        <v>7</v>
      </c>
      <c r="C236" t="s">
        <v>78</v>
      </c>
      <c r="D236" t="s">
        <v>77</v>
      </c>
      <c r="E236">
        <v>261.67</v>
      </c>
      <c r="F236">
        <v>162.84</v>
      </c>
      <c r="G236">
        <v>264.36</v>
      </c>
      <c r="H236">
        <v>160.29</v>
      </c>
      <c r="I236">
        <v>347.59</v>
      </c>
    </row>
    <row r="237" spans="1:9" x14ac:dyDescent="0.25">
      <c r="A237" t="s">
        <v>375</v>
      </c>
      <c r="B237" t="s">
        <v>7</v>
      </c>
      <c r="C237" t="s">
        <v>376</v>
      </c>
      <c r="D237" t="s">
        <v>73</v>
      </c>
      <c r="E237">
        <v>39.61</v>
      </c>
      <c r="F237">
        <v>39.61</v>
      </c>
      <c r="G237">
        <v>39.61</v>
      </c>
      <c r="H237">
        <v>39.61</v>
      </c>
      <c r="I237">
        <v>56.34</v>
      </c>
    </row>
    <row r="238" spans="1:9" x14ac:dyDescent="0.25">
      <c r="A238" t="s">
        <v>377</v>
      </c>
      <c r="B238" t="s">
        <v>7</v>
      </c>
      <c r="C238" t="s">
        <v>376</v>
      </c>
      <c r="D238" t="s">
        <v>74</v>
      </c>
      <c r="E238">
        <v>39.51</v>
      </c>
      <c r="F238">
        <v>39.43</v>
      </c>
      <c r="G238">
        <v>39.49</v>
      </c>
      <c r="H238">
        <v>39.909999999999997</v>
      </c>
      <c r="I238">
        <v>57.87</v>
      </c>
    </row>
    <row r="239" spans="1:9" x14ac:dyDescent="0.25">
      <c r="A239" t="s">
        <v>378</v>
      </c>
      <c r="B239" t="s">
        <v>7</v>
      </c>
      <c r="C239" t="s">
        <v>376</v>
      </c>
      <c r="D239" t="s">
        <v>75</v>
      </c>
      <c r="E239">
        <v>39.909999999999997</v>
      </c>
      <c r="F239">
        <v>39.51</v>
      </c>
      <c r="G239">
        <v>39.43</v>
      </c>
      <c r="H239">
        <v>39.49</v>
      </c>
      <c r="I239">
        <v>55.97</v>
      </c>
    </row>
    <row r="240" spans="1:9" x14ac:dyDescent="0.25">
      <c r="A240" t="s">
        <v>379</v>
      </c>
      <c r="B240" t="s">
        <v>7</v>
      </c>
      <c r="C240" t="s">
        <v>376</v>
      </c>
      <c r="D240" t="s">
        <v>76</v>
      </c>
      <c r="E240">
        <v>39.49</v>
      </c>
      <c r="F240">
        <v>39.909999999999997</v>
      </c>
      <c r="G240">
        <v>39.51</v>
      </c>
      <c r="H240">
        <v>39.43</v>
      </c>
      <c r="I240">
        <v>61.82</v>
      </c>
    </row>
    <row r="241" spans="1:9" x14ac:dyDescent="0.25">
      <c r="A241" t="s">
        <v>380</v>
      </c>
      <c r="B241" t="s">
        <v>7</v>
      </c>
      <c r="C241" t="s">
        <v>376</v>
      </c>
      <c r="D241" t="s">
        <v>77</v>
      </c>
      <c r="E241">
        <v>39.43</v>
      </c>
      <c r="F241">
        <v>39.49</v>
      </c>
      <c r="G241">
        <v>39.909999999999997</v>
      </c>
      <c r="H241">
        <v>39.51</v>
      </c>
      <c r="I241">
        <v>52.38</v>
      </c>
    </row>
    <row r="242" spans="1:9" x14ac:dyDescent="0.25">
      <c r="A242" t="s">
        <v>381</v>
      </c>
      <c r="B242" t="s">
        <v>7</v>
      </c>
      <c r="C242" t="s">
        <v>382</v>
      </c>
      <c r="D242" t="s">
        <v>73</v>
      </c>
      <c r="E242">
        <v>39.61</v>
      </c>
      <c r="F242">
        <v>39.61</v>
      </c>
      <c r="G242">
        <v>39.61</v>
      </c>
      <c r="H242">
        <v>39.61</v>
      </c>
      <c r="I242">
        <v>56.34</v>
      </c>
    </row>
    <row r="243" spans="1:9" x14ac:dyDescent="0.25">
      <c r="A243" t="s">
        <v>383</v>
      </c>
      <c r="B243" t="s">
        <v>7</v>
      </c>
      <c r="C243" t="s">
        <v>382</v>
      </c>
      <c r="D243" t="s">
        <v>74</v>
      </c>
      <c r="E243">
        <v>39.51</v>
      </c>
      <c r="F243">
        <v>39.43</v>
      </c>
      <c r="G243">
        <v>39.49</v>
      </c>
      <c r="H243">
        <v>39.909999999999997</v>
      </c>
      <c r="I243">
        <v>57.87</v>
      </c>
    </row>
    <row r="244" spans="1:9" x14ac:dyDescent="0.25">
      <c r="A244" t="s">
        <v>384</v>
      </c>
      <c r="B244" t="s">
        <v>7</v>
      </c>
      <c r="C244" t="s">
        <v>382</v>
      </c>
      <c r="D244" t="s">
        <v>75</v>
      </c>
      <c r="E244">
        <v>39.909999999999997</v>
      </c>
      <c r="F244">
        <v>39.51</v>
      </c>
      <c r="G244">
        <v>39.43</v>
      </c>
      <c r="H244">
        <v>39.49</v>
      </c>
      <c r="I244">
        <v>55.97</v>
      </c>
    </row>
    <row r="245" spans="1:9" x14ac:dyDescent="0.25">
      <c r="A245" t="s">
        <v>385</v>
      </c>
      <c r="B245" t="s">
        <v>7</v>
      </c>
      <c r="C245" t="s">
        <v>382</v>
      </c>
      <c r="D245" t="s">
        <v>76</v>
      </c>
      <c r="E245">
        <v>39.49</v>
      </c>
      <c r="F245">
        <v>39.909999999999997</v>
      </c>
      <c r="G245">
        <v>39.51</v>
      </c>
      <c r="H245">
        <v>39.43</v>
      </c>
      <c r="I245">
        <v>61.82</v>
      </c>
    </row>
    <row r="246" spans="1:9" x14ac:dyDescent="0.25">
      <c r="A246" t="s">
        <v>386</v>
      </c>
      <c r="B246" t="s">
        <v>7</v>
      </c>
      <c r="C246" t="s">
        <v>382</v>
      </c>
      <c r="D246" t="s">
        <v>77</v>
      </c>
      <c r="E246">
        <v>39.43</v>
      </c>
      <c r="F246">
        <v>39.49</v>
      </c>
      <c r="G246">
        <v>39.909999999999997</v>
      </c>
      <c r="H246">
        <v>39.51</v>
      </c>
      <c r="I246">
        <v>52.38</v>
      </c>
    </row>
    <row r="247" spans="1:9" x14ac:dyDescent="0.25">
      <c r="A247" t="s">
        <v>403</v>
      </c>
      <c r="B247" t="s">
        <v>5</v>
      </c>
      <c r="C247" t="s">
        <v>79</v>
      </c>
      <c r="D247" t="s">
        <v>404</v>
      </c>
      <c r="E247">
        <v>11</v>
      </c>
      <c r="F247">
        <v>11</v>
      </c>
      <c r="G247">
        <v>11</v>
      </c>
      <c r="H247">
        <v>11</v>
      </c>
      <c r="I247">
        <v>8.8000000000000007</v>
      </c>
    </row>
    <row r="248" spans="1:9" x14ac:dyDescent="0.25">
      <c r="A248" t="s">
        <v>387</v>
      </c>
      <c r="B248" t="s">
        <v>5</v>
      </c>
      <c r="C248" t="s">
        <v>80</v>
      </c>
      <c r="D248" t="s">
        <v>81</v>
      </c>
      <c r="E248">
        <v>0.58466575274999999</v>
      </c>
      <c r="F248">
        <v>0.58466617799800003</v>
      </c>
      <c r="G248">
        <v>0.58466660324399999</v>
      </c>
      <c r="H248">
        <v>0.584667966313</v>
      </c>
      <c r="I248">
        <v>0.220387984329</v>
      </c>
    </row>
    <row r="249" spans="1:9" x14ac:dyDescent="0.25">
      <c r="A249" t="s">
        <v>388</v>
      </c>
      <c r="B249" t="s">
        <v>5</v>
      </c>
      <c r="C249" t="s">
        <v>80</v>
      </c>
      <c r="D249" t="s">
        <v>82</v>
      </c>
      <c r="E249">
        <v>3.0819999999999999</v>
      </c>
      <c r="F249">
        <v>3.0819999999999999</v>
      </c>
      <c r="G249">
        <v>3.0819999999999999</v>
      </c>
      <c r="H249">
        <v>3.0819999999999999</v>
      </c>
      <c r="I249">
        <v>1.573</v>
      </c>
    </row>
    <row r="250" spans="1:9" x14ac:dyDescent="0.25">
      <c r="A250" t="s">
        <v>389</v>
      </c>
      <c r="B250" t="s">
        <v>83</v>
      </c>
      <c r="C250" t="s">
        <v>84</v>
      </c>
      <c r="D250" t="s">
        <v>85</v>
      </c>
      <c r="E250">
        <v>3849.56</v>
      </c>
      <c r="F250">
        <v>3849.56</v>
      </c>
      <c r="G250">
        <v>3849.56</v>
      </c>
      <c r="H250">
        <v>3849.56</v>
      </c>
      <c r="I250">
        <v>3849.56</v>
      </c>
    </row>
    <row r="251" spans="1:9" x14ac:dyDescent="0.25">
      <c r="A251" t="s">
        <v>390</v>
      </c>
      <c r="B251" t="s">
        <v>83</v>
      </c>
      <c r="C251" t="s">
        <v>86</v>
      </c>
      <c r="D251" t="s">
        <v>85</v>
      </c>
      <c r="E251">
        <v>3331.09</v>
      </c>
      <c r="F251">
        <v>3331.09</v>
      </c>
      <c r="G251">
        <v>3331.09</v>
      </c>
      <c r="H251">
        <v>3331.09</v>
      </c>
      <c r="I251">
        <v>3321.97</v>
      </c>
    </row>
    <row r="252" spans="1:9" x14ac:dyDescent="0.25">
      <c r="A252" t="s">
        <v>391</v>
      </c>
      <c r="B252" t="s">
        <v>83</v>
      </c>
      <c r="C252" t="s">
        <v>87</v>
      </c>
      <c r="D252" t="s">
        <v>85</v>
      </c>
      <c r="E252">
        <v>518.47</v>
      </c>
      <c r="F252">
        <v>518.47</v>
      </c>
      <c r="G252">
        <v>518.47</v>
      </c>
      <c r="H252">
        <v>518.47</v>
      </c>
      <c r="I252">
        <v>527.59</v>
      </c>
    </row>
    <row r="253" spans="1:9" x14ac:dyDescent="0.25">
      <c r="A253" t="s">
        <v>405</v>
      </c>
      <c r="B253" t="s">
        <v>83</v>
      </c>
      <c r="C253" t="s">
        <v>406</v>
      </c>
      <c r="D253" t="s">
        <v>407</v>
      </c>
      <c r="E253">
        <v>13000.43</v>
      </c>
      <c r="F253">
        <v>13000.43</v>
      </c>
      <c r="G253">
        <v>13000.43</v>
      </c>
      <c r="H253">
        <v>13000.43</v>
      </c>
      <c r="I253">
        <v>13000.43</v>
      </c>
    </row>
    <row r="254" spans="1:9" x14ac:dyDescent="0.25">
      <c r="A254" t="s">
        <v>408</v>
      </c>
      <c r="B254" t="s">
        <v>83</v>
      </c>
      <c r="C254" t="s">
        <v>409</v>
      </c>
      <c r="D254" t="s">
        <v>410</v>
      </c>
      <c r="E254">
        <v>2143.9699999999998</v>
      </c>
      <c r="F254">
        <v>2143.9699999999998</v>
      </c>
      <c r="G254">
        <v>2143.9699999999998</v>
      </c>
      <c r="H254">
        <v>2143.9699999999998</v>
      </c>
      <c r="I254">
        <v>2143.9699999999998</v>
      </c>
    </row>
    <row r="255" spans="1:9" x14ac:dyDescent="0.25">
      <c r="A255" t="s">
        <v>411</v>
      </c>
      <c r="B255" t="s">
        <v>83</v>
      </c>
      <c r="C255" t="s">
        <v>412</v>
      </c>
      <c r="D255" t="s">
        <v>410</v>
      </c>
      <c r="E255">
        <v>172.56</v>
      </c>
      <c r="F255">
        <v>172.56</v>
      </c>
      <c r="G255">
        <v>172.56</v>
      </c>
      <c r="H255">
        <v>172.56</v>
      </c>
      <c r="I255">
        <v>250.51</v>
      </c>
    </row>
    <row r="256" spans="1:9" x14ac:dyDescent="0.25">
      <c r="A256" t="s">
        <v>392</v>
      </c>
      <c r="B256" t="s">
        <v>83</v>
      </c>
      <c r="C256" t="s">
        <v>88</v>
      </c>
      <c r="D256" t="s">
        <v>89</v>
      </c>
      <c r="E256">
        <v>11</v>
      </c>
      <c r="F256">
        <v>11</v>
      </c>
      <c r="G256">
        <v>11</v>
      </c>
      <c r="H256">
        <v>11</v>
      </c>
      <c r="I256">
        <v>8.8000000000000007</v>
      </c>
    </row>
    <row r="257" spans="1:9" x14ac:dyDescent="0.25">
      <c r="A257" t="s">
        <v>393</v>
      </c>
      <c r="B257" t="s">
        <v>83</v>
      </c>
      <c r="C257" t="s">
        <v>90</v>
      </c>
      <c r="D257" t="s">
        <v>91</v>
      </c>
      <c r="E257">
        <v>9.4600000000000009</v>
      </c>
      <c r="F257">
        <v>9.4600000000000009</v>
      </c>
      <c r="G257">
        <v>9.4600000000000009</v>
      </c>
      <c r="H257">
        <v>9.4600000000000009</v>
      </c>
      <c r="I257">
        <v>9.3699999999999992</v>
      </c>
    </row>
    <row r="258" spans="1:9" x14ac:dyDescent="0.25">
      <c r="A258" t="s">
        <v>394</v>
      </c>
      <c r="B258" t="s">
        <v>83</v>
      </c>
      <c r="C258" t="s">
        <v>92</v>
      </c>
      <c r="D258" t="s">
        <v>93</v>
      </c>
      <c r="E258">
        <v>15.5413</v>
      </c>
      <c r="F258">
        <v>15.5413</v>
      </c>
      <c r="G258">
        <v>15.5413</v>
      </c>
      <c r="H258">
        <v>15.5413</v>
      </c>
      <c r="I258">
        <v>15.4436</v>
      </c>
    </row>
    <row r="259" spans="1:9" x14ac:dyDescent="0.25">
      <c r="A259" t="s">
        <v>424</v>
      </c>
      <c r="B259" t="s">
        <v>425</v>
      </c>
      <c r="C259" t="s">
        <v>426</v>
      </c>
      <c r="D259" t="s">
        <v>427</v>
      </c>
      <c r="E259">
        <v>68.498037400000001</v>
      </c>
      <c r="F259">
        <v>68.187013399999998</v>
      </c>
      <c r="G259">
        <v>67.382516499999994</v>
      </c>
      <c r="H259">
        <v>66.195626700000005</v>
      </c>
      <c r="I259">
        <v>25.077143100000001</v>
      </c>
    </row>
    <row r="260" spans="1:9" x14ac:dyDescent="0.25">
      <c r="A260" t="s">
        <v>428</v>
      </c>
      <c r="B260" t="s">
        <v>425</v>
      </c>
      <c r="C260" t="s">
        <v>429</v>
      </c>
      <c r="D260" t="s">
        <v>427</v>
      </c>
      <c r="E260">
        <v>-375.7741982</v>
      </c>
      <c r="F260">
        <v>-376.29460799999998</v>
      </c>
      <c r="G260">
        <v>-378.35125420000003</v>
      </c>
      <c r="H260">
        <v>-370.94499519999999</v>
      </c>
      <c r="I260">
        <v>-365.42987319999997</v>
      </c>
    </row>
    <row r="261" spans="1:9" x14ac:dyDescent="0.25">
      <c r="A261" t="s">
        <v>430</v>
      </c>
      <c r="B261" t="s">
        <v>425</v>
      </c>
      <c r="C261" t="s">
        <v>431</v>
      </c>
      <c r="D261" t="s">
        <v>427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t="s">
        <v>432</v>
      </c>
      <c r="B262" t="s">
        <v>425</v>
      </c>
      <c r="C262" t="s">
        <v>433</v>
      </c>
      <c r="D262" t="s">
        <v>427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434</v>
      </c>
      <c r="B263" t="s">
        <v>425</v>
      </c>
      <c r="C263" t="s">
        <v>435</v>
      </c>
      <c r="D263" t="s">
        <v>427</v>
      </c>
      <c r="E263">
        <v>73.912632000000002</v>
      </c>
      <c r="F263">
        <v>73.859313599999993</v>
      </c>
      <c r="G263">
        <v>73.933737199999996</v>
      </c>
      <c r="H263">
        <v>74.086194500000005</v>
      </c>
      <c r="I263">
        <v>65.188131100000007</v>
      </c>
    </row>
    <row r="264" spans="1:9" x14ac:dyDescent="0.25">
      <c r="A264" t="s">
        <v>436</v>
      </c>
      <c r="B264" t="s">
        <v>425</v>
      </c>
      <c r="C264" t="s">
        <v>437</v>
      </c>
      <c r="D264" t="s">
        <v>427</v>
      </c>
      <c r="E264">
        <v>114.02584160000001</v>
      </c>
      <c r="F264">
        <v>114.02584160000001</v>
      </c>
      <c r="G264">
        <v>114.02584160000001</v>
      </c>
      <c r="H264">
        <v>114.02584160000001</v>
      </c>
      <c r="I264">
        <v>92.164464499999994</v>
      </c>
    </row>
    <row r="265" spans="1:9" x14ac:dyDescent="0.25">
      <c r="A265" t="s">
        <v>438</v>
      </c>
      <c r="B265" t="s">
        <v>425</v>
      </c>
      <c r="C265" t="s">
        <v>439</v>
      </c>
      <c r="D265" t="s">
        <v>427</v>
      </c>
      <c r="E265">
        <v>222.20970829999999</v>
      </c>
      <c r="F265">
        <v>222.20970829999999</v>
      </c>
      <c r="G265">
        <v>222.20970829999999</v>
      </c>
      <c r="H265">
        <v>222.20970829999999</v>
      </c>
      <c r="I265">
        <v>221.02365159999999</v>
      </c>
    </row>
    <row r="266" spans="1:9" x14ac:dyDescent="0.25">
      <c r="A266" t="s">
        <v>440</v>
      </c>
      <c r="B266" t="s">
        <v>425</v>
      </c>
      <c r="C266" t="s">
        <v>441</v>
      </c>
      <c r="D266" t="s">
        <v>427</v>
      </c>
      <c r="E266">
        <v>155.6983367</v>
      </c>
      <c r="F266">
        <v>155.09045140000001</v>
      </c>
      <c r="G266">
        <v>158.26511780000001</v>
      </c>
      <c r="H266">
        <v>153.8288603</v>
      </c>
      <c r="I266">
        <v>238.0177808</v>
      </c>
    </row>
    <row r="267" spans="1:9" x14ac:dyDescent="0.25">
      <c r="A267" t="s">
        <v>442</v>
      </c>
      <c r="B267" t="s">
        <v>425</v>
      </c>
      <c r="C267" t="s">
        <v>443</v>
      </c>
      <c r="D267" t="s">
        <v>427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 t="s">
        <v>444</v>
      </c>
      <c r="B268" t="s">
        <v>425</v>
      </c>
      <c r="C268" t="s">
        <v>445</v>
      </c>
      <c r="D268" t="s">
        <v>427</v>
      </c>
      <c r="E268">
        <v>1.7753361000000001</v>
      </c>
      <c r="F268">
        <v>1.8153249</v>
      </c>
      <c r="G268">
        <v>1.7678381999999999</v>
      </c>
      <c r="H268">
        <v>1.846705</v>
      </c>
      <c r="I268">
        <v>0.4593158</v>
      </c>
    </row>
    <row r="269" spans="1:9" x14ac:dyDescent="0.25">
      <c r="A269" t="s">
        <v>446</v>
      </c>
      <c r="B269" t="s">
        <v>425</v>
      </c>
      <c r="C269" t="s">
        <v>447</v>
      </c>
      <c r="D269" t="s">
        <v>427</v>
      </c>
      <c r="E269">
        <v>21.575901500000001</v>
      </c>
      <c r="F269">
        <v>22.240159899999998</v>
      </c>
      <c r="G269">
        <v>22.549517699999999</v>
      </c>
      <c r="H269">
        <v>20.871932000000001</v>
      </c>
      <c r="I269">
        <v>31.646692000000002</v>
      </c>
    </row>
    <row r="270" spans="1:9" x14ac:dyDescent="0.25">
      <c r="A270" t="s">
        <v>448</v>
      </c>
      <c r="B270" t="s">
        <v>425</v>
      </c>
      <c r="C270" t="s">
        <v>449</v>
      </c>
      <c r="D270" t="s">
        <v>427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450</v>
      </c>
      <c r="B271" t="s">
        <v>425</v>
      </c>
      <c r="C271" t="s">
        <v>451</v>
      </c>
      <c r="D271" t="s">
        <v>427</v>
      </c>
      <c r="E271">
        <v>-142.6400496</v>
      </c>
      <c r="F271">
        <v>-141.89053730000001</v>
      </c>
      <c r="G271">
        <v>-141.9080324</v>
      </c>
      <c r="H271">
        <v>-143.15462769999999</v>
      </c>
      <c r="I271">
        <v>-153.46618409999999</v>
      </c>
    </row>
    <row r="272" spans="1:9" x14ac:dyDescent="0.25">
      <c r="A272" t="s">
        <v>452</v>
      </c>
      <c r="B272" t="s">
        <v>425</v>
      </c>
      <c r="C272" t="s">
        <v>453</v>
      </c>
      <c r="D272" t="s">
        <v>427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454</v>
      </c>
      <c r="B273" t="s">
        <v>425</v>
      </c>
      <c r="C273" t="s">
        <v>455</v>
      </c>
      <c r="D273" t="s">
        <v>427</v>
      </c>
      <c r="E273">
        <v>-37.399525199999999</v>
      </c>
      <c r="F273">
        <v>-37.3448183</v>
      </c>
      <c r="G273">
        <v>-37.372866000000002</v>
      </c>
      <c r="H273">
        <v>-37.412299400000002</v>
      </c>
      <c r="I273">
        <v>-55.4902917</v>
      </c>
    </row>
    <row r="274" spans="1:9" x14ac:dyDescent="0.25">
      <c r="A274" t="s">
        <v>456</v>
      </c>
      <c r="B274" t="s">
        <v>425</v>
      </c>
      <c r="C274" t="s">
        <v>457</v>
      </c>
      <c r="D274" t="s">
        <v>427</v>
      </c>
      <c r="E274">
        <v>-101.8831314</v>
      </c>
      <c r="F274">
        <v>-101.8986826</v>
      </c>
      <c r="G274">
        <v>-102.5037909</v>
      </c>
      <c r="H274">
        <v>-101.5535015</v>
      </c>
      <c r="I274">
        <v>-99.189163699999995</v>
      </c>
    </row>
    <row r="275" spans="1:9" x14ac:dyDescent="0.25">
      <c r="A275" t="s">
        <v>473</v>
      </c>
      <c r="B275" t="s">
        <v>5</v>
      </c>
      <c r="C275" t="s">
        <v>94</v>
      </c>
      <c r="D275" t="s">
        <v>474</v>
      </c>
      <c r="E275">
        <v>9.2420796638899994</v>
      </c>
      <c r="F275">
        <v>9.2341773611099995</v>
      </c>
      <c r="G275">
        <v>9.2419361833300009</v>
      </c>
      <c r="H275">
        <v>9.2295331666700005</v>
      </c>
      <c r="I275">
        <v>9.2824211388899993</v>
      </c>
    </row>
    <row r="276" spans="1:9" x14ac:dyDescent="0.25">
      <c r="A276" t="s">
        <v>475</v>
      </c>
      <c r="B276" t="s">
        <v>5</v>
      </c>
      <c r="C276" t="s">
        <v>94</v>
      </c>
      <c r="D276" t="s">
        <v>476</v>
      </c>
      <c r="E276">
        <v>2.4860080944399998</v>
      </c>
      <c r="F276">
        <v>2.4820511944399999</v>
      </c>
      <c r="G276">
        <v>2.4831695333299999</v>
      </c>
      <c r="H276">
        <v>2.4845877722199998</v>
      </c>
      <c r="I276">
        <v>2.5325966222199998</v>
      </c>
    </row>
    <row r="277" spans="1:9" x14ac:dyDescent="0.25">
      <c r="A277" t="s">
        <v>479</v>
      </c>
      <c r="B277" t="s">
        <v>5</v>
      </c>
      <c r="C277" t="s">
        <v>480</v>
      </c>
      <c r="D277" t="s">
        <v>481</v>
      </c>
      <c r="E277">
        <v>3.0819999999999999</v>
      </c>
      <c r="F277">
        <v>3.0819999999999999</v>
      </c>
      <c r="G277">
        <v>3.0819999999999999</v>
      </c>
      <c r="H277">
        <v>3.0819999999999999</v>
      </c>
      <c r="I277">
        <v>1.573</v>
      </c>
    </row>
    <row r="278" spans="1:9" x14ac:dyDescent="0.25">
      <c r="A278" t="s">
        <v>482</v>
      </c>
      <c r="B278" t="s">
        <v>5</v>
      </c>
      <c r="C278" t="s">
        <v>480</v>
      </c>
      <c r="D278" t="s">
        <v>483</v>
      </c>
      <c r="E278">
        <v>0.42799999999999999</v>
      </c>
      <c r="F278">
        <v>0.42799999999999999</v>
      </c>
      <c r="G278">
        <v>0.42799999999999999</v>
      </c>
      <c r="H278">
        <v>0.42799999999999999</v>
      </c>
      <c r="I278">
        <v>0.47199999999999998</v>
      </c>
    </row>
    <row r="279" spans="1:9" x14ac:dyDescent="0.25">
      <c r="A279" t="s">
        <v>484</v>
      </c>
      <c r="B279" t="s">
        <v>5</v>
      </c>
      <c r="C279" t="s">
        <v>480</v>
      </c>
      <c r="D279" t="s">
        <v>485</v>
      </c>
      <c r="E279">
        <v>0.308</v>
      </c>
      <c r="F279">
        <v>0.308</v>
      </c>
      <c r="G279">
        <v>0.308</v>
      </c>
      <c r="H279">
        <v>0.308</v>
      </c>
      <c r="I279">
        <v>0.66100000000000003</v>
      </c>
    </row>
    <row r="280" spans="1:9" x14ac:dyDescent="0.25">
      <c r="A280" t="s">
        <v>486</v>
      </c>
      <c r="B280" t="s">
        <v>5</v>
      </c>
      <c r="C280" t="s">
        <v>487</v>
      </c>
      <c r="D280" t="s">
        <v>488</v>
      </c>
      <c r="E280">
        <v>175843.98</v>
      </c>
      <c r="F280">
        <v>164517.65</v>
      </c>
      <c r="G280">
        <v>177260.52</v>
      </c>
      <c r="H280">
        <v>164282.85</v>
      </c>
      <c r="I280">
        <v>228658.84</v>
      </c>
    </row>
    <row r="281" spans="1:9" x14ac:dyDescent="0.25">
      <c r="A281" t="s">
        <v>489</v>
      </c>
      <c r="B281" t="s">
        <v>5</v>
      </c>
      <c r="C281" t="s">
        <v>487</v>
      </c>
      <c r="D281" t="s">
        <v>490</v>
      </c>
      <c r="E281">
        <v>202220.53</v>
      </c>
      <c r="F281">
        <v>189195.32</v>
      </c>
      <c r="G281">
        <v>203849.64</v>
      </c>
      <c r="H281">
        <v>188925.27</v>
      </c>
      <c r="I281">
        <v>228658.84</v>
      </c>
    </row>
    <row r="282" spans="1:9" x14ac:dyDescent="0.25">
      <c r="A282" t="s">
        <v>491</v>
      </c>
      <c r="B282" t="s">
        <v>5</v>
      </c>
      <c r="C282" t="s">
        <v>487</v>
      </c>
      <c r="D282" t="s">
        <v>492</v>
      </c>
      <c r="E282">
        <v>13.067</v>
      </c>
      <c r="F282">
        <v>12.226000000000001</v>
      </c>
      <c r="G282">
        <v>13.172000000000001</v>
      </c>
      <c r="H282">
        <v>12.21</v>
      </c>
      <c r="I282">
        <v>16.989000000000001</v>
      </c>
    </row>
    <row r="283" spans="1:9" x14ac:dyDescent="0.25">
      <c r="A283" t="s">
        <v>493</v>
      </c>
      <c r="B283" t="s">
        <v>5</v>
      </c>
      <c r="C283" t="s">
        <v>487</v>
      </c>
      <c r="D283" t="s">
        <v>494</v>
      </c>
      <c r="E283">
        <v>15.68</v>
      </c>
      <c r="F283">
        <v>15.03</v>
      </c>
      <c r="G283">
        <v>15.786</v>
      </c>
      <c r="H283">
        <v>14.96</v>
      </c>
      <c r="I283">
        <v>17.544</v>
      </c>
    </row>
    <row r="284" spans="1:9" x14ac:dyDescent="0.25">
      <c r="A284" t="s">
        <v>495</v>
      </c>
      <c r="B284" t="s">
        <v>5</v>
      </c>
      <c r="C284" t="s">
        <v>487</v>
      </c>
      <c r="D284" t="s">
        <v>496</v>
      </c>
      <c r="E284">
        <v>220984.99</v>
      </c>
      <c r="F284">
        <v>220234.48</v>
      </c>
      <c r="G284">
        <v>220806.15</v>
      </c>
      <c r="H284">
        <v>220320</v>
      </c>
      <c r="I284">
        <v>145029.96</v>
      </c>
    </row>
    <row r="285" spans="1:9" x14ac:dyDescent="0.25">
      <c r="A285" t="s">
        <v>497</v>
      </c>
      <c r="B285" t="s">
        <v>5</v>
      </c>
      <c r="C285" t="s">
        <v>487</v>
      </c>
      <c r="D285" t="s">
        <v>498</v>
      </c>
      <c r="E285">
        <v>276231.15000000002</v>
      </c>
      <c r="F285">
        <v>275293.15000000002</v>
      </c>
      <c r="G285">
        <v>276007.61</v>
      </c>
      <c r="H285">
        <v>275400</v>
      </c>
      <c r="I285">
        <v>145029.96</v>
      </c>
    </row>
    <row r="286" spans="1:9" x14ac:dyDescent="0.25">
      <c r="A286" t="s">
        <v>499</v>
      </c>
      <c r="B286" t="s">
        <v>5</v>
      </c>
      <c r="C286" t="s">
        <v>487</v>
      </c>
      <c r="D286" t="s">
        <v>500</v>
      </c>
      <c r="E286">
        <v>16.568000000000001</v>
      </c>
      <c r="F286">
        <v>16.510000000000002</v>
      </c>
      <c r="G286">
        <v>16.553999999999998</v>
      </c>
      <c r="H286">
        <v>16.521999999999998</v>
      </c>
      <c r="I286">
        <v>10.877000000000001</v>
      </c>
    </row>
    <row r="287" spans="1:9" x14ac:dyDescent="0.25">
      <c r="A287" t="s">
        <v>501</v>
      </c>
      <c r="B287" t="s">
        <v>5</v>
      </c>
      <c r="C287" t="s">
        <v>487</v>
      </c>
      <c r="D287" t="s">
        <v>502</v>
      </c>
      <c r="E287">
        <v>21.033999999999999</v>
      </c>
      <c r="F287">
        <v>20.962</v>
      </c>
      <c r="G287">
        <v>21.016999999999999</v>
      </c>
      <c r="H287">
        <v>20.978999999999999</v>
      </c>
      <c r="I287">
        <v>12.34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I111"/>
  <sheetViews>
    <sheetView tabSelected="1" topLeftCell="A16" zoomScale="85" zoomScaleNormal="85" workbookViewId="0">
      <selection activeCell="P90" sqref="O90:P94"/>
    </sheetView>
  </sheetViews>
  <sheetFormatPr defaultColWidth="9.140625" defaultRowHeight="15" x14ac:dyDescent="0.25"/>
  <cols>
    <col min="2" max="2" width="24.85546875" bestFit="1" customWidth="1"/>
    <col min="3" max="3" width="6" bestFit="1" customWidth="1"/>
    <col min="4" max="4" width="9" style="3" customWidth="1"/>
    <col min="5" max="5" width="13" style="50" customWidth="1"/>
    <col min="6" max="6" width="12.85546875" style="3" customWidth="1"/>
    <col min="7" max="7" width="12.85546875" style="50" customWidth="1"/>
    <col min="8" max="8" width="10.5703125" style="8" bestFit="1" customWidth="1"/>
    <col min="9" max="9" width="12.7109375" style="8" customWidth="1"/>
    <col min="10" max="14" width="12.7109375" style="18" customWidth="1"/>
    <col min="15" max="15" width="9" style="8" customWidth="1"/>
    <col min="16" max="16" width="103.85546875" customWidth="1"/>
    <col min="17" max="18" width="33.140625" style="3" customWidth="1"/>
    <col min="19" max="21" width="11.5703125" style="2" bestFit="1" customWidth="1"/>
    <col min="22" max="22" width="2" style="3" bestFit="1" customWidth="1"/>
    <col min="23" max="23" width="14.85546875" style="3" bestFit="1" customWidth="1"/>
    <col min="24" max="24" width="17.140625" style="3" bestFit="1" customWidth="1"/>
    <col min="25" max="25" width="9.140625" style="2"/>
    <col min="26" max="26" width="12.5703125" style="2" bestFit="1" customWidth="1"/>
    <col min="27" max="61" width="9.140625" style="2"/>
  </cols>
  <sheetData>
    <row r="7" spans="1:61" x14ac:dyDescent="0.25">
      <c r="P7" t="s">
        <v>546</v>
      </c>
    </row>
    <row r="8" spans="1:61" s="1" customFormat="1" x14ac:dyDescent="0.25">
      <c r="A8" s="1" t="s">
        <v>561</v>
      </c>
      <c r="D8" s="4" t="s">
        <v>129</v>
      </c>
      <c r="E8" s="51" t="s">
        <v>129</v>
      </c>
      <c r="F8" s="4" t="s">
        <v>128</v>
      </c>
      <c r="G8" s="51" t="s">
        <v>128</v>
      </c>
      <c r="H8" s="9" t="s">
        <v>559</v>
      </c>
      <c r="I8" s="9"/>
      <c r="J8" s="17" t="s">
        <v>129</v>
      </c>
      <c r="K8" s="17"/>
      <c r="L8" s="17"/>
      <c r="M8" s="17" t="s">
        <v>128</v>
      </c>
      <c r="N8" s="17"/>
      <c r="O8" s="9"/>
      <c r="Q8" s="1" t="s">
        <v>138</v>
      </c>
      <c r="R8" s="1" t="s">
        <v>6</v>
      </c>
      <c r="S8" s="1" t="s">
        <v>95</v>
      </c>
      <c r="T8" s="1" t="s">
        <v>96</v>
      </c>
      <c r="U8" s="1" t="s">
        <v>97</v>
      </c>
    </row>
    <row r="9" spans="1:61" s="1" customFormat="1" x14ac:dyDescent="0.25">
      <c r="D9" s="4" t="s">
        <v>0</v>
      </c>
      <c r="E9" s="51" t="s">
        <v>558</v>
      </c>
      <c r="F9" s="4" t="s">
        <v>0</v>
      </c>
      <c r="G9" s="51" t="s">
        <v>558</v>
      </c>
      <c r="H9" s="9"/>
      <c r="I9" s="9"/>
      <c r="J9" s="17" t="s">
        <v>414</v>
      </c>
      <c r="K9" s="17" t="s">
        <v>415</v>
      </c>
      <c r="L9" s="17" t="s">
        <v>416</v>
      </c>
      <c r="M9" s="17" t="s">
        <v>414</v>
      </c>
      <c r="N9" s="17" t="s">
        <v>415</v>
      </c>
      <c r="O9" s="17" t="s">
        <v>416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1:61" x14ac:dyDescent="0.25">
      <c r="P10" t="s">
        <v>147</v>
      </c>
      <c r="Q10" s="3">
        <f>INDEX(DATABASE!$1:$10000,MATCH($P10,DATABASE!$A:$A,0),MATCH(Q$8,DATABASE!$1:$1,0))</f>
        <v>0</v>
      </c>
      <c r="R10" s="3">
        <f>INDEX(DATABASE!$1:$10000,MATCH($P10,DATABASE!$A:$A,0),MATCH(R$8,DATABASE!$1:$1,0))</f>
        <v>0</v>
      </c>
      <c r="S10" s="3">
        <f>INDEX(DATABASE!$1:$10000,MATCH($P10,DATABASE!$A:$A,0),MATCH(S$8,DATABASE!$1:$1,0))</f>
        <v>90</v>
      </c>
      <c r="T10" s="3">
        <f>INDEX(DATABASE!$1:$10000,MATCH($P10,DATABASE!$A:$A,0),MATCH(T$8,DATABASE!$1:$1,0))</f>
        <v>180</v>
      </c>
      <c r="U10" s="3">
        <f>INDEX(DATABASE!$1:$10000,MATCH($P10,DATABASE!$A:$A,0),MATCH(U$8,DATABASE!$1:$1,0))</f>
        <v>270</v>
      </c>
      <c r="V10" s="3">
        <v>0</v>
      </c>
      <c r="Z10" s="2">
        <f t="shared" ref="Z10:Z56" si="0">AVERAGE(R10:U10)</f>
        <v>135</v>
      </c>
    </row>
    <row r="11" spans="1:61" s="55" customFormat="1" x14ac:dyDescent="0.25">
      <c r="B11" s="55" t="s">
        <v>562</v>
      </c>
      <c r="D11" s="50"/>
      <c r="E11" s="54">
        <f>Q11</f>
        <v>8760</v>
      </c>
      <c r="F11" s="50"/>
      <c r="G11" s="50">
        <f>Z11</f>
        <v>8760</v>
      </c>
      <c r="H11" s="62"/>
      <c r="I11" s="62"/>
      <c r="J11" s="63"/>
      <c r="K11" s="63"/>
      <c r="L11" s="63"/>
      <c r="M11" s="63"/>
      <c r="N11" s="63"/>
      <c r="O11" s="62"/>
      <c r="P11" s="55" t="s">
        <v>148</v>
      </c>
      <c r="Q11" s="50">
        <f>INDEX(DATABASE!$1:$10000,MATCH($P11,DATABASE!$A:$A,0),MATCH(Q$8,DATABASE!$1:$1,0))</f>
        <v>8760</v>
      </c>
      <c r="R11" s="50">
        <f>INDEX(DATABASE!$1:$10000,MATCH($P11,DATABASE!$A:$A,0),MATCH(R$8,DATABASE!$1:$1,0))</f>
        <v>8760</v>
      </c>
      <c r="S11" s="50">
        <f>INDEX(DATABASE!$1:$10000,MATCH($P11,DATABASE!$A:$A,0),MATCH(S$8,DATABASE!$1:$1,0))</f>
        <v>8760</v>
      </c>
      <c r="T11" s="50">
        <f>INDEX(DATABASE!$1:$10000,MATCH($P11,DATABASE!$A:$A,0),MATCH(T$8,DATABASE!$1:$1,0))</f>
        <v>8760</v>
      </c>
      <c r="U11" s="50">
        <f>INDEX(DATABASE!$1:$10000,MATCH($P11,DATABASE!$A:$A,0),MATCH(U$8,DATABASE!$1:$1,0))</f>
        <v>8760</v>
      </c>
      <c r="V11" s="50">
        <v>1</v>
      </c>
      <c r="W11" s="50"/>
      <c r="X11" s="50"/>
      <c r="Y11" s="64"/>
      <c r="Z11" s="64">
        <f t="shared" si="0"/>
        <v>8760</v>
      </c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</row>
    <row r="12" spans="1:61" ht="15.75" thickBot="1" x14ac:dyDescent="0.3">
      <c r="Z12" s="2" t="e">
        <f t="shared" si="0"/>
        <v>#DIV/0!</v>
      </c>
    </row>
    <row r="13" spans="1:61" s="5" customFormat="1" ht="15.75" thickTop="1" x14ac:dyDescent="0.25">
      <c r="B13" s="5" t="s">
        <v>79</v>
      </c>
      <c r="C13" s="5" t="s">
        <v>414</v>
      </c>
      <c r="D13" s="6">
        <f t="shared" ref="D13:D58" si="1">IF(NOT($V13),Q13,"")</f>
        <v>92.165852999999998</v>
      </c>
      <c r="E13" s="52">
        <f>IF(           AND(   $V14,             NOT(ISERR(W14))          ),W14,"")</f>
        <v>3108.6785514801718</v>
      </c>
      <c r="F13" s="6">
        <f t="shared" ref="F13:F58" si="2">IF(NOT($V13),Z13,"")</f>
        <v>114.026397</v>
      </c>
      <c r="G13" s="52">
        <f>IF(           AND(   $V14,             NOT(ISERR(X14))          ),X14,"")</f>
        <v>3108.5405645602095</v>
      </c>
      <c r="H13" s="12">
        <f t="shared" ref="H13:H58" si="3">IF(AND(NOT($V13),F13),(F13-D13)/F13,"")</f>
        <v>0.19171476583619496</v>
      </c>
      <c r="I13" s="12"/>
      <c r="J13" s="6">
        <f t="shared" ref="J13:L32" si="4">IF($C13=J$9,$D13,0)</f>
        <v>92.165852999999998</v>
      </c>
      <c r="K13" s="6">
        <f t="shared" si="4"/>
        <v>0</v>
      </c>
      <c r="L13" s="6">
        <f t="shared" si="4"/>
        <v>0</v>
      </c>
      <c r="M13" s="6">
        <f t="shared" ref="M13:O32" si="5">IF($C13=M$9,$F13,0)</f>
        <v>114.026397</v>
      </c>
      <c r="N13" s="6">
        <f t="shared" si="5"/>
        <v>0</v>
      </c>
      <c r="O13" s="6">
        <f t="shared" si="5"/>
        <v>0</v>
      </c>
      <c r="P13" s="5" t="s">
        <v>149</v>
      </c>
      <c r="Q13" s="6">
        <f>INDEX(DATABASE!$1:$10000,MATCH($P13,DATABASE!$A:$A,0),MATCH(Q$8,DATABASE!$1:$1,0))</f>
        <v>92.165852999999998</v>
      </c>
      <c r="R13" s="6">
        <f>INDEX(DATABASE!$1:$10000,MATCH($P13,DATABASE!$A:$A,0),MATCH(R$8,DATABASE!$1:$1,0))</f>
        <v>114.026397</v>
      </c>
      <c r="S13" s="6">
        <f>INDEX(DATABASE!$1:$10000,MATCH($P13,DATABASE!$A:$A,0),MATCH(S$8,DATABASE!$1:$1,0))</f>
        <v>114.026397</v>
      </c>
      <c r="T13" s="6">
        <f>INDEX(DATABASE!$1:$10000,MATCH($P13,DATABASE!$A:$A,0),MATCH(T$8,DATABASE!$1:$1,0))</f>
        <v>114.026397</v>
      </c>
      <c r="U13" s="6">
        <f>INDEX(DATABASE!$1:$10000,MATCH($P13,DATABASE!$A:$A,0),MATCH(U$8,DATABASE!$1:$1,0))</f>
        <v>114.026397</v>
      </c>
      <c r="V13" s="6">
        <v>0</v>
      </c>
      <c r="W13" s="6">
        <f>Q11/Q13*1000*1000</f>
        <v>95046047.043040991</v>
      </c>
      <c r="X13" s="6">
        <f>R11/R13*1000*1000</f>
        <v>76824316.390528411</v>
      </c>
      <c r="Y13" s="7"/>
      <c r="Z13" s="7">
        <f t="shared" si="0"/>
        <v>114.026397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s="46" customFormat="1" ht="15.75" thickBot="1" x14ac:dyDescent="0.3">
      <c r="D14" s="45" t="str">
        <f t="shared" si="1"/>
        <v/>
      </c>
      <c r="E14" s="53"/>
      <c r="F14" s="45" t="str">
        <f t="shared" si="2"/>
        <v/>
      </c>
      <c r="G14" s="53"/>
      <c r="H14" s="10" t="str">
        <f t="shared" si="3"/>
        <v/>
      </c>
      <c r="I14" s="10"/>
      <c r="J14" s="19">
        <f t="shared" si="4"/>
        <v>0</v>
      </c>
      <c r="K14" s="19">
        <f t="shared" si="4"/>
        <v>0</v>
      </c>
      <c r="L14" s="19">
        <f t="shared" si="4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46" t="s">
        <v>150</v>
      </c>
      <c r="Q14" s="45">
        <f>INDEX(DATABASE!$1:$10000,MATCH($P14,DATABASE!$A:$A,0),MATCH(Q$8,DATABASE!$1:$1,0))</f>
        <v>29647.919999999998</v>
      </c>
      <c r="R14" s="45">
        <f>INDEX(DATABASE!$1:$10000,MATCH($P14,DATABASE!$A:$A,0),MATCH(R$8,DATABASE!$1:$1,0))</f>
        <v>36681.65</v>
      </c>
      <c r="S14" s="45">
        <f>INDEX(DATABASE!$1:$10000,MATCH($P14,DATABASE!$A:$A,0),MATCH(S$8,DATABASE!$1:$1,0))</f>
        <v>36681.65</v>
      </c>
      <c r="T14" s="45">
        <f>INDEX(DATABASE!$1:$10000,MATCH($P14,DATABASE!$A:$A,0),MATCH(T$8,DATABASE!$1:$1,0))</f>
        <v>36681.65</v>
      </c>
      <c r="U14" s="45">
        <f>INDEX(DATABASE!$1:$10000,MATCH($P14,DATABASE!$A:$A,0),MATCH(U$8,DATABASE!$1:$1,0))</f>
        <v>36681.65</v>
      </c>
      <c r="V14" s="46">
        <v>1</v>
      </c>
      <c r="W14" s="46">
        <f t="shared" ref="W14:X22" si="6">Q13/Q14*1000*1000</f>
        <v>3108.6785514801718</v>
      </c>
      <c r="X14" s="46">
        <f t="shared" si="6"/>
        <v>3108.5405645602095</v>
      </c>
      <c r="Z14" s="43">
        <f t="shared" si="0"/>
        <v>36681.65</v>
      </c>
    </row>
    <row r="15" spans="1:61" s="5" customFormat="1" ht="15.75" thickTop="1" x14ac:dyDescent="0.25">
      <c r="B15" s="5" t="s">
        <v>118</v>
      </c>
      <c r="C15" s="5" t="s">
        <v>414</v>
      </c>
      <c r="D15" s="6">
        <f t="shared" si="1"/>
        <v>1.9439000000000001E-2</v>
      </c>
      <c r="E15" s="52" t="str">
        <f>IF(           AND(   $V16,             NOT(ISERR(W16))          ),W16,"")</f>
        <v/>
      </c>
      <c r="F15" s="6">
        <f t="shared" si="2"/>
        <v>0</v>
      </c>
      <c r="G15" s="52" t="str">
        <f>IF(           AND(   $V16,             NOT(ISERR(X16))          ),X16,"")</f>
        <v/>
      </c>
      <c r="H15" s="12" t="str">
        <f t="shared" si="3"/>
        <v/>
      </c>
      <c r="I15" s="12"/>
      <c r="J15" s="6">
        <f t="shared" si="4"/>
        <v>1.9439000000000001E-2</v>
      </c>
      <c r="K15" s="6">
        <f t="shared" si="4"/>
        <v>0</v>
      </c>
      <c r="L15" s="6">
        <f t="shared" si="4"/>
        <v>0</v>
      </c>
      <c r="M15" s="6">
        <f t="shared" si="5"/>
        <v>0</v>
      </c>
      <c r="N15" s="6">
        <f t="shared" si="5"/>
        <v>0</v>
      </c>
      <c r="O15" s="6">
        <f t="shared" si="5"/>
        <v>0</v>
      </c>
      <c r="P15" s="5" t="s">
        <v>161</v>
      </c>
      <c r="Q15" s="6">
        <f>INDEX(DATABASE!$1:$10000,MATCH($P15,DATABASE!$A:$A,0),MATCH(Q$8,DATABASE!$1:$1,0))</f>
        <v>1.9439000000000001E-2</v>
      </c>
      <c r="R15" s="6">
        <f>INDEX(DATABASE!$1:$10000,MATCH($P15,DATABASE!$A:$A,0),MATCH(R$8,DATABASE!$1:$1,0))</f>
        <v>0</v>
      </c>
      <c r="S15" s="6">
        <f>INDEX(DATABASE!$1:$10000,MATCH($P15,DATABASE!$A:$A,0),MATCH(S$8,DATABASE!$1:$1,0))</f>
        <v>0</v>
      </c>
      <c r="T15" s="6">
        <f>INDEX(DATABASE!$1:$10000,MATCH($P15,DATABASE!$A:$A,0),MATCH(T$8,DATABASE!$1:$1,0))</f>
        <v>0</v>
      </c>
      <c r="U15" s="6">
        <f>INDEX(DATABASE!$1:$10000,MATCH($P15,DATABASE!$A:$A,0),MATCH(U$8,DATABASE!$1:$1,0))</f>
        <v>0</v>
      </c>
      <c r="V15" s="6">
        <v>0</v>
      </c>
      <c r="W15" s="6">
        <f t="shared" si="6"/>
        <v>1525177221050.4653</v>
      </c>
      <c r="X15" s="6" t="e">
        <f t="shared" si="6"/>
        <v>#DIV/0!</v>
      </c>
      <c r="Y15" s="7"/>
      <c r="Z15" s="7">
        <f>AVERAGE(R15:U15)</f>
        <v>0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s="46" customFormat="1" x14ac:dyDescent="0.25">
      <c r="D16" s="45" t="str">
        <f t="shared" si="1"/>
        <v/>
      </c>
      <c r="E16" s="53"/>
      <c r="F16" s="45" t="str">
        <f t="shared" si="2"/>
        <v/>
      </c>
      <c r="G16" s="53"/>
      <c r="H16" s="10" t="str">
        <f t="shared" si="3"/>
        <v/>
      </c>
      <c r="I16" s="10"/>
      <c r="J16" s="19">
        <f t="shared" si="4"/>
        <v>0</v>
      </c>
      <c r="K16" s="19">
        <f t="shared" si="4"/>
        <v>0</v>
      </c>
      <c r="L16" s="19">
        <f t="shared" si="4"/>
        <v>0</v>
      </c>
      <c r="M16" s="19">
        <f t="shared" si="5"/>
        <v>0</v>
      </c>
      <c r="N16" s="19">
        <f t="shared" si="5"/>
        <v>0</v>
      </c>
      <c r="O16" s="19">
        <f t="shared" si="5"/>
        <v>0</v>
      </c>
      <c r="P16" s="46" t="s">
        <v>162</v>
      </c>
      <c r="Q16" s="45">
        <f>INDEX(DATABASE!$1:$10000,MATCH($P16,DATABASE!$A:$A,0),MATCH(Q$8,DATABASE!$1:$1,0))</f>
        <v>0</v>
      </c>
      <c r="R16" s="45">
        <f>INDEX(DATABASE!$1:$10000,MATCH($P16,DATABASE!$A:$A,0),MATCH(R$8,DATABASE!$1:$1,0))</f>
        <v>0</v>
      </c>
      <c r="S16" s="45">
        <f>INDEX(DATABASE!$1:$10000,MATCH($P16,DATABASE!$A:$A,0),MATCH(S$8,DATABASE!$1:$1,0))</f>
        <v>0</v>
      </c>
      <c r="T16" s="45">
        <f>INDEX(DATABASE!$1:$10000,MATCH($P16,DATABASE!$A:$A,0),MATCH(T$8,DATABASE!$1:$1,0))</f>
        <v>0</v>
      </c>
      <c r="U16" s="45">
        <f>INDEX(DATABASE!$1:$10000,MATCH($P16,DATABASE!$A:$A,0),MATCH(U$8,DATABASE!$1:$1,0))</f>
        <v>0</v>
      </c>
      <c r="V16" s="46">
        <v>1</v>
      </c>
      <c r="W16" s="46" t="e">
        <f t="shared" si="6"/>
        <v>#DIV/0!</v>
      </c>
      <c r="X16" s="46" t="e">
        <f t="shared" si="6"/>
        <v>#DIV/0!</v>
      </c>
      <c r="Z16" s="43">
        <f t="shared" si="0"/>
        <v>0</v>
      </c>
    </row>
    <row r="17" spans="2:61" s="46" customFormat="1" x14ac:dyDescent="0.25">
      <c r="B17" s="46" t="s">
        <v>119</v>
      </c>
      <c r="C17" s="46" t="s">
        <v>415</v>
      </c>
      <c r="D17" s="14">
        <f t="shared" si="1"/>
        <v>0</v>
      </c>
      <c r="E17" s="54" t="str">
        <f>IF(           AND(   $V18,             NOT(ISERR(W18))          ),W18,"")</f>
        <v/>
      </c>
      <c r="F17" s="14">
        <f t="shared" si="2"/>
        <v>0</v>
      </c>
      <c r="G17" s="53" t="str">
        <f>IF(           AND(   $V18,             NOT(ISERR(X18))          ),X18,"")</f>
        <v/>
      </c>
      <c r="H17" s="10" t="str">
        <f t="shared" si="3"/>
        <v/>
      </c>
      <c r="I17" s="10"/>
      <c r="J17" s="19">
        <f t="shared" si="4"/>
        <v>0</v>
      </c>
      <c r="K17" s="19">
        <f t="shared" si="4"/>
        <v>0</v>
      </c>
      <c r="L17" s="19">
        <f t="shared" si="4"/>
        <v>0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46" t="s">
        <v>163</v>
      </c>
      <c r="Q17" s="45">
        <f>INDEX(DATABASE!$1:$10000,MATCH($P17,DATABASE!$A:$A,0),MATCH(Q$8,DATABASE!$1:$1,0))</f>
        <v>0</v>
      </c>
      <c r="R17" s="45">
        <f>INDEX(DATABASE!$1:$10000,MATCH($P17,DATABASE!$A:$A,0),MATCH(R$8,DATABASE!$1:$1,0))</f>
        <v>0</v>
      </c>
      <c r="S17" s="45">
        <f>INDEX(DATABASE!$1:$10000,MATCH($P17,DATABASE!$A:$A,0),MATCH(S$8,DATABASE!$1:$1,0))</f>
        <v>0</v>
      </c>
      <c r="T17" s="45">
        <f>INDEX(DATABASE!$1:$10000,MATCH($P17,DATABASE!$A:$A,0),MATCH(T$8,DATABASE!$1:$1,0))</f>
        <v>0</v>
      </c>
      <c r="U17" s="45">
        <f>INDEX(DATABASE!$1:$10000,MATCH($P17,DATABASE!$A:$A,0),MATCH(U$8,DATABASE!$1:$1,0))</f>
        <v>0</v>
      </c>
      <c r="V17" s="46">
        <v>0</v>
      </c>
      <c r="W17" s="46" t="e">
        <f t="shared" si="6"/>
        <v>#DIV/0!</v>
      </c>
      <c r="X17" s="46" t="e">
        <f t="shared" si="6"/>
        <v>#DIV/0!</v>
      </c>
      <c r="Z17" s="43">
        <f t="shared" si="0"/>
        <v>0</v>
      </c>
    </row>
    <row r="18" spans="2:61" s="46" customFormat="1" x14ac:dyDescent="0.25">
      <c r="D18" s="45" t="str">
        <f t="shared" si="1"/>
        <v/>
      </c>
      <c r="E18" s="53"/>
      <c r="F18" s="45" t="str">
        <f t="shared" si="2"/>
        <v/>
      </c>
      <c r="G18" s="53"/>
      <c r="H18" s="10" t="str">
        <f t="shared" si="3"/>
        <v/>
      </c>
      <c r="I18" s="10"/>
      <c r="J18" s="19">
        <f t="shared" si="4"/>
        <v>0</v>
      </c>
      <c r="K18" s="19">
        <f t="shared" si="4"/>
        <v>0</v>
      </c>
      <c r="L18" s="19">
        <f t="shared" si="4"/>
        <v>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46" t="s">
        <v>164</v>
      </c>
      <c r="Q18" s="45">
        <f>INDEX(DATABASE!$1:$10000,MATCH($P18,DATABASE!$A:$A,0),MATCH(Q$8,DATABASE!$1:$1,0))</f>
        <v>0</v>
      </c>
      <c r="R18" s="45">
        <f>INDEX(DATABASE!$1:$10000,MATCH($P18,DATABASE!$A:$A,0),MATCH(R$8,DATABASE!$1:$1,0))</f>
        <v>0</v>
      </c>
      <c r="S18" s="45">
        <f>INDEX(DATABASE!$1:$10000,MATCH($P18,DATABASE!$A:$A,0),MATCH(S$8,DATABASE!$1:$1,0))</f>
        <v>0</v>
      </c>
      <c r="T18" s="45">
        <f>INDEX(DATABASE!$1:$10000,MATCH($P18,DATABASE!$A:$A,0),MATCH(T$8,DATABASE!$1:$1,0))</f>
        <v>0</v>
      </c>
      <c r="U18" s="45">
        <f>INDEX(DATABASE!$1:$10000,MATCH($P18,DATABASE!$A:$A,0),MATCH(U$8,DATABASE!$1:$1,0))</f>
        <v>0</v>
      </c>
      <c r="V18" s="46">
        <v>1</v>
      </c>
      <c r="W18" s="46" t="e">
        <f t="shared" si="6"/>
        <v>#DIV/0!</v>
      </c>
      <c r="X18" s="46" t="e">
        <f t="shared" si="6"/>
        <v>#DIV/0!</v>
      </c>
      <c r="Z18" s="43">
        <f t="shared" si="0"/>
        <v>0</v>
      </c>
    </row>
    <row r="19" spans="2:61" s="46" customFormat="1" x14ac:dyDescent="0.25">
      <c r="B19" s="46" t="s">
        <v>123</v>
      </c>
      <c r="C19" s="46" t="s">
        <v>416</v>
      </c>
      <c r="D19" s="14">
        <f t="shared" si="1"/>
        <v>187.07260500000001</v>
      </c>
      <c r="E19" s="54">
        <f>IF(           AND(   $V20,             NOT(ISERR(W20))          ),W20,"")</f>
        <v>471.29139248531089</v>
      </c>
      <c r="F19" s="14">
        <f t="shared" si="2"/>
        <v>285.32633625</v>
      </c>
      <c r="G19" s="53">
        <f>IF(           AND(   $V20,             NOT(ISERR(X20))          ),X20,"")</f>
        <v>667.47575926971831</v>
      </c>
      <c r="H19" s="10">
        <f>IF(AND(NOT($V19),F19),(F19-D19)/F19,"")</f>
        <v>0.34435563341727798</v>
      </c>
      <c r="I19" s="10"/>
      <c r="J19" s="19">
        <f t="shared" si="4"/>
        <v>0</v>
      </c>
      <c r="K19" s="19">
        <f t="shared" si="4"/>
        <v>0</v>
      </c>
      <c r="L19" s="19">
        <f t="shared" si="4"/>
        <v>187.07260500000001</v>
      </c>
      <c r="M19" s="19">
        <f t="shared" si="5"/>
        <v>0</v>
      </c>
      <c r="N19" s="19">
        <f t="shared" si="5"/>
        <v>0</v>
      </c>
      <c r="O19" s="19">
        <f t="shared" si="5"/>
        <v>285.32633625</v>
      </c>
      <c r="P19" s="46" t="s">
        <v>165</v>
      </c>
      <c r="Q19" s="45">
        <f>INDEX(DATABASE!$1:$10000,MATCH($P19,DATABASE!$A:$A,0),MATCH(Q$8,DATABASE!$1:$1,0))</f>
        <v>187.07260500000001</v>
      </c>
      <c r="R19" s="45">
        <f>INDEX(DATABASE!$1:$10000,MATCH($P19,DATABASE!$A:$A,0),MATCH(R$8,DATABASE!$1:$1,0))</f>
        <v>286.37812500000001</v>
      </c>
      <c r="S19" s="45">
        <f>INDEX(DATABASE!$1:$10000,MATCH($P19,DATABASE!$A:$A,0),MATCH(S$8,DATABASE!$1:$1,0))</f>
        <v>286.242052</v>
      </c>
      <c r="T19" s="45">
        <f>INDEX(DATABASE!$1:$10000,MATCH($P19,DATABASE!$A:$A,0),MATCH(T$8,DATABASE!$1:$1,0))</f>
        <v>284.35091499999999</v>
      </c>
      <c r="U19" s="45">
        <f>INDEX(DATABASE!$1:$10000,MATCH($P19,DATABASE!$A:$A,0),MATCH(U$8,DATABASE!$1:$1,0))</f>
        <v>284.33425299999999</v>
      </c>
      <c r="V19" s="46">
        <v>0</v>
      </c>
      <c r="W19" s="46">
        <f t="shared" si="6"/>
        <v>0</v>
      </c>
      <c r="X19" s="46">
        <f t="shared" si="6"/>
        <v>0</v>
      </c>
      <c r="Z19" s="43">
        <f t="shared" si="0"/>
        <v>285.32633625</v>
      </c>
    </row>
    <row r="20" spans="2:61" s="46" customFormat="1" ht="15.75" thickBot="1" x14ac:dyDescent="0.3">
      <c r="D20" s="45" t="str">
        <f t="shared" si="1"/>
        <v/>
      </c>
      <c r="E20" s="53"/>
      <c r="F20" s="45" t="str">
        <f t="shared" si="2"/>
        <v/>
      </c>
      <c r="G20" s="53"/>
      <c r="H20" s="10" t="str">
        <f t="shared" si="3"/>
        <v/>
      </c>
      <c r="I20" s="10"/>
      <c r="J20" s="19">
        <f t="shared" si="4"/>
        <v>0</v>
      </c>
      <c r="K20" s="19">
        <f t="shared" si="4"/>
        <v>0</v>
      </c>
      <c r="L20" s="19">
        <f t="shared" si="4"/>
        <v>0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46" t="s">
        <v>166</v>
      </c>
      <c r="Q20" s="45">
        <f>INDEX(DATABASE!$1:$10000,MATCH($P20,DATABASE!$A:$A,0),MATCH(Q$8,DATABASE!$1:$1,0))</f>
        <v>396936.18</v>
      </c>
      <c r="R20" s="45">
        <f>INDEX(DATABASE!$1:$10000,MATCH($P20,DATABASE!$A:$A,0),MATCH(R$8,DATABASE!$1:$1,0))</f>
        <v>429046.48</v>
      </c>
      <c r="S20" s="45">
        <f>INDEX(DATABASE!$1:$10000,MATCH($P20,DATABASE!$A:$A,0),MATCH(S$8,DATABASE!$1:$1,0))</f>
        <v>428273.52</v>
      </c>
      <c r="T20" s="45">
        <f>INDEX(DATABASE!$1:$10000,MATCH($P20,DATABASE!$A:$A,0),MATCH(T$8,DATABASE!$1:$1,0))</f>
        <v>429060.8</v>
      </c>
      <c r="U20" s="45">
        <f>INDEX(DATABASE!$1:$10000,MATCH($P20,DATABASE!$A:$A,0),MATCH(U$8,DATABASE!$1:$1,0))</f>
        <v>429760.67</v>
      </c>
      <c r="V20" s="46">
        <v>1</v>
      </c>
      <c r="W20" s="46">
        <f>Q19/Q20*1000*1000</f>
        <v>471.29139248531089</v>
      </c>
      <c r="X20" s="46">
        <f t="shared" si="6"/>
        <v>667.47575926971831</v>
      </c>
      <c r="Z20" s="43">
        <f t="shared" si="0"/>
        <v>429035.36749999999</v>
      </c>
    </row>
    <row r="21" spans="2:61" s="5" customFormat="1" ht="15.75" thickTop="1" x14ac:dyDescent="0.25">
      <c r="B21" s="5" t="s">
        <v>98</v>
      </c>
      <c r="C21" s="5" t="s">
        <v>414</v>
      </c>
      <c r="D21" s="6">
        <f t="shared" si="1"/>
        <v>90.433004999999994</v>
      </c>
      <c r="E21" s="52">
        <f>IF(           AND(   $V22,             NOT(ISERR(W22))          ),W22,"")</f>
        <v>629.90974403096232</v>
      </c>
      <c r="F21" s="6">
        <f t="shared" si="2"/>
        <v>129.29226025</v>
      </c>
      <c r="G21" s="52">
        <f>IF(           AND(   $V22,             NOT(ISERR(X22))          ),X22,"")</f>
        <v>1119.4867799215353</v>
      </c>
      <c r="H21" s="12">
        <f t="shared" si="3"/>
        <v>0.30055360757760441</v>
      </c>
      <c r="I21" s="12"/>
      <c r="J21" s="6">
        <f t="shared" si="4"/>
        <v>90.433004999999994</v>
      </c>
      <c r="K21" s="6">
        <f t="shared" si="4"/>
        <v>0</v>
      </c>
      <c r="L21" s="6">
        <f t="shared" si="4"/>
        <v>0</v>
      </c>
      <c r="M21" s="6">
        <f t="shared" si="5"/>
        <v>129.29226025</v>
      </c>
      <c r="N21" s="6">
        <f t="shared" si="5"/>
        <v>0</v>
      </c>
      <c r="O21" s="6">
        <f t="shared" si="5"/>
        <v>0</v>
      </c>
      <c r="P21" s="5" t="s">
        <v>167</v>
      </c>
      <c r="Q21" s="6">
        <f>INDEX(DATABASE!$1:$10000,MATCH($P21,DATABASE!$A:$A,0),MATCH(Q$8,DATABASE!$1:$1,0))</f>
        <v>90.433004999999994</v>
      </c>
      <c r="R21" s="6">
        <f>INDEX(DATABASE!$1:$10000,MATCH($P21,DATABASE!$A:$A,0),MATCH(R$8,DATABASE!$1:$1,0))</f>
        <v>129.613698</v>
      </c>
      <c r="S21" s="6">
        <f>INDEX(DATABASE!$1:$10000,MATCH($P21,DATABASE!$A:$A,0),MATCH(S$8,DATABASE!$1:$1,0))</f>
        <v>129.08884499999999</v>
      </c>
      <c r="T21" s="6">
        <f>INDEX(DATABASE!$1:$10000,MATCH($P21,DATABASE!$A:$A,0),MATCH(T$8,DATABASE!$1:$1,0))</f>
        <v>129.69978499999999</v>
      </c>
      <c r="U21" s="6">
        <f>INDEX(DATABASE!$1:$10000,MATCH($P21,DATABASE!$A:$A,0),MATCH(U$8,DATABASE!$1:$1,0))</f>
        <v>128.76671300000001</v>
      </c>
      <c r="V21" s="6">
        <v>0</v>
      </c>
      <c r="W21" s="6">
        <f t="shared" si="6"/>
        <v>4389284421.1026707</v>
      </c>
      <c r="X21" s="6">
        <f t="shared" si="6"/>
        <v>3310193958.0490942</v>
      </c>
      <c r="Y21" s="7"/>
      <c r="Z21" s="7">
        <f t="shared" si="0"/>
        <v>129.29226025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s="46" customFormat="1" ht="15.75" thickBot="1" x14ac:dyDescent="0.3">
      <c r="D22" s="45" t="str">
        <f t="shared" si="1"/>
        <v/>
      </c>
      <c r="E22" s="53"/>
      <c r="F22" s="45" t="str">
        <f t="shared" si="2"/>
        <v/>
      </c>
      <c r="G22" s="53"/>
      <c r="H22" s="10" t="str">
        <f t="shared" si="3"/>
        <v/>
      </c>
      <c r="I22" s="10"/>
      <c r="J22" s="19">
        <f t="shared" si="4"/>
        <v>0</v>
      </c>
      <c r="K22" s="19">
        <f t="shared" si="4"/>
        <v>0</v>
      </c>
      <c r="L22" s="19">
        <f t="shared" si="4"/>
        <v>0</v>
      </c>
      <c r="M22" s="19">
        <f t="shared" si="5"/>
        <v>0</v>
      </c>
      <c r="N22" s="19">
        <f t="shared" si="5"/>
        <v>0</v>
      </c>
      <c r="O22" s="45">
        <f t="shared" si="5"/>
        <v>0</v>
      </c>
      <c r="P22" s="46" t="s">
        <v>168</v>
      </c>
      <c r="Q22" s="45">
        <f>INDEX(DATABASE!$1:$10000,MATCH($P22,DATABASE!$A:$A,0),MATCH(Q$8,DATABASE!$1:$1,0))</f>
        <v>143565.01999999999</v>
      </c>
      <c r="R22" s="45">
        <f>INDEX(DATABASE!$1:$10000,MATCH($P22,DATABASE!$A:$A,0),MATCH(R$8,DATABASE!$1:$1,0))</f>
        <v>115779.57</v>
      </c>
      <c r="S22" s="45">
        <f>INDEX(DATABASE!$1:$10000,MATCH($P22,DATABASE!$A:$A,0),MATCH(S$8,DATABASE!$1:$1,0))</f>
        <v>114764.18</v>
      </c>
      <c r="T22" s="45">
        <f>INDEX(DATABASE!$1:$10000,MATCH($P22,DATABASE!$A:$A,0),MATCH(T$8,DATABASE!$1:$1,0))</f>
        <v>115789.42</v>
      </c>
      <c r="U22" s="45">
        <f>INDEX(DATABASE!$1:$10000,MATCH($P22,DATABASE!$A:$A,0),MATCH(U$8,DATABASE!$1:$1,0))</f>
        <v>114251.48</v>
      </c>
      <c r="V22" s="46">
        <v>1</v>
      </c>
      <c r="W22" s="46">
        <f t="shared" si="6"/>
        <v>629.90974403096232</v>
      </c>
      <c r="X22" s="46">
        <f t="shared" si="6"/>
        <v>1119.4867799215353</v>
      </c>
      <c r="Z22" s="43">
        <f t="shared" si="0"/>
        <v>115146.16249999999</v>
      </c>
    </row>
    <row r="23" spans="2:61" s="5" customFormat="1" ht="15.75" thickTop="1" x14ac:dyDescent="0.25">
      <c r="B23" s="5" t="s">
        <v>3</v>
      </c>
      <c r="C23" s="5" t="s">
        <v>414</v>
      </c>
      <c r="D23" s="6">
        <f t="shared" si="1"/>
        <v>1.6189910000000001</v>
      </c>
      <c r="E23" s="52">
        <f>IF(           AND(   $V24,             NOT(ISERR(W24))          ),W24,"")</f>
        <v>3674.8479208280373</v>
      </c>
      <c r="F23" s="6">
        <f t="shared" si="2"/>
        <v>9.6167510000000007</v>
      </c>
      <c r="G23" s="52">
        <f>IF(           AND(   $V24,             NOT(ISERR(X24))          ),X24,"")</f>
        <v>8756.6133093361677</v>
      </c>
      <c r="H23" s="12">
        <f t="shared" si="3"/>
        <v>0.83164885937048805</v>
      </c>
      <c r="I23" s="12"/>
      <c r="J23" s="6">
        <f t="shared" si="4"/>
        <v>1.6189910000000001</v>
      </c>
      <c r="K23" s="6">
        <f t="shared" si="4"/>
        <v>0</v>
      </c>
      <c r="L23" s="6">
        <f t="shared" si="4"/>
        <v>0</v>
      </c>
      <c r="M23" s="6">
        <f t="shared" si="5"/>
        <v>9.6167510000000007</v>
      </c>
      <c r="N23" s="6">
        <f t="shared" si="5"/>
        <v>0</v>
      </c>
      <c r="O23" s="6">
        <f t="shared" si="5"/>
        <v>0</v>
      </c>
      <c r="P23" s="5" t="s">
        <v>173</v>
      </c>
      <c r="Q23" s="6">
        <f>INDEX(DATABASE!$1:$10000,MATCH($P23,DATABASE!$A:$A,0),MATCH(Q$8,DATABASE!$1:$1,0))</f>
        <v>1.6189910000000001</v>
      </c>
      <c r="R23" s="6">
        <f>INDEX(DATABASE!$1:$10000,MATCH($P23,DATABASE!$A:$A,0),MATCH(R$8,DATABASE!$1:$1,0))</f>
        <v>9.6334129999999991</v>
      </c>
      <c r="S23" s="6">
        <f>INDEX(DATABASE!$1:$10000,MATCH($P23,DATABASE!$A:$A,0),MATCH(S$8,DATABASE!$1:$1,0))</f>
        <v>9.6000890000000005</v>
      </c>
      <c r="T23" s="6">
        <f>INDEX(DATABASE!$1:$10000,MATCH($P23,DATABASE!$A:$A,0),MATCH(T$8,DATABASE!$1:$1,0))</f>
        <v>9.6278590000000008</v>
      </c>
      <c r="U23" s="6">
        <f>INDEX(DATABASE!$1:$10000,MATCH($P23,DATABASE!$A:$A,0),MATCH(U$8,DATABASE!$1:$1,0))</f>
        <v>9.6056430000000006</v>
      </c>
      <c r="V23" s="6">
        <v>0</v>
      </c>
      <c r="W23" s="6" t="e">
        <f>#REF!/Q23*1000*1000</f>
        <v>#REF!</v>
      </c>
      <c r="X23" s="6" t="e">
        <f>#REF!/R23*1000*1000</f>
        <v>#REF!</v>
      </c>
      <c r="Y23" s="7"/>
      <c r="Z23" s="7">
        <f t="shared" si="0"/>
        <v>9.6167510000000007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s="46" customFormat="1" ht="15.75" thickBot="1" x14ac:dyDescent="0.3">
      <c r="D24" s="45" t="str">
        <f t="shared" si="1"/>
        <v/>
      </c>
      <c r="E24" s="53"/>
      <c r="F24" s="45" t="str">
        <f t="shared" si="2"/>
        <v/>
      </c>
      <c r="G24" s="53"/>
      <c r="H24" s="10" t="str">
        <f t="shared" si="3"/>
        <v/>
      </c>
      <c r="I24" s="10"/>
      <c r="J24" s="19">
        <f t="shared" si="4"/>
        <v>0</v>
      </c>
      <c r="K24" s="19">
        <f t="shared" si="4"/>
        <v>0</v>
      </c>
      <c r="L24" s="19">
        <f t="shared" si="4"/>
        <v>0</v>
      </c>
      <c r="M24" s="19">
        <f t="shared" si="5"/>
        <v>0</v>
      </c>
      <c r="N24" s="19">
        <f t="shared" si="5"/>
        <v>0</v>
      </c>
      <c r="O24" s="45">
        <f t="shared" si="5"/>
        <v>0</v>
      </c>
      <c r="P24" s="46" t="s">
        <v>174</v>
      </c>
      <c r="Q24" s="45">
        <f>INDEX(DATABASE!$1:$10000,MATCH($P24,DATABASE!$A:$A,0),MATCH(Q$8,DATABASE!$1:$1,0))</f>
        <v>440.56</v>
      </c>
      <c r="R24" s="45">
        <f>INDEX(DATABASE!$1:$10000,MATCH($P24,DATABASE!$A:$A,0),MATCH(R$8,DATABASE!$1:$1,0))</f>
        <v>1100.1300000000001</v>
      </c>
      <c r="S24" s="45">
        <f>INDEX(DATABASE!$1:$10000,MATCH($P24,DATABASE!$A:$A,0),MATCH(S$8,DATABASE!$1:$1,0))</f>
        <v>1096.3699999999999</v>
      </c>
      <c r="T24" s="45">
        <f>INDEX(DATABASE!$1:$10000,MATCH($P24,DATABASE!$A:$A,0),MATCH(T$8,DATABASE!$1:$1,0))</f>
        <v>1099.31</v>
      </c>
      <c r="U24" s="45">
        <f>INDEX(DATABASE!$1:$10000,MATCH($P24,DATABASE!$A:$A,0),MATCH(U$8,DATABASE!$1:$1,0))</f>
        <v>1096.9100000000001</v>
      </c>
      <c r="V24" s="46">
        <v>1</v>
      </c>
      <c r="W24" s="46">
        <f t="shared" ref="W24:X56" si="7">Q23/Q24*1000*1000</f>
        <v>3674.8479208280373</v>
      </c>
      <c r="X24" s="46">
        <f t="shared" si="7"/>
        <v>8756.6133093361677</v>
      </c>
      <c r="Z24" s="43">
        <f t="shared" si="0"/>
        <v>1098.18</v>
      </c>
    </row>
    <row r="25" spans="2:61" s="5" customFormat="1" ht="15.75" thickTop="1" x14ac:dyDescent="0.25">
      <c r="B25" s="5" t="s">
        <v>117</v>
      </c>
      <c r="C25" s="5" t="s">
        <v>414</v>
      </c>
      <c r="D25" s="6">
        <f t="shared" si="1"/>
        <v>0</v>
      </c>
      <c r="E25" s="52" t="str">
        <f>IF(           AND(   $V26,             NOT(ISERR(W26))          ),W26,"")</f>
        <v/>
      </c>
      <c r="F25" s="6">
        <f t="shared" si="2"/>
        <v>0</v>
      </c>
      <c r="G25" s="52" t="str">
        <f>IF(           AND(   $V26,             NOT(ISERR(X26))          ),X26,"")</f>
        <v/>
      </c>
      <c r="H25" s="12" t="str">
        <f t="shared" si="3"/>
        <v/>
      </c>
      <c r="I25" s="12"/>
      <c r="J25" s="6">
        <f t="shared" si="4"/>
        <v>0</v>
      </c>
      <c r="K25" s="6">
        <f t="shared" si="4"/>
        <v>0</v>
      </c>
      <c r="L25" s="6">
        <f t="shared" si="4"/>
        <v>0</v>
      </c>
      <c r="M25" s="6">
        <f t="shared" si="5"/>
        <v>0</v>
      </c>
      <c r="N25" s="6">
        <f t="shared" si="5"/>
        <v>0</v>
      </c>
      <c r="O25" s="6">
        <f t="shared" si="5"/>
        <v>0</v>
      </c>
      <c r="P25" s="5" t="s">
        <v>179</v>
      </c>
      <c r="Q25" s="6">
        <f>INDEX(DATABASE!$1:$10000,MATCH($P25,DATABASE!$A:$A,0),MATCH(Q$8,DATABASE!$1:$1,0))</f>
        <v>0</v>
      </c>
      <c r="R25" s="6">
        <f>INDEX(DATABASE!$1:$10000,MATCH($P25,DATABASE!$A:$A,0),MATCH(R$8,DATABASE!$1:$1,0))</f>
        <v>0</v>
      </c>
      <c r="S25" s="6">
        <f>INDEX(DATABASE!$1:$10000,MATCH($P25,DATABASE!$A:$A,0),MATCH(S$8,DATABASE!$1:$1,0))</f>
        <v>0</v>
      </c>
      <c r="T25" s="6">
        <f>INDEX(DATABASE!$1:$10000,MATCH($P25,DATABASE!$A:$A,0),MATCH(T$8,DATABASE!$1:$1,0))</f>
        <v>0</v>
      </c>
      <c r="U25" s="6">
        <f>INDEX(DATABASE!$1:$10000,MATCH($P25,DATABASE!$A:$A,0),MATCH(U$8,DATABASE!$1:$1,0))</f>
        <v>0</v>
      </c>
      <c r="V25" s="6">
        <v>0</v>
      </c>
      <c r="W25" s="6" t="e">
        <f>#REF!/Q25*1000*1000</f>
        <v>#REF!</v>
      </c>
      <c r="X25" s="6" t="e">
        <f>#REF!/R25*1000*1000</f>
        <v>#REF!</v>
      </c>
      <c r="Y25" s="7"/>
      <c r="Z25" s="7">
        <f t="shared" si="0"/>
        <v>0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s="46" customFormat="1" ht="15.75" thickBot="1" x14ac:dyDescent="0.3">
      <c r="D26" s="45" t="str">
        <f t="shared" si="1"/>
        <v/>
      </c>
      <c r="E26" s="53"/>
      <c r="F26" s="45" t="str">
        <f t="shared" si="2"/>
        <v/>
      </c>
      <c r="G26" s="53"/>
      <c r="H26" s="10" t="str">
        <f t="shared" si="3"/>
        <v/>
      </c>
      <c r="I26" s="10"/>
      <c r="J26" s="19">
        <f t="shared" si="4"/>
        <v>0</v>
      </c>
      <c r="K26" s="19">
        <f t="shared" si="4"/>
        <v>0</v>
      </c>
      <c r="L26" s="19">
        <f t="shared" si="4"/>
        <v>0</v>
      </c>
      <c r="M26" s="19">
        <f t="shared" si="5"/>
        <v>0</v>
      </c>
      <c r="N26" s="19">
        <f t="shared" si="5"/>
        <v>0</v>
      </c>
      <c r="O26" s="45">
        <f t="shared" si="5"/>
        <v>0</v>
      </c>
      <c r="P26" s="46" t="s">
        <v>180</v>
      </c>
      <c r="Q26" s="45">
        <f>INDEX(DATABASE!$1:$10000,MATCH($P26,DATABASE!$A:$A,0),MATCH(Q$8,DATABASE!$1:$1,0))</f>
        <v>0</v>
      </c>
      <c r="R26" s="45">
        <f>INDEX(DATABASE!$1:$10000,MATCH($P26,DATABASE!$A:$A,0),MATCH(R$8,DATABASE!$1:$1,0))</f>
        <v>0</v>
      </c>
      <c r="S26" s="45">
        <f>INDEX(DATABASE!$1:$10000,MATCH($P26,DATABASE!$A:$A,0),MATCH(S$8,DATABASE!$1:$1,0))</f>
        <v>0</v>
      </c>
      <c r="T26" s="45">
        <f>INDEX(DATABASE!$1:$10000,MATCH($P26,DATABASE!$A:$A,0),MATCH(T$8,DATABASE!$1:$1,0))</f>
        <v>0</v>
      </c>
      <c r="U26" s="45">
        <f>INDEX(DATABASE!$1:$10000,MATCH($P26,DATABASE!$A:$A,0),MATCH(U$8,DATABASE!$1:$1,0))</f>
        <v>0</v>
      </c>
      <c r="V26" s="46">
        <v>1</v>
      </c>
      <c r="W26" s="46" t="e">
        <f t="shared" si="7"/>
        <v>#DIV/0!</v>
      </c>
      <c r="X26" s="46" t="e">
        <f t="shared" si="7"/>
        <v>#DIV/0!</v>
      </c>
      <c r="Z26" s="43">
        <f t="shared" si="0"/>
        <v>0</v>
      </c>
    </row>
    <row r="27" spans="2:61" s="5" customFormat="1" ht="15.75" thickTop="1" x14ac:dyDescent="0.25">
      <c r="B27" s="5" t="s">
        <v>4</v>
      </c>
      <c r="C27" s="5" t="s">
        <v>414</v>
      </c>
      <c r="D27" s="6">
        <f t="shared" si="1"/>
        <v>123.02665399999999</v>
      </c>
      <c r="E27" s="52">
        <f>IF(           AND(   $V28,             NOT(ISERR(W28))          ),W28,"")</f>
        <v>3496.0984037942922</v>
      </c>
      <c r="F27" s="6">
        <f t="shared" si="2"/>
        <v>239.2066145</v>
      </c>
      <c r="G27" s="52">
        <f>IF(           AND(   $V28,             NOT(ISERR(X28))          ),X28,"")</f>
        <v>6391.8827856292955</v>
      </c>
      <c r="H27" s="12">
        <f t="shared" si="3"/>
        <v>0.48568874545064056</v>
      </c>
      <c r="I27" s="12"/>
      <c r="J27" s="6">
        <f t="shared" si="4"/>
        <v>123.02665399999999</v>
      </c>
      <c r="K27" s="6">
        <f t="shared" si="4"/>
        <v>0</v>
      </c>
      <c r="L27" s="6">
        <f t="shared" si="4"/>
        <v>0</v>
      </c>
      <c r="M27" s="6">
        <f t="shared" si="5"/>
        <v>239.2066145</v>
      </c>
      <c r="N27" s="6">
        <f t="shared" si="5"/>
        <v>0</v>
      </c>
      <c r="O27" s="6">
        <f t="shared" si="5"/>
        <v>0</v>
      </c>
      <c r="P27" s="5" t="s">
        <v>185</v>
      </c>
      <c r="Q27" s="6">
        <f>INDEX(DATABASE!$1:$10000,MATCH($P27,DATABASE!$A:$A,0),MATCH(Q$8,DATABASE!$1:$1,0))</f>
        <v>123.02665399999999</v>
      </c>
      <c r="R27" s="6">
        <f>INDEX(DATABASE!$1:$10000,MATCH($P27,DATABASE!$A:$A,0),MATCH(R$8,DATABASE!$1:$1,0))</f>
        <v>239.696755</v>
      </c>
      <c r="S27" s="6">
        <f>INDEX(DATABASE!$1:$10000,MATCH($P27,DATABASE!$A:$A,0),MATCH(S$8,DATABASE!$1:$1,0))</f>
        <v>238.86087800000001</v>
      </c>
      <c r="T27" s="6">
        <f>INDEX(DATABASE!$1:$10000,MATCH($P27,DATABASE!$A:$A,0),MATCH(T$8,DATABASE!$1:$1,0))</f>
        <v>239.724525</v>
      </c>
      <c r="U27" s="6">
        <f>INDEX(DATABASE!$1:$10000,MATCH($P27,DATABASE!$A:$A,0),MATCH(U$8,DATABASE!$1:$1,0))</f>
        <v>238.54429999999999</v>
      </c>
      <c r="V27" s="6">
        <v>0</v>
      </c>
      <c r="W27" s="6" t="e">
        <f>#REF!/Q27*1000*1000</f>
        <v>#REF!</v>
      </c>
      <c r="X27" s="6" t="e">
        <f>#REF!/R27*1000*1000</f>
        <v>#REF!</v>
      </c>
      <c r="Y27" s="7"/>
      <c r="Z27" s="7">
        <f t="shared" si="0"/>
        <v>239.2066145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s="46" customFormat="1" ht="15.75" thickBot="1" x14ac:dyDescent="0.3">
      <c r="D28" s="45" t="str">
        <f t="shared" si="1"/>
        <v/>
      </c>
      <c r="E28" s="53"/>
      <c r="F28" s="45" t="str">
        <f t="shared" si="2"/>
        <v/>
      </c>
      <c r="G28" s="53"/>
      <c r="H28" s="10" t="str">
        <f t="shared" si="3"/>
        <v/>
      </c>
      <c r="I28" s="10"/>
      <c r="J28" s="19">
        <f t="shared" si="4"/>
        <v>0</v>
      </c>
      <c r="K28" s="19">
        <f t="shared" si="4"/>
        <v>0</v>
      </c>
      <c r="L28" s="19">
        <f t="shared" si="4"/>
        <v>0</v>
      </c>
      <c r="M28" s="19">
        <f t="shared" si="5"/>
        <v>0</v>
      </c>
      <c r="N28" s="19">
        <f t="shared" si="5"/>
        <v>0</v>
      </c>
      <c r="O28" s="45">
        <f t="shared" si="5"/>
        <v>0</v>
      </c>
      <c r="P28" s="46" t="s">
        <v>186</v>
      </c>
      <c r="Q28" s="45">
        <f>INDEX(DATABASE!$1:$10000,MATCH($P28,DATABASE!$A:$A,0),MATCH(Q$8,DATABASE!$1:$1,0))</f>
        <v>35189.699999999997</v>
      </c>
      <c r="R28" s="45">
        <f>INDEX(DATABASE!$1:$10000,MATCH($P28,DATABASE!$A:$A,0),MATCH(R$8,DATABASE!$1:$1,0))</f>
        <v>37500.18</v>
      </c>
      <c r="S28" s="45">
        <f>INDEX(DATABASE!$1:$10000,MATCH($P28,DATABASE!$A:$A,0),MATCH(S$8,DATABASE!$1:$1,0))</f>
        <v>37114.57</v>
      </c>
      <c r="T28" s="45">
        <f>INDEX(DATABASE!$1:$10000,MATCH($P28,DATABASE!$A:$A,0),MATCH(T$8,DATABASE!$1:$1,0))</f>
        <v>37680.67</v>
      </c>
      <c r="U28" s="45">
        <f>INDEX(DATABASE!$1:$10000,MATCH($P28,DATABASE!$A:$A,0),MATCH(U$8,DATABASE!$1:$1,0))</f>
        <v>37034.46</v>
      </c>
      <c r="V28" s="46">
        <v>1</v>
      </c>
      <c r="W28" s="46">
        <f t="shared" si="7"/>
        <v>3496.0984037942922</v>
      </c>
      <c r="X28" s="46">
        <f t="shared" si="7"/>
        <v>6391.8827856292955</v>
      </c>
      <c r="Z28" s="43">
        <f t="shared" si="0"/>
        <v>37332.47</v>
      </c>
    </row>
    <row r="29" spans="2:61" s="5" customFormat="1" ht="15.75" thickTop="1" x14ac:dyDescent="0.25">
      <c r="B29" s="5" t="s">
        <v>134</v>
      </c>
      <c r="C29" s="5" t="s">
        <v>414</v>
      </c>
      <c r="D29" s="6">
        <f t="shared" si="1"/>
        <v>0</v>
      </c>
      <c r="E29" s="52" t="str">
        <f>IF(           AND(   $V30,             NOT(ISERR(W30))          ),W30,"")</f>
        <v/>
      </c>
      <c r="F29" s="6">
        <f t="shared" si="2"/>
        <v>0</v>
      </c>
      <c r="G29" s="52" t="str">
        <f>IF(           AND(   $V30,             NOT(ISERR(X30))          ),X30,"")</f>
        <v/>
      </c>
      <c r="H29" s="12" t="str">
        <f t="shared" si="3"/>
        <v/>
      </c>
      <c r="I29" s="12"/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5"/>
        <v>0</v>
      </c>
      <c r="N29" s="6">
        <f t="shared" si="5"/>
        <v>0</v>
      </c>
      <c r="O29" s="6">
        <f t="shared" si="5"/>
        <v>0</v>
      </c>
      <c r="P29" s="5" t="s">
        <v>191</v>
      </c>
      <c r="Q29" s="6">
        <f>INDEX(DATABASE!$1:$10000,MATCH($P29,DATABASE!$A:$A,0),MATCH(Q$8,DATABASE!$1:$1,0))</f>
        <v>0</v>
      </c>
      <c r="R29" s="6">
        <f>INDEX(DATABASE!$1:$10000,MATCH($P29,DATABASE!$A:$A,0),MATCH(R$8,DATABASE!$1:$1,0))</f>
        <v>0</v>
      </c>
      <c r="S29" s="6">
        <f>INDEX(DATABASE!$1:$10000,MATCH($P29,DATABASE!$A:$A,0),MATCH(S$8,DATABASE!$1:$1,0))</f>
        <v>0</v>
      </c>
      <c r="T29" s="6">
        <f>INDEX(DATABASE!$1:$10000,MATCH($P29,DATABASE!$A:$A,0),MATCH(T$8,DATABASE!$1:$1,0))</f>
        <v>0</v>
      </c>
      <c r="U29" s="6">
        <f>INDEX(DATABASE!$1:$10000,MATCH($P29,DATABASE!$A:$A,0),MATCH(U$8,DATABASE!$1:$1,0))</f>
        <v>0</v>
      </c>
      <c r="V29" s="6">
        <v>0</v>
      </c>
      <c r="W29" s="6" t="e">
        <f>#REF!/Q29*1000*1000</f>
        <v>#REF!</v>
      </c>
      <c r="X29" s="6" t="e">
        <f>#REF!/R29*1000*1000</f>
        <v>#REF!</v>
      </c>
      <c r="Y29" s="7"/>
      <c r="Z29" s="7">
        <f t="shared" si="0"/>
        <v>0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s="46" customFormat="1" ht="15.75" thickBot="1" x14ac:dyDescent="0.3">
      <c r="D30" s="45" t="str">
        <f t="shared" si="1"/>
        <v/>
      </c>
      <c r="E30" s="53"/>
      <c r="F30" s="45" t="str">
        <f t="shared" si="2"/>
        <v/>
      </c>
      <c r="G30" s="53"/>
      <c r="H30" s="10" t="str">
        <f t="shared" si="3"/>
        <v/>
      </c>
      <c r="I30" s="10"/>
      <c r="J30" s="19">
        <f t="shared" si="4"/>
        <v>0</v>
      </c>
      <c r="K30" s="19">
        <f t="shared" si="4"/>
        <v>0</v>
      </c>
      <c r="L30" s="19">
        <f t="shared" si="4"/>
        <v>0</v>
      </c>
      <c r="M30" s="19">
        <f t="shared" si="5"/>
        <v>0</v>
      </c>
      <c r="N30" s="19">
        <f t="shared" si="5"/>
        <v>0</v>
      </c>
      <c r="O30" s="45">
        <f t="shared" si="5"/>
        <v>0</v>
      </c>
      <c r="P30" s="46" t="s">
        <v>192</v>
      </c>
      <c r="Q30" s="45">
        <f>INDEX(DATABASE!$1:$10000,MATCH($P30,DATABASE!$A:$A,0),MATCH(Q$8,DATABASE!$1:$1,0))</f>
        <v>0</v>
      </c>
      <c r="R30" s="45">
        <f>INDEX(DATABASE!$1:$10000,MATCH($P30,DATABASE!$A:$A,0),MATCH(R$8,DATABASE!$1:$1,0))</f>
        <v>0</v>
      </c>
      <c r="S30" s="45">
        <f>INDEX(DATABASE!$1:$10000,MATCH($P30,DATABASE!$A:$A,0),MATCH(S$8,DATABASE!$1:$1,0))</f>
        <v>0</v>
      </c>
      <c r="T30" s="45">
        <f>INDEX(DATABASE!$1:$10000,MATCH($P30,DATABASE!$A:$A,0),MATCH(T$8,DATABASE!$1:$1,0))</f>
        <v>0</v>
      </c>
      <c r="U30" s="45">
        <f>INDEX(DATABASE!$1:$10000,MATCH($P30,DATABASE!$A:$A,0),MATCH(U$8,DATABASE!$1:$1,0))</f>
        <v>0</v>
      </c>
      <c r="V30" s="46">
        <v>1</v>
      </c>
      <c r="W30" s="46" t="e">
        <f t="shared" si="7"/>
        <v>#DIV/0!</v>
      </c>
      <c r="X30" s="46" t="e">
        <f t="shared" si="7"/>
        <v>#DIV/0!</v>
      </c>
      <c r="Z30" s="43">
        <f t="shared" si="0"/>
        <v>0</v>
      </c>
    </row>
    <row r="31" spans="2:61" s="5" customFormat="1" ht="15.75" thickTop="1" x14ac:dyDescent="0.25">
      <c r="B31" s="5" t="s">
        <v>120</v>
      </c>
      <c r="C31" s="5" t="s">
        <v>414</v>
      </c>
      <c r="D31" s="6">
        <f t="shared" si="1"/>
        <v>81.538274000000001</v>
      </c>
      <c r="E31" s="52">
        <f>IF(           AND(   $V32,             NOT(ISERR(W32))          ),W32,"")</f>
        <v>2414.3950619038651</v>
      </c>
      <c r="F31" s="6">
        <f t="shared" si="2"/>
        <v>81.537579750000006</v>
      </c>
      <c r="G31" s="52">
        <f>IF(           AND(   $V32,             NOT(ISERR(X32))          ),X32,"")</f>
        <v>2487.7731735871407</v>
      </c>
      <c r="H31" s="12">
        <f t="shared" si="3"/>
        <v>-8.5144788712608604E-6</v>
      </c>
      <c r="I31" s="12"/>
      <c r="J31" s="6">
        <f t="shared" si="4"/>
        <v>81.538274000000001</v>
      </c>
      <c r="K31" s="6">
        <f t="shared" si="4"/>
        <v>0</v>
      </c>
      <c r="L31" s="6">
        <f t="shared" si="4"/>
        <v>0</v>
      </c>
      <c r="M31" s="6">
        <f t="shared" si="5"/>
        <v>81.537579750000006</v>
      </c>
      <c r="N31" s="6">
        <f t="shared" si="5"/>
        <v>0</v>
      </c>
      <c r="O31" s="6">
        <f t="shared" si="5"/>
        <v>0</v>
      </c>
      <c r="P31" s="5" t="s">
        <v>197</v>
      </c>
      <c r="Q31" s="6">
        <f>INDEX(DATABASE!$1:$10000,MATCH($P31,DATABASE!$A:$A,0),MATCH(Q$8,DATABASE!$1:$1,0))</f>
        <v>81.538274000000001</v>
      </c>
      <c r="R31" s="6">
        <f>INDEX(DATABASE!$1:$10000,MATCH($P31,DATABASE!$A:$A,0),MATCH(R$8,DATABASE!$1:$1,0))</f>
        <v>81.535497000000007</v>
      </c>
      <c r="S31" s="6">
        <f>INDEX(DATABASE!$1:$10000,MATCH($P31,DATABASE!$A:$A,0),MATCH(S$8,DATABASE!$1:$1,0))</f>
        <v>81.538274000000001</v>
      </c>
      <c r="T31" s="6">
        <f>INDEX(DATABASE!$1:$10000,MATCH($P31,DATABASE!$A:$A,0),MATCH(T$8,DATABASE!$1:$1,0))</f>
        <v>81.538274000000001</v>
      </c>
      <c r="U31" s="6">
        <f>INDEX(DATABASE!$1:$10000,MATCH($P31,DATABASE!$A:$A,0),MATCH(U$8,DATABASE!$1:$1,0))</f>
        <v>81.538274000000001</v>
      </c>
      <c r="V31" s="6">
        <v>0</v>
      </c>
      <c r="W31" s="6" t="e">
        <f>#REF!/Q31*1000*1000</f>
        <v>#REF!</v>
      </c>
      <c r="X31" s="6" t="e">
        <f>#REF!/R31*1000*1000</f>
        <v>#REF!</v>
      </c>
      <c r="Y31" s="7"/>
      <c r="Z31" s="7">
        <f t="shared" si="0"/>
        <v>81.537579750000006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s="46" customFormat="1" x14ac:dyDescent="0.25">
      <c r="D32" s="45" t="str">
        <f t="shared" si="1"/>
        <v/>
      </c>
      <c r="E32" s="53"/>
      <c r="F32" s="45" t="str">
        <f t="shared" si="2"/>
        <v/>
      </c>
      <c r="G32" s="53"/>
      <c r="H32" s="10" t="str">
        <f t="shared" si="3"/>
        <v/>
      </c>
      <c r="I32" s="10"/>
      <c r="J32" s="19">
        <f t="shared" si="4"/>
        <v>0</v>
      </c>
      <c r="K32" s="19">
        <f t="shared" si="4"/>
        <v>0</v>
      </c>
      <c r="L32" s="19">
        <f t="shared" si="4"/>
        <v>0</v>
      </c>
      <c r="M32" s="19">
        <f t="shared" si="5"/>
        <v>0</v>
      </c>
      <c r="N32" s="19">
        <f t="shared" si="5"/>
        <v>0</v>
      </c>
      <c r="O32" s="45">
        <f t="shared" si="5"/>
        <v>0</v>
      </c>
      <c r="P32" s="46" t="s">
        <v>198</v>
      </c>
      <c r="Q32" s="45">
        <f>INDEX(DATABASE!$1:$10000,MATCH($P32,DATABASE!$A:$A,0),MATCH(Q$8,DATABASE!$1:$1,0))</f>
        <v>33771.72</v>
      </c>
      <c r="R32" s="45">
        <f>INDEX(DATABASE!$1:$10000,MATCH($P32,DATABASE!$A:$A,0),MATCH(R$8,DATABASE!$1:$1,0))</f>
        <v>32774.49</v>
      </c>
      <c r="S32" s="45">
        <f>INDEX(DATABASE!$1:$10000,MATCH($P32,DATABASE!$A:$A,0),MATCH(S$8,DATABASE!$1:$1,0))</f>
        <v>32774.49</v>
      </c>
      <c r="T32" s="45">
        <f>INDEX(DATABASE!$1:$10000,MATCH($P32,DATABASE!$A:$A,0),MATCH(T$8,DATABASE!$1:$1,0))</f>
        <v>32777.64</v>
      </c>
      <c r="U32" s="45">
        <f>INDEX(DATABASE!$1:$10000,MATCH($P32,DATABASE!$A:$A,0),MATCH(U$8,DATABASE!$1:$1,0))</f>
        <v>32774.49</v>
      </c>
      <c r="V32" s="46">
        <v>1</v>
      </c>
      <c r="W32" s="46">
        <f t="shared" si="7"/>
        <v>2414.3950619038651</v>
      </c>
      <c r="X32" s="46">
        <f t="shared" si="7"/>
        <v>2487.7731735871407</v>
      </c>
      <c r="Z32" s="43">
        <f t="shared" si="0"/>
        <v>32775.277499999997</v>
      </c>
    </row>
    <row r="33" spans="2:61" s="41" customFormat="1" x14ac:dyDescent="0.25">
      <c r="B33" s="41" t="s">
        <v>121</v>
      </c>
      <c r="C33" s="41" t="s">
        <v>415</v>
      </c>
      <c r="D33" s="14">
        <f t="shared" si="1"/>
        <v>0</v>
      </c>
      <c r="E33" s="54" t="str">
        <f>IF(           AND(   $V34,             NOT(ISERR(W34))          ),W34,"")</f>
        <v/>
      </c>
      <c r="F33" s="14">
        <f t="shared" si="2"/>
        <v>0</v>
      </c>
      <c r="G33" s="54" t="str">
        <f>IF(           AND(   $V34,             NOT(ISERR(X34))          ),X34,"")</f>
        <v/>
      </c>
      <c r="H33" s="47" t="str">
        <f t="shared" si="3"/>
        <v/>
      </c>
      <c r="I33" s="47"/>
      <c r="J33" s="14">
        <f t="shared" ref="J33:L52" si="8">IF($C33=J$9,$D33,0)</f>
        <v>0</v>
      </c>
      <c r="K33" s="14">
        <f t="shared" si="8"/>
        <v>0</v>
      </c>
      <c r="L33" s="14">
        <f t="shared" si="8"/>
        <v>0</v>
      </c>
      <c r="M33" s="14">
        <f t="shared" ref="M33:O52" si="9">IF($C33=M$9,$F33,0)</f>
        <v>0</v>
      </c>
      <c r="N33" s="14">
        <f t="shared" si="9"/>
        <v>0</v>
      </c>
      <c r="O33" s="14">
        <f t="shared" si="9"/>
        <v>0</v>
      </c>
      <c r="P33" s="41" t="s">
        <v>199</v>
      </c>
      <c r="Q33" s="14">
        <f>INDEX(DATABASE!$1:$10000,MATCH($P33,DATABASE!$A:$A,0),MATCH(Q$8,DATABASE!$1:$1,0))</f>
        <v>0</v>
      </c>
      <c r="R33" s="14">
        <f>INDEX(DATABASE!$1:$10000,MATCH($P33,DATABASE!$A:$A,0),MATCH(R$8,DATABASE!$1:$1,0))</f>
        <v>0</v>
      </c>
      <c r="S33" s="14">
        <f>INDEX(DATABASE!$1:$10000,MATCH($P33,DATABASE!$A:$A,0),MATCH(S$8,DATABASE!$1:$1,0))</f>
        <v>0</v>
      </c>
      <c r="T33" s="14">
        <f>INDEX(DATABASE!$1:$10000,MATCH($P33,DATABASE!$A:$A,0),MATCH(T$8,DATABASE!$1:$1,0))</f>
        <v>0</v>
      </c>
      <c r="U33" s="14">
        <f>INDEX(DATABASE!$1:$10000,MATCH($P33,DATABASE!$A:$A,0),MATCH(U$8,DATABASE!$1:$1,0))</f>
        <v>0</v>
      </c>
      <c r="V33" s="41">
        <v>0</v>
      </c>
      <c r="W33" s="41" t="e">
        <f t="shared" si="7"/>
        <v>#DIV/0!</v>
      </c>
      <c r="X33" s="41" t="e">
        <f t="shared" si="7"/>
        <v>#DIV/0!</v>
      </c>
      <c r="Z33" s="42">
        <f t="shared" si="0"/>
        <v>0</v>
      </c>
    </row>
    <row r="34" spans="2:61" s="46" customFormat="1" x14ac:dyDescent="0.25">
      <c r="D34" s="45" t="str">
        <f t="shared" si="1"/>
        <v/>
      </c>
      <c r="E34" s="53"/>
      <c r="F34" s="45" t="str">
        <f t="shared" si="2"/>
        <v/>
      </c>
      <c r="G34" s="53"/>
      <c r="H34" s="10" t="str">
        <f t="shared" si="3"/>
        <v/>
      </c>
      <c r="I34" s="10"/>
      <c r="J34" s="19">
        <f t="shared" si="8"/>
        <v>0</v>
      </c>
      <c r="K34" s="19">
        <f t="shared" si="8"/>
        <v>0</v>
      </c>
      <c r="L34" s="19">
        <f t="shared" si="8"/>
        <v>0</v>
      </c>
      <c r="M34" s="19">
        <f t="shared" si="9"/>
        <v>0</v>
      </c>
      <c r="N34" s="19">
        <f t="shared" si="9"/>
        <v>0</v>
      </c>
      <c r="O34" s="45">
        <f t="shared" si="9"/>
        <v>0</v>
      </c>
      <c r="P34" s="46" t="s">
        <v>200</v>
      </c>
      <c r="Q34" s="45">
        <f>INDEX(DATABASE!$1:$10000,MATCH($P34,DATABASE!$A:$A,0),MATCH(Q$8,DATABASE!$1:$1,0))</f>
        <v>0</v>
      </c>
      <c r="R34" s="45">
        <f>INDEX(DATABASE!$1:$10000,MATCH($P34,DATABASE!$A:$A,0),MATCH(R$8,DATABASE!$1:$1,0))</f>
        <v>0</v>
      </c>
      <c r="S34" s="45">
        <f>INDEX(DATABASE!$1:$10000,MATCH($P34,DATABASE!$A:$A,0),MATCH(S$8,DATABASE!$1:$1,0))</f>
        <v>0</v>
      </c>
      <c r="T34" s="45">
        <f>INDEX(DATABASE!$1:$10000,MATCH($P34,DATABASE!$A:$A,0),MATCH(T$8,DATABASE!$1:$1,0))</f>
        <v>0</v>
      </c>
      <c r="U34" s="45">
        <f>INDEX(DATABASE!$1:$10000,MATCH($P34,DATABASE!$A:$A,0),MATCH(U$8,DATABASE!$1:$1,0))</f>
        <v>0</v>
      </c>
      <c r="V34" s="46">
        <v>1</v>
      </c>
      <c r="W34" s="46" t="e">
        <f t="shared" si="7"/>
        <v>#DIV/0!</v>
      </c>
      <c r="X34" s="46" t="e">
        <f t="shared" si="7"/>
        <v>#DIV/0!</v>
      </c>
      <c r="Z34" s="43">
        <f t="shared" si="0"/>
        <v>0</v>
      </c>
    </row>
    <row r="35" spans="2:61" s="46" customFormat="1" x14ac:dyDescent="0.25">
      <c r="B35" s="46" t="s">
        <v>122</v>
      </c>
      <c r="C35" s="46" t="s">
        <v>416</v>
      </c>
      <c r="D35" s="14">
        <f t="shared" si="1"/>
        <v>0</v>
      </c>
      <c r="E35" s="54" t="str">
        <f>IF(           AND(   $V36,             NOT(ISERR(W36))          ),W36,"")</f>
        <v/>
      </c>
      <c r="F35" s="14">
        <f t="shared" si="2"/>
        <v>0</v>
      </c>
      <c r="G35" s="53" t="str">
        <f>IF(           AND(   $V36,             NOT(ISERR(X36))          ),X36,"")</f>
        <v/>
      </c>
      <c r="H35" s="10" t="str">
        <f t="shared" si="3"/>
        <v/>
      </c>
      <c r="I35" s="10"/>
      <c r="J35" s="19">
        <f t="shared" si="8"/>
        <v>0</v>
      </c>
      <c r="K35" s="19">
        <f t="shared" si="8"/>
        <v>0</v>
      </c>
      <c r="L35" s="19">
        <f t="shared" si="8"/>
        <v>0</v>
      </c>
      <c r="M35" s="19">
        <f t="shared" si="9"/>
        <v>0</v>
      </c>
      <c r="N35" s="19">
        <f t="shared" si="9"/>
        <v>0</v>
      </c>
      <c r="O35" s="45">
        <f t="shared" si="9"/>
        <v>0</v>
      </c>
      <c r="P35" s="46" t="s">
        <v>201</v>
      </c>
      <c r="Q35" s="45">
        <f>INDEX(DATABASE!$1:$10000,MATCH($P35,DATABASE!$A:$A,0),MATCH(Q$8,DATABASE!$1:$1,0))</f>
        <v>0</v>
      </c>
      <c r="R35" s="45">
        <f>INDEX(DATABASE!$1:$10000,MATCH($P35,DATABASE!$A:$A,0),MATCH(R$8,DATABASE!$1:$1,0))</f>
        <v>0</v>
      </c>
      <c r="S35" s="45">
        <f>INDEX(DATABASE!$1:$10000,MATCH($P35,DATABASE!$A:$A,0),MATCH(S$8,DATABASE!$1:$1,0))</f>
        <v>0</v>
      </c>
      <c r="T35" s="45">
        <f>INDEX(DATABASE!$1:$10000,MATCH($P35,DATABASE!$A:$A,0),MATCH(T$8,DATABASE!$1:$1,0))</f>
        <v>0</v>
      </c>
      <c r="U35" s="45">
        <f>INDEX(DATABASE!$1:$10000,MATCH($P35,DATABASE!$A:$A,0),MATCH(U$8,DATABASE!$1:$1,0))</f>
        <v>0</v>
      </c>
      <c r="V35" s="46">
        <v>0</v>
      </c>
      <c r="W35" s="46" t="e">
        <f t="shared" si="7"/>
        <v>#DIV/0!</v>
      </c>
      <c r="X35" s="46" t="e">
        <f t="shared" si="7"/>
        <v>#DIV/0!</v>
      </c>
      <c r="Z35" s="43">
        <f t="shared" si="0"/>
        <v>0</v>
      </c>
    </row>
    <row r="36" spans="2:61" s="46" customFormat="1" ht="15.75" thickBot="1" x14ac:dyDescent="0.3">
      <c r="D36" s="45" t="str">
        <f t="shared" si="1"/>
        <v/>
      </c>
      <c r="E36" s="53"/>
      <c r="F36" s="45" t="str">
        <f t="shared" si="2"/>
        <v/>
      </c>
      <c r="G36" s="53"/>
      <c r="H36" s="10" t="str">
        <f t="shared" si="3"/>
        <v/>
      </c>
      <c r="I36" s="10"/>
      <c r="J36" s="19">
        <f t="shared" si="8"/>
        <v>0</v>
      </c>
      <c r="K36" s="19">
        <f t="shared" si="8"/>
        <v>0</v>
      </c>
      <c r="L36" s="19">
        <f t="shared" si="8"/>
        <v>0</v>
      </c>
      <c r="M36" s="19">
        <f t="shared" si="9"/>
        <v>0</v>
      </c>
      <c r="N36" s="19">
        <f t="shared" si="9"/>
        <v>0</v>
      </c>
      <c r="O36" s="45">
        <f t="shared" si="9"/>
        <v>0</v>
      </c>
      <c r="P36" s="46" t="s">
        <v>202</v>
      </c>
      <c r="Q36" s="45">
        <f>INDEX(DATABASE!$1:$10000,MATCH($P36,DATABASE!$A:$A,0),MATCH(Q$8,DATABASE!$1:$1,0))</f>
        <v>0</v>
      </c>
      <c r="R36" s="45">
        <f>INDEX(DATABASE!$1:$10000,MATCH($P36,DATABASE!$A:$A,0),MATCH(R$8,DATABASE!$1:$1,0))</f>
        <v>0</v>
      </c>
      <c r="S36" s="45">
        <f>INDEX(DATABASE!$1:$10000,MATCH($P36,DATABASE!$A:$A,0),MATCH(S$8,DATABASE!$1:$1,0))</f>
        <v>0</v>
      </c>
      <c r="T36" s="45">
        <f>INDEX(DATABASE!$1:$10000,MATCH($P36,DATABASE!$A:$A,0),MATCH(T$8,DATABASE!$1:$1,0))</f>
        <v>0</v>
      </c>
      <c r="U36" s="45">
        <f>INDEX(DATABASE!$1:$10000,MATCH($P36,DATABASE!$A:$A,0),MATCH(U$8,DATABASE!$1:$1,0))</f>
        <v>0</v>
      </c>
      <c r="V36" s="46">
        <v>1</v>
      </c>
      <c r="W36" s="46" t="e">
        <f t="shared" si="7"/>
        <v>#DIV/0!</v>
      </c>
      <c r="X36" s="46" t="e">
        <f t="shared" si="7"/>
        <v>#DIV/0!</v>
      </c>
      <c r="Z36" s="43">
        <f t="shared" si="0"/>
        <v>0</v>
      </c>
    </row>
    <row r="37" spans="2:61" s="5" customFormat="1" ht="15.75" thickTop="1" x14ac:dyDescent="0.25">
      <c r="B37" s="5" t="s">
        <v>116</v>
      </c>
      <c r="C37" s="5" t="s">
        <v>414</v>
      </c>
      <c r="D37" s="6">
        <f t="shared" si="1"/>
        <v>221.02420699999999</v>
      </c>
      <c r="E37" s="52">
        <f>IF(           AND(   $V38,             NOT(ISERR(W38))          ),W38,"")</f>
        <v>3717.7342235630763</v>
      </c>
      <c r="F37" s="6">
        <f t="shared" si="2"/>
        <v>222.20998599999999</v>
      </c>
      <c r="G37" s="52">
        <f>IF(           AND(   $V38,             NOT(ISERR(X38))          ),X38,"")</f>
        <v>3714.1978946692789</v>
      </c>
      <c r="H37" s="12">
        <f t="shared" si="3"/>
        <v>5.3362993326501384E-3</v>
      </c>
      <c r="I37" s="12"/>
      <c r="J37" s="6">
        <f t="shared" si="8"/>
        <v>221.02420699999999</v>
      </c>
      <c r="K37" s="6">
        <f t="shared" si="8"/>
        <v>0</v>
      </c>
      <c r="L37" s="6">
        <f t="shared" si="8"/>
        <v>0</v>
      </c>
      <c r="M37" s="6">
        <f t="shared" si="9"/>
        <v>222.20998599999999</v>
      </c>
      <c r="N37" s="6">
        <f t="shared" si="9"/>
        <v>0</v>
      </c>
      <c r="O37" s="6">
        <f t="shared" si="9"/>
        <v>0</v>
      </c>
      <c r="P37" s="5" t="s">
        <v>203</v>
      </c>
      <c r="Q37" s="6">
        <f>INDEX(DATABASE!$1:$10000,MATCH($P37,DATABASE!$A:$A,0),MATCH(Q$8,DATABASE!$1:$1,0))</f>
        <v>221.02420699999999</v>
      </c>
      <c r="R37" s="6">
        <f>INDEX(DATABASE!$1:$10000,MATCH($P37,DATABASE!$A:$A,0),MATCH(R$8,DATABASE!$1:$1,0))</f>
        <v>222.20998599999999</v>
      </c>
      <c r="S37" s="6">
        <f>INDEX(DATABASE!$1:$10000,MATCH($P37,DATABASE!$A:$A,0),MATCH(S$8,DATABASE!$1:$1,0))</f>
        <v>222.20998599999999</v>
      </c>
      <c r="T37" s="6">
        <f>INDEX(DATABASE!$1:$10000,MATCH($P37,DATABASE!$A:$A,0),MATCH(T$8,DATABASE!$1:$1,0))</f>
        <v>222.20998599999999</v>
      </c>
      <c r="U37" s="6">
        <f>INDEX(DATABASE!$1:$10000,MATCH($P37,DATABASE!$A:$A,0),MATCH(U$8,DATABASE!$1:$1,0))</f>
        <v>222.20998599999999</v>
      </c>
      <c r="V37" s="6">
        <v>0</v>
      </c>
      <c r="W37" s="6">
        <f t="shared" si="7"/>
        <v>0</v>
      </c>
      <c r="X37" s="6">
        <f t="shared" si="7"/>
        <v>0</v>
      </c>
      <c r="Y37" s="7"/>
      <c r="Z37" s="7">
        <f t="shared" si="0"/>
        <v>222.20998599999999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s="46" customFormat="1" ht="15.75" thickBot="1" x14ac:dyDescent="0.3">
      <c r="D38" s="45" t="str">
        <f t="shared" si="1"/>
        <v/>
      </c>
      <c r="E38" s="53"/>
      <c r="F38" s="45" t="str">
        <f t="shared" si="2"/>
        <v/>
      </c>
      <c r="G38" s="53"/>
      <c r="H38" s="10" t="str">
        <f t="shared" si="3"/>
        <v/>
      </c>
      <c r="I38" s="10"/>
      <c r="J38" s="19">
        <f t="shared" si="8"/>
        <v>0</v>
      </c>
      <c r="K38" s="19">
        <f t="shared" si="8"/>
        <v>0</v>
      </c>
      <c r="L38" s="19">
        <f t="shared" si="8"/>
        <v>0</v>
      </c>
      <c r="M38" s="19">
        <f t="shared" si="9"/>
        <v>0</v>
      </c>
      <c r="N38" s="19">
        <f t="shared" si="9"/>
        <v>0</v>
      </c>
      <c r="O38" s="45">
        <f t="shared" si="9"/>
        <v>0</v>
      </c>
      <c r="P38" s="46" t="s">
        <v>204</v>
      </c>
      <c r="Q38" s="45">
        <f>INDEX(DATABASE!$1:$10000,MATCH($P38,DATABASE!$A:$A,0),MATCH(Q$8,DATABASE!$1:$1,0))</f>
        <v>59451.32</v>
      </c>
      <c r="R38" s="45">
        <f>INDEX(DATABASE!$1:$10000,MATCH($P38,DATABASE!$A:$A,0),MATCH(R$8,DATABASE!$1:$1,0))</f>
        <v>59827.18</v>
      </c>
      <c r="S38" s="45">
        <f>INDEX(DATABASE!$1:$10000,MATCH($P38,DATABASE!$A:$A,0),MATCH(S$8,DATABASE!$1:$1,0))</f>
        <v>59827.18</v>
      </c>
      <c r="T38" s="45">
        <f>INDEX(DATABASE!$1:$10000,MATCH($P38,DATABASE!$A:$A,0),MATCH(T$8,DATABASE!$1:$1,0))</f>
        <v>59827.18</v>
      </c>
      <c r="U38" s="45">
        <f>INDEX(DATABASE!$1:$10000,MATCH($P38,DATABASE!$A:$A,0),MATCH(U$8,DATABASE!$1:$1,0))</f>
        <v>59827.18</v>
      </c>
      <c r="V38" s="46">
        <v>1</v>
      </c>
      <c r="W38" s="46">
        <f t="shared" si="7"/>
        <v>3717.7342235630763</v>
      </c>
      <c r="X38" s="46">
        <f t="shared" si="7"/>
        <v>3714.1978946692789</v>
      </c>
      <c r="Z38" s="43">
        <f t="shared" si="0"/>
        <v>59827.18</v>
      </c>
    </row>
    <row r="39" spans="2:61" s="41" customFormat="1" hidden="1" x14ac:dyDescent="0.25">
      <c r="D39" s="45" t="e">
        <f t="shared" si="1"/>
        <v>#N/A</v>
      </c>
      <c r="E39" s="53"/>
      <c r="F39" s="45" t="e">
        <f t="shared" si="2"/>
        <v>#N/A</v>
      </c>
      <c r="G39" s="53"/>
      <c r="H39" s="10" t="e">
        <f t="shared" si="3"/>
        <v>#N/A</v>
      </c>
      <c r="I39" s="10"/>
      <c r="J39" s="19">
        <f t="shared" si="8"/>
        <v>0</v>
      </c>
      <c r="K39" s="19">
        <f t="shared" si="8"/>
        <v>0</v>
      </c>
      <c r="L39" s="19">
        <f t="shared" si="8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41" t="s">
        <v>100</v>
      </c>
      <c r="Q39" s="45" t="e">
        <f>INDEX(DATABASE!$1:$10000,MATCH($P39,DATABASE!$A:$A,0),MATCH(Q$8,DATABASE!$1:$1,0))</f>
        <v>#N/A</v>
      </c>
      <c r="R39" s="45" t="e">
        <f>INDEX(DATABASE!$1:$10000,MATCH($P39,DATABASE!$A:$A,0),MATCH(R$8,DATABASE!$1:$1,0))</f>
        <v>#N/A</v>
      </c>
      <c r="S39" s="45" t="e">
        <f>INDEX(DATABASE!$1:$10000,MATCH($P39,DATABASE!$A:$A,0),MATCH(S$8,DATABASE!$1:$1,0))</f>
        <v>#N/A</v>
      </c>
      <c r="T39" s="45" t="e">
        <f>INDEX(DATABASE!$1:$10000,MATCH($P39,DATABASE!$A:$A,0),MATCH(T$8,DATABASE!$1:$1,0))</f>
        <v>#N/A</v>
      </c>
      <c r="U39" s="45" t="e">
        <f>INDEX(DATABASE!$1:$10000,MATCH($P39,DATABASE!$A:$A,0),MATCH(U$8,DATABASE!$1:$1,0))</f>
        <v>#N/A</v>
      </c>
      <c r="V39" s="14">
        <v>0</v>
      </c>
      <c r="W39" s="14" t="e">
        <f>#REF!/Q39*1000*1000</f>
        <v>#REF!</v>
      </c>
      <c r="X39" s="14" t="e">
        <f>#REF!/R39*1000*1000</f>
        <v>#REF!</v>
      </c>
      <c r="Y39" s="42"/>
      <c r="Z39" s="43" t="e">
        <f t="shared" si="0"/>
        <v>#N/A</v>
      </c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</row>
    <row r="40" spans="2:61" s="46" customFormat="1" hidden="1" x14ac:dyDescent="0.25">
      <c r="D40" s="45" t="str">
        <f t="shared" si="1"/>
        <v/>
      </c>
      <c r="E40" s="53"/>
      <c r="F40" s="45" t="str">
        <f t="shared" si="2"/>
        <v/>
      </c>
      <c r="G40" s="53"/>
      <c r="H40" s="10" t="str">
        <f t="shared" si="3"/>
        <v/>
      </c>
      <c r="I40" s="10"/>
      <c r="J40" s="19">
        <f t="shared" si="8"/>
        <v>0</v>
      </c>
      <c r="K40" s="19">
        <f t="shared" si="8"/>
        <v>0</v>
      </c>
      <c r="L40" s="19">
        <f t="shared" si="8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46" t="s">
        <v>101</v>
      </c>
      <c r="Q40" s="45" t="e">
        <f>INDEX(DATABASE!$1:$10000,MATCH($P40,DATABASE!$A:$A,0),MATCH(Q$8,DATABASE!$1:$1,0))</f>
        <v>#N/A</v>
      </c>
      <c r="R40" s="45" t="e">
        <f>INDEX(DATABASE!$1:$10000,MATCH($P40,DATABASE!$A:$A,0),MATCH(R$8,DATABASE!$1:$1,0))</f>
        <v>#N/A</v>
      </c>
      <c r="S40" s="45" t="e">
        <f>INDEX(DATABASE!$1:$10000,MATCH($P40,DATABASE!$A:$A,0),MATCH(S$8,DATABASE!$1:$1,0))</f>
        <v>#N/A</v>
      </c>
      <c r="T40" s="45" t="e">
        <f>INDEX(DATABASE!$1:$10000,MATCH($P40,DATABASE!$A:$A,0),MATCH(T$8,DATABASE!$1:$1,0))</f>
        <v>#N/A</v>
      </c>
      <c r="U40" s="45" t="e">
        <f>INDEX(DATABASE!$1:$10000,MATCH($P40,DATABASE!$A:$A,0),MATCH(U$8,DATABASE!$1:$1,0))</f>
        <v>#N/A</v>
      </c>
      <c r="V40" s="45">
        <v>1</v>
      </c>
      <c r="W40" s="45" t="e">
        <f t="shared" si="7"/>
        <v>#N/A</v>
      </c>
      <c r="X40" s="45" t="e">
        <f t="shared" si="7"/>
        <v>#N/A</v>
      </c>
      <c r="Y40" s="43"/>
      <c r="Z40" s="43" t="e">
        <f t="shared" si="0"/>
        <v>#N/A</v>
      </c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</row>
    <row r="41" spans="2:61" s="46" customFormat="1" hidden="1" x14ac:dyDescent="0.25">
      <c r="D41" s="45" t="e">
        <f t="shared" si="1"/>
        <v>#N/A</v>
      </c>
      <c r="E41" s="53"/>
      <c r="F41" s="45" t="e">
        <f t="shared" si="2"/>
        <v>#N/A</v>
      </c>
      <c r="G41" s="53"/>
      <c r="H41" s="10" t="e">
        <f t="shared" si="3"/>
        <v>#N/A</v>
      </c>
      <c r="I41" s="10"/>
      <c r="J41" s="19">
        <f t="shared" si="8"/>
        <v>0</v>
      </c>
      <c r="K41" s="19">
        <f t="shared" si="8"/>
        <v>0</v>
      </c>
      <c r="L41" s="19">
        <f t="shared" si="8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46" t="s">
        <v>102</v>
      </c>
      <c r="Q41" s="45" t="e">
        <f>INDEX(DATABASE!$1:$10000,MATCH($P41,DATABASE!$A:$A,0),MATCH(Q$8,DATABASE!$1:$1,0))</f>
        <v>#N/A</v>
      </c>
      <c r="R41" s="45" t="e">
        <f>INDEX(DATABASE!$1:$10000,MATCH($P41,DATABASE!$A:$A,0),MATCH(R$8,DATABASE!$1:$1,0))</f>
        <v>#N/A</v>
      </c>
      <c r="S41" s="45" t="e">
        <f>INDEX(DATABASE!$1:$10000,MATCH($P41,DATABASE!$A:$A,0),MATCH(S$8,DATABASE!$1:$1,0))</f>
        <v>#N/A</v>
      </c>
      <c r="T41" s="45" t="e">
        <f>INDEX(DATABASE!$1:$10000,MATCH($P41,DATABASE!$A:$A,0),MATCH(T$8,DATABASE!$1:$1,0))</f>
        <v>#N/A</v>
      </c>
      <c r="U41" s="45" t="e">
        <f>INDEX(DATABASE!$1:$10000,MATCH($P41,DATABASE!$A:$A,0),MATCH(U$8,DATABASE!$1:$1,0))</f>
        <v>#N/A</v>
      </c>
      <c r="V41" s="45">
        <v>0</v>
      </c>
      <c r="W41" s="45" t="e">
        <f>#REF!/Q41*1000*1000</f>
        <v>#REF!</v>
      </c>
      <c r="X41" s="45" t="e">
        <f>#REF!/R41*1000*1000</f>
        <v>#REF!</v>
      </c>
      <c r="Y41" s="43"/>
      <c r="Z41" s="43" t="e">
        <f t="shared" si="0"/>
        <v>#N/A</v>
      </c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</row>
    <row r="42" spans="2:61" s="46" customFormat="1" hidden="1" x14ac:dyDescent="0.25">
      <c r="D42" s="45" t="str">
        <f t="shared" si="1"/>
        <v/>
      </c>
      <c r="E42" s="53"/>
      <c r="F42" s="45" t="str">
        <f t="shared" si="2"/>
        <v/>
      </c>
      <c r="G42" s="53"/>
      <c r="H42" s="10" t="str">
        <f t="shared" si="3"/>
        <v/>
      </c>
      <c r="I42" s="10"/>
      <c r="J42" s="19">
        <f t="shared" si="8"/>
        <v>0</v>
      </c>
      <c r="K42" s="19">
        <f t="shared" si="8"/>
        <v>0</v>
      </c>
      <c r="L42" s="19">
        <f t="shared" si="8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46" t="s">
        <v>103</v>
      </c>
      <c r="Q42" s="45" t="e">
        <f>INDEX(DATABASE!$1:$10000,MATCH($P42,DATABASE!$A:$A,0),MATCH(Q$8,DATABASE!$1:$1,0))</f>
        <v>#N/A</v>
      </c>
      <c r="R42" s="45" t="e">
        <f>INDEX(DATABASE!$1:$10000,MATCH($P42,DATABASE!$A:$A,0),MATCH(R$8,DATABASE!$1:$1,0))</f>
        <v>#N/A</v>
      </c>
      <c r="S42" s="45" t="e">
        <f>INDEX(DATABASE!$1:$10000,MATCH($P42,DATABASE!$A:$A,0),MATCH(S$8,DATABASE!$1:$1,0))</f>
        <v>#N/A</v>
      </c>
      <c r="T42" s="45" t="e">
        <f>INDEX(DATABASE!$1:$10000,MATCH($P42,DATABASE!$A:$A,0),MATCH(T$8,DATABASE!$1:$1,0))</f>
        <v>#N/A</v>
      </c>
      <c r="U42" s="45" t="e">
        <f>INDEX(DATABASE!$1:$10000,MATCH($P42,DATABASE!$A:$A,0),MATCH(U$8,DATABASE!$1:$1,0))</f>
        <v>#N/A</v>
      </c>
      <c r="V42" s="45">
        <v>1</v>
      </c>
      <c r="W42" s="45" t="e">
        <f t="shared" si="7"/>
        <v>#N/A</v>
      </c>
      <c r="X42" s="45" t="e">
        <f t="shared" si="7"/>
        <v>#N/A</v>
      </c>
      <c r="Y42" s="43"/>
      <c r="Z42" s="43" t="e">
        <f t="shared" si="0"/>
        <v>#N/A</v>
      </c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</row>
    <row r="43" spans="2:61" s="46" customFormat="1" hidden="1" x14ac:dyDescent="0.25">
      <c r="D43" s="45" t="e">
        <f t="shared" si="1"/>
        <v>#N/A</v>
      </c>
      <c r="E43" s="53"/>
      <c r="F43" s="45" t="e">
        <f t="shared" si="2"/>
        <v>#N/A</v>
      </c>
      <c r="G43" s="53"/>
      <c r="H43" s="10" t="e">
        <f t="shared" si="3"/>
        <v>#N/A</v>
      </c>
      <c r="I43" s="10"/>
      <c r="J43" s="19">
        <f t="shared" si="8"/>
        <v>0</v>
      </c>
      <c r="K43" s="19">
        <f t="shared" si="8"/>
        <v>0</v>
      </c>
      <c r="L43" s="19">
        <f t="shared" si="8"/>
        <v>0</v>
      </c>
      <c r="M43" s="19">
        <f t="shared" si="9"/>
        <v>0</v>
      </c>
      <c r="N43" s="19">
        <f t="shared" si="9"/>
        <v>0</v>
      </c>
      <c r="O43" s="19">
        <f t="shared" si="9"/>
        <v>0</v>
      </c>
      <c r="P43" s="46" t="s">
        <v>104</v>
      </c>
      <c r="Q43" s="45" t="e">
        <f>INDEX(DATABASE!$1:$10000,MATCH($P43,DATABASE!$A:$A,0),MATCH(Q$8,DATABASE!$1:$1,0))</f>
        <v>#N/A</v>
      </c>
      <c r="R43" s="45" t="e">
        <f>INDEX(DATABASE!$1:$10000,MATCH($P43,DATABASE!$A:$A,0),MATCH(R$8,DATABASE!$1:$1,0))</f>
        <v>#N/A</v>
      </c>
      <c r="S43" s="45" t="e">
        <f>INDEX(DATABASE!$1:$10000,MATCH($P43,DATABASE!$A:$A,0),MATCH(S$8,DATABASE!$1:$1,0))</f>
        <v>#N/A</v>
      </c>
      <c r="T43" s="45" t="e">
        <f>INDEX(DATABASE!$1:$10000,MATCH($P43,DATABASE!$A:$A,0),MATCH(T$8,DATABASE!$1:$1,0))</f>
        <v>#N/A</v>
      </c>
      <c r="U43" s="45" t="e">
        <f>INDEX(DATABASE!$1:$10000,MATCH($P43,DATABASE!$A:$A,0),MATCH(U$8,DATABASE!$1:$1,0))</f>
        <v>#N/A</v>
      </c>
      <c r="V43" s="45">
        <v>0</v>
      </c>
      <c r="W43" s="45" t="e">
        <f>#REF!/Q43*1000*1000</f>
        <v>#REF!</v>
      </c>
      <c r="X43" s="45" t="e">
        <f>#REF!/R43*1000*1000</f>
        <v>#REF!</v>
      </c>
      <c r="Y43" s="43"/>
      <c r="Z43" s="43" t="e">
        <f t="shared" si="0"/>
        <v>#N/A</v>
      </c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</row>
    <row r="44" spans="2:61" s="46" customFormat="1" hidden="1" x14ac:dyDescent="0.25">
      <c r="D44" s="45" t="str">
        <f t="shared" si="1"/>
        <v/>
      </c>
      <c r="E44" s="53"/>
      <c r="F44" s="45" t="str">
        <f t="shared" si="2"/>
        <v/>
      </c>
      <c r="G44" s="53"/>
      <c r="H44" s="10" t="str">
        <f t="shared" si="3"/>
        <v/>
      </c>
      <c r="I44" s="10"/>
      <c r="J44" s="19">
        <f t="shared" si="8"/>
        <v>0</v>
      </c>
      <c r="K44" s="19">
        <f t="shared" si="8"/>
        <v>0</v>
      </c>
      <c r="L44" s="19">
        <f t="shared" si="8"/>
        <v>0</v>
      </c>
      <c r="M44" s="19">
        <f t="shared" si="9"/>
        <v>0</v>
      </c>
      <c r="N44" s="19">
        <f t="shared" si="9"/>
        <v>0</v>
      </c>
      <c r="O44" s="19">
        <f t="shared" si="9"/>
        <v>0</v>
      </c>
      <c r="P44" s="46" t="s">
        <v>105</v>
      </c>
      <c r="Q44" s="45" t="e">
        <f>INDEX(DATABASE!$1:$10000,MATCH($P44,DATABASE!$A:$A,0),MATCH(Q$8,DATABASE!$1:$1,0))</f>
        <v>#N/A</v>
      </c>
      <c r="R44" s="45" t="e">
        <f>INDEX(DATABASE!$1:$10000,MATCH($P44,DATABASE!$A:$A,0),MATCH(R$8,DATABASE!$1:$1,0))</f>
        <v>#N/A</v>
      </c>
      <c r="S44" s="45" t="e">
        <f>INDEX(DATABASE!$1:$10000,MATCH($P44,DATABASE!$A:$A,0),MATCH(S$8,DATABASE!$1:$1,0))</f>
        <v>#N/A</v>
      </c>
      <c r="T44" s="45" t="e">
        <f>INDEX(DATABASE!$1:$10000,MATCH($P44,DATABASE!$A:$A,0),MATCH(T$8,DATABASE!$1:$1,0))</f>
        <v>#N/A</v>
      </c>
      <c r="U44" s="45" t="e">
        <f>INDEX(DATABASE!$1:$10000,MATCH($P44,DATABASE!$A:$A,0),MATCH(U$8,DATABASE!$1:$1,0))</f>
        <v>#N/A</v>
      </c>
      <c r="V44" s="45">
        <v>1</v>
      </c>
      <c r="W44" s="45" t="e">
        <f t="shared" si="7"/>
        <v>#N/A</v>
      </c>
      <c r="X44" s="45" t="e">
        <f t="shared" si="7"/>
        <v>#N/A</v>
      </c>
      <c r="Y44" s="43"/>
      <c r="Z44" s="43" t="e">
        <f t="shared" si="0"/>
        <v>#N/A</v>
      </c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</row>
    <row r="45" spans="2:61" s="46" customFormat="1" hidden="1" x14ac:dyDescent="0.25">
      <c r="D45" s="45" t="e">
        <f t="shared" si="1"/>
        <v>#N/A</v>
      </c>
      <c r="E45" s="53"/>
      <c r="F45" s="45" t="e">
        <f t="shared" si="2"/>
        <v>#N/A</v>
      </c>
      <c r="G45" s="53"/>
      <c r="H45" s="10" t="e">
        <f t="shared" si="3"/>
        <v>#N/A</v>
      </c>
      <c r="I45" s="10"/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9"/>
        <v>0</v>
      </c>
      <c r="N45" s="19">
        <f t="shared" si="9"/>
        <v>0</v>
      </c>
      <c r="O45" s="19">
        <f t="shared" si="9"/>
        <v>0</v>
      </c>
      <c r="P45" s="46" t="s">
        <v>106</v>
      </c>
      <c r="Q45" s="45" t="e">
        <f>INDEX(DATABASE!$1:$10000,MATCH($P45,DATABASE!$A:$A,0),MATCH(Q$8,DATABASE!$1:$1,0))</f>
        <v>#N/A</v>
      </c>
      <c r="R45" s="45" t="e">
        <f>INDEX(DATABASE!$1:$10000,MATCH($P45,DATABASE!$A:$A,0),MATCH(R$8,DATABASE!$1:$1,0))</f>
        <v>#N/A</v>
      </c>
      <c r="S45" s="45" t="e">
        <f>INDEX(DATABASE!$1:$10000,MATCH($P45,DATABASE!$A:$A,0),MATCH(S$8,DATABASE!$1:$1,0))</f>
        <v>#N/A</v>
      </c>
      <c r="T45" s="45" t="e">
        <f>INDEX(DATABASE!$1:$10000,MATCH($P45,DATABASE!$A:$A,0),MATCH(T$8,DATABASE!$1:$1,0))</f>
        <v>#N/A</v>
      </c>
      <c r="U45" s="45" t="e">
        <f>INDEX(DATABASE!$1:$10000,MATCH($P45,DATABASE!$A:$A,0),MATCH(U$8,DATABASE!$1:$1,0))</f>
        <v>#N/A</v>
      </c>
      <c r="V45" s="45">
        <v>0</v>
      </c>
      <c r="W45" s="45" t="e">
        <f t="shared" si="7"/>
        <v>#N/A</v>
      </c>
      <c r="X45" s="45" t="e">
        <f t="shared" si="7"/>
        <v>#N/A</v>
      </c>
      <c r="Y45" s="43"/>
      <c r="Z45" s="43" t="e">
        <f t="shared" si="0"/>
        <v>#N/A</v>
      </c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</row>
    <row r="46" spans="2:61" s="46" customFormat="1" hidden="1" x14ac:dyDescent="0.25">
      <c r="D46" s="45" t="str">
        <f t="shared" si="1"/>
        <v/>
      </c>
      <c r="E46" s="53"/>
      <c r="F46" s="45" t="str">
        <f t="shared" si="2"/>
        <v/>
      </c>
      <c r="G46" s="53"/>
      <c r="H46" s="10" t="str">
        <f t="shared" si="3"/>
        <v/>
      </c>
      <c r="I46" s="10"/>
      <c r="J46" s="19">
        <f t="shared" si="8"/>
        <v>0</v>
      </c>
      <c r="K46" s="19">
        <f t="shared" si="8"/>
        <v>0</v>
      </c>
      <c r="L46" s="19">
        <f t="shared" si="8"/>
        <v>0</v>
      </c>
      <c r="M46" s="19">
        <f t="shared" si="9"/>
        <v>0</v>
      </c>
      <c r="N46" s="19">
        <f t="shared" si="9"/>
        <v>0</v>
      </c>
      <c r="O46" s="19">
        <f t="shared" si="9"/>
        <v>0</v>
      </c>
      <c r="P46" s="46" t="s">
        <v>107</v>
      </c>
      <c r="Q46" s="45" t="e">
        <f>INDEX(DATABASE!$1:$10000,MATCH($P46,DATABASE!$A:$A,0),MATCH(Q$8,DATABASE!$1:$1,0))</f>
        <v>#N/A</v>
      </c>
      <c r="R46" s="45" t="e">
        <f>INDEX(DATABASE!$1:$10000,MATCH($P46,DATABASE!$A:$A,0),MATCH(R$8,DATABASE!$1:$1,0))</f>
        <v>#N/A</v>
      </c>
      <c r="S46" s="45" t="e">
        <f>INDEX(DATABASE!$1:$10000,MATCH($P46,DATABASE!$A:$A,0),MATCH(S$8,DATABASE!$1:$1,0))</f>
        <v>#N/A</v>
      </c>
      <c r="T46" s="45" t="e">
        <f>INDEX(DATABASE!$1:$10000,MATCH($P46,DATABASE!$A:$A,0),MATCH(T$8,DATABASE!$1:$1,0))</f>
        <v>#N/A</v>
      </c>
      <c r="U46" s="45" t="e">
        <f>INDEX(DATABASE!$1:$10000,MATCH($P46,DATABASE!$A:$A,0),MATCH(U$8,DATABASE!$1:$1,0))</f>
        <v>#N/A</v>
      </c>
      <c r="V46" s="45">
        <v>1</v>
      </c>
      <c r="W46" s="45" t="e">
        <f t="shared" si="7"/>
        <v>#N/A</v>
      </c>
      <c r="X46" s="45" t="e">
        <f t="shared" si="7"/>
        <v>#N/A</v>
      </c>
      <c r="Y46" s="43"/>
      <c r="Z46" s="43" t="e">
        <f t="shared" si="0"/>
        <v>#N/A</v>
      </c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</row>
    <row r="47" spans="2:61" s="46" customFormat="1" hidden="1" x14ac:dyDescent="0.25">
      <c r="D47" s="45" t="e">
        <f t="shared" si="1"/>
        <v>#N/A</v>
      </c>
      <c r="E47" s="53"/>
      <c r="F47" s="45" t="e">
        <f t="shared" si="2"/>
        <v>#N/A</v>
      </c>
      <c r="G47" s="53"/>
      <c r="H47" s="10" t="e">
        <f t="shared" si="3"/>
        <v>#N/A</v>
      </c>
      <c r="I47" s="10"/>
      <c r="J47" s="19">
        <f t="shared" si="8"/>
        <v>0</v>
      </c>
      <c r="K47" s="19">
        <f t="shared" si="8"/>
        <v>0</v>
      </c>
      <c r="L47" s="19">
        <f t="shared" si="8"/>
        <v>0</v>
      </c>
      <c r="M47" s="19">
        <f t="shared" si="9"/>
        <v>0</v>
      </c>
      <c r="N47" s="19">
        <f t="shared" si="9"/>
        <v>0</v>
      </c>
      <c r="O47" s="19">
        <f t="shared" si="9"/>
        <v>0</v>
      </c>
      <c r="P47" s="46" t="s">
        <v>108</v>
      </c>
      <c r="Q47" s="45" t="e">
        <f>INDEX(DATABASE!$1:$10000,MATCH($P47,DATABASE!$A:$A,0),MATCH(Q$8,DATABASE!$1:$1,0))</f>
        <v>#N/A</v>
      </c>
      <c r="R47" s="45" t="e">
        <f>INDEX(DATABASE!$1:$10000,MATCH($P47,DATABASE!$A:$A,0),MATCH(R$8,DATABASE!$1:$1,0))</f>
        <v>#N/A</v>
      </c>
      <c r="S47" s="45" t="e">
        <f>INDEX(DATABASE!$1:$10000,MATCH($P47,DATABASE!$A:$A,0),MATCH(S$8,DATABASE!$1:$1,0))</f>
        <v>#N/A</v>
      </c>
      <c r="T47" s="45" t="e">
        <f>INDEX(DATABASE!$1:$10000,MATCH($P47,DATABASE!$A:$A,0),MATCH(T$8,DATABASE!$1:$1,0))</f>
        <v>#N/A</v>
      </c>
      <c r="U47" s="45" t="e">
        <f>INDEX(DATABASE!$1:$10000,MATCH($P47,DATABASE!$A:$A,0),MATCH(U$8,DATABASE!$1:$1,0))</f>
        <v>#N/A</v>
      </c>
      <c r="V47" s="45">
        <v>0</v>
      </c>
      <c r="W47" s="45" t="e">
        <f t="shared" si="7"/>
        <v>#N/A</v>
      </c>
      <c r="X47" s="45" t="e">
        <f t="shared" si="7"/>
        <v>#N/A</v>
      </c>
      <c r="Y47" s="43"/>
      <c r="Z47" s="43" t="e">
        <f t="shared" si="0"/>
        <v>#N/A</v>
      </c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</row>
    <row r="48" spans="2:61" s="46" customFormat="1" hidden="1" x14ac:dyDescent="0.25">
      <c r="D48" s="45" t="str">
        <f t="shared" si="1"/>
        <v/>
      </c>
      <c r="E48" s="53"/>
      <c r="F48" s="45" t="str">
        <f t="shared" si="2"/>
        <v/>
      </c>
      <c r="G48" s="53"/>
      <c r="H48" s="10" t="str">
        <f t="shared" si="3"/>
        <v/>
      </c>
      <c r="I48" s="10"/>
      <c r="J48" s="19">
        <f t="shared" si="8"/>
        <v>0</v>
      </c>
      <c r="K48" s="19">
        <f t="shared" si="8"/>
        <v>0</v>
      </c>
      <c r="L48" s="19">
        <f t="shared" si="8"/>
        <v>0</v>
      </c>
      <c r="M48" s="19">
        <f t="shared" si="9"/>
        <v>0</v>
      </c>
      <c r="N48" s="19">
        <f t="shared" si="9"/>
        <v>0</v>
      </c>
      <c r="O48" s="19">
        <f t="shared" si="9"/>
        <v>0</v>
      </c>
      <c r="P48" s="46" t="s">
        <v>109</v>
      </c>
      <c r="Q48" s="45" t="e">
        <f>INDEX(DATABASE!$1:$10000,MATCH($P48,DATABASE!$A:$A,0),MATCH(Q$8,DATABASE!$1:$1,0))</f>
        <v>#N/A</v>
      </c>
      <c r="R48" s="45" t="e">
        <f>INDEX(DATABASE!$1:$10000,MATCH($P48,DATABASE!$A:$A,0),MATCH(R$8,DATABASE!$1:$1,0))</f>
        <v>#N/A</v>
      </c>
      <c r="S48" s="45" t="e">
        <f>INDEX(DATABASE!$1:$10000,MATCH($P48,DATABASE!$A:$A,0),MATCH(S$8,DATABASE!$1:$1,0))</f>
        <v>#N/A</v>
      </c>
      <c r="T48" s="45" t="e">
        <f>INDEX(DATABASE!$1:$10000,MATCH($P48,DATABASE!$A:$A,0),MATCH(T$8,DATABASE!$1:$1,0))</f>
        <v>#N/A</v>
      </c>
      <c r="U48" s="45" t="e">
        <f>INDEX(DATABASE!$1:$10000,MATCH($P48,DATABASE!$A:$A,0),MATCH(U$8,DATABASE!$1:$1,0))</f>
        <v>#N/A</v>
      </c>
      <c r="V48" s="45">
        <v>1</v>
      </c>
      <c r="W48" s="45" t="e">
        <f t="shared" si="7"/>
        <v>#N/A</v>
      </c>
      <c r="X48" s="45" t="e">
        <f t="shared" si="7"/>
        <v>#N/A</v>
      </c>
      <c r="Y48" s="43"/>
      <c r="Z48" s="43" t="e">
        <f t="shared" si="0"/>
        <v>#N/A</v>
      </c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</row>
    <row r="49" spans="1:61" s="46" customFormat="1" hidden="1" x14ac:dyDescent="0.25">
      <c r="D49" s="45" t="e">
        <f t="shared" si="1"/>
        <v>#N/A</v>
      </c>
      <c r="E49" s="53"/>
      <c r="F49" s="45" t="e">
        <f t="shared" si="2"/>
        <v>#N/A</v>
      </c>
      <c r="G49" s="53"/>
      <c r="H49" s="10" t="e">
        <f t="shared" si="3"/>
        <v>#N/A</v>
      </c>
      <c r="I49" s="10"/>
      <c r="J49" s="19">
        <f t="shared" si="8"/>
        <v>0</v>
      </c>
      <c r="K49" s="19">
        <f t="shared" si="8"/>
        <v>0</v>
      </c>
      <c r="L49" s="19">
        <f t="shared" si="8"/>
        <v>0</v>
      </c>
      <c r="M49" s="19">
        <f t="shared" si="9"/>
        <v>0</v>
      </c>
      <c r="N49" s="19">
        <f t="shared" si="9"/>
        <v>0</v>
      </c>
      <c r="O49" s="19">
        <f t="shared" si="9"/>
        <v>0</v>
      </c>
      <c r="P49" s="46" t="s">
        <v>110</v>
      </c>
      <c r="Q49" s="45" t="e">
        <f>INDEX(DATABASE!$1:$10000,MATCH($P49,DATABASE!$A:$A,0),MATCH(Q$8,DATABASE!$1:$1,0))</f>
        <v>#N/A</v>
      </c>
      <c r="R49" s="45" t="e">
        <f>INDEX(DATABASE!$1:$10000,MATCH($P49,DATABASE!$A:$A,0),MATCH(R$8,DATABASE!$1:$1,0))</f>
        <v>#N/A</v>
      </c>
      <c r="S49" s="45" t="e">
        <f>INDEX(DATABASE!$1:$10000,MATCH($P49,DATABASE!$A:$A,0),MATCH(S$8,DATABASE!$1:$1,0))</f>
        <v>#N/A</v>
      </c>
      <c r="T49" s="45" t="e">
        <f>INDEX(DATABASE!$1:$10000,MATCH($P49,DATABASE!$A:$A,0),MATCH(T$8,DATABASE!$1:$1,0))</f>
        <v>#N/A</v>
      </c>
      <c r="U49" s="45" t="e">
        <f>INDEX(DATABASE!$1:$10000,MATCH($P49,DATABASE!$A:$A,0),MATCH(U$8,DATABASE!$1:$1,0))</f>
        <v>#N/A</v>
      </c>
      <c r="V49" s="45">
        <v>0</v>
      </c>
      <c r="W49" s="45" t="e">
        <f t="shared" si="7"/>
        <v>#N/A</v>
      </c>
      <c r="X49" s="45" t="e">
        <f t="shared" si="7"/>
        <v>#N/A</v>
      </c>
      <c r="Y49" s="43"/>
      <c r="Z49" s="43" t="e">
        <f t="shared" si="0"/>
        <v>#N/A</v>
      </c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</row>
    <row r="50" spans="1:61" s="46" customFormat="1" hidden="1" x14ac:dyDescent="0.25">
      <c r="D50" s="45" t="str">
        <f t="shared" si="1"/>
        <v/>
      </c>
      <c r="E50" s="53"/>
      <c r="F50" s="45" t="str">
        <f t="shared" si="2"/>
        <v/>
      </c>
      <c r="G50" s="53"/>
      <c r="H50" s="10" t="str">
        <f t="shared" si="3"/>
        <v/>
      </c>
      <c r="I50" s="10"/>
      <c r="J50" s="19">
        <f t="shared" si="8"/>
        <v>0</v>
      </c>
      <c r="K50" s="19">
        <f t="shared" si="8"/>
        <v>0</v>
      </c>
      <c r="L50" s="19">
        <f t="shared" si="8"/>
        <v>0</v>
      </c>
      <c r="M50" s="19">
        <f t="shared" si="9"/>
        <v>0</v>
      </c>
      <c r="N50" s="19">
        <f t="shared" si="9"/>
        <v>0</v>
      </c>
      <c r="O50" s="19">
        <f t="shared" si="9"/>
        <v>0</v>
      </c>
      <c r="P50" s="46" t="s">
        <v>111</v>
      </c>
      <c r="Q50" s="45" t="e">
        <f>INDEX(DATABASE!$1:$10000,MATCH($P50,DATABASE!$A:$A,0),MATCH(Q$8,DATABASE!$1:$1,0))</f>
        <v>#N/A</v>
      </c>
      <c r="R50" s="45" t="e">
        <f>INDEX(DATABASE!$1:$10000,MATCH($P50,DATABASE!$A:$A,0),MATCH(R$8,DATABASE!$1:$1,0))</f>
        <v>#N/A</v>
      </c>
      <c r="S50" s="45" t="e">
        <f>INDEX(DATABASE!$1:$10000,MATCH($P50,DATABASE!$A:$A,0),MATCH(S$8,DATABASE!$1:$1,0))</f>
        <v>#N/A</v>
      </c>
      <c r="T50" s="45" t="e">
        <f>INDEX(DATABASE!$1:$10000,MATCH($P50,DATABASE!$A:$A,0),MATCH(T$8,DATABASE!$1:$1,0))</f>
        <v>#N/A</v>
      </c>
      <c r="U50" s="45" t="e">
        <f>INDEX(DATABASE!$1:$10000,MATCH($P50,DATABASE!$A:$A,0),MATCH(U$8,DATABASE!$1:$1,0))</f>
        <v>#N/A</v>
      </c>
      <c r="V50" s="45">
        <v>1</v>
      </c>
      <c r="W50" s="45" t="e">
        <f t="shared" si="7"/>
        <v>#N/A</v>
      </c>
      <c r="X50" s="45" t="e">
        <f t="shared" si="7"/>
        <v>#N/A</v>
      </c>
      <c r="Y50" s="43"/>
      <c r="Z50" s="43" t="e">
        <f t="shared" si="0"/>
        <v>#N/A</v>
      </c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</row>
    <row r="51" spans="1:61" s="46" customFormat="1" hidden="1" x14ac:dyDescent="0.25">
      <c r="D51" s="45" t="e">
        <f t="shared" si="1"/>
        <v>#N/A</v>
      </c>
      <c r="E51" s="53"/>
      <c r="F51" s="45" t="e">
        <f t="shared" si="2"/>
        <v>#N/A</v>
      </c>
      <c r="G51" s="53"/>
      <c r="H51" s="10" t="e">
        <f t="shared" si="3"/>
        <v>#N/A</v>
      </c>
      <c r="I51" s="10"/>
      <c r="J51" s="19">
        <f t="shared" si="8"/>
        <v>0</v>
      </c>
      <c r="K51" s="19">
        <f t="shared" si="8"/>
        <v>0</v>
      </c>
      <c r="L51" s="19">
        <f t="shared" si="8"/>
        <v>0</v>
      </c>
      <c r="M51" s="19">
        <f t="shared" si="9"/>
        <v>0</v>
      </c>
      <c r="N51" s="19">
        <f t="shared" si="9"/>
        <v>0</v>
      </c>
      <c r="O51" s="19">
        <f t="shared" si="9"/>
        <v>0</v>
      </c>
      <c r="P51" s="46" t="s">
        <v>112</v>
      </c>
      <c r="Q51" s="45" t="e">
        <f>INDEX(DATABASE!$1:$10000,MATCH($P51,DATABASE!$A:$A,0),MATCH(Q$8,DATABASE!$1:$1,0))</f>
        <v>#N/A</v>
      </c>
      <c r="R51" s="45" t="e">
        <f>INDEX(DATABASE!$1:$10000,MATCH($P51,DATABASE!$A:$A,0),MATCH(R$8,DATABASE!$1:$1,0))</f>
        <v>#N/A</v>
      </c>
      <c r="S51" s="45" t="e">
        <f>INDEX(DATABASE!$1:$10000,MATCH($P51,DATABASE!$A:$A,0),MATCH(S$8,DATABASE!$1:$1,0))</f>
        <v>#N/A</v>
      </c>
      <c r="T51" s="45" t="e">
        <f>INDEX(DATABASE!$1:$10000,MATCH($P51,DATABASE!$A:$A,0),MATCH(T$8,DATABASE!$1:$1,0))</f>
        <v>#N/A</v>
      </c>
      <c r="U51" s="45" t="e">
        <f>INDEX(DATABASE!$1:$10000,MATCH($P51,DATABASE!$A:$A,0),MATCH(U$8,DATABASE!$1:$1,0))</f>
        <v>#N/A</v>
      </c>
      <c r="V51" s="45">
        <v>0</v>
      </c>
      <c r="W51" s="45" t="e">
        <f t="shared" si="7"/>
        <v>#N/A</v>
      </c>
      <c r="X51" s="45" t="e">
        <f t="shared" si="7"/>
        <v>#N/A</v>
      </c>
      <c r="Y51" s="43"/>
      <c r="Z51" s="43" t="e">
        <f t="shared" si="0"/>
        <v>#N/A</v>
      </c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</row>
    <row r="52" spans="1:61" s="46" customFormat="1" hidden="1" x14ac:dyDescent="0.25">
      <c r="D52" s="45" t="str">
        <f t="shared" si="1"/>
        <v/>
      </c>
      <c r="E52" s="53"/>
      <c r="F52" s="45" t="str">
        <f t="shared" si="2"/>
        <v/>
      </c>
      <c r="G52" s="53"/>
      <c r="H52" s="10" t="str">
        <f t="shared" si="3"/>
        <v/>
      </c>
      <c r="I52" s="10"/>
      <c r="J52" s="19">
        <f t="shared" si="8"/>
        <v>0</v>
      </c>
      <c r="K52" s="19">
        <f t="shared" si="8"/>
        <v>0</v>
      </c>
      <c r="L52" s="19">
        <f t="shared" si="8"/>
        <v>0</v>
      </c>
      <c r="M52" s="19">
        <f t="shared" si="9"/>
        <v>0</v>
      </c>
      <c r="N52" s="19">
        <f t="shared" si="9"/>
        <v>0</v>
      </c>
      <c r="O52" s="19">
        <f t="shared" si="9"/>
        <v>0</v>
      </c>
      <c r="P52" s="46" t="s">
        <v>113</v>
      </c>
      <c r="Q52" s="45" t="e">
        <f>INDEX(DATABASE!$1:$10000,MATCH($P52,DATABASE!$A:$A,0),MATCH(Q$8,DATABASE!$1:$1,0))</f>
        <v>#N/A</v>
      </c>
      <c r="R52" s="45" t="e">
        <f>INDEX(DATABASE!$1:$10000,MATCH($P52,DATABASE!$A:$A,0),MATCH(R$8,DATABASE!$1:$1,0))</f>
        <v>#N/A</v>
      </c>
      <c r="S52" s="45" t="e">
        <f>INDEX(DATABASE!$1:$10000,MATCH($P52,DATABASE!$A:$A,0),MATCH(S$8,DATABASE!$1:$1,0))</f>
        <v>#N/A</v>
      </c>
      <c r="T52" s="45" t="e">
        <f>INDEX(DATABASE!$1:$10000,MATCH($P52,DATABASE!$A:$A,0),MATCH(T$8,DATABASE!$1:$1,0))</f>
        <v>#N/A</v>
      </c>
      <c r="U52" s="45" t="e">
        <f>INDEX(DATABASE!$1:$10000,MATCH($P52,DATABASE!$A:$A,0),MATCH(U$8,DATABASE!$1:$1,0))</f>
        <v>#N/A</v>
      </c>
      <c r="V52" s="45">
        <v>1</v>
      </c>
      <c r="W52" s="45" t="e">
        <f t="shared" si="7"/>
        <v>#N/A</v>
      </c>
      <c r="X52" s="45" t="e">
        <f t="shared" si="7"/>
        <v>#N/A</v>
      </c>
      <c r="Y52" s="43"/>
      <c r="Z52" s="43" t="e">
        <f t="shared" si="0"/>
        <v>#N/A</v>
      </c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</row>
    <row r="53" spans="1:61" s="46" customFormat="1" hidden="1" x14ac:dyDescent="0.25">
      <c r="D53" s="45" t="e">
        <f t="shared" si="1"/>
        <v>#N/A</v>
      </c>
      <c r="E53" s="53"/>
      <c r="F53" s="45" t="e">
        <f t="shared" si="2"/>
        <v>#N/A</v>
      </c>
      <c r="G53" s="53"/>
      <c r="H53" s="10" t="e">
        <f t="shared" si="3"/>
        <v>#N/A</v>
      </c>
      <c r="I53" s="10"/>
      <c r="J53" s="19">
        <f t="shared" ref="J53:L58" si="10">IF($C53=J$9,$D53,0)</f>
        <v>0</v>
      </c>
      <c r="K53" s="19">
        <f t="shared" si="10"/>
        <v>0</v>
      </c>
      <c r="L53" s="19">
        <f t="shared" si="10"/>
        <v>0</v>
      </c>
      <c r="M53" s="19">
        <f t="shared" ref="M53:O58" si="11">IF($C53=M$9,$F53,0)</f>
        <v>0</v>
      </c>
      <c r="N53" s="19">
        <f t="shared" si="11"/>
        <v>0</v>
      </c>
      <c r="O53" s="19">
        <f t="shared" si="11"/>
        <v>0</v>
      </c>
      <c r="P53" s="46" t="s">
        <v>114</v>
      </c>
      <c r="Q53" s="45" t="e">
        <f>INDEX(DATABASE!$1:$10000,MATCH($P53,DATABASE!$A:$A,0),MATCH(Q$8,DATABASE!$1:$1,0))</f>
        <v>#N/A</v>
      </c>
      <c r="R53" s="45" t="e">
        <f>INDEX(DATABASE!$1:$10000,MATCH($P53,DATABASE!$A:$A,0),MATCH(R$8,DATABASE!$1:$1,0))</f>
        <v>#N/A</v>
      </c>
      <c r="S53" s="45" t="e">
        <f>INDEX(DATABASE!$1:$10000,MATCH($P53,DATABASE!$A:$A,0),MATCH(S$8,DATABASE!$1:$1,0))</f>
        <v>#N/A</v>
      </c>
      <c r="T53" s="45" t="e">
        <f>INDEX(DATABASE!$1:$10000,MATCH($P53,DATABASE!$A:$A,0),MATCH(T$8,DATABASE!$1:$1,0))</f>
        <v>#N/A</v>
      </c>
      <c r="U53" s="45" t="e">
        <f>INDEX(DATABASE!$1:$10000,MATCH($P53,DATABASE!$A:$A,0),MATCH(U$8,DATABASE!$1:$1,0))</f>
        <v>#N/A</v>
      </c>
      <c r="V53" s="45">
        <v>0</v>
      </c>
      <c r="W53" s="45" t="e">
        <f t="shared" si="7"/>
        <v>#N/A</v>
      </c>
      <c r="X53" s="45" t="e">
        <f t="shared" si="7"/>
        <v>#N/A</v>
      </c>
      <c r="Y53" s="43"/>
      <c r="Z53" s="43" t="e">
        <f t="shared" si="0"/>
        <v>#N/A</v>
      </c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</row>
    <row r="54" spans="1:61" s="46" customFormat="1" hidden="1" x14ac:dyDescent="0.25">
      <c r="D54" s="45" t="str">
        <f t="shared" si="1"/>
        <v/>
      </c>
      <c r="E54" s="53"/>
      <c r="F54" s="45" t="str">
        <f t="shared" si="2"/>
        <v/>
      </c>
      <c r="G54" s="53"/>
      <c r="H54" s="10" t="str">
        <f t="shared" si="3"/>
        <v/>
      </c>
      <c r="I54" s="10"/>
      <c r="J54" s="19">
        <f t="shared" si="10"/>
        <v>0</v>
      </c>
      <c r="K54" s="19">
        <f t="shared" si="10"/>
        <v>0</v>
      </c>
      <c r="L54" s="19">
        <f t="shared" si="10"/>
        <v>0</v>
      </c>
      <c r="M54" s="19">
        <f t="shared" si="11"/>
        <v>0</v>
      </c>
      <c r="N54" s="19">
        <f t="shared" si="11"/>
        <v>0</v>
      </c>
      <c r="O54" s="19">
        <f t="shared" si="11"/>
        <v>0</v>
      </c>
      <c r="P54" s="46" t="s">
        <v>115</v>
      </c>
      <c r="Q54" s="45" t="e">
        <f>INDEX(DATABASE!$1:$10000,MATCH($P54,DATABASE!$A:$A,0),MATCH(Q$8,DATABASE!$1:$1,0))</f>
        <v>#N/A</v>
      </c>
      <c r="R54" s="45" t="e">
        <f>INDEX(DATABASE!$1:$10000,MATCH($P54,DATABASE!$A:$A,0),MATCH(R$8,DATABASE!$1:$1,0))</f>
        <v>#N/A</v>
      </c>
      <c r="S54" s="45" t="e">
        <f>INDEX(DATABASE!$1:$10000,MATCH($P54,DATABASE!$A:$A,0),MATCH(S$8,DATABASE!$1:$1,0))</f>
        <v>#N/A</v>
      </c>
      <c r="T54" s="45" t="e">
        <f>INDEX(DATABASE!$1:$10000,MATCH($P54,DATABASE!$A:$A,0),MATCH(T$8,DATABASE!$1:$1,0))</f>
        <v>#N/A</v>
      </c>
      <c r="U54" s="45" t="e">
        <f>INDEX(DATABASE!$1:$10000,MATCH($P54,DATABASE!$A:$A,0),MATCH(U$8,DATABASE!$1:$1,0))</f>
        <v>#N/A</v>
      </c>
      <c r="V54" s="45">
        <v>1</v>
      </c>
      <c r="W54" s="45" t="e">
        <f t="shared" si="7"/>
        <v>#N/A</v>
      </c>
      <c r="X54" s="45" t="e">
        <f t="shared" si="7"/>
        <v>#N/A</v>
      </c>
      <c r="Y54" s="43"/>
      <c r="Z54" s="43" t="e">
        <f t="shared" si="0"/>
        <v>#N/A</v>
      </c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</row>
    <row r="55" spans="1:61" s="5" customFormat="1" ht="15.75" thickTop="1" x14ac:dyDescent="0.25">
      <c r="B55" s="5" t="s">
        <v>124</v>
      </c>
      <c r="C55" s="5" t="s">
        <v>414</v>
      </c>
      <c r="D55" s="6">
        <f t="shared" si="1"/>
        <v>0</v>
      </c>
      <c r="E55" s="52" t="str">
        <f>IF(           AND(   $V56,             NOT(ISERR(W56))          ),W56,"")</f>
        <v/>
      </c>
      <c r="F55" s="6">
        <f t="shared" si="2"/>
        <v>0</v>
      </c>
      <c r="G55" s="52" t="str">
        <f>IF(           AND(   $V56,             NOT(ISERR(X56))          ),X56,"")</f>
        <v/>
      </c>
      <c r="H55" s="12" t="str">
        <f t="shared" si="3"/>
        <v/>
      </c>
      <c r="I55" s="12"/>
      <c r="J55" s="6">
        <f t="shared" si="10"/>
        <v>0</v>
      </c>
      <c r="K55" s="6">
        <f t="shared" si="10"/>
        <v>0</v>
      </c>
      <c r="L55" s="6">
        <f t="shared" si="10"/>
        <v>0</v>
      </c>
      <c r="M55" s="6">
        <f t="shared" si="11"/>
        <v>0</v>
      </c>
      <c r="N55" s="6">
        <f t="shared" si="11"/>
        <v>0</v>
      </c>
      <c r="O55" s="6">
        <f t="shared" si="11"/>
        <v>0</v>
      </c>
      <c r="P55" s="5" t="s">
        <v>233</v>
      </c>
      <c r="Q55" s="6">
        <f>INDEX(DATABASE!$1:$10000,MATCH($P55,DATABASE!$A:$A,0),MATCH(Q$8,DATABASE!$1:$1,0))</f>
        <v>0</v>
      </c>
      <c r="R55" s="6">
        <f>INDEX(DATABASE!$1:$10000,MATCH($P55,DATABASE!$A:$A,0),MATCH(R$8,DATABASE!$1:$1,0))</f>
        <v>0</v>
      </c>
      <c r="S55" s="6">
        <f>INDEX(DATABASE!$1:$10000,MATCH($P55,DATABASE!$A:$A,0),MATCH(S$8,DATABASE!$1:$1,0))</f>
        <v>0</v>
      </c>
      <c r="T55" s="6">
        <f>INDEX(DATABASE!$1:$10000,MATCH($P55,DATABASE!$A:$A,0),MATCH(T$8,DATABASE!$1:$1,0))</f>
        <v>0</v>
      </c>
      <c r="U55" s="6">
        <f>INDEX(DATABASE!$1:$10000,MATCH($P55,DATABASE!$A:$A,0),MATCH(U$8,DATABASE!$1:$1,0))</f>
        <v>0</v>
      </c>
      <c r="V55" s="6">
        <v>0</v>
      </c>
      <c r="W55" s="6" t="e">
        <f t="shared" si="7"/>
        <v>#N/A</v>
      </c>
      <c r="X55" s="6" t="e">
        <f t="shared" si="7"/>
        <v>#N/A</v>
      </c>
      <c r="Y55" s="7"/>
      <c r="Z55" s="7">
        <f t="shared" si="0"/>
        <v>0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s="46" customFormat="1" ht="15.75" thickBot="1" x14ac:dyDescent="0.3">
      <c r="D56" s="45" t="str">
        <f t="shared" si="1"/>
        <v/>
      </c>
      <c r="E56" s="53"/>
      <c r="F56" s="45" t="str">
        <f t="shared" si="2"/>
        <v/>
      </c>
      <c r="G56" s="53"/>
      <c r="H56" s="10" t="str">
        <f t="shared" si="3"/>
        <v/>
      </c>
      <c r="I56" s="10"/>
      <c r="J56" s="19">
        <f t="shared" si="10"/>
        <v>0</v>
      </c>
      <c r="K56" s="19">
        <f t="shared" si="10"/>
        <v>0</v>
      </c>
      <c r="L56" s="19">
        <f t="shared" si="10"/>
        <v>0</v>
      </c>
      <c r="M56" s="19">
        <f t="shared" si="11"/>
        <v>0</v>
      </c>
      <c r="N56" s="19">
        <f t="shared" si="11"/>
        <v>0</v>
      </c>
      <c r="O56" s="45">
        <f t="shared" si="11"/>
        <v>0</v>
      </c>
      <c r="P56" s="46" t="s">
        <v>234</v>
      </c>
      <c r="Q56" s="45">
        <f>INDEX(DATABASE!$1:$10000,MATCH($P56,DATABASE!$A:$A,0),MATCH(Q$8,DATABASE!$1:$1,0))</f>
        <v>0</v>
      </c>
      <c r="R56" s="45">
        <f>INDEX(DATABASE!$1:$10000,MATCH($P56,DATABASE!$A:$A,0),MATCH(R$8,DATABASE!$1:$1,0))</f>
        <v>0</v>
      </c>
      <c r="S56" s="45">
        <f>INDEX(DATABASE!$1:$10000,MATCH($P56,DATABASE!$A:$A,0),MATCH(S$8,DATABASE!$1:$1,0))</f>
        <v>0</v>
      </c>
      <c r="T56" s="45">
        <f>INDEX(DATABASE!$1:$10000,MATCH($P56,DATABASE!$A:$A,0),MATCH(T$8,DATABASE!$1:$1,0))</f>
        <v>0</v>
      </c>
      <c r="U56" s="45">
        <f>INDEX(DATABASE!$1:$10000,MATCH($P56,DATABASE!$A:$A,0),MATCH(U$8,DATABASE!$1:$1,0))</f>
        <v>0</v>
      </c>
      <c r="V56" s="46">
        <v>1</v>
      </c>
      <c r="W56" s="46" t="e">
        <f t="shared" si="7"/>
        <v>#DIV/0!</v>
      </c>
      <c r="X56" s="46" t="e">
        <f t="shared" si="7"/>
        <v>#DIV/0!</v>
      </c>
      <c r="Z56" s="43">
        <f t="shared" si="0"/>
        <v>0</v>
      </c>
    </row>
    <row r="57" spans="1:61" s="5" customFormat="1" ht="15.75" thickTop="1" x14ac:dyDescent="0.25">
      <c r="B57" s="5" t="s">
        <v>417</v>
      </c>
      <c r="C57" s="5" t="s">
        <v>414</v>
      </c>
      <c r="D57" s="6">
        <f t="shared" si="1"/>
        <v>7.3475999999999999</v>
      </c>
      <c r="E57" s="52"/>
      <c r="F57" s="6">
        <f t="shared" si="2"/>
        <v>7.3475999999999999</v>
      </c>
      <c r="G57" s="52"/>
      <c r="H57" s="12">
        <f t="shared" si="3"/>
        <v>0</v>
      </c>
      <c r="I57" s="12"/>
      <c r="J57" s="6">
        <f t="shared" si="10"/>
        <v>7.3475999999999999</v>
      </c>
      <c r="K57" s="6">
        <f t="shared" si="10"/>
        <v>0</v>
      </c>
      <c r="L57" s="6">
        <f t="shared" si="10"/>
        <v>0</v>
      </c>
      <c r="M57" s="6">
        <f t="shared" si="11"/>
        <v>7.3475999999999999</v>
      </c>
      <c r="N57" s="6">
        <f t="shared" si="11"/>
        <v>0</v>
      </c>
      <c r="O57" s="6">
        <f t="shared" si="11"/>
        <v>0</v>
      </c>
      <c r="P57" s="5" t="s">
        <v>290</v>
      </c>
      <c r="Q57" s="6">
        <f>INDEX(DATABASE!$1:$10000,MATCH($P57,DATABASE!$A:$A,0),MATCH(Q$8,DATABASE!$1:$1,0))</f>
        <v>7.3475999999999999</v>
      </c>
      <c r="R57" s="6">
        <f>INDEX(DATABASE!$1:$10000,MATCH($P57,DATABASE!$A:$A,0),MATCH(R$8,DATABASE!$1:$1,0))</f>
        <v>7.3475999999999999</v>
      </c>
      <c r="S57" s="6">
        <f>INDEX(DATABASE!$1:$10000,MATCH($P57,DATABASE!$A:$A,0),MATCH(S$8,DATABASE!$1:$1,0))</f>
        <v>7.3475999999999999</v>
      </c>
      <c r="T57" s="6">
        <f>INDEX(DATABASE!$1:$10000,MATCH($P57,DATABASE!$A:$A,0),MATCH(T$8,DATABASE!$1:$1,0))</f>
        <v>7.3475999999999999</v>
      </c>
      <c r="U57" s="6">
        <f>INDEX(DATABASE!$1:$10000,MATCH($P57,DATABASE!$A:$A,0),MATCH(U$8,DATABASE!$1:$1,0))</f>
        <v>7.3475999999999999</v>
      </c>
      <c r="V57" s="6">
        <v>0</v>
      </c>
      <c r="W57" s="6">
        <f t="shared" ref="W57:W58" si="12">Q56/Q57*1000*1000</f>
        <v>0</v>
      </c>
      <c r="X57" s="6">
        <f t="shared" ref="X57:X58" si="13">R56/R57*1000*1000</f>
        <v>0</v>
      </c>
      <c r="Y57" s="7"/>
      <c r="Z57" s="7">
        <f t="shared" ref="Z57:Z58" si="14">AVERAGE(R57:U57)</f>
        <v>7.3475999999999999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s="46" customFormat="1" x14ac:dyDescent="0.25">
      <c r="D58" s="45" t="str">
        <f t="shared" si="1"/>
        <v/>
      </c>
      <c r="E58" s="53"/>
      <c r="F58" s="45" t="str">
        <f t="shared" si="2"/>
        <v/>
      </c>
      <c r="G58" s="53"/>
      <c r="H58" s="10" t="str">
        <f t="shared" si="3"/>
        <v/>
      </c>
      <c r="I58" s="10"/>
      <c r="J58" s="19">
        <f t="shared" si="10"/>
        <v>0</v>
      </c>
      <c r="K58" s="19">
        <f t="shared" si="10"/>
        <v>0</v>
      </c>
      <c r="L58" s="19">
        <f t="shared" si="10"/>
        <v>0</v>
      </c>
      <c r="M58" s="19">
        <f t="shared" si="11"/>
        <v>0</v>
      </c>
      <c r="N58" s="19">
        <f t="shared" si="11"/>
        <v>0</v>
      </c>
      <c r="O58" s="45">
        <f t="shared" si="11"/>
        <v>0</v>
      </c>
      <c r="Q58" s="48" t="e">
        <f>VLOOKUP($P58,DATABASE!$A$1:$I$287,MATCH(Q$8,DATABASE!$A$1:$I$1,0),FALSE)</f>
        <v>#N/A</v>
      </c>
      <c r="R58" s="48" t="e">
        <f>VLOOKUP($P58,DATABASE!$A$1:$I$287,MATCH(R$8,DATABASE!$A$1:$I$1,0),FALSE)</f>
        <v>#N/A</v>
      </c>
      <c r="S58" s="48" t="e">
        <f>VLOOKUP($P58,DATABASE!$A$1:$I$287,MATCH(S$8,DATABASE!$A$1:$I$1,0),FALSE)</f>
        <v>#N/A</v>
      </c>
      <c r="T58" s="48" t="e">
        <f>VLOOKUP($P58,DATABASE!$A$1:$I$287,MATCH(T$8,DATABASE!$A$1:$I$1,0),FALSE)</f>
        <v>#N/A</v>
      </c>
      <c r="U58" s="48" t="e">
        <f>VLOOKUP($P58,DATABASE!$A$1:$I$287,MATCH(U$8,DATABASE!$A$1:$I$1,0),FALSE)</f>
        <v>#N/A</v>
      </c>
      <c r="V58" s="46">
        <v>1</v>
      </c>
      <c r="W58" s="46" t="e">
        <f t="shared" si="12"/>
        <v>#N/A</v>
      </c>
      <c r="X58" s="46" t="e">
        <f t="shared" si="13"/>
        <v>#N/A</v>
      </c>
      <c r="Z58" s="43" t="e">
        <f t="shared" si="14"/>
        <v>#N/A</v>
      </c>
    </row>
    <row r="59" spans="1:61" s="41" customFormat="1" x14ac:dyDescent="0.25">
      <c r="D59" s="14"/>
      <c r="E59" s="54"/>
      <c r="F59" s="14"/>
      <c r="G59" s="54"/>
      <c r="H59" s="10"/>
      <c r="I59" s="10"/>
      <c r="J59" s="19"/>
      <c r="K59" s="19"/>
      <c r="L59" s="19"/>
      <c r="M59" s="19"/>
      <c r="N59" s="19"/>
      <c r="O59" s="10"/>
      <c r="Q59" s="49"/>
      <c r="R59" s="49"/>
      <c r="S59" s="49"/>
      <c r="T59" s="49"/>
      <c r="U59" s="49"/>
      <c r="V59" s="14"/>
      <c r="W59" s="14"/>
      <c r="X59" s="14"/>
      <c r="Y59" s="42"/>
      <c r="Z59" s="43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</row>
    <row r="60" spans="1:61" s="41" customFormat="1" x14ac:dyDescent="0.25">
      <c r="B60" s="41" t="s">
        <v>125</v>
      </c>
      <c r="D60" s="14">
        <f>IF(NOT($V60),Q60,"")</f>
        <v>617.49094300000002</v>
      </c>
      <c r="E60" s="54"/>
      <c r="F60" s="14">
        <f>IF(NOT($V60),Z60,"")</f>
        <v>803.55619124999998</v>
      </c>
      <c r="G60" s="54"/>
      <c r="H60" s="10">
        <f>IF(AND(NOT($V60),F60),(F60-D60)/F60,"")</f>
        <v>0.23155225518275163</v>
      </c>
      <c r="I60" s="10"/>
      <c r="J60" s="19">
        <f>SUM(J13:J58)</f>
        <v>617.17402300000003</v>
      </c>
      <c r="K60" s="19">
        <f t="shared" ref="K60:O60" si="15">SUM(K13:K56)</f>
        <v>0</v>
      </c>
      <c r="L60" s="19">
        <f t="shared" si="15"/>
        <v>187.07260500000001</v>
      </c>
      <c r="M60" s="19">
        <f>SUM(M13:M58)</f>
        <v>803.2371885</v>
      </c>
      <c r="N60" s="19">
        <f t="shared" si="15"/>
        <v>0</v>
      </c>
      <c r="O60" s="19">
        <f t="shared" si="15"/>
        <v>285.32633625</v>
      </c>
      <c r="P60" s="41" t="s">
        <v>239</v>
      </c>
      <c r="Q60" s="49">
        <f>VLOOKUP($P60,DATABASE!$A$1:$I$287,MATCH(Q$8,DATABASE!$A$1:$I$1,0),FALSE)</f>
        <v>617.49094300000002</v>
      </c>
      <c r="R60" s="49">
        <f>VLOOKUP($P60,DATABASE!$A$1:$I$287,MATCH(R$8,DATABASE!$A$1:$I$1,0),FALSE)</f>
        <v>804.38304300000004</v>
      </c>
      <c r="S60" s="49">
        <f>VLOOKUP($P60,DATABASE!$A$1:$I$287,MATCH(S$8,DATABASE!$A$1:$I$1,0),FALSE)</f>
        <v>802.99176599999998</v>
      </c>
      <c r="T60" s="49">
        <f>VLOOKUP($P60,DATABASE!$A$1:$I$287,MATCH(T$8,DATABASE!$A$1:$I$1,0),FALSE)</f>
        <v>804.49412299999995</v>
      </c>
      <c r="U60" s="49">
        <f>VLOOKUP($P60,DATABASE!$A$1:$I$287,MATCH(U$8,DATABASE!$A$1:$I$1,0),FALSE)</f>
        <v>802.35583299999996</v>
      </c>
      <c r="V60" s="41">
        <v>0</v>
      </c>
      <c r="W60" s="41" t="e">
        <f>#REF!/Q60*1000*1000</f>
        <v>#REF!</v>
      </c>
      <c r="X60" s="41" t="e">
        <f>#REF!/R60*1000*1000</f>
        <v>#REF!</v>
      </c>
      <c r="Z60" s="42">
        <f>AVERAGE(R60:U60)</f>
        <v>803.55619124999998</v>
      </c>
    </row>
    <row r="61" spans="1:61" s="46" customFormat="1" x14ac:dyDescent="0.25">
      <c r="B61" s="46" t="s">
        <v>126</v>
      </c>
      <c r="D61" s="45">
        <f>IF(NOT($V61),Q61,"")</f>
        <v>0</v>
      </c>
      <c r="E61" s="53"/>
      <c r="F61" s="45">
        <f>IF(NOT($V61),Z61,"")</f>
        <v>0</v>
      </c>
      <c r="G61" s="53"/>
      <c r="H61" s="46" t="str">
        <f>IF(AND(NOT($V61),F61),(F61-D61)/F61,"")</f>
        <v/>
      </c>
      <c r="J61" s="45"/>
      <c r="K61" s="45"/>
      <c r="L61" s="45"/>
      <c r="M61" s="45"/>
      <c r="N61" s="45"/>
      <c r="P61" s="46" t="s">
        <v>241</v>
      </c>
      <c r="Q61" s="48">
        <f>VLOOKUP($P61,DATABASE!$A$1:$I$287,MATCH(Q$8,DATABASE!$A$1:$I$1,0),FALSE)</f>
        <v>0</v>
      </c>
      <c r="R61" s="48">
        <f>VLOOKUP($P61,DATABASE!$A$1:$I$287,MATCH(R$8,DATABASE!$A$1:$I$1,0),FALSE)</f>
        <v>0</v>
      </c>
      <c r="S61" s="48">
        <f>VLOOKUP($P61,DATABASE!$A$1:$I$287,MATCH(S$8,DATABASE!$A$1:$I$1,0),FALSE)</f>
        <v>0</v>
      </c>
      <c r="T61" s="48">
        <f>VLOOKUP($P61,DATABASE!$A$1:$I$287,MATCH(T$8,DATABASE!$A$1:$I$1,0),FALSE)</f>
        <v>0</v>
      </c>
      <c r="U61" s="48">
        <f>VLOOKUP($P61,DATABASE!$A$1:$I$287,MATCH(U$8,DATABASE!$A$1:$I$1,0),FALSE)</f>
        <v>0</v>
      </c>
      <c r="V61" s="46">
        <v>0</v>
      </c>
      <c r="W61" s="46" t="e">
        <f>#REF!/Q61*1000*1000</f>
        <v>#REF!</v>
      </c>
      <c r="X61" s="46" t="e">
        <f>#REF!/R61*1000*1000</f>
        <v>#REF!</v>
      </c>
      <c r="Z61" s="43">
        <f>AVERAGE(R61:U61)</f>
        <v>0</v>
      </c>
    </row>
    <row r="62" spans="1:61" s="46" customFormat="1" x14ac:dyDescent="0.25">
      <c r="B62" s="46" t="s">
        <v>127</v>
      </c>
      <c r="D62" s="45">
        <f>IF(NOT($V62),Q62,"")</f>
        <v>187.07260500000001</v>
      </c>
      <c r="E62" s="53"/>
      <c r="F62" s="45">
        <f>IF(NOT($V62),Z62,"")</f>
        <v>285.32633625</v>
      </c>
      <c r="G62" s="53"/>
      <c r="H62" s="10">
        <f>IF(AND(NOT($V62),F62),(F62-D62)/F62,"")</f>
        <v>0.34435563341727798</v>
      </c>
      <c r="I62" s="10"/>
      <c r="J62" s="19"/>
      <c r="K62" s="19"/>
      <c r="L62" s="19"/>
      <c r="M62" s="19"/>
      <c r="N62" s="19"/>
      <c r="P62" s="46" t="s">
        <v>243</v>
      </c>
      <c r="Q62" s="48">
        <f>VLOOKUP($P62,DATABASE!$A$1:$I$287,MATCH(Q$8,DATABASE!$A$1:$I$1,0),FALSE)</f>
        <v>187.07260500000001</v>
      </c>
      <c r="R62" s="48">
        <f>VLOOKUP($P62,DATABASE!$A$1:$I$287,MATCH(R$8,DATABASE!$A$1:$I$1,0),FALSE)</f>
        <v>286.37812500000001</v>
      </c>
      <c r="S62" s="48">
        <f>VLOOKUP($P62,DATABASE!$A$1:$I$287,MATCH(S$8,DATABASE!$A$1:$I$1,0),FALSE)</f>
        <v>286.242052</v>
      </c>
      <c r="T62" s="48">
        <f>VLOOKUP($P62,DATABASE!$A$1:$I$287,MATCH(T$8,DATABASE!$A$1:$I$1,0),FALSE)</f>
        <v>284.35091499999999</v>
      </c>
      <c r="U62" s="48">
        <f>VLOOKUP($P62,DATABASE!$A$1:$I$287,MATCH(U$8,DATABASE!$A$1:$I$1,0),FALSE)</f>
        <v>284.33425299999999</v>
      </c>
      <c r="V62" s="46">
        <v>0</v>
      </c>
      <c r="W62" s="46" t="e">
        <f>#REF!/Q62*1000*1000</f>
        <v>#REF!</v>
      </c>
      <c r="X62" s="46" t="e">
        <f>#REF!/R62*1000*1000</f>
        <v>#REF!</v>
      </c>
      <c r="Z62" s="43">
        <f>AVERAGE(R62:U62)</f>
        <v>285.32633625</v>
      </c>
    </row>
    <row r="63" spans="1:61" s="41" customFormat="1" x14ac:dyDescent="0.25">
      <c r="D63" s="14"/>
      <c r="E63" s="54"/>
      <c r="G63" s="61"/>
      <c r="H63" s="10"/>
      <c r="I63" s="10"/>
      <c r="J63" s="19"/>
      <c r="K63" s="19"/>
      <c r="L63" s="19"/>
      <c r="M63" s="19"/>
      <c r="N63" s="19"/>
      <c r="O63" s="10"/>
      <c r="Q63" s="14"/>
      <c r="R63" s="14"/>
      <c r="S63" s="42"/>
      <c r="T63" s="42"/>
      <c r="U63" s="42"/>
      <c r="V63" s="14"/>
      <c r="W63" s="14"/>
      <c r="X63" s="14"/>
      <c r="Y63" s="42"/>
      <c r="Z63" s="2" t="e">
        <f>AVERAGE(R63:U63)</f>
        <v>#DIV/0!</v>
      </c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</row>
    <row r="64" spans="1:61" s="1" customFormat="1" ht="15.75" thickBot="1" x14ac:dyDescent="0.3">
      <c r="A64" s="1" t="s">
        <v>543</v>
      </c>
    </row>
    <row r="65" spans="1:61" s="5" customFormat="1" ht="15.75" thickTop="1" x14ac:dyDescent="0.25">
      <c r="B65" s="5" t="s">
        <v>540</v>
      </c>
      <c r="D65" s="6">
        <f>D37+D57</f>
        <v>228.37180699999999</v>
      </c>
      <c r="E65" s="52"/>
      <c r="F65" s="6">
        <f>F37+F57</f>
        <v>229.55758599999999</v>
      </c>
      <c r="G65" s="52"/>
      <c r="H65" s="12"/>
      <c r="I65" s="12"/>
      <c r="J65" s="6"/>
      <c r="K65" s="6"/>
      <c r="L65" s="6"/>
      <c r="M65" s="6"/>
      <c r="N65" s="6"/>
      <c r="O65" s="12"/>
      <c r="Q65" s="6"/>
      <c r="R65" s="6"/>
      <c r="S65" s="7"/>
      <c r="T65" s="7"/>
      <c r="U65" s="7"/>
      <c r="V65" s="6"/>
      <c r="W65" s="6"/>
      <c r="X65" s="6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s="41" customFormat="1" x14ac:dyDescent="0.25">
      <c r="B66" s="41" t="s">
        <v>541</v>
      </c>
      <c r="D66" s="14">
        <f>SUM(D60:D62)</f>
        <v>804.56354800000008</v>
      </c>
      <c r="E66" s="54"/>
      <c r="F66" s="14">
        <f>SUM(F60:F62)</f>
        <v>1088.8825274999999</v>
      </c>
      <c r="G66" s="54"/>
      <c r="H66" s="10"/>
      <c r="I66" s="10"/>
      <c r="J66" s="19"/>
      <c r="K66" s="19"/>
      <c r="L66" s="19"/>
      <c r="M66" s="19"/>
      <c r="N66" s="19"/>
      <c r="O66" s="10"/>
      <c r="Q66" s="14"/>
      <c r="R66" s="14"/>
      <c r="S66" s="42"/>
      <c r="T66" s="42"/>
      <c r="U66" s="42"/>
      <c r="V66" s="14"/>
      <c r="W66" s="14"/>
      <c r="X66" s="14"/>
      <c r="Y66" s="42"/>
      <c r="Z66" s="43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</row>
    <row r="67" spans="1:61" s="41" customFormat="1" ht="15.75" thickBot="1" x14ac:dyDescent="0.3">
      <c r="B67" s="41" t="s">
        <v>542</v>
      </c>
      <c r="D67" s="10">
        <f>D65/D66</f>
        <v>0.2838455800883487</v>
      </c>
      <c r="E67" s="56"/>
      <c r="F67" s="10">
        <f>F65/F66</f>
        <v>0.21081942285091906</v>
      </c>
      <c r="G67" s="56"/>
      <c r="H67" s="10"/>
      <c r="I67" s="10"/>
      <c r="J67" s="19"/>
      <c r="K67" s="19"/>
      <c r="L67" s="19"/>
      <c r="M67" s="19"/>
      <c r="N67" s="19"/>
      <c r="O67" s="10"/>
      <c r="Q67" s="14"/>
      <c r="R67" s="14"/>
      <c r="S67" s="42"/>
      <c r="T67" s="42"/>
      <c r="U67" s="42"/>
      <c r="V67" s="14"/>
      <c r="W67" s="14"/>
      <c r="X67" s="14"/>
      <c r="Y67" s="42"/>
      <c r="Z67" s="43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</row>
    <row r="68" spans="1:61" s="5" customFormat="1" ht="15.75" thickTop="1" x14ac:dyDescent="0.25">
      <c r="D68" s="12"/>
      <c r="E68" s="57"/>
      <c r="F68" s="12"/>
      <c r="G68" s="57"/>
      <c r="H68" s="12"/>
      <c r="I68" s="12"/>
      <c r="J68" s="6"/>
      <c r="K68" s="6"/>
      <c r="L68" s="6"/>
      <c r="M68" s="6"/>
      <c r="N68" s="6"/>
      <c r="O68" s="12"/>
      <c r="Q68" s="6"/>
      <c r="R68" s="6"/>
      <c r="S68" s="7"/>
      <c r="T68" s="7"/>
      <c r="U68" s="7"/>
      <c r="V68" s="6"/>
      <c r="W68" s="6"/>
      <c r="X68" s="6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s="1" customFormat="1" x14ac:dyDescent="0.25">
      <c r="A69" s="1" t="s">
        <v>560</v>
      </c>
      <c r="Z69" s="1" t="e">
        <f>AVERAGE(R69:U69)</f>
        <v>#DIV/0!</v>
      </c>
    </row>
    <row r="70" spans="1:61" x14ac:dyDescent="0.25">
      <c r="A70" t="s">
        <v>132</v>
      </c>
      <c r="B70" s="3" t="s">
        <v>0</v>
      </c>
      <c r="C70" t="str">
        <f>IF(D70=0,"N/A",IF(AND(D60/D70&gt;=0.95,D60/D70&gt;=1.05),"VALUES DON'T MATCH","OK"))</f>
        <v>OK</v>
      </c>
      <c r="D70" s="3">
        <f>J60</f>
        <v>617.17402300000003</v>
      </c>
      <c r="F70" s="3">
        <f>M60</f>
        <v>803.2371885</v>
      </c>
      <c r="H70" s="10">
        <f>IF(AND(NOT($V70),F70),(F70-D70)/F70,"")</f>
        <v>0.23164162237988806</v>
      </c>
      <c r="I70" s="10"/>
      <c r="J70" s="19"/>
      <c r="K70" s="19"/>
      <c r="L70" s="19"/>
      <c r="M70" s="19"/>
      <c r="N70" s="19"/>
      <c r="Q70"/>
      <c r="R70"/>
      <c r="S70"/>
      <c r="T70"/>
      <c r="U70"/>
      <c r="V70"/>
      <c r="W70"/>
      <c r="X70"/>
      <c r="Y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25">
      <c r="A71" t="s">
        <v>418</v>
      </c>
      <c r="B71" s="3" t="s">
        <v>0</v>
      </c>
      <c r="C71" t="str">
        <f>IF(D71=0,"N/A",IF(AND(D61/D71&gt;=0.95,D61/D71&gt;=1.05),"VALUES DON'T MATCH","OK"))</f>
        <v>N/A</v>
      </c>
      <c r="D71" s="3">
        <f>K60</f>
        <v>0</v>
      </c>
      <c r="F71" s="3">
        <f>N60</f>
        <v>0</v>
      </c>
      <c r="H71" s="10" t="str">
        <f>IF(AND(NOT($V71),F71),(F71-D71)/F71,"")</f>
        <v/>
      </c>
      <c r="I71" s="10"/>
      <c r="J71" s="19"/>
      <c r="K71" s="19"/>
      <c r="L71" s="19"/>
      <c r="M71" s="19"/>
      <c r="N71" s="19"/>
      <c r="Q71"/>
      <c r="R71"/>
      <c r="S71"/>
      <c r="T71"/>
      <c r="U71"/>
      <c r="V71"/>
      <c r="W71"/>
      <c r="X71"/>
      <c r="Y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25">
      <c r="A72" t="s">
        <v>131</v>
      </c>
      <c r="B72" s="3" t="s">
        <v>0</v>
      </c>
      <c r="C72" t="str">
        <f>IF(D72=0,"N/A",IF(AND(D62/D72&gt;=0.95,D62/D72&gt;=1.05),"VALUES DON'T MATCH","OK"))</f>
        <v>OK</v>
      </c>
      <c r="D72" s="3">
        <f>L60</f>
        <v>187.07260500000001</v>
      </c>
      <c r="F72" s="3">
        <f>O60</f>
        <v>285.32633625</v>
      </c>
      <c r="H72" s="10">
        <f>IF(AND(NOT($V72),F72),(F72-D72)/F72,"")</f>
        <v>0.34435563341727798</v>
      </c>
      <c r="Q72"/>
      <c r="R72"/>
      <c r="S72"/>
      <c r="T72"/>
      <c r="U72"/>
      <c r="V72"/>
      <c r="W72"/>
      <c r="X72"/>
      <c r="Y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25">
      <c r="B73" s="3"/>
      <c r="C73" s="3"/>
      <c r="H73" s="10"/>
      <c r="Q73"/>
      <c r="R73"/>
      <c r="S73"/>
      <c r="T73"/>
      <c r="U73"/>
      <c r="V73"/>
      <c r="W73"/>
      <c r="X73"/>
      <c r="Y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s="1" customFormat="1" x14ac:dyDescent="0.25">
      <c r="C74" s="1" t="s">
        <v>413</v>
      </c>
    </row>
    <row r="75" spans="1:61" x14ac:dyDescent="0.25">
      <c r="A75" t="s">
        <v>125</v>
      </c>
      <c r="B75" s="3" t="s">
        <v>133</v>
      </c>
      <c r="C75" s="2">
        <v>0.19</v>
      </c>
      <c r="D75" s="3">
        <f>D70*$C75</f>
        <v>117.26306437000001</v>
      </c>
      <c r="F75" s="3">
        <f>F70*$C75</f>
        <v>152.61506581500001</v>
      </c>
      <c r="H75" s="10">
        <f>IF(AND(NOT($V75),F75),(F75-D75)/F75,"")</f>
        <v>0.23164162237988808</v>
      </c>
      <c r="Q75"/>
      <c r="R75"/>
      <c r="S75"/>
      <c r="T75"/>
      <c r="U75"/>
      <c r="V75"/>
      <c r="W75"/>
      <c r="X75"/>
      <c r="Y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25">
      <c r="A76" t="s">
        <v>126</v>
      </c>
      <c r="B76" s="3" t="s">
        <v>133</v>
      </c>
      <c r="C76" s="2">
        <v>0</v>
      </c>
      <c r="D76" s="3">
        <f>D71*$C76</f>
        <v>0</v>
      </c>
      <c r="F76" s="3">
        <f>F71*$C76</f>
        <v>0</v>
      </c>
      <c r="H76" s="10" t="str">
        <f>IF(AND(NOT($V76),F76),(F76-D76)/F76,"")</f>
        <v/>
      </c>
      <c r="Q76"/>
      <c r="R76"/>
      <c r="S76"/>
      <c r="T76"/>
      <c r="U76"/>
      <c r="V76"/>
      <c r="W76"/>
      <c r="X76"/>
      <c r="Y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25">
      <c r="A77" t="s">
        <v>127</v>
      </c>
      <c r="B77" s="3" t="s">
        <v>133</v>
      </c>
      <c r="C77" s="2">
        <v>0.1033</v>
      </c>
      <c r="D77" s="3">
        <f>D72*$C77</f>
        <v>19.324600096500003</v>
      </c>
      <c r="F77" s="3">
        <f>F72*$C77</f>
        <v>29.474210534625001</v>
      </c>
      <c r="H77" s="10">
        <f>IF(AND(NOT($V77),F77),(F77-D77)/F77,"")</f>
        <v>0.34435563341727793</v>
      </c>
      <c r="Q77"/>
      <c r="R77"/>
      <c r="S77"/>
      <c r="T77"/>
      <c r="U77"/>
      <c r="V77"/>
      <c r="W77"/>
      <c r="X77"/>
      <c r="Y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25">
      <c r="Q78"/>
      <c r="R78"/>
      <c r="S78"/>
      <c r="T78"/>
      <c r="U78"/>
      <c r="V78"/>
      <c r="W78"/>
      <c r="X78"/>
      <c r="Y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s="32" customFormat="1" x14ac:dyDescent="0.25">
      <c r="D79" s="33" t="s">
        <v>420</v>
      </c>
      <c r="E79" s="53"/>
      <c r="F79" s="33" t="s">
        <v>420</v>
      </c>
      <c r="G79" s="53"/>
      <c r="H79" s="10" t="s">
        <v>419</v>
      </c>
      <c r="I79" s="10"/>
      <c r="J79" s="19"/>
      <c r="K79" s="19"/>
      <c r="L79" s="19"/>
      <c r="M79" s="19"/>
      <c r="N79" s="19"/>
      <c r="O79" s="10"/>
      <c r="Z79" s="34"/>
    </row>
    <row r="80" spans="1:61" s="32" customFormat="1" x14ac:dyDescent="0.25">
      <c r="D80" s="33" t="s">
        <v>423</v>
      </c>
      <c r="E80" s="53"/>
      <c r="F80" s="33" t="s">
        <v>422</v>
      </c>
      <c r="G80" s="53"/>
      <c r="H80" s="32" t="s">
        <v>421</v>
      </c>
      <c r="I80" s="10"/>
      <c r="J80" s="19"/>
      <c r="K80" s="19"/>
      <c r="L80" s="19"/>
      <c r="M80" s="19"/>
      <c r="N80" s="19"/>
      <c r="O80" s="10"/>
      <c r="Z80" s="34"/>
    </row>
    <row r="81" spans="2:61" s="32" customFormat="1" x14ac:dyDescent="0.25">
      <c r="B81" s="33" t="s">
        <v>133</v>
      </c>
      <c r="D81" s="33">
        <f>SUM(D75:D78)</f>
        <v>136.5876644665</v>
      </c>
      <c r="E81" s="53"/>
      <c r="F81" s="33">
        <f>SUM(F75:F78)</f>
        <v>182.08927634962501</v>
      </c>
      <c r="G81" s="53"/>
      <c r="H81" s="16">
        <f>(F81-D81)</f>
        <v>45.501611883125008</v>
      </c>
      <c r="I81" s="16"/>
      <c r="J81" s="19"/>
      <c r="K81" s="19"/>
      <c r="L81" s="19"/>
      <c r="M81" s="19"/>
      <c r="N81" s="19"/>
      <c r="O81" s="10"/>
      <c r="Z81" s="34"/>
    </row>
    <row r="82" spans="2:61" s="27" customFormat="1" x14ac:dyDescent="0.25">
      <c r="D82" s="28"/>
      <c r="E82" s="58"/>
      <c r="F82" s="28"/>
      <c r="G82" s="58"/>
      <c r="H82" s="29"/>
      <c r="I82" s="29"/>
      <c r="J82" s="30"/>
      <c r="K82" s="30"/>
      <c r="L82" s="30"/>
      <c r="M82" s="30"/>
      <c r="N82" s="30"/>
      <c r="O82" s="29"/>
      <c r="Z82" s="31"/>
    </row>
    <row r="83" spans="2:61" s="21" customFormat="1" ht="21" x14ac:dyDescent="0.35">
      <c r="D83" s="22"/>
      <c r="E83" s="59"/>
      <c r="F83" s="22" t="s">
        <v>73</v>
      </c>
      <c r="G83" s="59"/>
      <c r="H83" s="26">
        <f>H81/F81</f>
        <v>0.24988627993533521</v>
      </c>
      <c r="I83" s="26"/>
      <c r="J83" s="24"/>
      <c r="K83" s="24"/>
      <c r="L83" s="24"/>
      <c r="M83" s="24"/>
      <c r="N83" s="24"/>
      <c r="O83" s="23"/>
      <c r="Z83" s="25"/>
    </row>
    <row r="84" spans="2:61" x14ac:dyDescent="0.25"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2:61" x14ac:dyDescent="0.25">
      <c r="Q85"/>
      <c r="R85"/>
      <c r="S85"/>
      <c r="T85"/>
      <c r="U85"/>
      <c r="V85"/>
      <c r="W85"/>
      <c r="X85"/>
      <c r="Y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2:61" x14ac:dyDescent="0.25">
      <c r="L86"/>
      <c r="M86"/>
      <c r="N86"/>
      <c r="O86" s="3"/>
      <c r="P86" s="3"/>
      <c r="S86" s="8"/>
      <c r="T86" s="8"/>
      <c r="U86" s="18"/>
      <c r="V86" s="18"/>
      <c r="W86" s="18"/>
      <c r="X86" s="18"/>
      <c r="Y86" s="18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2:61" s="37" customFormat="1" x14ac:dyDescent="0.25">
      <c r="E87" s="60"/>
      <c r="G87" s="60"/>
      <c r="L87" s="37" t="s">
        <v>539</v>
      </c>
    </row>
    <row r="88" spans="2:61" x14ac:dyDescent="0.25">
      <c r="L88"/>
      <c r="M88"/>
      <c r="N88"/>
      <c r="O88" s="65" t="s">
        <v>135</v>
      </c>
      <c r="P88" s="65"/>
      <c r="Q88" s="65" t="s">
        <v>136</v>
      </c>
      <c r="R88" s="65"/>
      <c r="S88" s="8" t="s">
        <v>478</v>
      </c>
      <c r="T88" s="8"/>
      <c r="U88" s="8" t="s">
        <v>137</v>
      </c>
      <c r="V88" s="18"/>
      <c r="W88" s="18"/>
      <c r="X88" s="18"/>
      <c r="Y88" s="18"/>
    </row>
    <row r="89" spans="2:61" s="37" customFormat="1" x14ac:dyDescent="0.25">
      <c r="E89" s="60"/>
      <c r="G89" s="60"/>
      <c r="O89" s="37" t="s">
        <v>129</v>
      </c>
      <c r="P89" s="37" t="s">
        <v>128</v>
      </c>
      <c r="Q89" s="37" t="s">
        <v>129</v>
      </c>
      <c r="R89" s="37" t="s">
        <v>128</v>
      </c>
    </row>
    <row r="90" spans="2:61" x14ac:dyDescent="0.25">
      <c r="L90"/>
      <c r="M90" t="s">
        <v>130</v>
      </c>
      <c r="N90"/>
      <c r="O90" s="13">
        <f>D19*1000/Overview!$L$18</f>
        <v>56.313755091105584</v>
      </c>
      <c r="P90" s="13">
        <f>F19*1000/Overview!$L$18</f>
        <v>85.890702279069345</v>
      </c>
      <c r="Q90" s="13">
        <f>D15*1000/Overview!$L$17</f>
        <v>5.0496680140067959E-3</v>
      </c>
      <c r="R90" s="13">
        <f>F15*1000/Overview!$L$17</f>
        <v>0</v>
      </c>
      <c r="S90" s="2">
        <v>24.63</v>
      </c>
      <c r="U90" s="8">
        <f>ABS(1-(S90/Q90))</f>
        <v>4876.5483718298265</v>
      </c>
      <c r="Y90" s="3"/>
    </row>
    <row r="91" spans="2:61" x14ac:dyDescent="0.25">
      <c r="L91"/>
      <c r="M91" t="s">
        <v>399</v>
      </c>
      <c r="N91"/>
      <c r="O91" s="13">
        <f>D21*1000/Overview!$L$18</f>
        <v>27.222703696902741</v>
      </c>
      <c r="P91" s="13">
        <f>F21*1000/Overview!$L$18</f>
        <v>38.92035757396966</v>
      </c>
      <c r="Q91" s="13">
        <f>D21*1000/Overview!$L$17</f>
        <v>23.491776982304469</v>
      </c>
      <c r="R91" s="13">
        <f>F21*1000/Overview!$L$17</f>
        <v>33.586243687590269</v>
      </c>
      <c r="S91" s="66">
        <v>29.95</v>
      </c>
      <c r="T91" s="15"/>
      <c r="U91" s="67">
        <f>ABS(1-(S91/(O91+O92)))</f>
        <v>0.53741107497187657</v>
      </c>
      <c r="V91" s="20"/>
      <c r="W91" s="20"/>
      <c r="X91" s="20"/>
      <c r="Y91" s="20"/>
    </row>
    <row r="92" spans="2:61" x14ac:dyDescent="0.25">
      <c r="L92"/>
      <c r="M92" t="s">
        <v>400</v>
      </c>
      <c r="N92"/>
      <c r="O92" s="13">
        <f>((D23+D27)/Overview!L18)*1000</f>
        <v>37.521604650252712</v>
      </c>
      <c r="P92" s="13">
        <f>((F23+F27)/Overview!M18)*1000</f>
        <v>74.6972809200592</v>
      </c>
      <c r="Q92" s="13">
        <f>((D23+D27)/Overview!L17)*1000</f>
        <v>32.379192686956429</v>
      </c>
      <c r="R92" s="13">
        <f>((F23+F27)/Overview!M17)*1000</f>
        <v>64.636832651004269</v>
      </c>
      <c r="S92" s="66"/>
      <c r="T92" s="15"/>
      <c r="U92" s="67"/>
      <c r="V92" s="20"/>
      <c r="W92" s="20"/>
      <c r="X92" s="20"/>
      <c r="Y92" s="20"/>
    </row>
    <row r="93" spans="2:61" x14ac:dyDescent="0.25">
      <c r="L93"/>
      <c r="M93" t="s">
        <v>401</v>
      </c>
      <c r="N93"/>
      <c r="O93" s="13">
        <f>(D35/Overview!L18)*1000</f>
        <v>0</v>
      </c>
      <c r="P93" s="13">
        <f>(F35/Overview!M18)*1000</f>
        <v>0</v>
      </c>
      <c r="Q93" s="13">
        <f>(F35/Overview!M17)*1000</f>
        <v>0</v>
      </c>
      <c r="R93" s="13">
        <f>(F35/Overview!M17)*1000</f>
        <v>0</v>
      </c>
      <c r="S93" s="11">
        <v>0.53</v>
      </c>
      <c r="T93" s="11"/>
      <c r="U93" s="8" t="e">
        <f>1-(S93/Q93)</f>
        <v>#DIV/0!</v>
      </c>
      <c r="V93" s="18"/>
      <c r="W93" s="18"/>
      <c r="X93" s="18"/>
      <c r="Y93" s="18"/>
    </row>
    <row r="94" spans="2:61" x14ac:dyDescent="0.25">
      <c r="L94"/>
      <c r="M94" t="s">
        <v>402</v>
      </c>
      <c r="N94"/>
      <c r="O94" s="13">
        <f>($D$13/Overview!$L$18)*1000</f>
        <v>27.744336342591897</v>
      </c>
      <c r="P94" s="13">
        <f>($F$13/Overview!$M$18)*1000</f>
        <v>34.230956533747211</v>
      </c>
      <c r="Q94" s="13">
        <f>($D$13/Overview!$L$17)*1000</f>
        <v>23.941918816695932</v>
      </c>
      <c r="R94" s="13">
        <f>($F$13/Overview!$M$17)*1000</f>
        <v>29.620631189019008</v>
      </c>
      <c r="S94" s="11">
        <v>19.91</v>
      </c>
      <c r="T94" s="11"/>
      <c r="U94" s="8">
        <f>1-(S94/Q94)</f>
        <v>0.1684041637416408</v>
      </c>
      <c r="V94" s="18"/>
      <c r="W94" s="18"/>
      <c r="X94" s="18"/>
      <c r="Y94" s="18"/>
    </row>
    <row r="95" spans="2:61" x14ac:dyDescent="0.25">
      <c r="L95"/>
      <c r="M95"/>
      <c r="N95"/>
      <c r="O95" s="3"/>
      <c r="P95" s="3"/>
      <c r="S95" s="8"/>
      <c r="T95" s="8"/>
      <c r="U95" s="18"/>
      <c r="V95" s="18"/>
      <c r="W95" s="18"/>
      <c r="X95" s="18"/>
      <c r="Y95" s="18"/>
    </row>
    <row r="96" spans="2:61" x14ac:dyDescent="0.25">
      <c r="L96"/>
      <c r="M96"/>
      <c r="N96"/>
      <c r="O96" s="3"/>
      <c r="P96" s="3"/>
      <c r="S96" s="8"/>
      <c r="T96" s="8"/>
      <c r="U96" s="18"/>
      <c r="V96" s="18"/>
      <c r="W96" s="18"/>
      <c r="X96" s="18"/>
      <c r="Y96" s="18"/>
    </row>
    <row r="110" spans="10:10" x14ac:dyDescent="0.25">
      <c r="J110" s="8"/>
    </row>
    <row r="111" spans="10:10" x14ac:dyDescent="0.25">
      <c r="J111" s="8"/>
    </row>
  </sheetData>
  <mergeCells count="4">
    <mergeCell ref="O88:P88"/>
    <mergeCell ref="Q88:R88"/>
    <mergeCell ref="S91:S92"/>
    <mergeCell ref="U91:U9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Normal="100" workbookViewId="0">
      <selection activeCell="D29" sqref="D29:E32"/>
    </sheetView>
  </sheetViews>
  <sheetFormatPr defaultColWidth="9.140625" defaultRowHeight="15" x14ac:dyDescent="0.25"/>
  <cols>
    <col min="1" max="1" width="3.7109375" customWidth="1"/>
    <col min="2" max="2" width="27.28515625" style="36" customWidth="1"/>
    <col min="3" max="3" width="13.28515625" style="36" customWidth="1"/>
    <col min="4" max="4" width="10.5703125" bestFit="1" customWidth="1"/>
    <col min="5" max="5" width="13.140625" bestFit="1" customWidth="1"/>
    <col min="6" max="9" width="9.140625" customWidth="1"/>
    <col min="10" max="10" width="11.28515625" customWidth="1"/>
    <col min="11" max="11" width="101.140625" customWidth="1"/>
    <col min="12" max="12" width="9.42578125" customWidth="1"/>
    <col min="13" max="13" width="8.5703125" customWidth="1"/>
    <col min="14" max="14" width="10.5703125" customWidth="1"/>
    <col min="15" max="16" width="8.5703125" customWidth="1"/>
    <col min="17" max="17" width="9.140625" customWidth="1"/>
    <col min="18" max="18" width="9.5703125" customWidth="1"/>
    <col min="19" max="19" width="9.140625" customWidth="1"/>
  </cols>
  <sheetData>
    <row r="1" spans="1:19" x14ac:dyDescent="0.25">
      <c r="D1" s="1" t="s">
        <v>138</v>
      </c>
      <c r="E1" s="1" t="s">
        <v>503</v>
      </c>
      <c r="L1" t="s">
        <v>138</v>
      </c>
      <c r="M1" t="s">
        <v>6</v>
      </c>
      <c r="N1" t="s">
        <v>95</v>
      </c>
      <c r="O1" t="s">
        <v>96</v>
      </c>
      <c r="P1" t="s">
        <v>97</v>
      </c>
      <c r="R1" t="s">
        <v>6</v>
      </c>
    </row>
    <row r="2" spans="1:19" s="37" customFormat="1" x14ac:dyDescent="0.25">
      <c r="A2" s="37" t="s">
        <v>547</v>
      </c>
      <c r="B2" s="38"/>
      <c r="K2"/>
      <c r="L2"/>
      <c r="M2"/>
      <c r="N2"/>
      <c r="O2"/>
      <c r="P2"/>
      <c r="Q2"/>
      <c r="R2"/>
      <c r="S2"/>
    </row>
    <row r="3" spans="1:19" x14ac:dyDescent="0.25">
      <c r="B3" s="36" t="s">
        <v>548</v>
      </c>
      <c r="D3" s="35">
        <f>L3</f>
        <v>0</v>
      </c>
      <c r="E3" s="35">
        <f>R3</f>
        <v>135</v>
      </c>
      <c r="K3" t="s">
        <v>147</v>
      </c>
      <c r="L3">
        <f>INDEX(DATABASE!$1:$10000,MATCH($K3,DATABASE!$A:$A,0),MATCH(L$1,DATABASE!$1:$1,0))</f>
        <v>0</v>
      </c>
      <c r="M3">
        <f>INDEX(DATABASE!$1:$10000,MATCH($K3,DATABASE!$A:$A,0),MATCH(M$1,DATABASE!$1:$1,0))</f>
        <v>0</v>
      </c>
      <c r="N3">
        <f>INDEX(DATABASE!$1:$10000,MATCH($K3,DATABASE!$A:$A,0),MATCH(N$1,DATABASE!$1:$1,0))</f>
        <v>90</v>
      </c>
      <c r="O3">
        <f>INDEX(DATABASE!$1:$10000,MATCH($K3,DATABASE!$A:$A,0),MATCH(O$1,DATABASE!$1:$1,0))</f>
        <v>180</v>
      </c>
      <c r="P3">
        <f>INDEX(DATABASE!$1:$10000,MATCH($K3,DATABASE!$A:$A,0),MATCH(P$1,DATABASE!$1:$1,0))</f>
        <v>270</v>
      </c>
      <c r="R3">
        <f>AVERAGE(Overview!M3:P3)</f>
        <v>135</v>
      </c>
    </row>
    <row r="4" spans="1:19" x14ac:dyDescent="0.25">
      <c r="B4" s="36" t="s">
        <v>549</v>
      </c>
      <c r="D4" s="35">
        <f>L4</f>
        <v>8760</v>
      </c>
      <c r="E4" s="35">
        <f>R4</f>
        <v>8760</v>
      </c>
      <c r="K4" t="s">
        <v>148</v>
      </c>
      <c r="L4">
        <f>INDEX(DATABASE!$1:$10000,MATCH($K4,DATABASE!$A:$A,0),MATCH(L$1,DATABASE!$1:$1,0))</f>
        <v>8760</v>
      </c>
      <c r="M4">
        <f>INDEX(DATABASE!$1:$10000,MATCH($K4,DATABASE!$A:$A,0),MATCH(M$1,DATABASE!$1:$1,0))</f>
        <v>8760</v>
      </c>
      <c r="N4">
        <f>INDEX(DATABASE!$1:$10000,MATCH($K4,DATABASE!$A:$A,0),MATCH(N$1,DATABASE!$1:$1,0))</f>
        <v>8760</v>
      </c>
      <c r="O4">
        <f>INDEX(DATABASE!$1:$10000,MATCH($K4,DATABASE!$A:$A,0),MATCH(O$1,DATABASE!$1:$1,0))</f>
        <v>8760</v>
      </c>
      <c r="P4">
        <f>INDEX(DATABASE!$1:$10000,MATCH($K4,DATABASE!$A:$A,0),MATCH(P$1,DATABASE!$1:$1,0))</f>
        <v>8760</v>
      </c>
      <c r="R4">
        <f>AVERAGE(Overview!M4:P4)</f>
        <v>8760</v>
      </c>
    </row>
    <row r="5" spans="1:19" s="37" customFormat="1" x14ac:dyDescent="0.25">
      <c r="A5" s="37" t="s">
        <v>550</v>
      </c>
      <c r="B5" s="38"/>
      <c r="K5"/>
      <c r="L5" t="e">
        <f>INDEX(DATABASE!$1:$10000,MATCH($K5,DATABASE!$A:$A,0),MATCH(L$1,DATABASE!$1:$1,0))</f>
        <v>#N/A</v>
      </c>
      <c r="M5" t="e">
        <f>INDEX(DATABASE!$1:$10000,MATCH($K5,DATABASE!$A:$A,0),MATCH(M$1,DATABASE!$1:$1,0))</f>
        <v>#N/A</v>
      </c>
      <c r="N5" t="e">
        <f>INDEX(DATABASE!$1:$10000,MATCH($K5,DATABASE!$A:$A,0),MATCH(N$1,DATABASE!$1:$1,0))</f>
        <v>#N/A</v>
      </c>
      <c r="O5" t="e">
        <f>INDEX(DATABASE!$1:$10000,MATCH($K5,DATABASE!$A:$A,0),MATCH(O$1,DATABASE!$1:$1,0))</f>
        <v>#N/A</v>
      </c>
      <c r="P5" t="e">
        <f>INDEX(DATABASE!$1:$10000,MATCH($K5,DATABASE!$A:$A,0),MATCH(P$1,DATABASE!$1:$1,0))</f>
        <v>#N/A</v>
      </c>
      <c r="Q5"/>
      <c r="R5"/>
      <c r="S5"/>
    </row>
    <row r="6" spans="1:19" x14ac:dyDescent="0.25">
      <c r="B6" s="36" t="s">
        <v>528</v>
      </c>
      <c r="D6" s="35">
        <f>L6</f>
        <v>77.5</v>
      </c>
      <c r="E6" s="35">
        <f>R6</f>
        <v>85.625</v>
      </c>
      <c r="K6" t="s">
        <v>356</v>
      </c>
      <c r="L6">
        <f>INDEX(DATABASE!$1:$10000,MATCH($K6,DATABASE!$A:$A,0),MATCH(L$1,DATABASE!$1:$1,0))</f>
        <v>77.5</v>
      </c>
      <c r="M6">
        <f>INDEX(DATABASE!$1:$10000,MATCH($K6,DATABASE!$A:$A,0),MATCH(M$1,DATABASE!$1:$1,0))</f>
        <v>88.5</v>
      </c>
      <c r="N6">
        <f>INDEX(DATABASE!$1:$10000,MATCH($K6,DATABASE!$A:$A,0),MATCH(N$1,DATABASE!$1:$1,0))</f>
        <v>82</v>
      </c>
      <c r="O6">
        <f>INDEX(DATABASE!$1:$10000,MATCH($K6,DATABASE!$A:$A,0),MATCH(O$1,DATABASE!$1:$1,0))</f>
        <v>86</v>
      </c>
      <c r="P6">
        <f>INDEX(DATABASE!$1:$10000,MATCH($K6,DATABASE!$A:$A,0),MATCH(P$1,DATABASE!$1:$1,0))</f>
        <v>86</v>
      </c>
      <c r="R6">
        <f>AVERAGE(Overview!M6:P6)</f>
        <v>85.625</v>
      </c>
    </row>
    <row r="7" spans="1:19" x14ac:dyDescent="0.25">
      <c r="B7" s="36" t="s">
        <v>529</v>
      </c>
      <c r="D7" s="35">
        <f>L7</f>
        <v>0</v>
      </c>
      <c r="E7" s="35">
        <f>R7</f>
        <v>0</v>
      </c>
      <c r="K7" t="s">
        <v>357</v>
      </c>
      <c r="L7">
        <f>INDEX(DATABASE!$1:$10000,MATCH($K7,DATABASE!$A:$A,0),MATCH(L$1,DATABASE!$1:$1,0))</f>
        <v>0</v>
      </c>
      <c r="M7">
        <f>INDEX(DATABASE!$1:$10000,MATCH($K7,DATABASE!$A:$A,0),MATCH(M$1,DATABASE!$1:$1,0))</f>
        <v>0</v>
      </c>
      <c r="N7">
        <f>INDEX(DATABASE!$1:$10000,MATCH($K7,DATABASE!$A:$A,0),MATCH(N$1,DATABASE!$1:$1,0))</f>
        <v>0</v>
      </c>
      <c r="O7">
        <f>INDEX(DATABASE!$1:$10000,MATCH($K7,DATABASE!$A:$A,0),MATCH(O$1,DATABASE!$1:$1,0))</f>
        <v>0</v>
      </c>
      <c r="P7">
        <f>INDEX(DATABASE!$1:$10000,MATCH($K7,DATABASE!$A:$A,0),MATCH(P$1,DATABASE!$1:$1,0))</f>
        <v>0</v>
      </c>
      <c r="R7">
        <f>AVERAGE(Overview!M7:P7)</f>
        <v>0</v>
      </c>
    </row>
    <row r="8" spans="1:19" x14ac:dyDescent="0.25">
      <c r="D8" s="35"/>
      <c r="E8" s="35"/>
      <c r="L8" t="e">
        <f>INDEX(DATABASE!$1:$10000,MATCH($K8,DATABASE!$A:$A,0),MATCH(L$1,DATABASE!$1:$1,0))</f>
        <v>#N/A</v>
      </c>
      <c r="M8" t="e">
        <f>INDEX(DATABASE!$1:$10000,MATCH($K8,DATABASE!$A:$A,0),MATCH(M$1,DATABASE!$1:$1,0))</f>
        <v>#N/A</v>
      </c>
      <c r="N8" t="e">
        <f>INDEX(DATABASE!$1:$10000,MATCH($K8,DATABASE!$A:$A,0),MATCH(N$1,DATABASE!$1:$1,0))</f>
        <v>#N/A</v>
      </c>
      <c r="O8" t="e">
        <f>INDEX(DATABASE!$1:$10000,MATCH($K8,DATABASE!$A:$A,0),MATCH(O$1,DATABASE!$1:$1,0))</f>
        <v>#N/A</v>
      </c>
      <c r="P8" t="e">
        <f>INDEX(DATABASE!$1:$10000,MATCH($K8,DATABASE!$A:$A,0),MATCH(P$1,DATABASE!$1:$1,0))</f>
        <v>#N/A</v>
      </c>
    </row>
    <row r="9" spans="1:19" s="37" customFormat="1" x14ac:dyDescent="0.25">
      <c r="A9" s="37" t="s">
        <v>515</v>
      </c>
      <c r="B9" s="38"/>
      <c r="K9"/>
      <c r="L9" t="e">
        <f>INDEX(DATABASE!$1:$10000,MATCH($K9,DATABASE!$A:$A,0),MATCH(L$1,DATABASE!$1:$1,0))</f>
        <v>#N/A</v>
      </c>
      <c r="M9" t="e">
        <f>INDEX(DATABASE!$1:$10000,MATCH($K9,DATABASE!$A:$A,0),MATCH(M$1,DATABASE!$1:$1,0))</f>
        <v>#N/A</v>
      </c>
      <c r="N9" t="e">
        <f>INDEX(DATABASE!$1:$10000,MATCH($K9,DATABASE!$A:$A,0),MATCH(N$1,DATABASE!$1:$1,0))</f>
        <v>#N/A</v>
      </c>
      <c r="O9" t="e">
        <f>INDEX(DATABASE!$1:$10000,MATCH($K9,DATABASE!$A:$A,0),MATCH(O$1,DATABASE!$1:$1,0))</f>
        <v>#N/A</v>
      </c>
      <c r="P9" t="e">
        <f>INDEX(DATABASE!$1:$10000,MATCH($K9,DATABASE!$A:$A,0),MATCH(P$1,DATABASE!$1:$1,0))</f>
        <v>#N/A</v>
      </c>
      <c r="Q9"/>
      <c r="R9"/>
      <c r="S9"/>
    </row>
    <row r="10" spans="1:19" x14ac:dyDescent="0.25">
      <c r="B10" s="36" t="s">
        <v>530</v>
      </c>
      <c r="D10" s="35">
        <f>L10</f>
        <v>56.34</v>
      </c>
      <c r="E10" s="35">
        <f>R10</f>
        <v>39.61</v>
      </c>
      <c r="K10" t="s">
        <v>381</v>
      </c>
      <c r="L10">
        <f>INDEX(DATABASE!$1:$10000,MATCH($K10,DATABASE!$A:$A,0),MATCH(L$1,DATABASE!$1:$1,0))</f>
        <v>56.34</v>
      </c>
      <c r="M10">
        <f>INDEX(DATABASE!$1:$10000,MATCH($K10,DATABASE!$A:$A,0),MATCH(M$1,DATABASE!$1:$1,0))</f>
        <v>39.61</v>
      </c>
      <c r="N10">
        <f>INDEX(DATABASE!$1:$10000,MATCH($K10,DATABASE!$A:$A,0),MATCH(N$1,DATABASE!$1:$1,0))</f>
        <v>39.61</v>
      </c>
      <c r="O10">
        <f>INDEX(DATABASE!$1:$10000,MATCH($K10,DATABASE!$A:$A,0),MATCH(O$1,DATABASE!$1:$1,0))</f>
        <v>39.61</v>
      </c>
      <c r="P10">
        <f>INDEX(DATABASE!$1:$10000,MATCH($K10,DATABASE!$A:$A,0),MATCH(P$1,DATABASE!$1:$1,0))</f>
        <v>39.61</v>
      </c>
      <c r="R10">
        <f>AVERAGE(Overview!M10:P10)</f>
        <v>39.61</v>
      </c>
    </row>
    <row r="11" spans="1:19" x14ac:dyDescent="0.25">
      <c r="B11" s="36" t="s">
        <v>504</v>
      </c>
      <c r="D11" s="35">
        <f>L11</f>
        <v>0.220387984329</v>
      </c>
      <c r="E11" s="35">
        <f>R11</f>
        <v>0.58466662507625</v>
      </c>
      <c r="K11" t="s">
        <v>387</v>
      </c>
      <c r="L11">
        <f>INDEX(DATABASE!$1:$10000,MATCH($K11,DATABASE!$A:$A,0),MATCH(L$1,DATABASE!$1:$1,0))</f>
        <v>0.220387984329</v>
      </c>
      <c r="M11">
        <f>INDEX(DATABASE!$1:$10000,MATCH($K11,DATABASE!$A:$A,0),MATCH(M$1,DATABASE!$1:$1,0))</f>
        <v>0.58466575274999999</v>
      </c>
      <c r="N11">
        <f>INDEX(DATABASE!$1:$10000,MATCH($K11,DATABASE!$A:$A,0),MATCH(N$1,DATABASE!$1:$1,0))</f>
        <v>0.58466617799800003</v>
      </c>
      <c r="O11">
        <f>INDEX(DATABASE!$1:$10000,MATCH($K11,DATABASE!$A:$A,0),MATCH(O$1,DATABASE!$1:$1,0))</f>
        <v>0.58466660324399999</v>
      </c>
      <c r="P11">
        <f>INDEX(DATABASE!$1:$10000,MATCH($K11,DATABASE!$A:$A,0),MATCH(P$1,DATABASE!$1:$1,0))</f>
        <v>0.584667966313</v>
      </c>
      <c r="R11">
        <f>AVERAGE(Overview!M11:P11)</f>
        <v>0.58466662507625</v>
      </c>
    </row>
    <row r="12" spans="1:19" x14ac:dyDescent="0.25">
      <c r="B12" s="36" t="s">
        <v>82</v>
      </c>
      <c r="D12" s="35">
        <f>L12</f>
        <v>1.573</v>
      </c>
      <c r="E12" s="35">
        <f>R12</f>
        <v>3.0819999999999999</v>
      </c>
      <c r="K12" t="s">
        <v>388</v>
      </c>
      <c r="L12">
        <f>INDEX(DATABASE!$1:$10000,MATCH($K12,DATABASE!$A:$A,0),MATCH(L$1,DATABASE!$1:$1,0))</f>
        <v>1.573</v>
      </c>
      <c r="M12">
        <f>INDEX(DATABASE!$1:$10000,MATCH($K12,DATABASE!$A:$A,0),MATCH(M$1,DATABASE!$1:$1,0))</f>
        <v>3.0819999999999999</v>
      </c>
      <c r="N12">
        <f>INDEX(DATABASE!$1:$10000,MATCH($K12,DATABASE!$A:$A,0),MATCH(N$1,DATABASE!$1:$1,0))</f>
        <v>3.0819999999999999</v>
      </c>
      <c r="O12">
        <f>INDEX(DATABASE!$1:$10000,MATCH($K12,DATABASE!$A:$A,0),MATCH(O$1,DATABASE!$1:$1,0))</f>
        <v>3.0819999999999999</v>
      </c>
      <c r="P12">
        <f>INDEX(DATABASE!$1:$10000,MATCH($K12,DATABASE!$A:$A,0),MATCH(P$1,DATABASE!$1:$1,0))</f>
        <v>3.0819999999999999</v>
      </c>
      <c r="R12">
        <f>AVERAGE(Overview!M12:P12)</f>
        <v>3.0819999999999999</v>
      </c>
    </row>
    <row r="13" spans="1:19" x14ac:dyDescent="0.25">
      <c r="B13" s="36" t="s">
        <v>512</v>
      </c>
      <c r="D13" s="35">
        <f t="shared" ref="D13:D24" si="0">L13</f>
        <v>0.47199999999999998</v>
      </c>
      <c r="E13" s="35">
        <f t="shared" ref="E13:E24" si="1">R13</f>
        <v>0.42799999999999999</v>
      </c>
      <c r="K13" t="s">
        <v>482</v>
      </c>
      <c r="L13">
        <f>INDEX(DATABASE!$1:$10000,MATCH($K13,DATABASE!$A:$A,0),MATCH(L$1,DATABASE!$1:$1,0))</f>
        <v>0.47199999999999998</v>
      </c>
      <c r="M13">
        <f>INDEX(DATABASE!$1:$10000,MATCH($K13,DATABASE!$A:$A,0),MATCH(M$1,DATABASE!$1:$1,0))</f>
        <v>0.42799999999999999</v>
      </c>
      <c r="N13">
        <f>INDEX(DATABASE!$1:$10000,MATCH($K13,DATABASE!$A:$A,0),MATCH(N$1,DATABASE!$1:$1,0))</f>
        <v>0.42799999999999999</v>
      </c>
      <c r="O13">
        <f>INDEX(DATABASE!$1:$10000,MATCH($K13,DATABASE!$A:$A,0),MATCH(O$1,DATABASE!$1:$1,0))</f>
        <v>0.42799999999999999</v>
      </c>
      <c r="P13">
        <f>INDEX(DATABASE!$1:$10000,MATCH($K13,DATABASE!$A:$A,0),MATCH(P$1,DATABASE!$1:$1,0))</f>
        <v>0.42799999999999999</v>
      </c>
      <c r="R13">
        <f>AVERAGE(Overview!M13:P13)</f>
        <v>0.42799999999999999</v>
      </c>
    </row>
    <row r="14" spans="1:19" x14ac:dyDescent="0.25">
      <c r="B14" s="36" t="s">
        <v>514</v>
      </c>
      <c r="D14" s="35">
        <f t="shared" si="0"/>
        <v>0.66100000000000003</v>
      </c>
      <c r="E14" s="35">
        <f t="shared" si="1"/>
        <v>0.308</v>
      </c>
      <c r="K14" t="s">
        <v>484</v>
      </c>
      <c r="L14">
        <f>INDEX(DATABASE!$1:$10000,MATCH($K14,DATABASE!$A:$A,0),MATCH(L$1,DATABASE!$1:$1,0))</f>
        <v>0.66100000000000003</v>
      </c>
      <c r="M14">
        <f>INDEX(DATABASE!$1:$10000,MATCH($K14,DATABASE!$A:$A,0),MATCH(M$1,DATABASE!$1:$1,0))</f>
        <v>0.308</v>
      </c>
      <c r="N14">
        <f>INDEX(DATABASE!$1:$10000,MATCH($K14,DATABASE!$A:$A,0),MATCH(N$1,DATABASE!$1:$1,0))</f>
        <v>0.308</v>
      </c>
      <c r="O14">
        <f>INDEX(DATABASE!$1:$10000,MATCH($K14,DATABASE!$A:$A,0),MATCH(O$1,DATABASE!$1:$1,0))</f>
        <v>0.308</v>
      </c>
      <c r="P14">
        <f>INDEX(DATABASE!$1:$10000,MATCH($K14,DATABASE!$A:$A,0),MATCH(P$1,DATABASE!$1:$1,0))</f>
        <v>0.308</v>
      </c>
      <c r="R14">
        <f>AVERAGE(Overview!M14:P14)</f>
        <v>0.308</v>
      </c>
    </row>
    <row r="15" spans="1:19" x14ac:dyDescent="0.25">
      <c r="D15" s="35"/>
      <c r="E15" s="35"/>
      <c r="L15" t="e">
        <f>INDEX(DATABASE!$1:$10000,MATCH($K15,DATABASE!$A:$A,0),MATCH(L$1,DATABASE!$1:$1,0))</f>
        <v>#N/A</v>
      </c>
      <c r="M15" t="e">
        <f>INDEX(DATABASE!$1:$10000,MATCH($K15,DATABASE!$A:$A,0),MATCH(M$1,DATABASE!$1:$1,0))</f>
        <v>#N/A</v>
      </c>
      <c r="N15" t="e">
        <f>INDEX(DATABASE!$1:$10000,MATCH($K15,DATABASE!$A:$A,0),MATCH(N$1,DATABASE!$1:$1,0))</f>
        <v>#N/A</v>
      </c>
      <c r="O15" t="e">
        <f>INDEX(DATABASE!$1:$10000,MATCH($K15,DATABASE!$A:$A,0),MATCH(O$1,DATABASE!$1:$1,0))</f>
        <v>#N/A</v>
      </c>
      <c r="P15" t="e">
        <f>INDEX(DATABASE!$1:$10000,MATCH($K15,DATABASE!$A:$A,0),MATCH(P$1,DATABASE!$1:$1,0))</f>
        <v>#N/A</v>
      </c>
    </row>
    <row r="16" spans="1:19" s="37" customFormat="1" x14ac:dyDescent="0.25">
      <c r="A16" s="37" t="s">
        <v>516</v>
      </c>
      <c r="B16" s="38"/>
      <c r="K16"/>
      <c r="L16" t="e">
        <f>INDEX(DATABASE!$1:$10000,MATCH($K16,DATABASE!$A:$A,0),MATCH(L$1,DATABASE!$1:$1,0))</f>
        <v>#N/A</v>
      </c>
      <c r="M16" t="e">
        <f>INDEX(DATABASE!$1:$10000,MATCH($K16,DATABASE!$A:$A,0),MATCH(M$1,DATABASE!$1:$1,0))</f>
        <v>#N/A</v>
      </c>
      <c r="N16" t="e">
        <f>INDEX(DATABASE!$1:$10000,MATCH($K16,DATABASE!$A:$A,0),MATCH(N$1,DATABASE!$1:$1,0))</f>
        <v>#N/A</v>
      </c>
      <c r="O16" t="e">
        <f>INDEX(DATABASE!$1:$10000,MATCH($K16,DATABASE!$A:$A,0),MATCH(O$1,DATABASE!$1:$1,0))</f>
        <v>#N/A</v>
      </c>
      <c r="P16" t="e">
        <f>INDEX(DATABASE!$1:$10000,MATCH($K16,DATABASE!$A:$A,0),MATCH(P$1,DATABASE!$1:$1,0))</f>
        <v>#N/A</v>
      </c>
      <c r="Q16"/>
      <c r="R16"/>
      <c r="S16"/>
    </row>
    <row r="17" spans="1:19" x14ac:dyDescent="0.25">
      <c r="B17" s="36" t="s">
        <v>505</v>
      </c>
      <c r="D17" s="35">
        <f t="shared" si="0"/>
        <v>3849.56</v>
      </c>
      <c r="E17" s="35">
        <f t="shared" si="1"/>
        <v>3849.56</v>
      </c>
      <c r="K17" t="s">
        <v>389</v>
      </c>
      <c r="L17">
        <f>INDEX(DATABASE!$1:$10000,MATCH($K17,DATABASE!$A:$A,0),MATCH(L$1,DATABASE!$1:$1,0))</f>
        <v>3849.56</v>
      </c>
      <c r="M17">
        <f>INDEX(DATABASE!$1:$10000,MATCH($K17,DATABASE!$A:$A,0),MATCH(M$1,DATABASE!$1:$1,0))</f>
        <v>3849.56</v>
      </c>
      <c r="N17">
        <f>INDEX(DATABASE!$1:$10000,MATCH($K17,DATABASE!$A:$A,0),MATCH(N$1,DATABASE!$1:$1,0))</f>
        <v>3849.56</v>
      </c>
      <c r="O17">
        <f>INDEX(DATABASE!$1:$10000,MATCH($K17,DATABASE!$A:$A,0),MATCH(O$1,DATABASE!$1:$1,0))</f>
        <v>3849.56</v>
      </c>
      <c r="P17">
        <f>INDEX(DATABASE!$1:$10000,MATCH($K17,DATABASE!$A:$A,0),MATCH(P$1,DATABASE!$1:$1,0))</f>
        <v>3849.56</v>
      </c>
      <c r="R17">
        <f>AVERAGE(Overview!M17:P17)</f>
        <v>3849.56</v>
      </c>
    </row>
    <row r="18" spans="1:19" x14ac:dyDescent="0.25">
      <c r="B18" s="36" t="s">
        <v>506</v>
      </c>
      <c r="D18" s="35">
        <f t="shared" si="0"/>
        <v>3321.97</v>
      </c>
      <c r="E18" s="35">
        <f t="shared" si="1"/>
        <v>3331.09</v>
      </c>
      <c r="K18" t="s">
        <v>390</v>
      </c>
      <c r="L18">
        <f>INDEX(DATABASE!$1:$10000,MATCH($K18,DATABASE!$A:$A,0),MATCH(L$1,DATABASE!$1:$1,0))</f>
        <v>3321.97</v>
      </c>
      <c r="M18">
        <f>INDEX(DATABASE!$1:$10000,MATCH($K18,DATABASE!$A:$A,0),MATCH(M$1,DATABASE!$1:$1,0))</f>
        <v>3331.09</v>
      </c>
      <c r="N18">
        <f>INDEX(DATABASE!$1:$10000,MATCH($K18,DATABASE!$A:$A,0),MATCH(N$1,DATABASE!$1:$1,0))</f>
        <v>3331.09</v>
      </c>
      <c r="O18">
        <f>INDEX(DATABASE!$1:$10000,MATCH($K18,DATABASE!$A:$A,0),MATCH(O$1,DATABASE!$1:$1,0))</f>
        <v>3331.09</v>
      </c>
      <c r="P18">
        <f>INDEX(DATABASE!$1:$10000,MATCH($K18,DATABASE!$A:$A,0),MATCH(P$1,DATABASE!$1:$1,0))</f>
        <v>3331.09</v>
      </c>
      <c r="R18">
        <f>AVERAGE(Overview!M18:P18)</f>
        <v>3331.09</v>
      </c>
    </row>
    <row r="19" spans="1:19" x14ac:dyDescent="0.25">
      <c r="B19" s="36" t="s">
        <v>507</v>
      </c>
      <c r="D19" s="35">
        <f t="shared" si="0"/>
        <v>527.59</v>
      </c>
      <c r="E19" s="35">
        <f t="shared" si="1"/>
        <v>518.47</v>
      </c>
      <c r="K19" t="s">
        <v>391</v>
      </c>
      <c r="L19">
        <f>INDEX(DATABASE!$1:$10000,MATCH($K19,DATABASE!$A:$A,0),MATCH(L$1,DATABASE!$1:$1,0))</f>
        <v>527.59</v>
      </c>
      <c r="M19">
        <f>INDEX(DATABASE!$1:$10000,MATCH($K19,DATABASE!$A:$A,0),MATCH(M$1,DATABASE!$1:$1,0))</f>
        <v>518.47</v>
      </c>
      <c r="N19">
        <f>INDEX(DATABASE!$1:$10000,MATCH($K19,DATABASE!$A:$A,0),MATCH(N$1,DATABASE!$1:$1,0))</f>
        <v>518.47</v>
      </c>
      <c r="O19">
        <f>INDEX(DATABASE!$1:$10000,MATCH($K19,DATABASE!$A:$A,0),MATCH(O$1,DATABASE!$1:$1,0))</f>
        <v>518.47</v>
      </c>
      <c r="P19">
        <f>INDEX(DATABASE!$1:$10000,MATCH($K19,DATABASE!$A:$A,0),MATCH(P$1,DATABASE!$1:$1,0))</f>
        <v>518.47</v>
      </c>
      <c r="R19">
        <f>AVERAGE(Overview!M19:P19)</f>
        <v>518.47</v>
      </c>
    </row>
    <row r="20" spans="1:19" x14ac:dyDescent="0.25">
      <c r="D20" s="35"/>
      <c r="E20" s="35"/>
      <c r="L20" t="e">
        <f>INDEX(DATABASE!$1:$10000,MATCH($K20,DATABASE!$A:$A,0),MATCH(L$1,DATABASE!$1:$1,0))</f>
        <v>#N/A</v>
      </c>
      <c r="M20" t="e">
        <f>INDEX(DATABASE!$1:$10000,MATCH($K20,DATABASE!$A:$A,0),MATCH(M$1,DATABASE!$1:$1,0))</f>
        <v>#N/A</v>
      </c>
      <c r="N20" t="e">
        <f>INDEX(DATABASE!$1:$10000,MATCH($K20,DATABASE!$A:$A,0),MATCH(N$1,DATABASE!$1:$1,0))</f>
        <v>#N/A</v>
      </c>
      <c r="O20" t="e">
        <f>INDEX(DATABASE!$1:$10000,MATCH($K20,DATABASE!$A:$A,0),MATCH(O$1,DATABASE!$1:$1,0))</f>
        <v>#N/A</v>
      </c>
      <c r="P20" t="e">
        <f>INDEX(DATABASE!$1:$10000,MATCH($K20,DATABASE!$A:$A,0),MATCH(P$1,DATABASE!$1:$1,0))</f>
        <v>#N/A</v>
      </c>
    </row>
    <row r="21" spans="1:19" s="37" customFormat="1" x14ac:dyDescent="0.25">
      <c r="A21" s="37" t="s">
        <v>517</v>
      </c>
      <c r="B21" s="38"/>
      <c r="K21"/>
      <c r="L21" t="e">
        <f>INDEX(DATABASE!$1:$10000,MATCH($K21,DATABASE!$A:$A,0),MATCH(L$1,DATABASE!$1:$1,0))</f>
        <v>#N/A</v>
      </c>
      <c r="M21" t="e">
        <f>INDEX(DATABASE!$1:$10000,MATCH($K21,DATABASE!$A:$A,0),MATCH(M$1,DATABASE!$1:$1,0))</f>
        <v>#N/A</v>
      </c>
      <c r="N21" t="e">
        <f>INDEX(DATABASE!$1:$10000,MATCH($K21,DATABASE!$A:$A,0),MATCH(N$1,DATABASE!$1:$1,0))</f>
        <v>#N/A</v>
      </c>
      <c r="O21" t="e">
        <f>INDEX(DATABASE!$1:$10000,MATCH($K21,DATABASE!$A:$A,0),MATCH(O$1,DATABASE!$1:$1,0))</f>
        <v>#N/A</v>
      </c>
      <c r="P21" t="e">
        <f>INDEX(DATABASE!$1:$10000,MATCH($K21,DATABASE!$A:$A,0),MATCH(P$1,DATABASE!$1:$1,0))</f>
        <v>#N/A</v>
      </c>
      <c r="Q21"/>
      <c r="R21"/>
      <c r="S21"/>
    </row>
    <row r="22" spans="1:19" x14ac:dyDescent="0.25">
      <c r="B22" s="36" t="s">
        <v>508</v>
      </c>
      <c r="C22" s="36" t="s">
        <v>509</v>
      </c>
      <c r="D22" s="35">
        <f t="shared" si="0"/>
        <v>8.8000000000000007</v>
      </c>
      <c r="E22" s="35">
        <f t="shared" si="1"/>
        <v>11</v>
      </c>
      <c r="K22" t="s">
        <v>392</v>
      </c>
      <c r="L22">
        <f>INDEX(DATABASE!$1:$10000,MATCH($K22,DATABASE!$A:$A,0),MATCH(L$1,DATABASE!$1:$1,0))</f>
        <v>8.8000000000000007</v>
      </c>
      <c r="M22">
        <f>INDEX(DATABASE!$1:$10000,MATCH($K22,DATABASE!$A:$A,0),MATCH(M$1,DATABASE!$1:$1,0))</f>
        <v>11</v>
      </c>
      <c r="N22">
        <f>INDEX(DATABASE!$1:$10000,MATCH($K22,DATABASE!$A:$A,0),MATCH(N$1,DATABASE!$1:$1,0))</f>
        <v>11</v>
      </c>
      <c r="O22">
        <f>INDEX(DATABASE!$1:$10000,MATCH($K22,DATABASE!$A:$A,0),MATCH(O$1,DATABASE!$1:$1,0))</f>
        <v>11</v>
      </c>
      <c r="P22">
        <f>INDEX(DATABASE!$1:$10000,MATCH($K22,DATABASE!$A:$A,0),MATCH(P$1,DATABASE!$1:$1,0))</f>
        <v>11</v>
      </c>
      <c r="R22">
        <f>AVERAGE(Overview!M22:P22)</f>
        <v>11</v>
      </c>
    </row>
    <row r="23" spans="1:19" x14ac:dyDescent="0.25">
      <c r="B23" s="36" t="s">
        <v>518</v>
      </c>
      <c r="D23" s="35">
        <f t="shared" ref="D23" si="2">L23</f>
        <v>15.4436</v>
      </c>
      <c r="E23" s="35">
        <f t="shared" ref="E23" si="3">R23</f>
        <v>15.5413</v>
      </c>
      <c r="K23" t="s">
        <v>394</v>
      </c>
      <c r="L23">
        <f>INDEX(DATABASE!$1:$10000,MATCH($K23,DATABASE!$A:$A,0),MATCH(L$1,DATABASE!$1:$1,0))</f>
        <v>15.4436</v>
      </c>
      <c r="M23">
        <f>INDEX(DATABASE!$1:$10000,MATCH($K23,DATABASE!$A:$A,0),MATCH(M$1,DATABASE!$1:$1,0))</f>
        <v>15.5413</v>
      </c>
      <c r="N23">
        <f>INDEX(DATABASE!$1:$10000,MATCH($K23,DATABASE!$A:$A,0),MATCH(N$1,DATABASE!$1:$1,0))</f>
        <v>15.5413</v>
      </c>
      <c r="O23">
        <f>INDEX(DATABASE!$1:$10000,MATCH($K23,DATABASE!$A:$A,0),MATCH(O$1,DATABASE!$1:$1,0))</f>
        <v>15.5413</v>
      </c>
      <c r="P23">
        <f>INDEX(DATABASE!$1:$10000,MATCH($K23,DATABASE!$A:$A,0),MATCH(P$1,DATABASE!$1:$1,0))</f>
        <v>15.5413</v>
      </c>
      <c r="R23">
        <f>AVERAGE(Overview!M23:P23)</f>
        <v>15.5413</v>
      </c>
    </row>
    <row r="24" spans="1:19" x14ac:dyDescent="0.25">
      <c r="B24" s="36" t="s">
        <v>510</v>
      </c>
      <c r="C24" s="36" t="s">
        <v>511</v>
      </c>
      <c r="D24" s="35">
        <f t="shared" si="0"/>
        <v>9.3699999999999992</v>
      </c>
      <c r="E24" s="35">
        <f t="shared" si="1"/>
        <v>9.4600000000000009</v>
      </c>
      <c r="K24" t="s">
        <v>393</v>
      </c>
      <c r="L24">
        <f>INDEX(DATABASE!$1:$10000,MATCH($K24,DATABASE!$A:$A,0),MATCH(L$1,DATABASE!$1:$1,0))</f>
        <v>9.3699999999999992</v>
      </c>
      <c r="M24">
        <f>INDEX(DATABASE!$1:$10000,MATCH($K24,DATABASE!$A:$A,0),MATCH(M$1,DATABASE!$1:$1,0))</f>
        <v>9.4600000000000009</v>
      </c>
      <c r="N24">
        <f>INDEX(DATABASE!$1:$10000,MATCH($K24,DATABASE!$A:$A,0),MATCH(N$1,DATABASE!$1:$1,0))</f>
        <v>9.4600000000000009</v>
      </c>
      <c r="O24">
        <f>INDEX(DATABASE!$1:$10000,MATCH($K24,DATABASE!$A:$A,0),MATCH(O$1,DATABASE!$1:$1,0))</f>
        <v>9.4600000000000009</v>
      </c>
      <c r="P24">
        <f>INDEX(DATABASE!$1:$10000,MATCH($K24,DATABASE!$A:$A,0),MATCH(P$1,DATABASE!$1:$1,0))</f>
        <v>9.4600000000000009</v>
      </c>
      <c r="R24">
        <f>AVERAGE(Overview!M24:P24)</f>
        <v>9.4600000000000009</v>
      </c>
    </row>
    <row r="25" spans="1:19" x14ac:dyDescent="0.25">
      <c r="B25" s="36" t="s">
        <v>99</v>
      </c>
      <c r="D25" s="35">
        <f t="shared" ref="D25" si="4">L25</f>
        <v>410.83884738527217</v>
      </c>
      <c r="E25" s="35">
        <f t="shared" ref="E25" si="5">R25</f>
        <v>406.93023255813949</v>
      </c>
      <c r="K25" t="s">
        <v>99</v>
      </c>
      <c r="L25">
        <f>L17/L24</f>
        <v>410.83884738527217</v>
      </c>
      <c r="M25">
        <f>M17/M24</f>
        <v>406.93023255813949</v>
      </c>
      <c r="N25">
        <f>N17/N24</f>
        <v>406.93023255813949</v>
      </c>
      <c r="O25">
        <f>O17/O24</f>
        <v>406.93023255813949</v>
      </c>
      <c r="P25">
        <f>P17/P24</f>
        <v>406.93023255813949</v>
      </c>
      <c r="R25">
        <f>AVERAGE(Overview!M25:P25)</f>
        <v>406.93023255813949</v>
      </c>
    </row>
    <row r="26" spans="1:19" x14ac:dyDescent="0.25">
      <c r="B26"/>
    </row>
    <row r="27" spans="1:19" s="37" customFormat="1" x14ac:dyDescent="0.25">
      <c r="A27" s="37" t="s">
        <v>520</v>
      </c>
      <c r="B27" s="38"/>
      <c r="K27"/>
      <c r="L27"/>
      <c r="M27"/>
      <c r="N27"/>
      <c r="O27"/>
      <c r="P27"/>
      <c r="Q27"/>
      <c r="R27"/>
      <c r="S27"/>
    </row>
    <row r="28" spans="1:19" x14ac:dyDescent="0.25">
      <c r="B28" s="36" t="s">
        <v>555</v>
      </c>
      <c r="C28" s="36" t="s">
        <v>521</v>
      </c>
      <c r="D28" s="35">
        <f t="shared" ref="D28:E28" si="6">L28</f>
        <v>9.2824211388899993</v>
      </c>
      <c r="E28" s="35">
        <f t="shared" si="6"/>
        <v>9.2420796638899994</v>
      </c>
      <c r="K28" t="s">
        <v>473</v>
      </c>
      <c r="L28">
        <f>INDEX(DATABASE!$1:$10000,MATCH($K28,DATABASE!$A:$A,0),MATCH(L$1,DATABASE!$1:$1,0))</f>
        <v>9.2824211388899993</v>
      </c>
      <c r="M28">
        <f>INDEX(DATABASE!$1:$10000,MATCH($K28,DATABASE!$A:$A,0),MATCH(M$1,DATABASE!$1:$1,0))</f>
        <v>9.2420796638899994</v>
      </c>
      <c r="N28">
        <f>INDEX(DATABASE!$1:$10000,MATCH($K28,DATABASE!$A:$A,0),MATCH(N$1,DATABASE!$1:$1,0))</f>
        <v>9.2341773611099995</v>
      </c>
      <c r="O28">
        <f>INDEX(DATABASE!$1:$10000,MATCH($K28,DATABASE!$A:$A,0),MATCH(O$1,DATABASE!$1:$1,0))</f>
        <v>9.2419361833300009</v>
      </c>
      <c r="P28">
        <f>INDEX(DATABASE!$1:$10000,MATCH($K28,DATABASE!$A:$A,0),MATCH(P$1,DATABASE!$1:$1,0))</f>
        <v>9.2295331666700005</v>
      </c>
      <c r="R28">
        <f>AVERAGE(Overview!M28:P28)</f>
        <v>9.2369315937500005</v>
      </c>
    </row>
    <row r="29" spans="1:19" x14ac:dyDescent="0.25">
      <c r="B29" s="36" t="s">
        <v>556</v>
      </c>
      <c r="C29" s="36" t="s">
        <v>521</v>
      </c>
      <c r="D29" s="35">
        <f>L29</f>
        <v>2.5325966222199998</v>
      </c>
      <c r="E29" s="35">
        <f t="shared" ref="E29:E30" si="7">M29</f>
        <v>2.4860080944399998</v>
      </c>
      <c r="K29" t="s">
        <v>475</v>
      </c>
      <c r="L29">
        <f>INDEX(DATABASE!$1:$10000,MATCH($K29,DATABASE!$A:$A,0),MATCH(L$1,DATABASE!$1:$1,0))</f>
        <v>2.5325966222199998</v>
      </c>
      <c r="M29">
        <f>INDEX(DATABASE!$1:$10000,MATCH($K29,DATABASE!$A:$A,0),MATCH(M$1,DATABASE!$1:$1,0))</f>
        <v>2.4860080944399998</v>
      </c>
      <c r="N29">
        <f>INDEX(DATABASE!$1:$10000,MATCH($K29,DATABASE!$A:$A,0),MATCH(N$1,DATABASE!$1:$1,0))</f>
        <v>2.4820511944399999</v>
      </c>
      <c r="O29">
        <f>INDEX(DATABASE!$1:$10000,MATCH($K29,DATABASE!$A:$A,0),MATCH(O$1,DATABASE!$1:$1,0))</f>
        <v>2.4831695333299999</v>
      </c>
      <c r="P29">
        <f>INDEX(DATABASE!$1:$10000,MATCH($K29,DATABASE!$A:$A,0),MATCH(P$1,DATABASE!$1:$1,0))</f>
        <v>2.4845877722199998</v>
      </c>
      <c r="R29">
        <f>AVERAGE(Overview!M29:P29)</f>
        <v>2.4839541486074999</v>
      </c>
    </row>
    <row r="30" spans="1:19" x14ac:dyDescent="0.25">
      <c r="B30" s="36" t="s">
        <v>532</v>
      </c>
      <c r="C30" s="36" t="s">
        <v>519</v>
      </c>
      <c r="D30" s="35">
        <f>L30</f>
        <v>2.7942519465527984</v>
      </c>
      <c r="E30" s="35">
        <f t="shared" si="7"/>
        <v>2.7744911316986327</v>
      </c>
      <c r="K30" t="s">
        <v>477</v>
      </c>
      <c r="L30">
        <f>L28/L18 * 1000</f>
        <v>2.7942519465527984</v>
      </c>
      <c r="M30">
        <f>M28/M18 * 1000</f>
        <v>2.7744911316986327</v>
      </c>
      <c r="N30">
        <f>N28/N18 * 1000</f>
        <v>2.7721188443152238</v>
      </c>
      <c r="O30">
        <f>O28/O18 * 1000</f>
        <v>2.7744480585423994</v>
      </c>
      <c r="P30">
        <f>P28/P18 * 1000</f>
        <v>2.7707246476888949</v>
      </c>
      <c r="R30">
        <f>AVERAGE(Overview!M30:P30)</f>
        <v>2.7729456705612874</v>
      </c>
    </row>
    <row r="31" spans="1:19" x14ac:dyDescent="0.25">
      <c r="B31" s="36" t="s">
        <v>531</v>
      </c>
      <c r="C31" s="36" t="s">
        <v>519</v>
      </c>
      <c r="D31" s="35">
        <f t="shared" ref="D31:D33" si="8">L31</f>
        <v>0.76237793303973245</v>
      </c>
      <c r="E31" s="35">
        <f t="shared" ref="E31:E33" si="9">M31</f>
        <v>4.7948928471078354</v>
      </c>
      <c r="K31" t="s">
        <v>531</v>
      </c>
      <c r="L31">
        <f>L29/L18 * 1000</f>
        <v>0.76237793303973245</v>
      </c>
      <c r="M31">
        <f t="shared" ref="M31:P31" si="10">M29/M19 * 1000</f>
        <v>4.7948928471078354</v>
      </c>
      <c r="N31">
        <f t="shared" si="10"/>
        <v>4.7872609686963568</v>
      </c>
      <c r="O31">
        <f t="shared" si="10"/>
        <v>4.7894179669604791</v>
      </c>
      <c r="P31">
        <f t="shared" si="10"/>
        <v>4.7921533979208055</v>
      </c>
      <c r="R31">
        <f>AVERAGE(Overview!M31:P31)</f>
        <v>4.7909312951713696</v>
      </c>
    </row>
    <row r="32" spans="1:19" x14ac:dyDescent="0.25">
      <c r="B32" s="36" t="s">
        <v>533</v>
      </c>
      <c r="C32" s="36" t="s">
        <v>537</v>
      </c>
      <c r="D32" s="35">
        <f t="shared" si="8"/>
        <v>22.593825286889746</v>
      </c>
      <c r="E32" s="35">
        <f t="shared" si="9"/>
        <v>22.711705654775976</v>
      </c>
      <c r="K32" t="s">
        <v>535</v>
      </c>
      <c r="L32">
        <f>L28/L25 * 1000</f>
        <v>22.593825286889746</v>
      </c>
      <c r="M32">
        <f>M28/M25 * 1000</f>
        <v>22.711705654775976</v>
      </c>
      <c r="N32">
        <f t="shared" ref="N32:P32" si="11">N28/N25 * 1000</f>
        <v>22.692286348595843</v>
      </c>
      <c r="O32">
        <f t="shared" si="11"/>
        <v>22.711353062246548</v>
      </c>
      <c r="P32">
        <f t="shared" si="11"/>
        <v>22.680873595085728</v>
      </c>
      <c r="R32">
        <f>AVERAGE(Overview!M32:P32)</f>
        <v>22.699054665176025</v>
      </c>
    </row>
    <row r="33" spans="1:19" x14ac:dyDescent="0.25">
      <c r="B33" s="36" t="s">
        <v>534</v>
      </c>
      <c r="C33" s="36" t="s">
        <v>537</v>
      </c>
      <c r="D33" s="39">
        <f t="shared" si="8"/>
        <v>6.164452651783944</v>
      </c>
      <c r="E33" s="39">
        <f t="shared" si="9"/>
        <v>6.1091752235066865</v>
      </c>
      <c r="K33" t="s">
        <v>536</v>
      </c>
      <c r="L33">
        <f>L29/L25 * 1000</f>
        <v>6.164452651783944</v>
      </c>
      <c r="M33">
        <f t="shared" ref="M33:P33" si="12">M29/M25 * 1000</f>
        <v>6.1091752235066865</v>
      </c>
      <c r="N33">
        <f t="shared" si="12"/>
        <v>6.0994514436461316</v>
      </c>
      <c r="O33">
        <f t="shared" si="12"/>
        <v>6.1021996761452746</v>
      </c>
      <c r="P33">
        <f t="shared" si="12"/>
        <v>6.1056848900137153</v>
      </c>
      <c r="R33">
        <f>AVERAGE(Overview!M33:P33)</f>
        <v>6.1041278083279522</v>
      </c>
    </row>
    <row r="34" spans="1:19" x14ac:dyDescent="0.25">
      <c r="D34" s="35"/>
      <c r="E34" s="35"/>
    </row>
    <row r="35" spans="1:19" s="37" customFormat="1" x14ac:dyDescent="0.25">
      <c r="A35" s="37" t="s">
        <v>522</v>
      </c>
      <c r="B35" s="38"/>
      <c r="K35"/>
      <c r="L35"/>
      <c r="M35"/>
      <c r="N35"/>
      <c r="O35"/>
      <c r="P35"/>
      <c r="Q35"/>
      <c r="R35"/>
      <c r="S35"/>
    </row>
    <row r="36" spans="1:19" x14ac:dyDescent="0.25">
      <c r="B36" s="36" t="s">
        <v>524</v>
      </c>
      <c r="C36" s="36" t="s">
        <v>509</v>
      </c>
      <c r="D36" s="35">
        <f>L36/D18</f>
        <v>68.832301315183457</v>
      </c>
      <c r="E36" s="35">
        <f>M36/E18</f>
        <v>52.788720809104525</v>
      </c>
      <c r="K36" t="s">
        <v>486</v>
      </c>
      <c r="L36">
        <f>INDEX(DATABASE!$1:$10000,MATCH($K36,DATABASE!$A:$A,0),MATCH(L$1,DATABASE!$1:$1,0))</f>
        <v>228658.84</v>
      </c>
      <c r="M36">
        <f>INDEX(DATABASE!$1:$10000,MATCH($K36,DATABASE!$A:$A,0),MATCH(M$1,DATABASE!$1:$1,0))</f>
        <v>175843.98</v>
      </c>
      <c r="N36">
        <f>INDEX(DATABASE!$1:$10000,MATCH($K36,DATABASE!$A:$A,0),MATCH(N$1,DATABASE!$1:$1,0))</f>
        <v>164517.65</v>
      </c>
      <c r="O36">
        <f>INDEX(DATABASE!$1:$10000,MATCH($K36,DATABASE!$A:$A,0),MATCH(O$1,DATABASE!$1:$1,0))</f>
        <v>177260.52</v>
      </c>
      <c r="P36">
        <f>INDEX(DATABASE!$1:$10000,MATCH($K36,DATABASE!$A:$A,0),MATCH(P$1,DATABASE!$1:$1,0))</f>
        <v>164282.85</v>
      </c>
      <c r="R36">
        <f>AVERAGE(Overview!M36:P36)</f>
        <v>170476.25</v>
      </c>
    </row>
    <row r="37" spans="1:19" x14ac:dyDescent="0.25">
      <c r="B37" s="36" t="s">
        <v>523</v>
      </c>
      <c r="C37" s="36" t="s">
        <v>509</v>
      </c>
      <c r="D37" s="35">
        <f>L37/D18</f>
        <v>68.832301315183457</v>
      </c>
      <c r="E37" s="35">
        <f>M37/E18</f>
        <v>60.707014820974514</v>
      </c>
      <c r="K37" t="s">
        <v>489</v>
      </c>
      <c r="L37">
        <f>INDEX(DATABASE!$1:$10000,MATCH($K37,DATABASE!$A:$A,0),MATCH(L$1,DATABASE!$1:$1,0))</f>
        <v>228658.84</v>
      </c>
      <c r="M37">
        <f>INDEX(DATABASE!$1:$10000,MATCH($K37,DATABASE!$A:$A,0),MATCH(M$1,DATABASE!$1:$1,0))</f>
        <v>202220.53</v>
      </c>
      <c r="N37">
        <f>INDEX(DATABASE!$1:$10000,MATCH($K37,DATABASE!$A:$A,0),MATCH(N$1,DATABASE!$1:$1,0))</f>
        <v>189195.32</v>
      </c>
      <c r="O37">
        <f>INDEX(DATABASE!$1:$10000,MATCH($K37,DATABASE!$A:$A,0),MATCH(O$1,DATABASE!$1:$1,0))</f>
        <v>203849.64</v>
      </c>
      <c r="P37">
        <f>INDEX(DATABASE!$1:$10000,MATCH($K37,DATABASE!$A:$A,0),MATCH(P$1,DATABASE!$1:$1,0))</f>
        <v>188925.27</v>
      </c>
      <c r="R37">
        <f>AVERAGE(Overview!M37:P37)</f>
        <v>196047.69</v>
      </c>
    </row>
    <row r="38" spans="1:19" x14ac:dyDescent="0.25">
      <c r="B38" s="36" t="s">
        <v>525</v>
      </c>
      <c r="D38" s="40">
        <f>D37/D36</f>
        <v>1</v>
      </c>
      <c r="E38" s="40">
        <f>E37/E36</f>
        <v>1.1499997327176057</v>
      </c>
      <c r="L38" t="e">
        <f>INDEX(DATABASE!$1:$10000,MATCH($K38,DATABASE!$A:$A,0),MATCH(L$1,DATABASE!$1:$1,0))</f>
        <v>#N/A</v>
      </c>
      <c r="M38" t="e">
        <f>INDEX(DATABASE!$1:$10000,MATCH($K38,DATABASE!$A:$A,0),MATCH(M$1,DATABASE!$1:$1,0))</f>
        <v>#N/A</v>
      </c>
      <c r="N38" t="e">
        <f>INDEX(DATABASE!$1:$10000,MATCH($K38,DATABASE!$A:$A,0),MATCH(N$1,DATABASE!$1:$1,0))</f>
        <v>#N/A</v>
      </c>
      <c r="O38" t="e">
        <f>INDEX(DATABASE!$1:$10000,MATCH($K38,DATABASE!$A:$A,0),MATCH(O$1,DATABASE!$1:$1,0))</f>
        <v>#N/A</v>
      </c>
      <c r="P38" t="e">
        <f>INDEX(DATABASE!$1:$10000,MATCH($K38,DATABASE!$A:$A,0),MATCH(P$1,DATABASE!$1:$1,0))</f>
        <v>#N/A</v>
      </c>
    </row>
    <row r="39" spans="1:19" x14ac:dyDescent="0.25">
      <c r="B39" s="36" t="s">
        <v>526</v>
      </c>
      <c r="C39" s="36" t="s">
        <v>509</v>
      </c>
      <c r="D39" s="35">
        <f>L39/D18</f>
        <v>43.657817499857011</v>
      </c>
      <c r="E39" s="35">
        <f>M39/E18</f>
        <v>66.340143916856036</v>
      </c>
      <c r="K39" t="s">
        <v>495</v>
      </c>
      <c r="L39">
        <f>INDEX(DATABASE!$1:$10000,MATCH($K39,DATABASE!$A:$A,0),MATCH(L$1,DATABASE!$1:$1,0))</f>
        <v>145029.96</v>
      </c>
      <c r="M39">
        <f>INDEX(DATABASE!$1:$10000,MATCH($K39,DATABASE!$A:$A,0),MATCH(M$1,DATABASE!$1:$1,0))</f>
        <v>220984.99</v>
      </c>
      <c r="N39">
        <f>INDEX(DATABASE!$1:$10000,MATCH($K39,DATABASE!$A:$A,0),MATCH(N$1,DATABASE!$1:$1,0))</f>
        <v>220234.48</v>
      </c>
      <c r="O39">
        <f>INDEX(DATABASE!$1:$10000,MATCH($K39,DATABASE!$A:$A,0),MATCH(O$1,DATABASE!$1:$1,0))</f>
        <v>220806.15</v>
      </c>
      <c r="P39">
        <f>INDEX(DATABASE!$1:$10000,MATCH($K39,DATABASE!$A:$A,0),MATCH(P$1,DATABASE!$1:$1,0))</f>
        <v>220320</v>
      </c>
      <c r="R39">
        <f>AVERAGE(Overview!M39:P39)</f>
        <v>220586.405</v>
      </c>
    </row>
    <row r="40" spans="1:19" x14ac:dyDescent="0.25">
      <c r="B40" s="36" t="s">
        <v>527</v>
      </c>
      <c r="C40" s="36" t="s">
        <v>509</v>
      </c>
      <c r="D40" s="35">
        <f>L40/D18</f>
        <v>43.657817499857011</v>
      </c>
      <c r="E40" s="35">
        <f>M40/E18</f>
        <v>82.925153628391911</v>
      </c>
      <c r="K40" t="s">
        <v>497</v>
      </c>
      <c r="L40">
        <f>INDEX(DATABASE!$1:$10000,MATCH($K40,DATABASE!$A:$A,0),MATCH(L$1,DATABASE!$1:$1,0))</f>
        <v>145029.96</v>
      </c>
      <c r="M40">
        <f>INDEX(DATABASE!$1:$10000,MATCH($K40,DATABASE!$A:$A,0),MATCH(M$1,DATABASE!$1:$1,0))</f>
        <v>276231.15000000002</v>
      </c>
      <c r="N40">
        <f>INDEX(DATABASE!$1:$10000,MATCH($K40,DATABASE!$A:$A,0),MATCH(N$1,DATABASE!$1:$1,0))</f>
        <v>275293.15000000002</v>
      </c>
      <c r="O40">
        <f>INDEX(DATABASE!$1:$10000,MATCH($K40,DATABASE!$A:$A,0),MATCH(O$1,DATABASE!$1:$1,0))</f>
        <v>276007.61</v>
      </c>
      <c r="P40">
        <f>INDEX(DATABASE!$1:$10000,MATCH($K40,DATABASE!$A:$A,0),MATCH(P$1,DATABASE!$1:$1,0))</f>
        <v>275400</v>
      </c>
      <c r="R40">
        <f>AVERAGE(Overview!M40:P40)</f>
        <v>275732.97750000004</v>
      </c>
    </row>
    <row r="41" spans="1:19" x14ac:dyDescent="0.25">
      <c r="B41" s="36" t="s">
        <v>525</v>
      </c>
      <c r="D41" s="40">
        <f>D40/D39</f>
        <v>1</v>
      </c>
      <c r="E41" s="40">
        <f>E40/E39</f>
        <v>1.2499996040455057</v>
      </c>
      <c r="K41" t="s">
        <v>491</v>
      </c>
      <c r="L41">
        <f>INDEX(DATABASE!$1:$10000,MATCH($K41,DATABASE!$A:$A,0),MATCH(L$1,DATABASE!$1:$1,0))</f>
        <v>16.989000000000001</v>
      </c>
      <c r="M41">
        <f>INDEX(DATABASE!$1:$10000,MATCH($K41,DATABASE!$A:$A,0),MATCH(M$1,DATABASE!$1:$1,0))</f>
        <v>13.067</v>
      </c>
      <c r="N41">
        <f>INDEX(DATABASE!$1:$10000,MATCH($K41,DATABASE!$A:$A,0),MATCH(N$1,DATABASE!$1:$1,0))</f>
        <v>12.226000000000001</v>
      </c>
      <c r="O41">
        <f>INDEX(DATABASE!$1:$10000,MATCH($K41,DATABASE!$A:$A,0),MATCH(O$1,DATABASE!$1:$1,0))</f>
        <v>13.172000000000001</v>
      </c>
      <c r="P41">
        <f>INDEX(DATABASE!$1:$10000,MATCH($K41,DATABASE!$A:$A,0),MATCH(P$1,DATABASE!$1:$1,0))</f>
        <v>12.21</v>
      </c>
      <c r="R41">
        <f>AVERAGE(Overview!M41:P41)</f>
        <v>12.668750000000001</v>
      </c>
    </row>
    <row r="42" spans="1:19" x14ac:dyDescent="0.25">
      <c r="K42" t="s">
        <v>493</v>
      </c>
      <c r="L42">
        <f>INDEX(DATABASE!$1:$10000,MATCH($K42,DATABASE!$A:$A,0),MATCH(L$1,DATABASE!$1:$1,0))</f>
        <v>17.544</v>
      </c>
      <c r="M42">
        <f>INDEX(DATABASE!$1:$10000,MATCH($K42,DATABASE!$A:$A,0),MATCH(M$1,DATABASE!$1:$1,0))</f>
        <v>15.68</v>
      </c>
      <c r="N42">
        <f>INDEX(DATABASE!$1:$10000,MATCH($K42,DATABASE!$A:$A,0),MATCH(N$1,DATABASE!$1:$1,0))</f>
        <v>15.03</v>
      </c>
      <c r="O42">
        <f>INDEX(DATABASE!$1:$10000,MATCH($K42,DATABASE!$A:$A,0),MATCH(O$1,DATABASE!$1:$1,0))</f>
        <v>15.786</v>
      </c>
      <c r="P42">
        <f>INDEX(DATABASE!$1:$10000,MATCH($K42,DATABASE!$A:$A,0),MATCH(P$1,DATABASE!$1:$1,0))</f>
        <v>14.96</v>
      </c>
      <c r="R42">
        <f>AVERAGE(Overview!M42:P42)</f>
        <v>15.364000000000001</v>
      </c>
    </row>
    <row r="43" spans="1:19" x14ac:dyDescent="0.25">
      <c r="K43" t="s">
        <v>499</v>
      </c>
      <c r="L43">
        <f>INDEX(DATABASE!$1:$10000,MATCH($K43,DATABASE!$A:$A,0),MATCH(L$1,DATABASE!$1:$1,0))</f>
        <v>10.877000000000001</v>
      </c>
      <c r="M43">
        <f>INDEX(DATABASE!$1:$10000,MATCH($K43,DATABASE!$A:$A,0),MATCH(M$1,DATABASE!$1:$1,0))</f>
        <v>16.568000000000001</v>
      </c>
      <c r="N43">
        <f>INDEX(DATABASE!$1:$10000,MATCH($K43,DATABASE!$A:$A,0),MATCH(N$1,DATABASE!$1:$1,0))</f>
        <v>16.510000000000002</v>
      </c>
      <c r="O43">
        <f>INDEX(DATABASE!$1:$10000,MATCH($K43,DATABASE!$A:$A,0),MATCH(O$1,DATABASE!$1:$1,0))</f>
        <v>16.553999999999998</v>
      </c>
      <c r="P43">
        <f>INDEX(DATABASE!$1:$10000,MATCH($K43,DATABASE!$A:$A,0),MATCH(P$1,DATABASE!$1:$1,0))</f>
        <v>16.521999999999998</v>
      </c>
      <c r="R43">
        <f>AVERAGE(Overview!M43:P43)</f>
        <v>16.538499999999999</v>
      </c>
    </row>
    <row r="44" spans="1:19" x14ac:dyDescent="0.25">
      <c r="K44" t="s">
        <v>501</v>
      </c>
      <c r="L44">
        <f>INDEX(DATABASE!$1:$10000,MATCH($K44,DATABASE!$A:$A,0),MATCH(L$1,DATABASE!$1:$1,0))</f>
        <v>12.34</v>
      </c>
      <c r="M44">
        <f>INDEX(DATABASE!$1:$10000,MATCH($K44,DATABASE!$A:$A,0),MATCH(M$1,DATABASE!$1:$1,0))</f>
        <v>21.033999999999999</v>
      </c>
      <c r="N44">
        <f>INDEX(DATABASE!$1:$10000,MATCH($K44,DATABASE!$A:$A,0),MATCH(N$1,DATABASE!$1:$1,0))</f>
        <v>20.962</v>
      </c>
      <c r="O44">
        <f>INDEX(DATABASE!$1:$10000,MATCH($K44,DATABASE!$A:$A,0),MATCH(O$1,DATABASE!$1:$1,0))</f>
        <v>21.016999999999999</v>
      </c>
      <c r="P44">
        <f>INDEX(DATABASE!$1:$10000,MATCH($K44,DATABASE!$A:$A,0),MATCH(P$1,DATABASE!$1:$1,0))</f>
        <v>20.978999999999999</v>
      </c>
      <c r="R44">
        <f>AVERAGE(Overview!M44:P44)</f>
        <v>20.997999999999998</v>
      </c>
    </row>
    <row r="47" spans="1:19" s="37" customFormat="1" x14ac:dyDescent="0.25">
      <c r="A47" s="37" t="s">
        <v>538</v>
      </c>
      <c r="K47" t="s">
        <v>403</v>
      </c>
      <c r="L47">
        <f>VLOOKUP($K47,DATABASE!$A$1:$I$287,MATCH(Fuel!Q$8,DATABASE!$A$1:$I$1,0),FALSE)</f>
        <v>8.8000000000000007</v>
      </c>
      <c r="M47">
        <f>VLOOKUP($K47,DATABASE!$A$1:$I$287,MATCH(Fuel!R$8,DATABASE!$A$1:$I$1,0),FALSE)</f>
        <v>11</v>
      </c>
      <c r="N47">
        <f>VLOOKUP($K47,DATABASE!$A$1:$I$287,MATCH(Fuel!S$8,DATABASE!$A$1:$I$1,0),FALSE)</f>
        <v>11</v>
      </c>
      <c r="O47">
        <f>VLOOKUP($K47,DATABASE!$A$1:$I$287,MATCH(Fuel!T$8,DATABASE!$A$1:$I$1,0),FALSE)</f>
        <v>11</v>
      </c>
      <c r="P47">
        <f>VLOOKUP($K47,DATABASE!$A$1:$I$287,MATCH(Fuel!U$8,DATABASE!$A$1:$I$1,0),FALSE)</f>
        <v>11</v>
      </c>
      <c r="Q47"/>
      <c r="R47">
        <f>AVERAGE(Overview!M47:P47)</f>
        <v>11</v>
      </c>
      <c r="S47"/>
    </row>
    <row r="48" spans="1:19" x14ac:dyDescent="0.25">
      <c r="B48" s="36" t="s">
        <v>513</v>
      </c>
      <c r="D48" s="35">
        <f>L48</f>
        <v>1.573</v>
      </c>
      <c r="E48" s="35">
        <f>R48</f>
        <v>3.0819999999999999</v>
      </c>
      <c r="K48" t="s">
        <v>479</v>
      </c>
      <c r="L48">
        <f>VLOOKUP($K48,DATABASE!$A$1:$I$287,MATCH(Fuel!Q$8,DATABASE!$A$1:$I$1,0),FALSE)</f>
        <v>1.573</v>
      </c>
      <c r="M48">
        <f>VLOOKUP($K48,DATABASE!$A$1:$I$287,MATCH(Fuel!R$8,DATABASE!$A$1:$I$1,0),FALSE)</f>
        <v>3.0819999999999999</v>
      </c>
      <c r="N48">
        <f>VLOOKUP($K48,DATABASE!$A$1:$I$287,MATCH(Fuel!S$8,DATABASE!$A$1:$I$1,0),FALSE)</f>
        <v>3.0819999999999999</v>
      </c>
      <c r="O48">
        <f>VLOOKUP($K48,DATABASE!$A$1:$I$287,MATCH(Fuel!T$8,DATABASE!$A$1:$I$1,0),FALSE)</f>
        <v>3.0819999999999999</v>
      </c>
      <c r="P48">
        <f>VLOOKUP($K48,DATABASE!$A$1:$I$287,MATCH(Fuel!U$8,DATABASE!$A$1:$I$1,0),FALSE)</f>
        <v>3.0819999999999999</v>
      </c>
      <c r="R48">
        <f>AVERAGE(Overview!M48:P48)</f>
        <v>3.0819999999999999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activeCell="C10" sqref="C10"/>
    </sheetView>
  </sheetViews>
  <sheetFormatPr defaultColWidth="9.140625" defaultRowHeight="15" x14ac:dyDescent="0.25"/>
  <cols>
    <col min="1" max="1" width="77" bestFit="1" customWidth="1"/>
    <col min="2" max="2" width="22.85546875" bestFit="1" customWidth="1"/>
    <col min="3" max="4" width="33.140625" customWidth="1"/>
    <col min="5" max="7" width="11.5703125" bestFit="1" customWidth="1"/>
    <col min="8" max="8" width="12.5703125" bestFit="1" customWidth="1"/>
  </cols>
  <sheetData>
    <row r="1" spans="1:8" x14ac:dyDescent="0.25">
      <c r="C1" t="s">
        <v>138</v>
      </c>
      <c r="D1" t="s">
        <v>6</v>
      </c>
      <c r="E1" t="s">
        <v>95</v>
      </c>
      <c r="F1" t="s">
        <v>96</v>
      </c>
      <c r="G1" t="s">
        <v>97</v>
      </c>
      <c r="H1" t="s">
        <v>6</v>
      </c>
    </row>
    <row r="2" spans="1:8" x14ac:dyDescent="0.25"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8" x14ac:dyDescent="0.25">
      <c r="A3" t="s">
        <v>424</v>
      </c>
      <c r="B3" t="s">
        <v>458</v>
      </c>
      <c r="C3" s="3">
        <f>INDEX(DATABASE!$1:$10000,MATCH($A3,DATABASE!$A:$A,0),MATCH(C$1,DATABASE!$1:$1,0))</f>
        <v>25.077143100000001</v>
      </c>
      <c r="D3" s="3">
        <f>INDEX(DATABASE!$1:$10000,MATCH($A3,DATABASE!$A:$A,0),MATCH(D$1,DATABASE!$1:$1,0))</f>
        <v>68.498037400000001</v>
      </c>
      <c r="E3" s="3">
        <f>INDEX(DATABASE!$1:$10000,MATCH($A3,DATABASE!$A:$A,0),MATCH(E$1,DATABASE!$1:$1,0))</f>
        <v>68.187013399999998</v>
      </c>
      <c r="F3" s="3">
        <f>INDEX(DATABASE!$1:$10000,MATCH($A3,DATABASE!$A:$A,0),MATCH(F$1,DATABASE!$1:$1,0))</f>
        <v>67.382516499999994</v>
      </c>
      <c r="G3" s="3">
        <f>INDEX(DATABASE!$1:$10000,MATCH($A3,DATABASE!$A:$A,0),MATCH(G$1,DATABASE!$1:$1,0))</f>
        <v>66.195626700000005</v>
      </c>
      <c r="H3" s="3">
        <f t="shared" ref="H3:H18" si="0">AVERAGE(D3:G3)</f>
        <v>67.5657985</v>
      </c>
    </row>
    <row r="4" spans="1:8" x14ac:dyDescent="0.25">
      <c r="A4" t="s">
        <v>428</v>
      </c>
      <c r="B4" t="s">
        <v>459</v>
      </c>
      <c r="C4" s="3">
        <f>INDEX(DATABASE!$1:$10000,MATCH($A4,DATABASE!$A:$A,0),MATCH(C$1,DATABASE!$1:$1,0))</f>
        <v>-365.42987319999997</v>
      </c>
      <c r="D4" s="3">
        <f>INDEX(DATABASE!$1:$10000,MATCH($A4,DATABASE!$A:$A,0),MATCH(D$1,DATABASE!$1:$1,0))</f>
        <v>-375.7741982</v>
      </c>
      <c r="E4" s="3">
        <f>INDEX(DATABASE!$1:$10000,MATCH($A4,DATABASE!$A:$A,0),MATCH(E$1,DATABASE!$1:$1,0))</f>
        <v>-376.29460799999998</v>
      </c>
      <c r="F4" s="3">
        <f>INDEX(DATABASE!$1:$10000,MATCH($A4,DATABASE!$A:$A,0),MATCH(F$1,DATABASE!$1:$1,0))</f>
        <v>-378.35125420000003</v>
      </c>
      <c r="G4" s="3">
        <f>INDEX(DATABASE!$1:$10000,MATCH($A4,DATABASE!$A:$A,0),MATCH(G$1,DATABASE!$1:$1,0))</f>
        <v>-370.94499519999999</v>
      </c>
      <c r="H4" s="3">
        <f t="shared" si="0"/>
        <v>-375.3412639</v>
      </c>
    </row>
    <row r="5" spans="1:8" x14ac:dyDescent="0.25">
      <c r="A5" t="s">
        <v>430</v>
      </c>
      <c r="B5" t="s">
        <v>460</v>
      </c>
      <c r="C5" s="3">
        <f>INDEX(DATABASE!$1:$10000,MATCH($A5,DATABASE!$A:$A,0),MATCH(C$1,DATABASE!$1:$1,0))</f>
        <v>0</v>
      </c>
      <c r="D5" s="3">
        <f>INDEX(DATABASE!$1:$10000,MATCH($A5,DATABASE!$A:$A,0),MATCH(D$1,DATABASE!$1:$1,0))</f>
        <v>0</v>
      </c>
      <c r="E5" s="3">
        <f>INDEX(DATABASE!$1:$10000,MATCH($A5,DATABASE!$A:$A,0),MATCH(E$1,DATABASE!$1:$1,0))</f>
        <v>0</v>
      </c>
      <c r="F5" s="3">
        <f>INDEX(DATABASE!$1:$10000,MATCH($A5,DATABASE!$A:$A,0),MATCH(F$1,DATABASE!$1:$1,0))</f>
        <v>0</v>
      </c>
      <c r="G5" s="3">
        <f>INDEX(DATABASE!$1:$10000,MATCH($A5,DATABASE!$A:$A,0),MATCH(G$1,DATABASE!$1:$1,0))</f>
        <v>0</v>
      </c>
      <c r="H5" s="3">
        <f t="shared" si="0"/>
        <v>0</v>
      </c>
    </row>
    <row r="6" spans="1:8" x14ac:dyDescent="0.25">
      <c r="A6" t="s">
        <v>432</v>
      </c>
      <c r="B6" t="s">
        <v>461</v>
      </c>
      <c r="C6" s="3">
        <f>INDEX(DATABASE!$1:$10000,MATCH($A6,DATABASE!$A:$A,0),MATCH(C$1,DATABASE!$1:$1,0))</f>
        <v>0</v>
      </c>
      <c r="D6" s="3">
        <f>INDEX(DATABASE!$1:$10000,MATCH($A6,DATABASE!$A:$A,0),MATCH(D$1,DATABASE!$1:$1,0))</f>
        <v>0</v>
      </c>
      <c r="E6" s="3">
        <f>INDEX(DATABASE!$1:$10000,MATCH($A6,DATABASE!$A:$A,0),MATCH(E$1,DATABASE!$1:$1,0))</f>
        <v>0</v>
      </c>
      <c r="F6" s="3">
        <f>INDEX(DATABASE!$1:$10000,MATCH($A6,DATABASE!$A:$A,0),MATCH(F$1,DATABASE!$1:$1,0))</f>
        <v>0</v>
      </c>
      <c r="G6" s="3">
        <f>INDEX(DATABASE!$1:$10000,MATCH($A6,DATABASE!$A:$A,0),MATCH(G$1,DATABASE!$1:$1,0))</f>
        <v>0</v>
      </c>
      <c r="H6" s="3">
        <f t="shared" si="0"/>
        <v>0</v>
      </c>
    </row>
    <row r="7" spans="1:8" x14ac:dyDescent="0.25">
      <c r="A7" t="s">
        <v>434</v>
      </c>
      <c r="B7" t="s">
        <v>462</v>
      </c>
      <c r="C7" s="3">
        <f>INDEX(DATABASE!$1:$10000,MATCH($A7,DATABASE!$A:$A,0),MATCH(C$1,DATABASE!$1:$1,0))</f>
        <v>65.188131100000007</v>
      </c>
      <c r="D7" s="3">
        <f>INDEX(DATABASE!$1:$10000,MATCH($A7,DATABASE!$A:$A,0),MATCH(D$1,DATABASE!$1:$1,0))</f>
        <v>73.912632000000002</v>
      </c>
      <c r="E7" s="3">
        <f>INDEX(DATABASE!$1:$10000,MATCH($A7,DATABASE!$A:$A,0),MATCH(E$1,DATABASE!$1:$1,0))</f>
        <v>73.859313599999993</v>
      </c>
      <c r="F7" s="3">
        <f>INDEX(DATABASE!$1:$10000,MATCH($A7,DATABASE!$A:$A,0),MATCH(F$1,DATABASE!$1:$1,0))</f>
        <v>73.933737199999996</v>
      </c>
      <c r="G7" s="3">
        <f>INDEX(DATABASE!$1:$10000,MATCH($A7,DATABASE!$A:$A,0),MATCH(G$1,DATABASE!$1:$1,0))</f>
        <v>74.086194500000005</v>
      </c>
      <c r="H7" s="3">
        <f t="shared" si="0"/>
        <v>73.947969325000003</v>
      </c>
    </row>
    <row r="8" spans="1:8" x14ac:dyDescent="0.25">
      <c r="A8" t="s">
        <v>436</v>
      </c>
      <c r="B8" t="s">
        <v>463</v>
      </c>
      <c r="C8" s="3">
        <f>INDEX(DATABASE!$1:$10000,MATCH($A8,DATABASE!$A:$A,0),MATCH(C$1,DATABASE!$1:$1,0))</f>
        <v>92.164464499999994</v>
      </c>
      <c r="D8" s="3">
        <f>INDEX(DATABASE!$1:$10000,MATCH($A8,DATABASE!$A:$A,0),MATCH(D$1,DATABASE!$1:$1,0))</f>
        <v>114.02584160000001</v>
      </c>
      <c r="E8" s="3">
        <f>INDEX(DATABASE!$1:$10000,MATCH($A8,DATABASE!$A:$A,0),MATCH(E$1,DATABASE!$1:$1,0))</f>
        <v>114.02584160000001</v>
      </c>
      <c r="F8" s="3">
        <f>INDEX(DATABASE!$1:$10000,MATCH($A8,DATABASE!$A:$A,0),MATCH(F$1,DATABASE!$1:$1,0))</f>
        <v>114.02584160000001</v>
      </c>
      <c r="G8" s="3">
        <f>INDEX(DATABASE!$1:$10000,MATCH($A8,DATABASE!$A:$A,0),MATCH(G$1,DATABASE!$1:$1,0))</f>
        <v>114.02584160000001</v>
      </c>
      <c r="H8" s="3">
        <f t="shared" si="0"/>
        <v>114.02584160000001</v>
      </c>
    </row>
    <row r="9" spans="1:8" x14ac:dyDescent="0.25">
      <c r="A9" t="s">
        <v>438</v>
      </c>
      <c r="B9" t="s">
        <v>464</v>
      </c>
      <c r="C9" s="3">
        <f>INDEX(DATABASE!$1:$10000,MATCH($A9,DATABASE!$A:$A,0),MATCH(C$1,DATABASE!$1:$1,0))</f>
        <v>221.02365159999999</v>
      </c>
      <c r="D9" s="3">
        <f>INDEX(DATABASE!$1:$10000,MATCH($A9,DATABASE!$A:$A,0),MATCH(D$1,DATABASE!$1:$1,0))</f>
        <v>222.20970829999999</v>
      </c>
      <c r="E9" s="3">
        <f>INDEX(DATABASE!$1:$10000,MATCH($A9,DATABASE!$A:$A,0),MATCH(E$1,DATABASE!$1:$1,0))</f>
        <v>222.20970829999999</v>
      </c>
      <c r="F9" s="3">
        <f>INDEX(DATABASE!$1:$10000,MATCH($A9,DATABASE!$A:$A,0),MATCH(F$1,DATABASE!$1:$1,0))</f>
        <v>222.20970829999999</v>
      </c>
      <c r="G9" s="3">
        <f>INDEX(DATABASE!$1:$10000,MATCH($A9,DATABASE!$A:$A,0),MATCH(G$1,DATABASE!$1:$1,0))</f>
        <v>222.20970829999999</v>
      </c>
      <c r="H9" s="3">
        <f t="shared" si="0"/>
        <v>222.20970829999999</v>
      </c>
    </row>
    <row r="10" spans="1:8" x14ac:dyDescent="0.25">
      <c r="A10" t="s">
        <v>440</v>
      </c>
      <c r="B10" t="s">
        <v>465</v>
      </c>
      <c r="C10" s="3">
        <f>INDEX(DATABASE!$1:$10000,MATCH($A10,DATABASE!$A:$A,0),MATCH(C$1,DATABASE!$1:$1,0))</f>
        <v>238.0177808</v>
      </c>
      <c r="D10" s="3">
        <f>INDEX(DATABASE!$1:$10000,MATCH($A10,DATABASE!$A:$A,0),MATCH(D$1,DATABASE!$1:$1,0))</f>
        <v>155.6983367</v>
      </c>
      <c r="E10" s="3">
        <f>INDEX(DATABASE!$1:$10000,MATCH($A10,DATABASE!$A:$A,0),MATCH(E$1,DATABASE!$1:$1,0))</f>
        <v>155.09045140000001</v>
      </c>
      <c r="F10" s="3">
        <f>INDEX(DATABASE!$1:$10000,MATCH($A10,DATABASE!$A:$A,0),MATCH(F$1,DATABASE!$1:$1,0))</f>
        <v>158.26511780000001</v>
      </c>
      <c r="G10" s="3">
        <f>INDEX(DATABASE!$1:$10000,MATCH($A10,DATABASE!$A:$A,0),MATCH(G$1,DATABASE!$1:$1,0))</f>
        <v>153.8288603</v>
      </c>
      <c r="H10" s="3">
        <f t="shared" si="0"/>
        <v>155.72069155</v>
      </c>
    </row>
    <row r="11" spans="1:8" x14ac:dyDescent="0.25">
      <c r="A11" t="s">
        <v>442</v>
      </c>
      <c r="B11" t="s">
        <v>466</v>
      </c>
      <c r="C11" s="3">
        <f>INDEX(DATABASE!$1:$10000,MATCH($A11,DATABASE!$A:$A,0),MATCH(C$1,DATABASE!$1:$1,0))</f>
        <v>0</v>
      </c>
      <c r="D11" s="3">
        <f>INDEX(DATABASE!$1:$10000,MATCH($A11,DATABASE!$A:$A,0),MATCH(D$1,DATABASE!$1:$1,0))</f>
        <v>0</v>
      </c>
      <c r="E11" s="3">
        <f>INDEX(DATABASE!$1:$10000,MATCH($A11,DATABASE!$A:$A,0),MATCH(E$1,DATABASE!$1:$1,0))</f>
        <v>0</v>
      </c>
      <c r="F11" s="3">
        <f>INDEX(DATABASE!$1:$10000,MATCH($A11,DATABASE!$A:$A,0),MATCH(F$1,DATABASE!$1:$1,0))</f>
        <v>0</v>
      </c>
      <c r="G11" s="3">
        <f>INDEX(DATABASE!$1:$10000,MATCH($A11,DATABASE!$A:$A,0),MATCH(G$1,DATABASE!$1:$1,0))</f>
        <v>0</v>
      </c>
      <c r="H11" s="3">
        <f t="shared" si="0"/>
        <v>0</v>
      </c>
    </row>
    <row r="12" spans="1:8" x14ac:dyDescent="0.25">
      <c r="A12" t="s">
        <v>444</v>
      </c>
      <c r="B12" t="s">
        <v>467</v>
      </c>
      <c r="C12" s="3">
        <f>INDEX(DATABASE!$1:$10000,MATCH($A12,DATABASE!$A:$A,0),MATCH(C$1,DATABASE!$1:$1,0))</f>
        <v>0.4593158</v>
      </c>
      <c r="D12" s="3">
        <f>INDEX(DATABASE!$1:$10000,MATCH($A12,DATABASE!$A:$A,0),MATCH(D$1,DATABASE!$1:$1,0))</f>
        <v>1.7753361000000001</v>
      </c>
      <c r="E12" s="3">
        <f>INDEX(DATABASE!$1:$10000,MATCH($A12,DATABASE!$A:$A,0),MATCH(E$1,DATABASE!$1:$1,0))</f>
        <v>1.8153249</v>
      </c>
      <c r="F12" s="3">
        <f>INDEX(DATABASE!$1:$10000,MATCH($A12,DATABASE!$A:$A,0),MATCH(F$1,DATABASE!$1:$1,0))</f>
        <v>1.7678381999999999</v>
      </c>
      <c r="G12" s="3">
        <f>INDEX(DATABASE!$1:$10000,MATCH($A12,DATABASE!$A:$A,0),MATCH(G$1,DATABASE!$1:$1,0))</f>
        <v>1.846705</v>
      </c>
      <c r="H12" s="3">
        <f t="shared" si="0"/>
        <v>1.80130105</v>
      </c>
    </row>
    <row r="13" spans="1:8" x14ac:dyDescent="0.25">
      <c r="A13" t="s">
        <v>446</v>
      </c>
      <c r="B13" t="s">
        <v>468</v>
      </c>
      <c r="C13" s="3">
        <f>INDEX(DATABASE!$1:$10000,MATCH($A13,DATABASE!$A:$A,0),MATCH(C$1,DATABASE!$1:$1,0))</f>
        <v>31.646692000000002</v>
      </c>
      <c r="D13" s="3">
        <f>INDEX(DATABASE!$1:$10000,MATCH($A13,DATABASE!$A:$A,0),MATCH(D$1,DATABASE!$1:$1,0))</f>
        <v>21.575901500000001</v>
      </c>
      <c r="E13" s="3">
        <f>INDEX(DATABASE!$1:$10000,MATCH($A13,DATABASE!$A:$A,0),MATCH(E$1,DATABASE!$1:$1,0))</f>
        <v>22.240159899999998</v>
      </c>
      <c r="F13" s="3">
        <f>INDEX(DATABASE!$1:$10000,MATCH($A13,DATABASE!$A:$A,0),MATCH(F$1,DATABASE!$1:$1,0))</f>
        <v>22.549517699999999</v>
      </c>
      <c r="G13" s="3">
        <f>INDEX(DATABASE!$1:$10000,MATCH($A13,DATABASE!$A:$A,0),MATCH(G$1,DATABASE!$1:$1,0))</f>
        <v>20.871932000000001</v>
      </c>
      <c r="H13" s="3">
        <f t="shared" si="0"/>
        <v>21.809377774999998</v>
      </c>
    </row>
    <row r="14" spans="1:8" x14ac:dyDescent="0.25">
      <c r="A14" t="s">
        <v>448</v>
      </c>
      <c r="B14" t="s">
        <v>469</v>
      </c>
      <c r="C14" s="3">
        <f>INDEX(DATABASE!$1:$10000,MATCH($A14,DATABASE!$A:$A,0),MATCH(C$1,DATABASE!$1:$1,0))</f>
        <v>0</v>
      </c>
      <c r="D14" s="3">
        <f>INDEX(DATABASE!$1:$10000,MATCH($A14,DATABASE!$A:$A,0),MATCH(D$1,DATABASE!$1:$1,0))</f>
        <v>0</v>
      </c>
      <c r="E14" s="3">
        <f>INDEX(DATABASE!$1:$10000,MATCH($A14,DATABASE!$A:$A,0),MATCH(E$1,DATABASE!$1:$1,0))</f>
        <v>0</v>
      </c>
      <c r="F14" s="3">
        <f>INDEX(DATABASE!$1:$10000,MATCH($A14,DATABASE!$A:$A,0),MATCH(F$1,DATABASE!$1:$1,0))</f>
        <v>0</v>
      </c>
      <c r="G14" s="3">
        <f>INDEX(DATABASE!$1:$10000,MATCH($A14,DATABASE!$A:$A,0),MATCH(G$1,DATABASE!$1:$1,0))</f>
        <v>0</v>
      </c>
      <c r="H14" s="3">
        <f t="shared" si="0"/>
        <v>0</v>
      </c>
    </row>
    <row r="15" spans="1:8" x14ac:dyDescent="0.25">
      <c r="A15" t="s">
        <v>450</v>
      </c>
      <c r="B15" t="s">
        <v>470</v>
      </c>
      <c r="C15" s="3">
        <f>INDEX(DATABASE!$1:$10000,MATCH($A15,DATABASE!$A:$A,0),MATCH(C$1,DATABASE!$1:$1,0))</f>
        <v>-153.46618409999999</v>
      </c>
      <c r="D15" s="3">
        <f>INDEX(DATABASE!$1:$10000,MATCH($A15,DATABASE!$A:$A,0),MATCH(D$1,DATABASE!$1:$1,0))</f>
        <v>-142.6400496</v>
      </c>
      <c r="E15" s="3">
        <f>INDEX(DATABASE!$1:$10000,MATCH($A15,DATABASE!$A:$A,0),MATCH(E$1,DATABASE!$1:$1,0))</f>
        <v>-141.89053730000001</v>
      </c>
      <c r="F15" s="3">
        <f>INDEX(DATABASE!$1:$10000,MATCH($A15,DATABASE!$A:$A,0),MATCH(F$1,DATABASE!$1:$1,0))</f>
        <v>-141.9080324</v>
      </c>
      <c r="G15" s="3">
        <f>INDEX(DATABASE!$1:$10000,MATCH($A15,DATABASE!$A:$A,0),MATCH(G$1,DATABASE!$1:$1,0))</f>
        <v>-143.15462769999999</v>
      </c>
      <c r="H15" s="3">
        <f t="shared" si="0"/>
        <v>-142.39831175</v>
      </c>
    </row>
    <row r="16" spans="1:8" x14ac:dyDescent="0.25">
      <c r="A16" t="s">
        <v>452</v>
      </c>
      <c r="B16" t="s">
        <v>471</v>
      </c>
      <c r="C16" s="3">
        <f>INDEX(DATABASE!$1:$10000,MATCH($A16,DATABASE!$A:$A,0),MATCH(C$1,DATABASE!$1:$1,0))</f>
        <v>0</v>
      </c>
      <c r="D16" s="3">
        <f>INDEX(DATABASE!$1:$10000,MATCH($A16,DATABASE!$A:$A,0),MATCH(D$1,DATABASE!$1:$1,0))</f>
        <v>0</v>
      </c>
      <c r="E16" s="3">
        <f>INDEX(DATABASE!$1:$10000,MATCH($A16,DATABASE!$A:$A,0),MATCH(E$1,DATABASE!$1:$1,0))</f>
        <v>0</v>
      </c>
      <c r="F16" s="3">
        <f>INDEX(DATABASE!$1:$10000,MATCH($A16,DATABASE!$A:$A,0),MATCH(F$1,DATABASE!$1:$1,0))</f>
        <v>0</v>
      </c>
      <c r="G16" s="3">
        <f>INDEX(DATABASE!$1:$10000,MATCH($A16,DATABASE!$A:$A,0),MATCH(G$1,DATABASE!$1:$1,0))</f>
        <v>0</v>
      </c>
      <c r="H16" s="3">
        <f t="shared" si="0"/>
        <v>0</v>
      </c>
    </row>
    <row r="17" spans="1:8" x14ac:dyDescent="0.25">
      <c r="A17" t="s">
        <v>454</v>
      </c>
      <c r="B17" t="s">
        <v>472</v>
      </c>
      <c r="C17" s="3">
        <f>INDEX(DATABASE!$1:$10000,MATCH($A17,DATABASE!$A:$A,0),MATCH(C$1,DATABASE!$1:$1,0))</f>
        <v>-55.4902917</v>
      </c>
      <c r="D17" s="3">
        <f>INDEX(DATABASE!$1:$10000,MATCH($A17,DATABASE!$A:$A,0),MATCH(D$1,DATABASE!$1:$1,0))</f>
        <v>-37.399525199999999</v>
      </c>
      <c r="E17" s="3">
        <f>INDEX(DATABASE!$1:$10000,MATCH($A17,DATABASE!$A:$A,0),MATCH(E$1,DATABASE!$1:$1,0))</f>
        <v>-37.3448183</v>
      </c>
      <c r="F17" s="3">
        <f>INDEX(DATABASE!$1:$10000,MATCH($A17,DATABASE!$A:$A,0),MATCH(F$1,DATABASE!$1:$1,0))</f>
        <v>-37.372866000000002</v>
      </c>
      <c r="G17" s="3">
        <f>INDEX(DATABASE!$1:$10000,MATCH($A17,DATABASE!$A:$A,0),MATCH(G$1,DATABASE!$1:$1,0))</f>
        <v>-37.412299400000002</v>
      </c>
      <c r="H17" s="3">
        <f t="shared" si="0"/>
        <v>-37.382377224999999</v>
      </c>
    </row>
    <row r="18" spans="1:8" x14ac:dyDescent="0.25">
      <c r="A18" t="s">
        <v>456</v>
      </c>
      <c r="B18" t="s">
        <v>461</v>
      </c>
      <c r="C18" s="3">
        <f>INDEX(DATABASE!$1:$10000,MATCH($A18,DATABASE!$A:$A,0),MATCH(C$1,DATABASE!$1:$1,0))</f>
        <v>-99.189163699999995</v>
      </c>
      <c r="D18" s="3">
        <f>INDEX(DATABASE!$1:$10000,MATCH($A18,DATABASE!$A:$A,0),MATCH(D$1,DATABASE!$1:$1,0))</f>
        <v>-101.8831314</v>
      </c>
      <c r="E18" s="3">
        <f>INDEX(DATABASE!$1:$10000,MATCH($A18,DATABASE!$A:$A,0),MATCH(E$1,DATABASE!$1:$1,0))</f>
        <v>-101.8986826</v>
      </c>
      <c r="F18" s="3">
        <f>INDEX(DATABASE!$1:$10000,MATCH($A18,DATABASE!$A:$A,0),MATCH(F$1,DATABASE!$1:$1,0))</f>
        <v>-102.5037909</v>
      </c>
      <c r="G18" s="3">
        <f>INDEX(DATABASE!$1:$10000,MATCH($A18,DATABASE!$A:$A,0),MATCH(G$1,DATABASE!$1:$1,0))</f>
        <v>-101.5535015</v>
      </c>
      <c r="H18" s="3">
        <f t="shared" si="0"/>
        <v>-101.9597766</v>
      </c>
    </row>
    <row r="19" spans="1:8" x14ac:dyDescent="0.25">
      <c r="C19" s="3"/>
      <c r="H19" s="3"/>
    </row>
    <row r="20" spans="1:8" x14ac:dyDescent="0.25">
      <c r="H20" s="3"/>
    </row>
    <row r="21" spans="1:8" x14ac:dyDescent="0.25">
      <c r="H21" s="3"/>
    </row>
    <row r="28" spans="1:8" hidden="1" x14ac:dyDescent="0.25"/>
    <row r="29" spans="1:8" hidden="1" x14ac:dyDescent="0.25"/>
    <row r="30" spans="1:8" hidden="1" x14ac:dyDescent="0.25"/>
    <row r="31" spans="1:8" hidden="1" x14ac:dyDescent="0.25"/>
    <row r="32" spans="1:8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Z52"/>
  <sheetViews>
    <sheetView topLeftCell="D1" zoomScale="115" zoomScaleNormal="115" workbookViewId="0">
      <selection activeCell="L20" sqref="L20"/>
    </sheetView>
  </sheetViews>
  <sheetFormatPr defaultRowHeight="15" x14ac:dyDescent="0.25"/>
  <cols>
    <col min="6" max="6" width="23.85546875" customWidth="1"/>
    <col min="7" max="10" width="9.7109375" style="3" bestFit="1" customWidth="1"/>
    <col min="11" max="11" width="9.140625" style="3"/>
    <col min="12" max="12" width="9.7109375" style="3" bestFit="1" customWidth="1"/>
    <col min="21" max="21" width="31.7109375" customWidth="1"/>
    <col min="22" max="22" width="21" customWidth="1"/>
  </cols>
  <sheetData>
    <row r="5" spans="6:26" x14ac:dyDescent="0.25">
      <c r="U5" s="1" t="s">
        <v>6</v>
      </c>
      <c r="V5" s="1" t="s">
        <v>95</v>
      </c>
      <c r="W5" s="1" t="s">
        <v>96</v>
      </c>
      <c r="X5" s="1" t="s">
        <v>97</v>
      </c>
      <c r="Z5" s="1" t="s">
        <v>138</v>
      </c>
    </row>
    <row r="6" spans="6:26" ht="15.75" thickBot="1" x14ac:dyDescent="0.3">
      <c r="U6" t="s">
        <v>0</v>
      </c>
    </row>
    <row r="7" spans="6:26" ht="15.75" thickTop="1" x14ac:dyDescent="0.25">
      <c r="F7" t="s">
        <v>79</v>
      </c>
      <c r="G7" s="3">
        <f>U7*1000</f>
        <v>114026.397</v>
      </c>
      <c r="H7" s="3">
        <f>V7*1000</f>
        <v>114026.397</v>
      </c>
      <c r="I7" s="3">
        <f>W7*1000</f>
        <v>114026.397</v>
      </c>
      <c r="J7" s="3">
        <f>X7*1000</f>
        <v>114026.397</v>
      </c>
      <c r="L7" s="3">
        <f>Z7*1000</f>
        <v>92165.853000000003</v>
      </c>
      <c r="O7" s="5" t="s">
        <v>149</v>
      </c>
      <c r="T7" t="s">
        <v>147</v>
      </c>
      <c r="U7" s="3">
        <f>INDEX(DATABASE!$1:$10000,MATCH($O7,DATABASE!$A:$A,0),MATCH(U$5,DATABASE!$1:$1,0))</f>
        <v>114.026397</v>
      </c>
      <c r="V7" s="3">
        <f>INDEX(DATABASE!$1:$10000,MATCH($O7,DATABASE!$A:$A,0),MATCH(V$5,DATABASE!$1:$1,0))</f>
        <v>114.026397</v>
      </c>
      <c r="W7" s="3">
        <f>INDEX(DATABASE!$1:$10000,MATCH($O7,DATABASE!$A:$A,0),MATCH(W$5,DATABASE!$1:$1,0))</f>
        <v>114.026397</v>
      </c>
      <c r="X7" s="3">
        <f>INDEX(DATABASE!$1:$10000,MATCH($O7,DATABASE!$A:$A,0),MATCH(X$5,DATABASE!$1:$1,0))</f>
        <v>114.026397</v>
      </c>
      <c r="Z7" s="3">
        <f>INDEX(DATABASE!$1:$10000,MATCH($O7,DATABASE!$A:$A,0),MATCH(Z$5,DATABASE!$1:$1,0))</f>
        <v>92.165852999999998</v>
      </c>
    </row>
    <row r="8" spans="6:26" x14ac:dyDescent="0.25">
      <c r="G8" s="3">
        <f>U8/1000</f>
        <v>36.681650000000005</v>
      </c>
      <c r="H8" s="3">
        <f t="shared" ref="H8:L8" si="0">V8/1000</f>
        <v>36.681650000000005</v>
      </c>
      <c r="I8" s="3">
        <f t="shared" si="0"/>
        <v>36.681650000000005</v>
      </c>
      <c r="J8" s="3">
        <f t="shared" si="0"/>
        <v>36.681650000000005</v>
      </c>
      <c r="L8" s="3">
        <f t="shared" si="0"/>
        <v>29.647919999999999</v>
      </c>
      <c r="O8" s="46" t="s">
        <v>150</v>
      </c>
      <c r="U8" s="3">
        <f>INDEX(DATABASE!$1:$10000,MATCH($O8,DATABASE!$A:$A,0),MATCH(U$5,DATABASE!$1:$1,0))</f>
        <v>36681.65</v>
      </c>
      <c r="V8" s="3">
        <f>INDEX(DATABASE!$1:$10000,MATCH($O8,DATABASE!$A:$A,0),MATCH(V$5,DATABASE!$1:$1,0))</f>
        <v>36681.65</v>
      </c>
      <c r="W8" s="3">
        <f>INDEX(DATABASE!$1:$10000,MATCH($O8,DATABASE!$A:$A,0),MATCH(W$5,DATABASE!$1:$1,0))</f>
        <v>36681.65</v>
      </c>
      <c r="X8" s="3">
        <f>INDEX(DATABASE!$1:$10000,MATCH($O8,DATABASE!$A:$A,0),MATCH(X$5,DATABASE!$1:$1,0))</f>
        <v>36681.65</v>
      </c>
      <c r="Z8" s="3">
        <f>INDEX(DATABASE!$1:$10000,MATCH($O8,DATABASE!$A:$A,0),MATCH(Z$5,DATABASE!$1:$1,0))</f>
        <v>29647.919999999998</v>
      </c>
    </row>
    <row r="9" spans="6:26" x14ac:dyDescent="0.25">
      <c r="F9" t="s">
        <v>564</v>
      </c>
      <c r="U9" s="3" t="e">
        <f>INDEX(DATABASE!$1:$10000,MATCH($O9,DATABASE!$A:$A,0),MATCH(U$5,DATABASE!$1:$1,0))</f>
        <v>#N/A</v>
      </c>
      <c r="V9" s="3" t="e">
        <f>INDEX(DATABASE!$1:$10000,MATCH($O9,DATABASE!$A:$A,0),MATCH(V$5,DATABASE!$1:$1,0))</f>
        <v>#N/A</v>
      </c>
      <c r="W9" s="3" t="e">
        <f>INDEX(DATABASE!$1:$10000,MATCH($O9,DATABASE!$A:$A,0),MATCH(W$5,DATABASE!$1:$1,0))</f>
        <v>#N/A</v>
      </c>
      <c r="X9" s="3" t="e">
        <f>INDEX(DATABASE!$1:$10000,MATCH($O9,DATABASE!$A:$A,0),MATCH(X$5,DATABASE!$1:$1,0))</f>
        <v>#N/A</v>
      </c>
      <c r="Z9" s="3" t="e">
        <f>INDEX(DATABASE!$1:$10000,MATCH($O9,DATABASE!$A:$A,0),MATCH(Z$5,DATABASE!$1:$1,0))</f>
        <v>#N/A</v>
      </c>
    </row>
    <row r="10" spans="6:26" ht="15.75" thickBot="1" x14ac:dyDescent="0.3">
      <c r="U10" s="3" t="e">
        <f>INDEX(DATABASE!$1:$10000,MATCH($O10,DATABASE!$A:$A,0),MATCH(U$5,DATABASE!$1:$1,0))</f>
        <v>#N/A</v>
      </c>
      <c r="V10" s="3" t="e">
        <f>INDEX(DATABASE!$1:$10000,MATCH($O10,DATABASE!$A:$A,0),MATCH(V$5,DATABASE!$1:$1,0))</f>
        <v>#N/A</v>
      </c>
      <c r="W10" s="3" t="e">
        <f>INDEX(DATABASE!$1:$10000,MATCH($O10,DATABASE!$A:$A,0),MATCH(W$5,DATABASE!$1:$1,0))</f>
        <v>#N/A</v>
      </c>
      <c r="X10" s="3" t="e">
        <f>INDEX(DATABASE!$1:$10000,MATCH($O10,DATABASE!$A:$A,0),MATCH(X$5,DATABASE!$1:$1,0))</f>
        <v>#N/A</v>
      </c>
      <c r="Z10" s="3" t="e">
        <f>INDEX(DATABASE!$1:$10000,MATCH($O10,DATABASE!$A:$A,0),MATCH(Z$5,DATABASE!$1:$1,0))</f>
        <v>#N/A</v>
      </c>
    </row>
    <row r="11" spans="6:26" ht="15.75" thickTop="1" x14ac:dyDescent="0.25">
      <c r="F11" t="s">
        <v>1</v>
      </c>
      <c r="G11" s="3">
        <f>U11*1000</f>
        <v>0</v>
      </c>
      <c r="H11" s="3">
        <f t="shared" ref="H11" si="1">V11*1000</f>
        <v>0</v>
      </c>
      <c r="I11" s="3">
        <f t="shared" ref="I11" si="2">W11*1000</f>
        <v>0</v>
      </c>
      <c r="J11" s="3">
        <f t="shared" ref="J11" si="3">X11*1000</f>
        <v>0</v>
      </c>
      <c r="L11" s="3">
        <f>Z11*1000</f>
        <v>19.439</v>
      </c>
      <c r="O11" s="5" t="s">
        <v>161</v>
      </c>
      <c r="U11" s="3">
        <f>INDEX(DATABASE!$1:$10000,MATCH($O11,DATABASE!$A:$A,0),MATCH(U$5,DATABASE!$1:$1,0))</f>
        <v>0</v>
      </c>
      <c r="V11" s="3">
        <f>INDEX(DATABASE!$1:$10000,MATCH($O11,DATABASE!$A:$A,0),MATCH(V$5,DATABASE!$1:$1,0))</f>
        <v>0</v>
      </c>
      <c r="W11" s="3">
        <f>INDEX(DATABASE!$1:$10000,MATCH($O11,DATABASE!$A:$A,0),MATCH(W$5,DATABASE!$1:$1,0))</f>
        <v>0</v>
      </c>
      <c r="X11" s="3">
        <f>INDEX(DATABASE!$1:$10000,MATCH($O11,DATABASE!$A:$A,0),MATCH(X$5,DATABASE!$1:$1,0))</f>
        <v>0</v>
      </c>
      <c r="Z11" s="3">
        <f>INDEX(DATABASE!$1:$10000,MATCH($O11,DATABASE!$A:$A,0),MATCH(Z$5,DATABASE!$1:$1,0))</f>
        <v>1.9439000000000001E-2</v>
      </c>
    </row>
    <row r="12" spans="6:26" x14ac:dyDescent="0.25">
      <c r="G12" s="3">
        <f>U12/1000</f>
        <v>0</v>
      </c>
      <c r="H12" s="3">
        <f t="shared" ref="H12" si="4">V12/1000</f>
        <v>0</v>
      </c>
      <c r="I12" s="3">
        <f t="shared" ref="I12" si="5">W12/1000</f>
        <v>0</v>
      </c>
      <c r="J12" s="3">
        <f t="shared" ref="J12" si="6">X12/1000</f>
        <v>0</v>
      </c>
      <c r="L12" s="3">
        <f t="shared" ref="L12" si="7">Z12/1000</f>
        <v>0</v>
      </c>
      <c r="O12" s="46" t="s">
        <v>162</v>
      </c>
      <c r="U12" s="3">
        <f>INDEX(DATABASE!$1:$10000,MATCH($O12,DATABASE!$A:$A,0),MATCH(U$5,DATABASE!$1:$1,0))</f>
        <v>0</v>
      </c>
      <c r="V12" s="3">
        <f>INDEX(DATABASE!$1:$10000,MATCH($O12,DATABASE!$A:$A,0),MATCH(V$5,DATABASE!$1:$1,0))</f>
        <v>0</v>
      </c>
      <c r="W12" s="3">
        <f>INDEX(DATABASE!$1:$10000,MATCH($O12,DATABASE!$A:$A,0),MATCH(W$5,DATABASE!$1:$1,0))</f>
        <v>0</v>
      </c>
      <c r="X12" s="3">
        <f>INDEX(DATABASE!$1:$10000,MATCH($O12,DATABASE!$A:$A,0),MATCH(X$5,DATABASE!$1:$1,0))</f>
        <v>0</v>
      </c>
      <c r="Z12" s="3">
        <f>INDEX(DATABASE!$1:$10000,MATCH($O12,DATABASE!$A:$A,0),MATCH(Z$5,DATABASE!$1:$1,0))</f>
        <v>0</v>
      </c>
    </row>
    <row r="13" spans="6:26" x14ac:dyDescent="0.25">
      <c r="G13" s="3">
        <f>U13*1000</f>
        <v>0</v>
      </c>
      <c r="H13" s="3">
        <f t="shared" ref="H13" si="8">V13*1000</f>
        <v>0</v>
      </c>
      <c r="I13" s="3">
        <f t="shared" ref="I13" si="9">W13*1000</f>
        <v>0</v>
      </c>
      <c r="J13" s="3">
        <f t="shared" ref="J13" si="10">X13*1000</f>
        <v>0</v>
      </c>
      <c r="L13" s="3">
        <f>Z13*1000</f>
        <v>0</v>
      </c>
      <c r="O13" s="46" t="s">
        <v>163</v>
      </c>
      <c r="U13" s="3">
        <f>INDEX(DATABASE!$1:$10000,MATCH($O13,DATABASE!$A:$A,0),MATCH(U$5,DATABASE!$1:$1,0))</f>
        <v>0</v>
      </c>
      <c r="V13" s="3">
        <f>INDEX(DATABASE!$1:$10000,MATCH($O13,DATABASE!$A:$A,0),MATCH(V$5,DATABASE!$1:$1,0))</f>
        <v>0</v>
      </c>
      <c r="W13" s="3">
        <f>INDEX(DATABASE!$1:$10000,MATCH($O13,DATABASE!$A:$A,0),MATCH(W$5,DATABASE!$1:$1,0))</f>
        <v>0</v>
      </c>
      <c r="X13" s="3">
        <f>INDEX(DATABASE!$1:$10000,MATCH($O13,DATABASE!$A:$A,0),MATCH(X$5,DATABASE!$1:$1,0))</f>
        <v>0</v>
      </c>
      <c r="Z13" s="3">
        <f>INDEX(DATABASE!$1:$10000,MATCH($O13,DATABASE!$A:$A,0),MATCH(Z$5,DATABASE!$1:$1,0))</f>
        <v>0</v>
      </c>
    </row>
    <row r="14" spans="6:26" x14ac:dyDescent="0.25">
      <c r="G14" s="3">
        <f>U14/1000</f>
        <v>0</v>
      </c>
      <c r="H14" s="3">
        <f t="shared" ref="H14" si="11">V14/1000</f>
        <v>0</v>
      </c>
      <c r="I14" s="3">
        <f t="shared" ref="I14" si="12">W14/1000</f>
        <v>0</v>
      </c>
      <c r="J14" s="3">
        <f t="shared" ref="J14" si="13">X14/1000</f>
        <v>0</v>
      </c>
      <c r="L14" s="3">
        <f t="shared" ref="L14" si="14">Z14/1000</f>
        <v>0</v>
      </c>
      <c r="O14" s="46" t="s">
        <v>164</v>
      </c>
      <c r="U14" s="3">
        <f>INDEX(DATABASE!$1:$10000,MATCH($O14,DATABASE!$A:$A,0),MATCH(U$5,DATABASE!$1:$1,0))</f>
        <v>0</v>
      </c>
      <c r="V14" s="3">
        <f>INDEX(DATABASE!$1:$10000,MATCH($O14,DATABASE!$A:$A,0),MATCH(V$5,DATABASE!$1:$1,0))</f>
        <v>0</v>
      </c>
      <c r="W14" s="3">
        <f>INDEX(DATABASE!$1:$10000,MATCH($O14,DATABASE!$A:$A,0),MATCH(W$5,DATABASE!$1:$1,0))</f>
        <v>0</v>
      </c>
      <c r="X14" s="3">
        <f>INDEX(DATABASE!$1:$10000,MATCH($O14,DATABASE!$A:$A,0),MATCH(X$5,DATABASE!$1:$1,0))</f>
        <v>0</v>
      </c>
      <c r="Z14" s="3">
        <f>INDEX(DATABASE!$1:$10000,MATCH($O14,DATABASE!$A:$A,0),MATCH(Z$5,DATABASE!$1:$1,0))</f>
        <v>0</v>
      </c>
    </row>
    <row r="15" spans="6:26" x14ac:dyDescent="0.25">
      <c r="G15" s="3">
        <f>U15*1000</f>
        <v>286378.125</v>
      </c>
      <c r="H15" s="3">
        <f t="shared" ref="H15" si="15">V15*1000</f>
        <v>286242.05200000003</v>
      </c>
      <c r="I15" s="3">
        <f t="shared" ref="I15" si="16">W15*1000</f>
        <v>284350.91499999998</v>
      </c>
      <c r="J15" s="3">
        <f t="shared" ref="J15" si="17">X15*1000</f>
        <v>284334.25299999997</v>
      </c>
      <c r="L15" s="3">
        <f>Z15*1000</f>
        <v>187072.60500000001</v>
      </c>
      <c r="O15" s="46" t="s">
        <v>165</v>
      </c>
      <c r="U15" s="3">
        <f>INDEX(DATABASE!$1:$10000,MATCH($O15,DATABASE!$A:$A,0),MATCH(U$5,DATABASE!$1:$1,0))</f>
        <v>286.37812500000001</v>
      </c>
      <c r="V15" s="3">
        <f>INDEX(DATABASE!$1:$10000,MATCH($O15,DATABASE!$A:$A,0),MATCH(V$5,DATABASE!$1:$1,0))</f>
        <v>286.242052</v>
      </c>
      <c r="W15" s="3">
        <f>INDEX(DATABASE!$1:$10000,MATCH($O15,DATABASE!$A:$A,0),MATCH(W$5,DATABASE!$1:$1,0))</f>
        <v>284.35091499999999</v>
      </c>
      <c r="X15" s="3">
        <f>INDEX(DATABASE!$1:$10000,MATCH($O15,DATABASE!$A:$A,0),MATCH(X$5,DATABASE!$1:$1,0))</f>
        <v>284.33425299999999</v>
      </c>
      <c r="Z15" s="3">
        <f>INDEX(DATABASE!$1:$10000,MATCH($O15,DATABASE!$A:$A,0),MATCH(Z$5,DATABASE!$1:$1,0))</f>
        <v>187.07260500000001</v>
      </c>
    </row>
    <row r="16" spans="6:26" ht="15.75" thickBot="1" x14ac:dyDescent="0.3">
      <c r="G16" s="3">
        <f>U16/1000</f>
        <v>429.04647999999997</v>
      </c>
      <c r="H16" s="3">
        <f t="shared" ref="H16" si="18">V16/1000</f>
        <v>428.27352000000002</v>
      </c>
      <c r="I16" s="3">
        <f t="shared" ref="I16" si="19">W16/1000</f>
        <v>429.06079999999997</v>
      </c>
      <c r="J16" s="3">
        <f t="shared" ref="J16" si="20">X16/1000</f>
        <v>429.76067</v>
      </c>
      <c r="L16" s="3">
        <f t="shared" ref="L16" si="21">Z16/1000</f>
        <v>396.93617999999998</v>
      </c>
      <c r="O16" s="46" t="s">
        <v>166</v>
      </c>
      <c r="U16" s="3">
        <f>INDEX(DATABASE!$1:$10000,MATCH($O16,DATABASE!$A:$A,0),MATCH(U$5,DATABASE!$1:$1,0))</f>
        <v>429046.48</v>
      </c>
      <c r="V16" s="3">
        <f>INDEX(DATABASE!$1:$10000,MATCH($O16,DATABASE!$A:$A,0),MATCH(V$5,DATABASE!$1:$1,0))</f>
        <v>428273.52</v>
      </c>
      <c r="W16" s="3">
        <f>INDEX(DATABASE!$1:$10000,MATCH($O16,DATABASE!$A:$A,0),MATCH(W$5,DATABASE!$1:$1,0))</f>
        <v>429060.8</v>
      </c>
      <c r="X16" s="3">
        <f>INDEX(DATABASE!$1:$10000,MATCH($O16,DATABASE!$A:$A,0),MATCH(X$5,DATABASE!$1:$1,0))</f>
        <v>429760.67</v>
      </c>
      <c r="Z16" s="3">
        <f>INDEX(DATABASE!$1:$10000,MATCH($O16,DATABASE!$A:$A,0),MATCH(Z$5,DATABASE!$1:$1,0))</f>
        <v>396936.18</v>
      </c>
    </row>
    <row r="17" spans="6:26" ht="15.75" thickTop="1" x14ac:dyDescent="0.25">
      <c r="F17" t="s">
        <v>2</v>
      </c>
      <c r="G17" s="3">
        <f>U17*1000</f>
        <v>129613.698</v>
      </c>
      <c r="H17" s="3">
        <f t="shared" ref="H17" si="22">V17*1000</f>
        <v>129088.84499999999</v>
      </c>
      <c r="I17" s="3">
        <f t="shared" ref="I17" si="23">W17*1000</f>
        <v>129699.78499999999</v>
      </c>
      <c r="J17" s="3">
        <f t="shared" ref="J17" si="24">X17*1000</f>
        <v>128766.713</v>
      </c>
      <c r="L17" s="3">
        <f>Z17*1000</f>
        <v>90433.00499999999</v>
      </c>
      <c r="O17" s="5" t="s">
        <v>167</v>
      </c>
      <c r="U17" s="3">
        <f>INDEX(DATABASE!$1:$10000,MATCH($O17,DATABASE!$A:$A,0),MATCH(U$5,DATABASE!$1:$1,0))</f>
        <v>129.613698</v>
      </c>
      <c r="V17" s="3">
        <f>INDEX(DATABASE!$1:$10000,MATCH($O17,DATABASE!$A:$A,0),MATCH(V$5,DATABASE!$1:$1,0))</f>
        <v>129.08884499999999</v>
      </c>
      <c r="W17" s="3">
        <f>INDEX(DATABASE!$1:$10000,MATCH($O17,DATABASE!$A:$A,0),MATCH(W$5,DATABASE!$1:$1,0))</f>
        <v>129.69978499999999</v>
      </c>
      <c r="X17" s="3">
        <f>INDEX(DATABASE!$1:$10000,MATCH($O17,DATABASE!$A:$A,0),MATCH(X$5,DATABASE!$1:$1,0))</f>
        <v>128.76671300000001</v>
      </c>
      <c r="Z17" s="3">
        <f>INDEX(DATABASE!$1:$10000,MATCH($O17,DATABASE!$A:$A,0),MATCH(Z$5,DATABASE!$1:$1,0))</f>
        <v>90.433004999999994</v>
      </c>
    </row>
    <row r="18" spans="6:26" ht="15.75" thickBot="1" x14ac:dyDescent="0.3">
      <c r="G18" s="3">
        <f>U18/1000</f>
        <v>115.77957000000001</v>
      </c>
      <c r="H18" s="3">
        <f t="shared" ref="H18" si="25">V18/1000</f>
        <v>114.76418</v>
      </c>
      <c r="I18" s="3">
        <f t="shared" ref="I18" si="26">W18/1000</f>
        <v>115.78941999999999</v>
      </c>
      <c r="J18" s="3">
        <f t="shared" ref="J18" si="27">X18/1000</f>
        <v>114.25148</v>
      </c>
      <c r="L18" s="3">
        <f t="shared" ref="L18" si="28">Z18/1000</f>
        <v>143.56501999999998</v>
      </c>
      <c r="O18" s="46" t="s">
        <v>168</v>
      </c>
      <c r="U18" s="3">
        <f>INDEX(DATABASE!$1:$10000,MATCH($O18,DATABASE!$A:$A,0),MATCH(U$5,DATABASE!$1:$1,0))</f>
        <v>115779.57</v>
      </c>
      <c r="V18" s="3">
        <f>INDEX(DATABASE!$1:$10000,MATCH($O18,DATABASE!$A:$A,0),MATCH(V$5,DATABASE!$1:$1,0))</f>
        <v>114764.18</v>
      </c>
      <c r="W18" s="3">
        <f>INDEX(DATABASE!$1:$10000,MATCH($O18,DATABASE!$A:$A,0),MATCH(W$5,DATABASE!$1:$1,0))</f>
        <v>115789.42</v>
      </c>
      <c r="X18" s="3">
        <f>INDEX(DATABASE!$1:$10000,MATCH($O18,DATABASE!$A:$A,0),MATCH(X$5,DATABASE!$1:$1,0))</f>
        <v>114251.48</v>
      </c>
      <c r="Z18" s="3">
        <f>INDEX(DATABASE!$1:$10000,MATCH($O18,DATABASE!$A:$A,0),MATCH(Z$5,DATABASE!$1:$1,0))</f>
        <v>143565.01999999999</v>
      </c>
    </row>
    <row r="19" spans="6:26" ht="15.75" thickTop="1" x14ac:dyDescent="0.25">
      <c r="F19" t="s">
        <v>3</v>
      </c>
      <c r="G19" s="3">
        <f>U19*1000</f>
        <v>9633.4129999999986</v>
      </c>
      <c r="H19" s="3">
        <f t="shared" ref="H19" si="29">V19*1000</f>
        <v>9600.0889999999999</v>
      </c>
      <c r="I19" s="3">
        <f t="shared" ref="I19" si="30">W19*1000</f>
        <v>9627.8590000000004</v>
      </c>
      <c r="J19" s="3">
        <f t="shared" ref="J19" si="31">X19*1000</f>
        <v>9605.643</v>
      </c>
      <c r="L19" s="3">
        <f>Z19*1000</f>
        <v>1618.991</v>
      </c>
      <c r="O19" s="5" t="s">
        <v>173</v>
      </c>
      <c r="U19" s="3">
        <f>INDEX(DATABASE!$1:$10000,MATCH($O19,DATABASE!$A:$A,0),MATCH(U$5,DATABASE!$1:$1,0))</f>
        <v>9.6334129999999991</v>
      </c>
      <c r="V19" s="3">
        <f>INDEX(DATABASE!$1:$10000,MATCH($O19,DATABASE!$A:$A,0),MATCH(V$5,DATABASE!$1:$1,0))</f>
        <v>9.6000890000000005</v>
      </c>
      <c r="W19" s="3">
        <f>INDEX(DATABASE!$1:$10000,MATCH($O19,DATABASE!$A:$A,0),MATCH(W$5,DATABASE!$1:$1,0))</f>
        <v>9.6278590000000008</v>
      </c>
      <c r="X19" s="3">
        <f>INDEX(DATABASE!$1:$10000,MATCH($O19,DATABASE!$A:$A,0),MATCH(X$5,DATABASE!$1:$1,0))</f>
        <v>9.6056430000000006</v>
      </c>
      <c r="Z19" s="3">
        <f>INDEX(DATABASE!$1:$10000,MATCH($O19,DATABASE!$A:$A,0),MATCH(Z$5,DATABASE!$1:$1,0))</f>
        <v>1.6189910000000001</v>
      </c>
    </row>
    <row r="20" spans="6:26" ht="15.75" thickBot="1" x14ac:dyDescent="0.3">
      <c r="G20" s="3">
        <f>U20/1000</f>
        <v>1.1001300000000001</v>
      </c>
      <c r="H20" s="3">
        <f t="shared" ref="H20" si="32">V20/1000</f>
        <v>1.0963699999999998</v>
      </c>
      <c r="I20" s="3">
        <f t="shared" ref="I20" si="33">W20/1000</f>
        <v>1.09931</v>
      </c>
      <c r="J20" s="3">
        <f t="shared" ref="J20" si="34">X20/1000</f>
        <v>1.0969100000000001</v>
      </c>
      <c r="L20" s="13">
        <f t="shared" ref="L20" si="35">Z20/1000</f>
        <v>0.44056000000000001</v>
      </c>
      <c r="O20" s="46" t="s">
        <v>174</v>
      </c>
      <c r="U20" s="3">
        <f>INDEX(DATABASE!$1:$10000,MATCH($O20,DATABASE!$A:$A,0),MATCH(U$5,DATABASE!$1:$1,0))</f>
        <v>1100.1300000000001</v>
      </c>
      <c r="V20" s="3">
        <f>INDEX(DATABASE!$1:$10000,MATCH($O20,DATABASE!$A:$A,0),MATCH(V$5,DATABASE!$1:$1,0))</f>
        <v>1096.3699999999999</v>
      </c>
      <c r="W20" s="3">
        <f>INDEX(DATABASE!$1:$10000,MATCH($O20,DATABASE!$A:$A,0),MATCH(W$5,DATABASE!$1:$1,0))</f>
        <v>1099.31</v>
      </c>
      <c r="X20" s="3">
        <f>INDEX(DATABASE!$1:$10000,MATCH($O20,DATABASE!$A:$A,0),MATCH(X$5,DATABASE!$1:$1,0))</f>
        <v>1096.9100000000001</v>
      </c>
      <c r="Z20" s="3">
        <f>INDEX(DATABASE!$1:$10000,MATCH($O20,DATABASE!$A:$A,0),MATCH(Z$5,DATABASE!$1:$1,0))</f>
        <v>440.56</v>
      </c>
    </row>
    <row r="21" spans="6:26" ht="15.75" thickTop="1" x14ac:dyDescent="0.25">
      <c r="F21" t="s">
        <v>565</v>
      </c>
      <c r="G21" s="3">
        <f>U21*1000</f>
        <v>0</v>
      </c>
      <c r="H21" s="3">
        <f t="shared" ref="H21" si="36">V21*1000</f>
        <v>0</v>
      </c>
      <c r="I21" s="3">
        <f t="shared" ref="I21" si="37">W21*1000</f>
        <v>0</v>
      </c>
      <c r="J21" s="3">
        <f t="shared" ref="J21" si="38">X21*1000</f>
        <v>0</v>
      </c>
      <c r="L21" s="3">
        <f>Z21*1000</f>
        <v>0</v>
      </c>
      <c r="O21" s="5" t="s">
        <v>179</v>
      </c>
      <c r="U21" s="3">
        <f>INDEX(DATABASE!$1:$10000,MATCH($O21,DATABASE!$A:$A,0),MATCH(U$5,DATABASE!$1:$1,0))</f>
        <v>0</v>
      </c>
      <c r="V21" s="3">
        <f>INDEX(DATABASE!$1:$10000,MATCH($O21,DATABASE!$A:$A,0),MATCH(V$5,DATABASE!$1:$1,0))</f>
        <v>0</v>
      </c>
      <c r="W21" s="3">
        <f>INDEX(DATABASE!$1:$10000,MATCH($O21,DATABASE!$A:$A,0),MATCH(W$5,DATABASE!$1:$1,0))</f>
        <v>0</v>
      </c>
      <c r="X21" s="3">
        <f>INDEX(DATABASE!$1:$10000,MATCH($O21,DATABASE!$A:$A,0),MATCH(X$5,DATABASE!$1:$1,0))</f>
        <v>0</v>
      </c>
      <c r="Z21" s="3">
        <f>INDEX(DATABASE!$1:$10000,MATCH($O21,DATABASE!$A:$A,0),MATCH(Z$5,DATABASE!$1:$1,0))</f>
        <v>0</v>
      </c>
    </row>
    <row r="22" spans="6:26" ht="15.75" thickBot="1" x14ac:dyDescent="0.3">
      <c r="G22" s="3">
        <f>U22/1000</f>
        <v>0</v>
      </c>
      <c r="H22" s="3">
        <f t="shared" ref="H22" si="39">V22/1000</f>
        <v>0</v>
      </c>
      <c r="I22" s="3">
        <f t="shared" ref="I22" si="40">W22/1000</f>
        <v>0</v>
      </c>
      <c r="J22" s="3">
        <f t="shared" ref="J22" si="41">X22/1000</f>
        <v>0</v>
      </c>
      <c r="L22" s="3">
        <f t="shared" ref="L22" si="42">Z22/1000</f>
        <v>0</v>
      </c>
      <c r="O22" s="46" t="s">
        <v>180</v>
      </c>
      <c r="U22" s="3">
        <f>INDEX(DATABASE!$1:$10000,MATCH($O22,DATABASE!$A:$A,0),MATCH(U$5,DATABASE!$1:$1,0))</f>
        <v>0</v>
      </c>
      <c r="V22" s="3">
        <f>INDEX(DATABASE!$1:$10000,MATCH($O22,DATABASE!$A:$A,0),MATCH(V$5,DATABASE!$1:$1,0))</f>
        <v>0</v>
      </c>
      <c r="W22" s="3">
        <f>INDEX(DATABASE!$1:$10000,MATCH($O22,DATABASE!$A:$A,0),MATCH(W$5,DATABASE!$1:$1,0))</f>
        <v>0</v>
      </c>
      <c r="X22" s="3">
        <f>INDEX(DATABASE!$1:$10000,MATCH($O22,DATABASE!$A:$A,0),MATCH(X$5,DATABASE!$1:$1,0))</f>
        <v>0</v>
      </c>
      <c r="Z22" s="3">
        <f>INDEX(DATABASE!$1:$10000,MATCH($O22,DATABASE!$A:$A,0),MATCH(Z$5,DATABASE!$1:$1,0))</f>
        <v>0</v>
      </c>
    </row>
    <row r="23" spans="6:26" ht="15.75" thickTop="1" x14ac:dyDescent="0.25">
      <c r="F23" t="s">
        <v>4</v>
      </c>
      <c r="G23" s="3">
        <f>U23*1000</f>
        <v>239696.755</v>
      </c>
      <c r="H23" s="3">
        <f t="shared" ref="H23" si="43">V23*1000</f>
        <v>238860.87800000003</v>
      </c>
      <c r="I23" s="3">
        <f t="shared" ref="I23" si="44">W23*1000</f>
        <v>239724.52499999999</v>
      </c>
      <c r="J23" s="3">
        <f t="shared" ref="J23" si="45">X23*1000</f>
        <v>238544.3</v>
      </c>
      <c r="L23" s="3">
        <f>Z23*1000</f>
        <v>123026.65399999999</v>
      </c>
      <c r="O23" s="5" t="s">
        <v>185</v>
      </c>
      <c r="U23" s="3">
        <f>INDEX(DATABASE!$1:$10000,MATCH($O23,DATABASE!$A:$A,0),MATCH(U$5,DATABASE!$1:$1,0))</f>
        <v>239.696755</v>
      </c>
      <c r="V23" s="3">
        <f>INDEX(DATABASE!$1:$10000,MATCH($O23,DATABASE!$A:$A,0),MATCH(V$5,DATABASE!$1:$1,0))</f>
        <v>238.86087800000001</v>
      </c>
      <c r="W23" s="3">
        <f>INDEX(DATABASE!$1:$10000,MATCH($O23,DATABASE!$A:$A,0),MATCH(W$5,DATABASE!$1:$1,0))</f>
        <v>239.724525</v>
      </c>
      <c r="X23" s="3">
        <f>INDEX(DATABASE!$1:$10000,MATCH($O23,DATABASE!$A:$A,0),MATCH(X$5,DATABASE!$1:$1,0))</f>
        <v>238.54429999999999</v>
      </c>
      <c r="Z23" s="3">
        <f>INDEX(DATABASE!$1:$10000,MATCH($O23,DATABASE!$A:$A,0),MATCH(Z$5,DATABASE!$1:$1,0))</f>
        <v>123.02665399999999</v>
      </c>
    </row>
    <row r="24" spans="6:26" ht="15.75" thickBot="1" x14ac:dyDescent="0.3">
      <c r="G24" s="3">
        <f>U24/1000</f>
        <v>37.50018</v>
      </c>
      <c r="H24" s="3">
        <f t="shared" ref="H24" si="46">V24/1000</f>
        <v>37.114570000000001</v>
      </c>
      <c r="I24" s="3">
        <f t="shared" ref="I24" si="47">W24/1000</f>
        <v>37.680669999999999</v>
      </c>
      <c r="J24" s="3">
        <f t="shared" ref="J24" si="48">X24/1000</f>
        <v>37.034459999999996</v>
      </c>
      <c r="L24" s="3">
        <f t="shared" ref="L24" si="49">Z24/1000</f>
        <v>35.189699999999995</v>
      </c>
      <c r="O24" s="46" t="s">
        <v>186</v>
      </c>
      <c r="U24" s="3">
        <f>INDEX(DATABASE!$1:$10000,MATCH($O24,DATABASE!$A:$A,0),MATCH(U$5,DATABASE!$1:$1,0))</f>
        <v>37500.18</v>
      </c>
      <c r="V24" s="3">
        <f>INDEX(DATABASE!$1:$10000,MATCH($O24,DATABASE!$A:$A,0),MATCH(V$5,DATABASE!$1:$1,0))</f>
        <v>37114.57</v>
      </c>
      <c r="W24" s="3">
        <f>INDEX(DATABASE!$1:$10000,MATCH($O24,DATABASE!$A:$A,0),MATCH(W$5,DATABASE!$1:$1,0))</f>
        <v>37680.67</v>
      </c>
      <c r="X24" s="3">
        <f>INDEX(DATABASE!$1:$10000,MATCH($O24,DATABASE!$A:$A,0),MATCH(X$5,DATABASE!$1:$1,0))</f>
        <v>37034.46</v>
      </c>
      <c r="Z24" s="3">
        <f>INDEX(DATABASE!$1:$10000,MATCH($O24,DATABASE!$A:$A,0),MATCH(Z$5,DATABASE!$1:$1,0))</f>
        <v>35189.699999999997</v>
      </c>
    </row>
    <row r="25" spans="6:26" ht="15.75" thickTop="1" x14ac:dyDescent="0.25">
      <c r="F25" t="s">
        <v>566</v>
      </c>
      <c r="G25" s="3">
        <f>U25*1000</f>
        <v>0</v>
      </c>
      <c r="H25" s="3">
        <f t="shared" ref="H25" si="50">V25*1000</f>
        <v>0</v>
      </c>
      <c r="I25" s="3">
        <f t="shared" ref="I25" si="51">W25*1000</f>
        <v>0</v>
      </c>
      <c r="J25" s="3">
        <f t="shared" ref="J25" si="52">X25*1000</f>
        <v>0</v>
      </c>
      <c r="L25" s="3">
        <f>Z25*1000</f>
        <v>0</v>
      </c>
      <c r="O25" s="5" t="s">
        <v>191</v>
      </c>
      <c r="U25" s="3">
        <f>INDEX(DATABASE!$1:$10000,MATCH($O25,DATABASE!$A:$A,0),MATCH(U$5,DATABASE!$1:$1,0))</f>
        <v>0</v>
      </c>
      <c r="V25" s="3">
        <f>INDEX(DATABASE!$1:$10000,MATCH($O25,DATABASE!$A:$A,0),MATCH(V$5,DATABASE!$1:$1,0))</f>
        <v>0</v>
      </c>
      <c r="W25" s="3">
        <f>INDEX(DATABASE!$1:$10000,MATCH($O25,DATABASE!$A:$A,0),MATCH(W$5,DATABASE!$1:$1,0))</f>
        <v>0</v>
      </c>
      <c r="X25" s="3">
        <f>INDEX(DATABASE!$1:$10000,MATCH($O25,DATABASE!$A:$A,0),MATCH(X$5,DATABASE!$1:$1,0))</f>
        <v>0</v>
      </c>
      <c r="Z25" s="3">
        <f>INDEX(DATABASE!$1:$10000,MATCH($O25,DATABASE!$A:$A,0),MATCH(Z$5,DATABASE!$1:$1,0))</f>
        <v>0</v>
      </c>
    </row>
    <row r="26" spans="6:26" ht="15.75" thickBot="1" x14ac:dyDescent="0.3">
      <c r="G26" s="3">
        <f>U26/1000</f>
        <v>0</v>
      </c>
      <c r="H26" s="3">
        <f t="shared" ref="H26" si="53">V26/1000</f>
        <v>0</v>
      </c>
      <c r="I26" s="3">
        <f t="shared" ref="I26" si="54">W26/1000</f>
        <v>0</v>
      </c>
      <c r="J26" s="3">
        <f t="shared" ref="J26" si="55">X26/1000</f>
        <v>0</v>
      </c>
      <c r="L26" s="3">
        <f t="shared" ref="L26" si="56">Z26/1000</f>
        <v>0</v>
      </c>
      <c r="O26" s="46" t="s">
        <v>192</v>
      </c>
      <c r="U26" s="3">
        <f>INDEX(DATABASE!$1:$10000,MATCH($O26,DATABASE!$A:$A,0),MATCH(U$5,DATABASE!$1:$1,0))</f>
        <v>0</v>
      </c>
      <c r="V26" s="3">
        <f>INDEX(DATABASE!$1:$10000,MATCH($O26,DATABASE!$A:$A,0),MATCH(V$5,DATABASE!$1:$1,0))</f>
        <v>0</v>
      </c>
      <c r="W26" s="3">
        <f>INDEX(DATABASE!$1:$10000,MATCH($O26,DATABASE!$A:$A,0),MATCH(W$5,DATABASE!$1:$1,0))</f>
        <v>0</v>
      </c>
      <c r="X26" s="3">
        <f>INDEX(DATABASE!$1:$10000,MATCH($O26,DATABASE!$A:$A,0),MATCH(X$5,DATABASE!$1:$1,0))</f>
        <v>0</v>
      </c>
      <c r="Z26" s="3">
        <f>INDEX(DATABASE!$1:$10000,MATCH($O26,DATABASE!$A:$A,0),MATCH(Z$5,DATABASE!$1:$1,0))</f>
        <v>0</v>
      </c>
    </row>
    <row r="27" spans="6:26" ht="15.75" thickTop="1" x14ac:dyDescent="0.25">
      <c r="F27" t="s">
        <v>567</v>
      </c>
      <c r="G27" s="3">
        <f>U27*1000</f>
        <v>81535.497000000003</v>
      </c>
      <c r="H27" s="3">
        <f t="shared" ref="H27" si="57">V27*1000</f>
        <v>81538.274000000005</v>
      </c>
      <c r="I27" s="3">
        <f t="shared" ref="I27" si="58">W27*1000</f>
        <v>81538.274000000005</v>
      </c>
      <c r="J27" s="3">
        <f t="shared" ref="J27" si="59">X27*1000</f>
        <v>81538.274000000005</v>
      </c>
      <c r="L27" s="3">
        <f>Z27*1000</f>
        <v>81538.274000000005</v>
      </c>
      <c r="O27" s="5" t="s">
        <v>197</v>
      </c>
      <c r="U27" s="3">
        <f>INDEX(DATABASE!$1:$10000,MATCH($O27,DATABASE!$A:$A,0),MATCH(U$5,DATABASE!$1:$1,0))</f>
        <v>81.535497000000007</v>
      </c>
      <c r="V27" s="3">
        <f>INDEX(DATABASE!$1:$10000,MATCH($O27,DATABASE!$A:$A,0),MATCH(V$5,DATABASE!$1:$1,0))</f>
        <v>81.538274000000001</v>
      </c>
      <c r="W27" s="3">
        <f>INDEX(DATABASE!$1:$10000,MATCH($O27,DATABASE!$A:$A,0),MATCH(W$5,DATABASE!$1:$1,0))</f>
        <v>81.538274000000001</v>
      </c>
      <c r="X27" s="3">
        <f>INDEX(DATABASE!$1:$10000,MATCH($O27,DATABASE!$A:$A,0),MATCH(X$5,DATABASE!$1:$1,0))</f>
        <v>81.538274000000001</v>
      </c>
      <c r="Z27" s="3">
        <f>INDEX(DATABASE!$1:$10000,MATCH($O27,DATABASE!$A:$A,0),MATCH(Z$5,DATABASE!$1:$1,0))</f>
        <v>81.538274000000001</v>
      </c>
    </row>
    <row r="28" spans="6:26" x14ac:dyDescent="0.25">
      <c r="G28" s="3">
        <f>U28/1000</f>
        <v>32.77449</v>
      </c>
      <c r="H28" s="3">
        <f t="shared" ref="H28" si="60">V28/1000</f>
        <v>32.77449</v>
      </c>
      <c r="I28" s="3">
        <f t="shared" ref="I28" si="61">W28/1000</f>
        <v>32.777639999999998</v>
      </c>
      <c r="J28" s="3">
        <f t="shared" ref="J28" si="62">X28/1000</f>
        <v>32.77449</v>
      </c>
      <c r="L28" s="3">
        <f t="shared" ref="L28" si="63">Z28/1000</f>
        <v>33.771720000000002</v>
      </c>
      <c r="O28" s="46" t="s">
        <v>198</v>
      </c>
      <c r="U28" s="3">
        <f>INDEX(DATABASE!$1:$10000,MATCH($O28,DATABASE!$A:$A,0),MATCH(U$5,DATABASE!$1:$1,0))</f>
        <v>32774.49</v>
      </c>
      <c r="V28" s="3">
        <f>INDEX(DATABASE!$1:$10000,MATCH($O28,DATABASE!$A:$A,0),MATCH(V$5,DATABASE!$1:$1,0))</f>
        <v>32774.49</v>
      </c>
      <c r="W28" s="3">
        <f>INDEX(DATABASE!$1:$10000,MATCH($O28,DATABASE!$A:$A,0),MATCH(W$5,DATABASE!$1:$1,0))</f>
        <v>32777.64</v>
      </c>
      <c r="X28" s="3">
        <f>INDEX(DATABASE!$1:$10000,MATCH($O28,DATABASE!$A:$A,0),MATCH(X$5,DATABASE!$1:$1,0))</f>
        <v>32774.49</v>
      </c>
      <c r="Z28" s="3">
        <f>INDEX(DATABASE!$1:$10000,MATCH($O28,DATABASE!$A:$A,0),MATCH(Z$5,DATABASE!$1:$1,0))</f>
        <v>33771.72</v>
      </c>
    </row>
    <row r="29" spans="6:26" x14ac:dyDescent="0.25">
      <c r="O29" s="41" t="s">
        <v>199</v>
      </c>
      <c r="U29" s="3">
        <f>INDEX(DATABASE!$1:$10000,MATCH($O29,DATABASE!$A:$A,0),MATCH(U$5,DATABASE!$1:$1,0))</f>
        <v>0</v>
      </c>
      <c r="V29" s="3">
        <f>INDEX(DATABASE!$1:$10000,MATCH($O29,DATABASE!$A:$A,0),MATCH(V$5,DATABASE!$1:$1,0))</f>
        <v>0</v>
      </c>
      <c r="W29" s="3">
        <f>INDEX(DATABASE!$1:$10000,MATCH($O29,DATABASE!$A:$A,0),MATCH(W$5,DATABASE!$1:$1,0))</f>
        <v>0</v>
      </c>
      <c r="X29" s="3">
        <f>INDEX(DATABASE!$1:$10000,MATCH($O29,DATABASE!$A:$A,0),MATCH(X$5,DATABASE!$1:$1,0))</f>
        <v>0</v>
      </c>
      <c r="Z29" s="3">
        <f>INDEX(DATABASE!$1:$10000,MATCH($O29,DATABASE!$A:$A,0),MATCH(Z$5,DATABASE!$1:$1,0))</f>
        <v>0</v>
      </c>
    </row>
    <row r="30" spans="6:26" x14ac:dyDescent="0.25">
      <c r="O30" s="46" t="s">
        <v>200</v>
      </c>
      <c r="U30" s="3">
        <f>INDEX(DATABASE!$1:$10000,MATCH($O30,DATABASE!$A:$A,0),MATCH(U$5,DATABASE!$1:$1,0))</f>
        <v>0</v>
      </c>
      <c r="V30" s="3">
        <f>INDEX(DATABASE!$1:$10000,MATCH($O30,DATABASE!$A:$A,0),MATCH(V$5,DATABASE!$1:$1,0))</f>
        <v>0</v>
      </c>
      <c r="W30" s="3">
        <f>INDEX(DATABASE!$1:$10000,MATCH($O30,DATABASE!$A:$A,0),MATCH(W$5,DATABASE!$1:$1,0))</f>
        <v>0</v>
      </c>
      <c r="X30" s="3">
        <f>INDEX(DATABASE!$1:$10000,MATCH($O30,DATABASE!$A:$A,0),MATCH(X$5,DATABASE!$1:$1,0))</f>
        <v>0</v>
      </c>
      <c r="Z30" s="3">
        <f>INDEX(DATABASE!$1:$10000,MATCH($O30,DATABASE!$A:$A,0),MATCH(Z$5,DATABASE!$1:$1,0))</f>
        <v>0</v>
      </c>
    </row>
    <row r="31" spans="6:26" x14ac:dyDescent="0.25">
      <c r="O31" s="46" t="s">
        <v>201</v>
      </c>
      <c r="U31" s="3">
        <f>INDEX(DATABASE!$1:$10000,MATCH($O31,DATABASE!$A:$A,0),MATCH(U$5,DATABASE!$1:$1,0))</f>
        <v>0</v>
      </c>
      <c r="V31" s="3">
        <f>INDEX(DATABASE!$1:$10000,MATCH($O31,DATABASE!$A:$A,0),MATCH(V$5,DATABASE!$1:$1,0))</f>
        <v>0</v>
      </c>
      <c r="W31" s="3">
        <f>INDEX(DATABASE!$1:$10000,MATCH($O31,DATABASE!$A:$A,0),MATCH(W$5,DATABASE!$1:$1,0))</f>
        <v>0</v>
      </c>
      <c r="X31" s="3">
        <f>INDEX(DATABASE!$1:$10000,MATCH($O31,DATABASE!$A:$A,0),MATCH(X$5,DATABASE!$1:$1,0))</f>
        <v>0</v>
      </c>
      <c r="Z31" s="3">
        <f>INDEX(DATABASE!$1:$10000,MATCH($O31,DATABASE!$A:$A,0),MATCH(Z$5,DATABASE!$1:$1,0))</f>
        <v>0</v>
      </c>
    </row>
    <row r="32" spans="6:26" ht="15.75" thickBot="1" x14ac:dyDescent="0.3">
      <c r="O32" s="46" t="s">
        <v>202</v>
      </c>
      <c r="U32" s="3">
        <f>INDEX(DATABASE!$1:$10000,MATCH($O32,DATABASE!$A:$A,0),MATCH(U$5,DATABASE!$1:$1,0))</f>
        <v>0</v>
      </c>
      <c r="V32" s="3">
        <f>INDEX(DATABASE!$1:$10000,MATCH($O32,DATABASE!$A:$A,0),MATCH(V$5,DATABASE!$1:$1,0))</f>
        <v>0</v>
      </c>
      <c r="W32" s="3">
        <f>INDEX(DATABASE!$1:$10000,MATCH($O32,DATABASE!$A:$A,0),MATCH(W$5,DATABASE!$1:$1,0))</f>
        <v>0</v>
      </c>
      <c r="X32" s="3">
        <f>INDEX(DATABASE!$1:$10000,MATCH($O32,DATABASE!$A:$A,0),MATCH(X$5,DATABASE!$1:$1,0))</f>
        <v>0</v>
      </c>
      <c r="Z32" s="3">
        <f>INDEX(DATABASE!$1:$10000,MATCH($O32,DATABASE!$A:$A,0),MATCH(Z$5,DATABASE!$1:$1,0))</f>
        <v>0</v>
      </c>
    </row>
    <row r="33" spans="6:26" ht="15.75" thickTop="1" x14ac:dyDescent="0.25">
      <c r="F33" t="s">
        <v>116</v>
      </c>
      <c r="G33" s="3">
        <f>U33*1000</f>
        <v>222209.98599999998</v>
      </c>
      <c r="H33" s="3">
        <f t="shared" ref="H33" si="64">V33*1000</f>
        <v>222209.98599999998</v>
      </c>
      <c r="I33" s="3">
        <f t="shared" ref="I33" si="65">W33*1000</f>
        <v>222209.98599999998</v>
      </c>
      <c r="J33" s="3">
        <f t="shared" ref="J33" si="66">X33*1000</f>
        <v>222209.98599999998</v>
      </c>
      <c r="L33" s="3">
        <f>Z33*1000</f>
        <v>221024.20699999999</v>
      </c>
      <c r="O33" s="5" t="s">
        <v>203</v>
      </c>
      <c r="U33" s="3">
        <f>INDEX(DATABASE!$1:$10000,MATCH($O33,DATABASE!$A:$A,0),MATCH(U$5,DATABASE!$1:$1,0))</f>
        <v>222.20998599999999</v>
      </c>
      <c r="V33" s="3">
        <f>INDEX(DATABASE!$1:$10000,MATCH($O33,DATABASE!$A:$A,0),MATCH(V$5,DATABASE!$1:$1,0))</f>
        <v>222.20998599999999</v>
      </c>
      <c r="W33" s="3">
        <f>INDEX(DATABASE!$1:$10000,MATCH($O33,DATABASE!$A:$A,0),MATCH(W$5,DATABASE!$1:$1,0))</f>
        <v>222.20998599999999</v>
      </c>
      <c r="X33" s="3">
        <f>INDEX(DATABASE!$1:$10000,MATCH($O33,DATABASE!$A:$A,0),MATCH(X$5,DATABASE!$1:$1,0))</f>
        <v>222.20998599999999</v>
      </c>
      <c r="Z33" s="3">
        <f>INDEX(DATABASE!$1:$10000,MATCH($O33,DATABASE!$A:$A,0),MATCH(Z$5,DATABASE!$1:$1,0))</f>
        <v>221.02420699999999</v>
      </c>
    </row>
    <row r="34" spans="6:26" x14ac:dyDescent="0.25">
      <c r="G34" s="3">
        <f>U34/1000</f>
        <v>59.827179999999998</v>
      </c>
      <c r="H34" s="3">
        <f t="shared" ref="H34" si="67">V34/1000</f>
        <v>59.827179999999998</v>
      </c>
      <c r="I34" s="3">
        <f t="shared" ref="I34" si="68">W34/1000</f>
        <v>59.827179999999998</v>
      </c>
      <c r="J34" s="3">
        <f t="shared" ref="J34" si="69">X34/1000</f>
        <v>59.827179999999998</v>
      </c>
      <c r="L34" s="3">
        <f t="shared" ref="L34" si="70">Z34/1000</f>
        <v>59.451320000000003</v>
      </c>
      <c r="O34" s="46" t="s">
        <v>204</v>
      </c>
      <c r="U34" s="3">
        <f>INDEX(DATABASE!$1:$10000,MATCH($O34,DATABASE!$A:$A,0),MATCH(U$5,DATABASE!$1:$1,0))</f>
        <v>59827.18</v>
      </c>
      <c r="V34" s="3">
        <f>INDEX(DATABASE!$1:$10000,MATCH($O34,DATABASE!$A:$A,0),MATCH(V$5,DATABASE!$1:$1,0))</f>
        <v>59827.18</v>
      </c>
      <c r="W34" s="3">
        <f>INDEX(DATABASE!$1:$10000,MATCH($O34,DATABASE!$A:$A,0),MATCH(W$5,DATABASE!$1:$1,0))</f>
        <v>59827.18</v>
      </c>
      <c r="X34" s="3">
        <f>INDEX(DATABASE!$1:$10000,MATCH($O34,DATABASE!$A:$A,0),MATCH(X$5,DATABASE!$1:$1,0))</f>
        <v>59827.18</v>
      </c>
      <c r="Z34" s="3">
        <f>INDEX(DATABASE!$1:$10000,MATCH($O34,DATABASE!$A:$A,0),MATCH(Z$5,DATABASE!$1:$1,0))</f>
        <v>59451.32</v>
      </c>
    </row>
    <row r="35" spans="6:26" x14ac:dyDescent="0.25">
      <c r="O35" s="41" t="s">
        <v>100</v>
      </c>
      <c r="U35" s="3" t="e">
        <f>INDEX(DATABASE!$1:$10000,MATCH($O35,DATABASE!$A:$A,0),MATCH(U$5,DATABASE!$1:$1,0))</f>
        <v>#N/A</v>
      </c>
      <c r="V35" s="3" t="e">
        <f>INDEX(DATABASE!$1:$10000,MATCH($O35,DATABASE!$A:$A,0),MATCH(V$5,DATABASE!$1:$1,0))</f>
        <v>#N/A</v>
      </c>
      <c r="W35" s="3" t="e">
        <f>INDEX(DATABASE!$1:$10000,MATCH($O35,DATABASE!$A:$A,0),MATCH(W$5,DATABASE!$1:$1,0))</f>
        <v>#N/A</v>
      </c>
      <c r="X35" s="3" t="e">
        <f>INDEX(DATABASE!$1:$10000,MATCH($O35,DATABASE!$A:$A,0),MATCH(X$5,DATABASE!$1:$1,0))</f>
        <v>#N/A</v>
      </c>
      <c r="Z35" s="3" t="e">
        <f>INDEX(DATABASE!$1:$10000,MATCH($O35,DATABASE!$A:$A,0),MATCH(Z$5,DATABASE!$1:$1,0))</f>
        <v>#N/A</v>
      </c>
    </row>
    <row r="36" spans="6:26" x14ac:dyDescent="0.25">
      <c r="O36" s="46" t="s">
        <v>101</v>
      </c>
      <c r="U36" s="3" t="e">
        <f>INDEX(DATABASE!$1:$10000,MATCH($O36,DATABASE!$A:$A,0),MATCH(U$5,DATABASE!$1:$1,0))</f>
        <v>#N/A</v>
      </c>
      <c r="V36" s="3" t="e">
        <f>INDEX(DATABASE!$1:$10000,MATCH($O36,DATABASE!$A:$A,0),MATCH(V$5,DATABASE!$1:$1,0))</f>
        <v>#N/A</v>
      </c>
      <c r="W36" s="3" t="e">
        <f>INDEX(DATABASE!$1:$10000,MATCH($O36,DATABASE!$A:$A,0),MATCH(W$5,DATABASE!$1:$1,0))</f>
        <v>#N/A</v>
      </c>
      <c r="X36" s="3" t="e">
        <f>INDEX(DATABASE!$1:$10000,MATCH($O36,DATABASE!$A:$A,0),MATCH(X$5,DATABASE!$1:$1,0))</f>
        <v>#N/A</v>
      </c>
      <c r="Z36" s="3" t="e">
        <f>INDEX(DATABASE!$1:$10000,MATCH($O36,DATABASE!$A:$A,0),MATCH(Z$5,DATABASE!$1:$1,0))</f>
        <v>#N/A</v>
      </c>
    </row>
    <row r="37" spans="6:26" x14ac:dyDescent="0.25">
      <c r="O37" s="46" t="s">
        <v>102</v>
      </c>
      <c r="U37" s="3" t="e">
        <f>INDEX(DATABASE!$1:$10000,MATCH($O37,DATABASE!$A:$A,0),MATCH(U$5,DATABASE!$1:$1,0))</f>
        <v>#N/A</v>
      </c>
      <c r="V37" s="3" t="e">
        <f>INDEX(DATABASE!$1:$10000,MATCH($O37,DATABASE!$A:$A,0),MATCH(V$5,DATABASE!$1:$1,0))</f>
        <v>#N/A</v>
      </c>
      <c r="W37" s="3" t="e">
        <f>INDEX(DATABASE!$1:$10000,MATCH($O37,DATABASE!$A:$A,0),MATCH(W$5,DATABASE!$1:$1,0))</f>
        <v>#N/A</v>
      </c>
      <c r="X37" s="3" t="e">
        <f>INDEX(DATABASE!$1:$10000,MATCH($O37,DATABASE!$A:$A,0),MATCH(X$5,DATABASE!$1:$1,0))</f>
        <v>#N/A</v>
      </c>
      <c r="Z37" s="3" t="e">
        <f>INDEX(DATABASE!$1:$10000,MATCH($O37,DATABASE!$A:$A,0),MATCH(Z$5,DATABASE!$1:$1,0))</f>
        <v>#N/A</v>
      </c>
    </row>
    <row r="38" spans="6:26" x14ac:dyDescent="0.25">
      <c r="O38" s="46" t="s">
        <v>103</v>
      </c>
      <c r="U38" s="3" t="e">
        <f>INDEX(DATABASE!$1:$10000,MATCH($O38,DATABASE!$A:$A,0),MATCH(U$5,DATABASE!$1:$1,0))</f>
        <v>#N/A</v>
      </c>
      <c r="V38" s="3" t="e">
        <f>INDEX(DATABASE!$1:$10000,MATCH($O38,DATABASE!$A:$A,0),MATCH(V$5,DATABASE!$1:$1,0))</f>
        <v>#N/A</v>
      </c>
      <c r="W38" s="3" t="e">
        <f>INDEX(DATABASE!$1:$10000,MATCH($O38,DATABASE!$A:$A,0),MATCH(W$5,DATABASE!$1:$1,0))</f>
        <v>#N/A</v>
      </c>
      <c r="X38" s="3" t="e">
        <f>INDEX(DATABASE!$1:$10000,MATCH($O38,DATABASE!$A:$A,0),MATCH(X$5,DATABASE!$1:$1,0))</f>
        <v>#N/A</v>
      </c>
      <c r="Z38" s="3" t="e">
        <f>INDEX(DATABASE!$1:$10000,MATCH($O38,DATABASE!$A:$A,0),MATCH(Z$5,DATABASE!$1:$1,0))</f>
        <v>#N/A</v>
      </c>
    </row>
    <row r="39" spans="6:26" x14ac:dyDescent="0.25">
      <c r="O39" s="46" t="s">
        <v>104</v>
      </c>
      <c r="U39" s="3" t="e">
        <f>INDEX(DATABASE!$1:$10000,MATCH($O39,DATABASE!$A:$A,0),MATCH(U$5,DATABASE!$1:$1,0))</f>
        <v>#N/A</v>
      </c>
      <c r="V39" s="3" t="e">
        <f>INDEX(DATABASE!$1:$10000,MATCH($O39,DATABASE!$A:$A,0),MATCH(V$5,DATABASE!$1:$1,0))</f>
        <v>#N/A</v>
      </c>
      <c r="W39" s="3" t="e">
        <f>INDEX(DATABASE!$1:$10000,MATCH($O39,DATABASE!$A:$A,0),MATCH(W$5,DATABASE!$1:$1,0))</f>
        <v>#N/A</v>
      </c>
      <c r="X39" s="3" t="e">
        <f>INDEX(DATABASE!$1:$10000,MATCH($O39,DATABASE!$A:$A,0),MATCH(X$5,DATABASE!$1:$1,0))</f>
        <v>#N/A</v>
      </c>
      <c r="Z39" s="3" t="e">
        <f>INDEX(DATABASE!$1:$10000,MATCH($O39,DATABASE!$A:$A,0),MATCH(Z$5,DATABASE!$1:$1,0))</f>
        <v>#N/A</v>
      </c>
    </row>
    <row r="40" spans="6:26" x14ac:dyDescent="0.25">
      <c r="O40" s="46" t="s">
        <v>105</v>
      </c>
      <c r="U40" s="3" t="e">
        <f>INDEX(DATABASE!$1:$10000,MATCH($O40,DATABASE!$A:$A,0),MATCH(U$5,DATABASE!$1:$1,0))</f>
        <v>#N/A</v>
      </c>
      <c r="V40" s="3" t="e">
        <f>INDEX(DATABASE!$1:$10000,MATCH($O40,DATABASE!$A:$A,0),MATCH(V$5,DATABASE!$1:$1,0))</f>
        <v>#N/A</v>
      </c>
      <c r="W40" s="3" t="e">
        <f>INDEX(DATABASE!$1:$10000,MATCH($O40,DATABASE!$A:$A,0),MATCH(W$5,DATABASE!$1:$1,0))</f>
        <v>#N/A</v>
      </c>
      <c r="X40" s="3" t="e">
        <f>INDEX(DATABASE!$1:$10000,MATCH($O40,DATABASE!$A:$A,0),MATCH(X$5,DATABASE!$1:$1,0))</f>
        <v>#N/A</v>
      </c>
      <c r="Z40" s="3" t="e">
        <f>INDEX(DATABASE!$1:$10000,MATCH($O40,DATABASE!$A:$A,0),MATCH(Z$5,DATABASE!$1:$1,0))</f>
        <v>#N/A</v>
      </c>
    </row>
    <row r="41" spans="6:26" x14ac:dyDescent="0.25">
      <c r="O41" s="46" t="s">
        <v>106</v>
      </c>
      <c r="U41" s="3" t="e">
        <f>INDEX(DATABASE!$1:$10000,MATCH($O41,DATABASE!$A:$A,0),MATCH(U$5,DATABASE!$1:$1,0))</f>
        <v>#N/A</v>
      </c>
      <c r="V41" s="3" t="e">
        <f>INDEX(DATABASE!$1:$10000,MATCH($O41,DATABASE!$A:$A,0),MATCH(V$5,DATABASE!$1:$1,0))</f>
        <v>#N/A</v>
      </c>
      <c r="W41" s="3" t="e">
        <f>INDEX(DATABASE!$1:$10000,MATCH($O41,DATABASE!$A:$A,0),MATCH(W$5,DATABASE!$1:$1,0))</f>
        <v>#N/A</v>
      </c>
      <c r="X41" s="3" t="e">
        <f>INDEX(DATABASE!$1:$10000,MATCH($O41,DATABASE!$A:$A,0),MATCH(X$5,DATABASE!$1:$1,0))</f>
        <v>#N/A</v>
      </c>
      <c r="Z41" s="3" t="e">
        <f>INDEX(DATABASE!$1:$10000,MATCH($O41,DATABASE!$A:$A,0),MATCH(Z$5,DATABASE!$1:$1,0))</f>
        <v>#N/A</v>
      </c>
    </row>
    <row r="42" spans="6:26" x14ac:dyDescent="0.25">
      <c r="O42" s="46" t="s">
        <v>107</v>
      </c>
      <c r="U42" s="3" t="e">
        <f>INDEX(DATABASE!$1:$10000,MATCH($O42,DATABASE!$A:$A,0),MATCH(U$5,DATABASE!$1:$1,0))</f>
        <v>#N/A</v>
      </c>
      <c r="V42" s="3" t="e">
        <f>INDEX(DATABASE!$1:$10000,MATCH($O42,DATABASE!$A:$A,0),MATCH(V$5,DATABASE!$1:$1,0))</f>
        <v>#N/A</v>
      </c>
      <c r="W42" s="3" t="e">
        <f>INDEX(DATABASE!$1:$10000,MATCH($O42,DATABASE!$A:$A,0),MATCH(W$5,DATABASE!$1:$1,0))</f>
        <v>#N/A</v>
      </c>
      <c r="X42" s="3" t="e">
        <f>INDEX(DATABASE!$1:$10000,MATCH($O42,DATABASE!$A:$A,0),MATCH(X$5,DATABASE!$1:$1,0))</f>
        <v>#N/A</v>
      </c>
      <c r="Z42" s="3" t="e">
        <f>INDEX(DATABASE!$1:$10000,MATCH($O42,DATABASE!$A:$A,0),MATCH(Z$5,DATABASE!$1:$1,0))</f>
        <v>#N/A</v>
      </c>
    </row>
    <row r="43" spans="6:26" x14ac:dyDescent="0.25">
      <c r="O43" s="46" t="s">
        <v>108</v>
      </c>
      <c r="U43" s="3" t="e">
        <f>INDEX(DATABASE!$1:$10000,MATCH($O43,DATABASE!$A:$A,0),MATCH(U$5,DATABASE!$1:$1,0))</f>
        <v>#N/A</v>
      </c>
      <c r="V43" s="3" t="e">
        <f>INDEX(DATABASE!$1:$10000,MATCH($O43,DATABASE!$A:$A,0),MATCH(V$5,DATABASE!$1:$1,0))</f>
        <v>#N/A</v>
      </c>
      <c r="W43" s="3" t="e">
        <f>INDEX(DATABASE!$1:$10000,MATCH($O43,DATABASE!$A:$A,0),MATCH(W$5,DATABASE!$1:$1,0))</f>
        <v>#N/A</v>
      </c>
      <c r="X43" s="3" t="e">
        <f>INDEX(DATABASE!$1:$10000,MATCH($O43,DATABASE!$A:$A,0),MATCH(X$5,DATABASE!$1:$1,0))</f>
        <v>#N/A</v>
      </c>
      <c r="Z43" s="3" t="e">
        <f>INDEX(DATABASE!$1:$10000,MATCH($O43,DATABASE!$A:$A,0),MATCH(Z$5,DATABASE!$1:$1,0))</f>
        <v>#N/A</v>
      </c>
    </row>
    <row r="44" spans="6:26" x14ac:dyDescent="0.25">
      <c r="O44" s="46" t="s">
        <v>109</v>
      </c>
      <c r="U44" s="3" t="e">
        <f>INDEX(DATABASE!$1:$10000,MATCH($O44,DATABASE!$A:$A,0),MATCH(U$5,DATABASE!$1:$1,0))</f>
        <v>#N/A</v>
      </c>
      <c r="V44" s="3" t="e">
        <f>INDEX(DATABASE!$1:$10000,MATCH($O44,DATABASE!$A:$A,0),MATCH(V$5,DATABASE!$1:$1,0))</f>
        <v>#N/A</v>
      </c>
      <c r="W44" s="3" t="e">
        <f>INDEX(DATABASE!$1:$10000,MATCH($O44,DATABASE!$A:$A,0),MATCH(W$5,DATABASE!$1:$1,0))</f>
        <v>#N/A</v>
      </c>
      <c r="X44" s="3" t="e">
        <f>INDEX(DATABASE!$1:$10000,MATCH($O44,DATABASE!$A:$A,0),MATCH(X$5,DATABASE!$1:$1,0))</f>
        <v>#N/A</v>
      </c>
      <c r="Z44" s="3" t="e">
        <f>INDEX(DATABASE!$1:$10000,MATCH($O44,DATABASE!$A:$A,0),MATCH(Z$5,DATABASE!$1:$1,0))</f>
        <v>#N/A</v>
      </c>
    </row>
    <row r="45" spans="6:26" x14ac:dyDescent="0.25">
      <c r="O45" s="46" t="s">
        <v>110</v>
      </c>
      <c r="U45" s="3" t="e">
        <f>INDEX(DATABASE!$1:$10000,MATCH($O45,DATABASE!$A:$A,0),MATCH(U$5,DATABASE!$1:$1,0))</f>
        <v>#N/A</v>
      </c>
      <c r="V45" s="3" t="e">
        <f>INDEX(DATABASE!$1:$10000,MATCH($O45,DATABASE!$A:$A,0),MATCH(V$5,DATABASE!$1:$1,0))</f>
        <v>#N/A</v>
      </c>
      <c r="W45" s="3" t="e">
        <f>INDEX(DATABASE!$1:$10000,MATCH($O45,DATABASE!$A:$A,0),MATCH(W$5,DATABASE!$1:$1,0))</f>
        <v>#N/A</v>
      </c>
      <c r="X45" s="3" t="e">
        <f>INDEX(DATABASE!$1:$10000,MATCH($O45,DATABASE!$A:$A,0),MATCH(X$5,DATABASE!$1:$1,0))</f>
        <v>#N/A</v>
      </c>
      <c r="Z45" s="3" t="e">
        <f>INDEX(DATABASE!$1:$10000,MATCH($O45,DATABASE!$A:$A,0),MATCH(Z$5,DATABASE!$1:$1,0))</f>
        <v>#N/A</v>
      </c>
    </row>
    <row r="46" spans="6:26" x14ac:dyDescent="0.25">
      <c r="O46" s="46" t="s">
        <v>111</v>
      </c>
      <c r="U46" s="3" t="e">
        <f>INDEX(DATABASE!$1:$10000,MATCH($O46,DATABASE!$A:$A,0),MATCH(U$5,DATABASE!$1:$1,0))</f>
        <v>#N/A</v>
      </c>
      <c r="V46" s="3" t="e">
        <f>INDEX(DATABASE!$1:$10000,MATCH($O46,DATABASE!$A:$A,0),MATCH(V$5,DATABASE!$1:$1,0))</f>
        <v>#N/A</v>
      </c>
      <c r="W46" s="3" t="e">
        <f>INDEX(DATABASE!$1:$10000,MATCH($O46,DATABASE!$A:$A,0),MATCH(W$5,DATABASE!$1:$1,0))</f>
        <v>#N/A</v>
      </c>
      <c r="X46" s="3" t="e">
        <f>INDEX(DATABASE!$1:$10000,MATCH($O46,DATABASE!$A:$A,0),MATCH(X$5,DATABASE!$1:$1,0))</f>
        <v>#N/A</v>
      </c>
      <c r="Z46" s="3" t="e">
        <f>INDEX(DATABASE!$1:$10000,MATCH($O46,DATABASE!$A:$A,0),MATCH(Z$5,DATABASE!$1:$1,0))</f>
        <v>#N/A</v>
      </c>
    </row>
    <row r="47" spans="6:26" x14ac:dyDescent="0.25">
      <c r="O47" s="46" t="s">
        <v>112</v>
      </c>
      <c r="U47" s="3" t="e">
        <f>INDEX(DATABASE!$1:$10000,MATCH($O47,DATABASE!$A:$A,0),MATCH(U$5,DATABASE!$1:$1,0))</f>
        <v>#N/A</v>
      </c>
      <c r="V47" s="3" t="e">
        <f>INDEX(DATABASE!$1:$10000,MATCH($O47,DATABASE!$A:$A,0),MATCH(V$5,DATABASE!$1:$1,0))</f>
        <v>#N/A</v>
      </c>
      <c r="W47" s="3" t="e">
        <f>INDEX(DATABASE!$1:$10000,MATCH($O47,DATABASE!$A:$A,0),MATCH(W$5,DATABASE!$1:$1,0))</f>
        <v>#N/A</v>
      </c>
      <c r="X47" s="3" t="e">
        <f>INDEX(DATABASE!$1:$10000,MATCH($O47,DATABASE!$A:$A,0),MATCH(X$5,DATABASE!$1:$1,0))</f>
        <v>#N/A</v>
      </c>
      <c r="Z47" s="3" t="e">
        <f>INDEX(DATABASE!$1:$10000,MATCH($O47,DATABASE!$A:$A,0),MATCH(Z$5,DATABASE!$1:$1,0))</f>
        <v>#N/A</v>
      </c>
    </row>
    <row r="48" spans="6:26" x14ac:dyDescent="0.25">
      <c r="O48" s="46" t="s">
        <v>113</v>
      </c>
      <c r="U48" s="3" t="e">
        <f>INDEX(DATABASE!$1:$10000,MATCH($O48,DATABASE!$A:$A,0),MATCH(U$5,DATABASE!$1:$1,0))</f>
        <v>#N/A</v>
      </c>
      <c r="V48" s="3" t="e">
        <f>INDEX(DATABASE!$1:$10000,MATCH($O48,DATABASE!$A:$A,0),MATCH(V$5,DATABASE!$1:$1,0))</f>
        <v>#N/A</v>
      </c>
      <c r="W48" s="3" t="e">
        <f>INDEX(DATABASE!$1:$10000,MATCH($O48,DATABASE!$A:$A,0),MATCH(W$5,DATABASE!$1:$1,0))</f>
        <v>#N/A</v>
      </c>
      <c r="X48" s="3" t="e">
        <f>INDEX(DATABASE!$1:$10000,MATCH($O48,DATABASE!$A:$A,0),MATCH(X$5,DATABASE!$1:$1,0))</f>
        <v>#N/A</v>
      </c>
      <c r="Z48" s="3" t="e">
        <f>INDEX(DATABASE!$1:$10000,MATCH($O48,DATABASE!$A:$A,0),MATCH(Z$5,DATABASE!$1:$1,0))</f>
        <v>#N/A</v>
      </c>
    </row>
    <row r="49" spans="6:26" x14ac:dyDescent="0.25">
      <c r="O49" s="46" t="s">
        <v>114</v>
      </c>
      <c r="U49" s="3" t="e">
        <f>INDEX(DATABASE!$1:$10000,MATCH($O49,DATABASE!$A:$A,0),MATCH(U$5,DATABASE!$1:$1,0))</f>
        <v>#N/A</v>
      </c>
      <c r="V49" s="3" t="e">
        <f>INDEX(DATABASE!$1:$10000,MATCH($O49,DATABASE!$A:$A,0),MATCH(V$5,DATABASE!$1:$1,0))</f>
        <v>#N/A</v>
      </c>
      <c r="W49" s="3" t="e">
        <f>INDEX(DATABASE!$1:$10000,MATCH($O49,DATABASE!$A:$A,0),MATCH(W$5,DATABASE!$1:$1,0))</f>
        <v>#N/A</v>
      </c>
      <c r="X49" s="3" t="e">
        <f>INDEX(DATABASE!$1:$10000,MATCH($O49,DATABASE!$A:$A,0),MATCH(X$5,DATABASE!$1:$1,0))</f>
        <v>#N/A</v>
      </c>
      <c r="Z49" s="3" t="e">
        <f>INDEX(DATABASE!$1:$10000,MATCH($O49,DATABASE!$A:$A,0),MATCH(Z$5,DATABASE!$1:$1,0))</f>
        <v>#N/A</v>
      </c>
    </row>
    <row r="50" spans="6:26" ht="15.75" thickBot="1" x14ac:dyDescent="0.3">
      <c r="O50" s="46" t="s">
        <v>115</v>
      </c>
      <c r="U50" s="3" t="e">
        <f>INDEX(DATABASE!$1:$10000,MATCH($O50,DATABASE!$A:$A,0),MATCH(U$5,DATABASE!$1:$1,0))</f>
        <v>#N/A</v>
      </c>
      <c r="V50" s="3" t="e">
        <f>INDEX(DATABASE!$1:$10000,MATCH($O50,DATABASE!$A:$A,0),MATCH(V$5,DATABASE!$1:$1,0))</f>
        <v>#N/A</v>
      </c>
      <c r="W50" s="3" t="e">
        <f>INDEX(DATABASE!$1:$10000,MATCH($O50,DATABASE!$A:$A,0),MATCH(W$5,DATABASE!$1:$1,0))</f>
        <v>#N/A</v>
      </c>
      <c r="X50" s="3" t="e">
        <f>INDEX(DATABASE!$1:$10000,MATCH($O50,DATABASE!$A:$A,0),MATCH(X$5,DATABASE!$1:$1,0))</f>
        <v>#N/A</v>
      </c>
      <c r="Z50" s="3" t="e">
        <f>INDEX(DATABASE!$1:$10000,MATCH($O50,DATABASE!$A:$A,0),MATCH(Z$5,DATABASE!$1:$1,0))</f>
        <v>#N/A</v>
      </c>
    </row>
    <row r="51" spans="6:26" ht="15.75" thickTop="1" x14ac:dyDescent="0.25">
      <c r="F51" t="s">
        <v>124</v>
      </c>
      <c r="G51" s="3">
        <f>U31*1000</f>
        <v>0</v>
      </c>
      <c r="H51" s="3">
        <f>V31*1000</f>
        <v>0</v>
      </c>
      <c r="I51" s="3">
        <f>W31*1000</f>
        <v>0</v>
      </c>
      <c r="J51" s="3">
        <f>X31*1000</f>
        <v>0</v>
      </c>
      <c r="L51" s="3">
        <f>Z31*1000</f>
        <v>0</v>
      </c>
      <c r="O51" s="5" t="s">
        <v>233</v>
      </c>
      <c r="U51" s="3">
        <f>INDEX(DATABASE!$1:$10000,MATCH($O51,DATABASE!$A:$A,0),MATCH(U$5,DATABASE!$1:$1,0))</f>
        <v>0</v>
      </c>
      <c r="V51" s="3">
        <f>INDEX(DATABASE!$1:$10000,MATCH($O51,DATABASE!$A:$A,0),MATCH(V$5,DATABASE!$1:$1,0))</f>
        <v>0</v>
      </c>
      <c r="W51" s="3">
        <f>INDEX(DATABASE!$1:$10000,MATCH($O51,DATABASE!$A:$A,0),MATCH(W$5,DATABASE!$1:$1,0))</f>
        <v>0</v>
      </c>
      <c r="X51" s="3">
        <f>INDEX(DATABASE!$1:$10000,MATCH($O51,DATABASE!$A:$A,0),MATCH(X$5,DATABASE!$1:$1,0))</f>
        <v>0</v>
      </c>
      <c r="Z51" s="3">
        <f>INDEX(DATABASE!$1:$10000,MATCH($O51,DATABASE!$A:$A,0),MATCH(Z$5,DATABASE!$1:$1,0))</f>
        <v>0</v>
      </c>
    </row>
    <row r="52" spans="6:26" x14ac:dyDescent="0.25">
      <c r="G52" s="3">
        <f>U32/1000</f>
        <v>0</v>
      </c>
      <c r="H52" s="3">
        <f>V32/1000</f>
        <v>0</v>
      </c>
      <c r="I52" s="3">
        <f>W32/1000</f>
        <v>0</v>
      </c>
      <c r="J52" s="3">
        <f>X32/1000</f>
        <v>0</v>
      </c>
      <c r="O52" s="46" t="s">
        <v>234</v>
      </c>
      <c r="U52" s="3">
        <f>INDEX(DATABASE!$1:$10000,MATCH($O52,DATABASE!$A:$A,0),MATCH(U$5,DATABASE!$1:$1,0))</f>
        <v>0</v>
      </c>
      <c r="V52" s="3">
        <f>INDEX(DATABASE!$1:$10000,MATCH($O52,DATABASE!$A:$A,0),MATCH(V$5,DATABASE!$1:$1,0))</f>
        <v>0</v>
      </c>
      <c r="W52" s="3">
        <f>INDEX(DATABASE!$1:$10000,MATCH($O52,DATABASE!$A:$A,0),MATCH(W$5,DATABASE!$1:$1,0))</f>
        <v>0</v>
      </c>
      <c r="X52" s="3">
        <f>INDEX(DATABASE!$1:$10000,MATCH($O52,DATABASE!$A:$A,0),MATCH(X$5,DATABASE!$1:$1,0))</f>
        <v>0</v>
      </c>
      <c r="Z52" s="3">
        <f>INDEX(DATABASE!$1:$10000,MATCH($O52,DATABASE!$A:$A,0),MATCH(Z$5,DATABASE!$1:$1,0))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defaultColWidth="9.140625" defaultRowHeight="15" x14ac:dyDescent="0.25"/>
  <cols>
    <col min="5" max="5" width="11.5703125" bestFit="1" customWidth="1"/>
  </cols>
  <sheetData>
    <row r="3" spans="5:7" x14ac:dyDescent="0.25">
      <c r="E3" t="s">
        <v>544</v>
      </c>
      <c r="F3" t="s">
        <v>545</v>
      </c>
      <c r="G3" t="s">
        <v>9</v>
      </c>
    </row>
    <row r="4" spans="5:7" x14ac:dyDescent="0.25">
      <c r="E4" t="s">
        <v>165</v>
      </c>
      <c r="F4" t="s">
        <v>96</v>
      </c>
      <c r="G4" s="44">
        <f>INDEX(DATABASE!1:10000,MATCH($E4,DATABASE!A:A,0),MATCH(F$4,DATABASE!1:1,0))</f>
        <v>284.35091499999999</v>
      </c>
    </row>
    <row r="12" spans="5:7" x14ac:dyDescent="0.25">
      <c r="F12" t="s">
        <v>397</v>
      </c>
      <c r="G12" t="s">
        <v>396</v>
      </c>
    </row>
    <row r="13" spans="5:7" x14ac:dyDescent="0.25">
      <c r="E13" s="8" t="s">
        <v>395</v>
      </c>
      <c r="F13" t="s">
        <v>6</v>
      </c>
      <c r="G13" s="3">
        <f>MATCH(F13,DATABASE!$A$1:$I$1,0)</f>
        <v>5</v>
      </c>
    </row>
    <row r="18" spans="6:9" x14ac:dyDescent="0.25">
      <c r="F18" t="s">
        <v>398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Fuel</vt:lpstr>
      <vt:lpstr>Overview</vt:lpstr>
      <vt:lpstr>Sensible breakdown</vt:lpstr>
      <vt:lpstr>LEED Table</vt:lpstr>
      <vt:lpstr>&lt;Testing&gt;</vt:lpstr>
      <vt:lpstr>Sensible</vt:lpstr>
      <vt:lpstr>'Sensible breakdown'!dataTable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2013-07-08T11:04:44Z</dcterms:created>
  <dcterms:modified xsi:type="dcterms:W3CDTF">2014-03-30T09:50:12Z</dcterms:modified>
</cp:coreProperties>
</file>