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30" yWindow="525" windowWidth="15015" windowHeight="8130"/>
  </bookViews>
  <sheets>
    <sheet name="DATABASE" sheetId="1" r:id="rId1"/>
    <sheet name="Fuel LEED" sheetId="2" r:id="rId2"/>
    <sheet name="Fuel End Use" sheetId="3" r:id="rId3"/>
    <sheet name="Fuel End Use Sub Cats" sheetId="4" r:id="rId4"/>
    <sheet name="LEED Submittal" sheetId="5" r:id="rId5"/>
    <sheet name="Overview" sheetId="6" r:id="rId6"/>
    <sheet name="Sensible breakdown" sheetId="7" r:id="rId7"/>
    <sheet name="&lt;Testing&gt;" sheetId="8" r:id="rId8"/>
    <sheet name="Tabelle2" sheetId="9" r:id="rId9"/>
  </sheets>
  <externalReferences>
    <externalReference r:id="rId10"/>
  </externalReferences>
  <definedNames>
    <definedName name="dataTable" localSheetId="7">DATABASE!$A$1:$I$287</definedName>
    <definedName name="dataTable">DATABASE!$A$1:$I$287</definedName>
    <definedName name="project_name">[1]Parameters!$B$3</definedName>
    <definedName name="Results">DATABASE!$A$1:$F$246</definedName>
    <definedName name="workdays">[1]Parameters!$B$28</definedName>
  </definedNames>
  <calcPr calcId="145621"/>
</workbook>
</file>

<file path=xl/calcChain.xml><?xml version="1.0" encoding="utf-8"?>
<calcChain xmlns="http://schemas.openxmlformats.org/spreadsheetml/2006/main">
  <c r="Q8" i="4" l="1"/>
  <c r="Q45" i="4"/>
  <c r="W45" i="4" s="1"/>
  <c r="Q43" i="4"/>
  <c r="Q41" i="4"/>
  <c r="Q39" i="4"/>
  <c r="T39" i="4" s="1"/>
  <c r="Q37" i="4"/>
  <c r="W37" i="4" s="1"/>
  <c r="Q35" i="4"/>
  <c r="AA35" i="4" s="1"/>
  <c r="Z35" i="4" s="1"/>
  <c r="Q33" i="4"/>
  <c r="T33" i="4" s="1"/>
  <c r="Q31" i="4"/>
  <c r="AA31" i="4" s="1"/>
  <c r="Z31" i="4" s="1"/>
  <c r="Q29" i="4"/>
  <c r="W29" i="4" s="1"/>
  <c r="Q27" i="4"/>
  <c r="T27" i="4" s="1"/>
  <c r="Q25" i="4"/>
  <c r="Q23" i="4"/>
  <c r="V23" i="4" s="1"/>
  <c r="Q21" i="4"/>
  <c r="Q19" i="4"/>
  <c r="AA19" i="4" s="1"/>
  <c r="Z19" i="4" s="1"/>
  <c r="Q17" i="4"/>
  <c r="Q15" i="4"/>
  <c r="AA15" i="4" s="1"/>
  <c r="Y15" i="4" s="1"/>
  <c r="I44" i="4" s="1"/>
  <c r="Q13" i="4"/>
  <c r="Q11" i="4"/>
  <c r="Q9" i="4"/>
  <c r="Q7" i="4"/>
  <c r="T7" i="4" s="1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19" i="8"/>
  <c r="G13" i="8"/>
  <c r="G4" i="8"/>
  <c r="I20" i="7"/>
  <c r="H20" i="7"/>
  <c r="G20" i="7"/>
  <c r="F20" i="7"/>
  <c r="D20" i="7" s="1"/>
  <c r="C20" i="7"/>
  <c r="I19" i="7"/>
  <c r="H19" i="7"/>
  <c r="G19" i="7"/>
  <c r="F19" i="7"/>
  <c r="D19" i="7" s="1"/>
  <c r="C19" i="7"/>
  <c r="I18" i="7"/>
  <c r="H18" i="7"/>
  <c r="G18" i="7"/>
  <c r="F18" i="7"/>
  <c r="D18" i="7"/>
  <c r="C18" i="7"/>
  <c r="I17" i="7"/>
  <c r="H17" i="7"/>
  <c r="G17" i="7"/>
  <c r="F17" i="7"/>
  <c r="D17" i="7" s="1"/>
  <c r="C17" i="7"/>
  <c r="I16" i="7"/>
  <c r="H16" i="7"/>
  <c r="G16" i="7"/>
  <c r="F16" i="7"/>
  <c r="D16" i="7" s="1"/>
  <c r="C16" i="7"/>
  <c r="I15" i="7"/>
  <c r="H15" i="7"/>
  <c r="G15" i="7"/>
  <c r="F15" i="7"/>
  <c r="D15" i="7" s="1"/>
  <c r="C15" i="7"/>
  <c r="I14" i="7"/>
  <c r="H14" i="7"/>
  <c r="G14" i="7"/>
  <c r="F14" i="7"/>
  <c r="D14" i="7" s="1"/>
  <c r="C14" i="7"/>
  <c r="I13" i="7"/>
  <c r="H13" i="7"/>
  <c r="G13" i="7"/>
  <c r="F13" i="7"/>
  <c r="D13" i="7" s="1"/>
  <c r="C13" i="7"/>
  <c r="I12" i="7"/>
  <c r="H12" i="7"/>
  <c r="G12" i="7"/>
  <c r="F12" i="7"/>
  <c r="D12" i="7" s="1"/>
  <c r="C12" i="7"/>
  <c r="I11" i="7"/>
  <c r="H11" i="7"/>
  <c r="G11" i="7"/>
  <c r="F11" i="7"/>
  <c r="D11" i="7" s="1"/>
  <c r="C11" i="7"/>
  <c r="I10" i="7"/>
  <c r="H10" i="7"/>
  <c r="G10" i="7"/>
  <c r="F10" i="7"/>
  <c r="D10" i="7" s="1"/>
  <c r="C10" i="7"/>
  <c r="I9" i="7"/>
  <c r="H9" i="7"/>
  <c r="G9" i="7"/>
  <c r="F9" i="7"/>
  <c r="D9" i="7" s="1"/>
  <c r="C9" i="7"/>
  <c r="I8" i="7"/>
  <c r="H8" i="7"/>
  <c r="G8" i="7"/>
  <c r="F8" i="7"/>
  <c r="D8" i="7" s="1"/>
  <c r="C8" i="7"/>
  <c r="I7" i="7"/>
  <c r="H7" i="7"/>
  <c r="G7" i="7"/>
  <c r="F7" i="7"/>
  <c r="D7" i="7" s="1"/>
  <c r="C7" i="7"/>
  <c r="I6" i="7"/>
  <c r="H6" i="7"/>
  <c r="G6" i="7"/>
  <c r="F6" i="7"/>
  <c r="D6" i="7" s="1"/>
  <c r="C6" i="7"/>
  <c r="I5" i="7"/>
  <c r="H5" i="7"/>
  <c r="G5" i="7"/>
  <c r="F5" i="7"/>
  <c r="D5" i="7" s="1"/>
  <c r="C5" i="7"/>
  <c r="I4" i="7"/>
  <c r="H4" i="7"/>
  <c r="G4" i="7"/>
  <c r="F4" i="7"/>
  <c r="D4" i="7" s="1"/>
  <c r="C4" i="7"/>
  <c r="I3" i="7"/>
  <c r="H3" i="7"/>
  <c r="G3" i="7"/>
  <c r="F3" i="7"/>
  <c r="D3" i="7" s="1"/>
  <c r="C3" i="7"/>
  <c r="P49" i="6"/>
  <c r="O49" i="6"/>
  <c r="N49" i="6"/>
  <c r="M49" i="6"/>
  <c r="R49" i="6" s="1"/>
  <c r="E49" i="6" s="1"/>
  <c r="L49" i="6"/>
  <c r="D49" i="6" s="1"/>
  <c r="P48" i="6"/>
  <c r="O48" i="6"/>
  <c r="N48" i="6"/>
  <c r="M48" i="6"/>
  <c r="R48" i="6" s="1"/>
  <c r="L48" i="6"/>
  <c r="P47" i="6"/>
  <c r="O47" i="6"/>
  <c r="N47" i="6"/>
  <c r="M47" i="6"/>
  <c r="R47" i="6" s="1"/>
  <c r="L47" i="6"/>
  <c r="R46" i="6"/>
  <c r="P46" i="6"/>
  <c r="O46" i="6"/>
  <c r="N46" i="6"/>
  <c r="M46" i="6"/>
  <c r="L46" i="6"/>
  <c r="P45" i="6"/>
  <c r="O45" i="6"/>
  <c r="N45" i="6"/>
  <c r="M45" i="6"/>
  <c r="R45" i="6" s="1"/>
  <c r="L45" i="6"/>
  <c r="P44" i="6"/>
  <c r="O44" i="6"/>
  <c r="N44" i="6"/>
  <c r="M44" i="6"/>
  <c r="R44" i="6" s="1"/>
  <c r="L44" i="6"/>
  <c r="P43" i="6"/>
  <c r="O43" i="6"/>
  <c r="N43" i="6"/>
  <c r="M43" i="6"/>
  <c r="R43" i="6" s="1"/>
  <c r="L43" i="6"/>
  <c r="P42" i="6"/>
  <c r="O42" i="6"/>
  <c r="N42" i="6"/>
  <c r="M42" i="6"/>
  <c r="R42" i="6" s="1"/>
  <c r="L42" i="6"/>
  <c r="D42" i="6"/>
  <c r="P41" i="6"/>
  <c r="O41" i="6"/>
  <c r="N41" i="6"/>
  <c r="M41" i="6"/>
  <c r="R41" i="6" s="1"/>
  <c r="L41" i="6"/>
  <c r="D41" i="6" s="1"/>
  <c r="P40" i="6"/>
  <c r="O40" i="6"/>
  <c r="N40" i="6"/>
  <c r="M40" i="6"/>
  <c r="R40" i="6" s="1"/>
  <c r="L40" i="6"/>
  <c r="D40" i="6" s="1"/>
  <c r="P39" i="6"/>
  <c r="O39" i="6"/>
  <c r="N39" i="6"/>
  <c r="M39" i="6"/>
  <c r="R39" i="6" s="1"/>
  <c r="L39" i="6"/>
  <c r="D39" i="6" s="1"/>
  <c r="P38" i="6"/>
  <c r="O38" i="6"/>
  <c r="N38" i="6"/>
  <c r="M38" i="6"/>
  <c r="R38" i="6" s="1"/>
  <c r="L38" i="6"/>
  <c r="P37" i="6"/>
  <c r="O37" i="6"/>
  <c r="N37" i="6"/>
  <c r="M37" i="6"/>
  <c r="R37" i="6" s="1"/>
  <c r="L37" i="6"/>
  <c r="R36" i="6"/>
  <c r="P36" i="6"/>
  <c r="O36" i="6"/>
  <c r="N36" i="6"/>
  <c r="M36" i="6"/>
  <c r="L36" i="6"/>
  <c r="D36" i="6" s="1"/>
  <c r="E36" i="6"/>
  <c r="R35" i="6"/>
  <c r="P35" i="6"/>
  <c r="O35" i="6"/>
  <c r="N35" i="6"/>
  <c r="M35" i="6"/>
  <c r="L35" i="6"/>
  <c r="D35" i="6" s="1"/>
  <c r="E35" i="6"/>
  <c r="R34" i="6"/>
  <c r="P34" i="6"/>
  <c r="O34" i="6"/>
  <c r="N34" i="6"/>
  <c r="M34" i="6"/>
  <c r="E34" i="6" s="1"/>
  <c r="L34" i="6"/>
  <c r="D34" i="6" s="1"/>
  <c r="P33" i="6"/>
  <c r="O33" i="6"/>
  <c r="N33" i="6"/>
  <c r="M33" i="6"/>
  <c r="E33" i="6" s="1"/>
  <c r="L33" i="6"/>
  <c r="D33" i="6" s="1"/>
  <c r="P32" i="6"/>
  <c r="O32" i="6"/>
  <c r="N32" i="6"/>
  <c r="M32" i="6"/>
  <c r="E32" i="6" s="1"/>
  <c r="L32" i="6"/>
  <c r="D32" i="6" s="1"/>
  <c r="P31" i="6"/>
  <c r="O31" i="6"/>
  <c r="N31" i="6"/>
  <c r="M31" i="6"/>
  <c r="E31" i="6" s="1"/>
  <c r="L31" i="6"/>
  <c r="D31" i="6" s="1"/>
  <c r="P30" i="6"/>
  <c r="O30" i="6"/>
  <c r="N30" i="6"/>
  <c r="M30" i="6"/>
  <c r="R30" i="6" s="1"/>
  <c r="L30" i="6"/>
  <c r="P28" i="6"/>
  <c r="O28" i="6"/>
  <c r="N28" i="6"/>
  <c r="M28" i="6"/>
  <c r="R28" i="6" s="1"/>
  <c r="E28" i="6" s="1"/>
  <c r="L28" i="6"/>
  <c r="D28" i="6"/>
  <c r="P27" i="6"/>
  <c r="O27" i="6"/>
  <c r="N27" i="6"/>
  <c r="M27" i="6"/>
  <c r="R27" i="6" s="1"/>
  <c r="E27" i="6" s="1"/>
  <c r="L27" i="6"/>
  <c r="D27" i="6"/>
  <c r="P26" i="6"/>
  <c r="O26" i="6"/>
  <c r="N26" i="6"/>
  <c r="M26" i="6"/>
  <c r="R26" i="6" s="1"/>
  <c r="E26" i="6" s="1"/>
  <c r="L26" i="6"/>
  <c r="D26" i="6"/>
  <c r="P25" i="6"/>
  <c r="O25" i="6"/>
  <c r="N25" i="6"/>
  <c r="M25" i="6"/>
  <c r="R25" i="6" s="1"/>
  <c r="L25" i="6"/>
  <c r="P24" i="6"/>
  <c r="O24" i="6"/>
  <c r="N24" i="6"/>
  <c r="M24" i="6"/>
  <c r="R24" i="6" s="1"/>
  <c r="L24" i="6"/>
  <c r="P23" i="6"/>
  <c r="O23" i="6"/>
  <c r="N23" i="6"/>
  <c r="R23" i="6" s="1"/>
  <c r="E23" i="6" s="1"/>
  <c r="M23" i="6"/>
  <c r="L23" i="6"/>
  <c r="D23" i="6"/>
  <c r="P22" i="6"/>
  <c r="O22" i="6"/>
  <c r="N22" i="6"/>
  <c r="R22" i="6" s="1"/>
  <c r="E22" i="6" s="1"/>
  <c r="M22" i="6"/>
  <c r="L22" i="6"/>
  <c r="D22" i="6"/>
  <c r="P21" i="6"/>
  <c r="O21" i="6"/>
  <c r="N21" i="6"/>
  <c r="R21" i="6" s="1"/>
  <c r="E21" i="6" s="1"/>
  <c r="M21" i="6"/>
  <c r="L21" i="6"/>
  <c r="D21" i="6"/>
  <c r="P20" i="6"/>
  <c r="O20" i="6"/>
  <c r="N20" i="6"/>
  <c r="R20" i="6" s="1"/>
  <c r="E20" i="6" s="1"/>
  <c r="M20" i="6"/>
  <c r="L20" i="6"/>
  <c r="D20" i="6"/>
  <c r="P19" i="6"/>
  <c r="O19" i="6"/>
  <c r="N19" i="6"/>
  <c r="R19" i="6" s="1"/>
  <c r="E19" i="6" s="1"/>
  <c r="M19" i="6"/>
  <c r="L19" i="6"/>
  <c r="D19" i="6"/>
  <c r="P18" i="6"/>
  <c r="O18" i="6"/>
  <c r="N18" i="6"/>
  <c r="R18" i="6" s="1"/>
  <c r="E18" i="6" s="1"/>
  <c r="M18" i="6"/>
  <c r="L18" i="6"/>
  <c r="D18" i="6"/>
  <c r="R17" i="6"/>
  <c r="P17" i="6"/>
  <c r="O17" i="6"/>
  <c r="N17" i="6"/>
  <c r="M17" i="6"/>
  <c r="L17" i="6"/>
  <c r="P16" i="6"/>
  <c r="O16" i="6"/>
  <c r="N16" i="6"/>
  <c r="M16" i="6"/>
  <c r="R16" i="6" s="1"/>
  <c r="L16" i="6"/>
  <c r="P15" i="6"/>
  <c r="O15" i="6"/>
  <c r="N15" i="6"/>
  <c r="M15" i="6"/>
  <c r="R15" i="6" s="1"/>
  <c r="E15" i="6" s="1"/>
  <c r="L15" i="6"/>
  <c r="D15" i="6" s="1"/>
  <c r="P14" i="6"/>
  <c r="O14" i="6"/>
  <c r="N14" i="6"/>
  <c r="M14" i="6"/>
  <c r="R14" i="6" s="1"/>
  <c r="E14" i="6" s="1"/>
  <c r="L14" i="6"/>
  <c r="D14" i="6" s="1"/>
  <c r="P13" i="6"/>
  <c r="O13" i="6"/>
  <c r="N13" i="6"/>
  <c r="M13" i="6"/>
  <c r="R13" i="6" s="1"/>
  <c r="E13" i="6" s="1"/>
  <c r="L13" i="6"/>
  <c r="D13" i="6" s="1"/>
  <c r="P12" i="6"/>
  <c r="O12" i="6"/>
  <c r="N12" i="6"/>
  <c r="M12" i="6"/>
  <c r="R12" i="6" s="1"/>
  <c r="E12" i="6" s="1"/>
  <c r="L12" i="6"/>
  <c r="D12" i="6" s="1"/>
  <c r="P11" i="6"/>
  <c r="O11" i="6"/>
  <c r="N11" i="6"/>
  <c r="M11" i="6"/>
  <c r="R11" i="6" s="1"/>
  <c r="E11" i="6" s="1"/>
  <c r="L11" i="6"/>
  <c r="D11" i="6" s="1"/>
  <c r="P10" i="6"/>
  <c r="O10" i="6"/>
  <c r="N10" i="6"/>
  <c r="M10" i="6"/>
  <c r="R10" i="6" s="1"/>
  <c r="E10" i="6" s="1"/>
  <c r="L10" i="6"/>
  <c r="D10" i="6" s="1"/>
  <c r="P9" i="6"/>
  <c r="O9" i="6"/>
  <c r="N9" i="6"/>
  <c r="M9" i="6"/>
  <c r="R9" i="6" s="1"/>
  <c r="L9" i="6"/>
  <c r="P8" i="6"/>
  <c r="O8" i="6"/>
  <c r="N8" i="6"/>
  <c r="M8" i="6"/>
  <c r="R8" i="6" s="1"/>
  <c r="L8" i="6"/>
  <c r="P7" i="6"/>
  <c r="O7" i="6"/>
  <c r="N7" i="6"/>
  <c r="R7" i="6" s="1"/>
  <c r="E7" i="6" s="1"/>
  <c r="M7" i="6"/>
  <c r="L7" i="6"/>
  <c r="D7" i="6"/>
  <c r="P6" i="6"/>
  <c r="O6" i="6"/>
  <c r="N6" i="6"/>
  <c r="R6" i="6" s="1"/>
  <c r="E6" i="6" s="1"/>
  <c r="M6" i="6"/>
  <c r="L6" i="6"/>
  <c r="D6" i="6"/>
  <c r="R5" i="6"/>
  <c r="P5" i="6"/>
  <c r="O5" i="6"/>
  <c r="N5" i="6"/>
  <c r="M5" i="6"/>
  <c r="L5" i="6"/>
  <c r="P4" i="6"/>
  <c r="O4" i="6"/>
  <c r="N4" i="6"/>
  <c r="M4" i="6"/>
  <c r="R4" i="6" s="1"/>
  <c r="E4" i="6" s="1"/>
  <c r="L4" i="6"/>
  <c r="D4" i="6"/>
  <c r="P3" i="6"/>
  <c r="O3" i="6"/>
  <c r="N3" i="6"/>
  <c r="M3" i="6"/>
  <c r="R3" i="6" s="1"/>
  <c r="E3" i="6" s="1"/>
  <c r="L3" i="6"/>
  <c r="D3" i="6" s="1"/>
  <c r="G57" i="5"/>
  <c r="F57" i="5"/>
  <c r="E57" i="5"/>
  <c r="D57" i="5"/>
  <c r="C57" i="5"/>
  <c r="G56" i="5"/>
  <c r="F56" i="5"/>
  <c r="E56" i="5"/>
  <c r="D56" i="5"/>
  <c r="C56" i="5"/>
  <c r="G55" i="5"/>
  <c r="F55" i="5"/>
  <c r="E55" i="5"/>
  <c r="D55" i="5"/>
  <c r="C55" i="5"/>
  <c r="G54" i="5"/>
  <c r="F54" i="5"/>
  <c r="E54" i="5"/>
  <c r="D54" i="5"/>
  <c r="C54" i="5"/>
  <c r="G53" i="5"/>
  <c r="F53" i="5"/>
  <c r="E53" i="5"/>
  <c r="D53" i="5"/>
  <c r="C53" i="5"/>
  <c r="G52" i="5"/>
  <c r="F52" i="5"/>
  <c r="E52" i="5"/>
  <c r="D52" i="5"/>
  <c r="C52" i="5"/>
  <c r="G51" i="5"/>
  <c r="F51" i="5"/>
  <c r="E51" i="5"/>
  <c r="D51" i="5"/>
  <c r="C51" i="5"/>
  <c r="G50" i="5"/>
  <c r="F50" i="5"/>
  <c r="E50" i="5"/>
  <c r="D50" i="5"/>
  <c r="C50" i="5"/>
  <c r="G49" i="5"/>
  <c r="F49" i="5"/>
  <c r="E49" i="5"/>
  <c r="D49" i="5"/>
  <c r="C49" i="5"/>
  <c r="G48" i="5"/>
  <c r="F48" i="5"/>
  <c r="E48" i="5"/>
  <c r="D48" i="5"/>
  <c r="C48" i="5"/>
  <c r="G47" i="5"/>
  <c r="F47" i="5"/>
  <c r="E47" i="5"/>
  <c r="D47" i="5"/>
  <c r="C47" i="5"/>
  <c r="G46" i="5"/>
  <c r="F46" i="5"/>
  <c r="E46" i="5"/>
  <c r="D46" i="5"/>
  <c r="C46" i="5"/>
  <c r="G45" i="5"/>
  <c r="F45" i="5"/>
  <c r="E45" i="5"/>
  <c r="D45" i="5"/>
  <c r="C45" i="5"/>
  <c r="G44" i="5"/>
  <c r="F44" i="5"/>
  <c r="E44" i="5"/>
  <c r="D44" i="5"/>
  <c r="C44" i="5"/>
  <c r="G43" i="5"/>
  <c r="F43" i="5"/>
  <c r="E43" i="5"/>
  <c r="D43" i="5"/>
  <c r="C43" i="5"/>
  <c r="G42" i="5"/>
  <c r="F42" i="5"/>
  <c r="E42" i="5"/>
  <c r="D42" i="5"/>
  <c r="C42" i="5"/>
  <c r="G41" i="5"/>
  <c r="F41" i="5"/>
  <c r="E41" i="5"/>
  <c r="D41" i="5"/>
  <c r="C41" i="5"/>
  <c r="G40" i="5"/>
  <c r="F40" i="5"/>
  <c r="E40" i="5"/>
  <c r="D40" i="5"/>
  <c r="C40" i="5"/>
  <c r="G39" i="5"/>
  <c r="F39" i="5"/>
  <c r="E39" i="5"/>
  <c r="D39" i="5"/>
  <c r="C39" i="5"/>
  <c r="G38" i="5"/>
  <c r="F38" i="5"/>
  <c r="E38" i="5"/>
  <c r="D38" i="5"/>
  <c r="C38" i="5"/>
  <c r="G37" i="5"/>
  <c r="F37" i="5"/>
  <c r="E37" i="5"/>
  <c r="D37" i="5"/>
  <c r="C37" i="5"/>
  <c r="G36" i="5"/>
  <c r="F36" i="5"/>
  <c r="E36" i="5"/>
  <c r="D36" i="5"/>
  <c r="C36" i="5"/>
  <c r="G35" i="5"/>
  <c r="F35" i="5"/>
  <c r="E35" i="5"/>
  <c r="D35" i="5"/>
  <c r="C35" i="5"/>
  <c r="G34" i="5"/>
  <c r="F34" i="5"/>
  <c r="E34" i="5"/>
  <c r="D34" i="5"/>
  <c r="C34" i="5"/>
  <c r="G33" i="5"/>
  <c r="F33" i="5"/>
  <c r="E33" i="5"/>
  <c r="D33" i="5"/>
  <c r="C33" i="5"/>
  <c r="G32" i="5"/>
  <c r="F32" i="5"/>
  <c r="E32" i="5"/>
  <c r="D32" i="5"/>
  <c r="C32" i="5"/>
  <c r="G31" i="5"/>
  <c r="F31" i="5"/>
  <c r="E31" i="5"/>
  <c r="D31" i="5"/>
  <c r="C31" i="5"/>
  <c r="G30" i="5"/>
  <c r="F30" i="5"/>
  <c r="E30" i="5"/>
  <c r="D30" i="5"/>
  <c r="C30" i="5"/>
  <c r="G29" i="5"/>
  <c r="F29" i="5"/>
  <c r="E29" i="5"/>
  <c r="D29" i="5"/>
  <c r="C29" i="5"/>
  <c r="G28" i="5"/>
  <c r="F28" i="5"/>
  <c r="E28" i="5"/>
  <c r="D28" i="5"/>
  <c r="C28" i="5"/>
  <c r="G27" i="5"/>
  <c r="F27" i="5"/>
  <c r="E27" i="5"/>
  <c r="D27" i="5"/>
  <c r="C27" i="5"/>
  <c r="G26" i="5"/>
  <c r="F26" i="5"/>
  <c r="E26" i="5"/>
  <c r="D26" i="5"/>
  <c r="C26" i="5"/>
  <c r="G25" i="5"/>
  <c r="F25" i="5"/>
  <c r="E25" i="5"/>
  <c r="D25" i="5"/>
  <c r="C25" i="5"/>
  <c r="G24" i="5"/>
  <c r="F24" i="5"/>
  <c r="E24" i="5"/>
  <c r="D24" i="5"/>
  <c r="C24" i="5"/>
  <c r="G23" i="5"/>
  <c r="F23" i="5"/>
  <c r="E23" i="5"/>
  <c r="D23" i="5"/>
  <c r="C23" i="5"/>
  <c r="G22" i="5"/>
  <c r="F22" i="5"/>
  <c r="E22" i="5"/>
  <c r="D22" i="5"/>
  <c r="C22" i="5"/>
  <c r="G21" i="5"/>
  <c r="F21" i="5"/>
  <c r="E21" i="5"/>
  <c r="D21" i="5"/>
  <c r="C21" i="5"/>
  <c r="G20" i="5"/>
  <c r="F20" i="5"/>
  <c r="E20" i="5"/>
  <c r="D20" i="5"/>
  <c r="C20" i="5"/>
  <c r="G19" i="5"/>
  <c r="F19" i="5"/>
  <c r="E19" i="5"/>
  <c r="D19" i="5"/>
  <c r="C19" i="5"/>
  <c r="G18" i="5"/>
  <c r="F18" i="5"/>
  <c r="E18" i="5"/>
  <c r="D18" i="5"/>
  <c r="C18" i="5"/>
  <c r="G17" i="5"/>
  <c r="F17" i="5"/>
  <c r="E17" i="5"/>
  <c r="D17" i="5"/>
  <c r="C17" i="5"/>
  <c r="G16" i="5"/>
  <c r="F16" i="5"/>
  <c r="E16" i="5"/>
  <c r="D16" i="5"/>
  <c r="C16" i="5"/>
  <c r="G15" i="5"/>
  <c r="F15" i="5"/>
  <c r="E15" i="5"/>
  <c r="D15" i="5"/>
  <c r="C15" i="5"/>
  <c r="G14" i="5"/>
  <c r="F14" i="5"/>
  <c r="E14" i="5"/>
  <c r="D14" i="5"/>
  <c r="C14" i="5"/>
  <c r="G13" i="5"/>
  <c r="F13" i="5"/>
  <c r="E13" i="5"/>
  <c r="D13" i="5"/>
  <c r="C13" i="5"/>
  <c r="G11" i="5"/>
  <c r="F11" i="5"/>
  <c r="E11" i="5"/>
  <c r="D11" i="5"/>
  <c r="C11" i="5"/>
  <c r="G10" i="5"/>
  <c r="F10" i="5"/>
  <c r="E10" i="5"/>
  <c r="D10" i="5"/>
  <c r="C10" i="5"/>
  <c r="AA48" i="4"/>
  <c r="W48" i="4"/>
  <c r="V48" i="4"/>
  <c r="U48" i="4"/>
  <c r="T48" i="4"/>
  <c r="R48" i="4"/>
  <c r="D48" i="4" s="1"/>
  <c r="K48" i="4" s="1"/>
  <c r="P48" i="4"/>
  <c r="O48" i="4"/>
  <c r="M48" i="4"/>
  <c r="L48" i="4"/>
  <c r="J48" i="4"/>
  <c r="I48" i="4"/>
  <c r="H48" i="4"/>
  <c r="G48" i="4"/>
  <c r="P45" i="4"/>
  <c r="O45" i="4"/>
  <c r="M45" i="4"/>
  <c r="L45" i="4"/>
  <c r="J45" i="4"/>
  <c r="I45" i="4"/>
  <c r="H45" i="4"/>
  <c r="G45" i="4"/>
  <c r="AA44" i="4"/>
  <c r="Y44" i="4" s="1"/>
  <c r="I43" i="4" s="1"/>
  <c r="W44" i="4"/>
  <c r="V44" i="4"/>
  <c r="U44" i="4"/>
  <c r="T44" i="4"/>
  <c r="S44" i="4" s="1"/>
  <c r="H43" i="4" s="1"/>
  <c r="R44" i="4"/>
  <c r="P44" i="4"/>
  <c r="O44" i="4"/>
  <c r="N44" i="4"/>
  <c r="M44" i="4"/>
  <c r="L44" i="4"/>
  <c r="K44" i="4"/>
  <c r="F44" i="4"/>
  <c r="AA43" i="4"/>
  <c r="Z43" i="4" s="1"/>
  <c r="W43" i="4"/>
  <c r="V43" i="4"/>
  <c r="U43" i="4"/>
  <c r="T43" i="4"/>
  <c r="R43" i="4"/>
  <c r="D43" i="4" s="1"/>
  <c r="K43" i="4" s="1"/>
  <c r="P43" i="4"/>
  <c r="O43" i="4"/>
  <c r="M43" i="4"/>
  <c r="L43" i="4"/>
  <c r="G43" i="4"/>
  <c r="AA42" i="4"/>
  <c r="W42" i="4"/>
  <c r="V42" i="4"/>
  <c r="U42" i="4"/>
  <c r="T42" i="4"/>
  <c r="S42" i="4" s="1"/>
  <c r="H41" i="4" s="1"/>
  <c r="R42" i="4"/>
  <c r="P42" i="4"/>
  <c r="O42" i="4"/>
  <c r="N42" i="4"/>
  <c r="M42" i="4"/>
  <c r="L42" i="4"/>
  <c r="K42" i="4"/>
  <c r="F42" i="4"/>
  <c r="V41" i="4"/>
  <c r="P41" i="4"/>
  <c r="O41" i="4"/>
  <c r="M41" i="4"/>
  <c r="L41" i="4"/>
  <c r="G41" i="4"/>
  <c r="AA40" i="4"/>
  <c r="Y40" i="4" s="1"/>
  <c r="I39" i="4" s="1"/>
  <c r="W40" i="4"/>
  <c r="V40" i="4"/>
  <c r="U40" i="4"/>
  <c r="T40" i="4"/>
  <c r="S40" i="4" s="1"/>
  <c r="R40" i="4"/>
  <c r="G39" i="4" s="1"/>
  <c r="P40" i="4"/>
  <c r="O40" i="4"/>
  <c r="N40" i="4"/>
  <c r="M40" i="4"/>
  <c r="L40" i="4"/>
  <c r="K40" i="4"/>
  <c r="F40" i="4"/>
  <c r="U39" i="4"/>
  <c r="R39" i="4"/>
  <c r="D39" i="4" s="1"/>
  <c r="K39" i="4" s="1"/>
  <c r="P39" i="4"/>
  <c r="O39" i="4"/>
  <c r="M39" i="4"/>
  <c r="L39" i="4"/>
  <c r="H39" i="4"/>
  <c r="AA38" i="4"/>
  <c r="Z38" i="4" s="1"/>
  <c r="J37" i="4" s="1"/>
  <c r="W38" i="4"/>
  <c r="V38" i="4"/>
  <c r="U38" i="4"/>
  <c r="T38" i="4"/>
  <c r="S38" i="4" s="1"/>
  <c r="H37" i="4" s="1"/>
  <c r="R38" i="4"/>
  <c r="G37" i="4" s="1"/>
  <c r="P38" i="4"/>
  <c r="O38" i="4"/>
  <c r="N38" i="4"/>
  <c r="M38" i="4"/>
  <c r="L38" i="4"/>
  <c r="K38" i="4"/>
  <c r="F38" i="4"/>
  <c r="U37" i="4"/>
  <c r="T37" i="4"/>
  <c r="P37" i="4"/>
  <c r="O37" i="4"/>
  <c r="M37" i="4"/>
  <c r="L37" i="4"/>
  <c r="AA36" i="4"/>
  <c r="W36" i="4"/>
  <c r="V36" i="4"/>
  <c r="U36" i="4"/>
  <c r="T36" i="4"/>
  <c r="S36" i="4" s="1"/>
  <c r="H35" i="4" s="1"/>
  <c r="R36" i="4"/>
  <c r="G35" i="4" s="1"/>
  <c r="P36" i="4"/>
  <c r="O36" i="4"/>
  <c r="N36" i="4"/>
  <c r="M36" i="4"/>
  <c r="L36" i="4"/>
  <c r="K36" i="4"/>
  <c r="F36" i="4"/>
  <c r="V35" i="4"/>
  <c r="P35" i="4"/>
  <c r="O35" i="4"/>
  <c r="M35" i="4"/>
  <c r="L35" i="4"/>
  <c r="AA34" i="4"/>
  <c r="W34" i="4"/>
  <c r="V34" i="4"/>
  <c r="U34" i="4"/>
  <c r="T34" i="4"/>
  <c r="S34" i="4" s="1"/>
  <c r="H33" i="4" s="1"/>
  <c r="R34" i="4"/>
  <c r="P34" i="4"/>
  <c r="O34" i="4"/>
  <c r="N34" i="4"/>
  <c r="M34" i="4"/>
  <c r="L34" i="4"/>
  <c r="K34" i="4"/>
  <c r="J34" i="4"/>
  <c r="I34" i="4"/>
  <c r="H34" i="4"/>
  <c r="G34" i="4"/>
  <c r="F34" i="4"/>
  <c r="P33" i="4"/>
  <c r="O33" i="4"/>
  <c r="M33" i="4"/>
  <c r="L33" i="4"/>
  <c r="G33" i="4"/>
  <c r="AA32" i="4"/>
  <c r="Z32" i="4" s="1"/>
  <c r="J31" i="4" s="1"/>
  <c r="W32" i="4"/>
  <c r="V32" i="4"/>
  <c r="U32" i="4"/>
  <c r="T32" i="4"/>
  <c r="S32" i="4" s="1"/>
  <c r="H31" i="4" s="1"/>
  <c r="R32" i="4"/>
  <c r="G31" i="4" s="1"/>
  <c r="P32" i="4"/>
  <c r="O32" i="4"/>
  <c r="N32" i="4"/>
  <c r="M32" i="4"/>
  <c r="L32" i="4"/>
  <c r="K32" i="4"/>
  <c r="J32" i="4"/>
  <c r="I32" i="4"/>
  <c r="H32" i="4"/>
  <c r="G32" i="4"/>
  <c r="F32" i="4"/>
  <c r="P31" i="4"/>
  <c r="O31" i="4"/>
  <c r="M31" i="4"/>
  <c r="L31" i="4"/>
  <c r="AA30" i="4"/>
  <c r="Z30" i="4" s="1"/>
  <c r="J29" i="4" s="1"/>
  <c r="W30" i="4"/>
  <c r="V30" i="4"/>
  <c r="U30" i="4"/>
  <c r="T30" i="4"/>
  <c r="S30" i="4" s="1"/>
  <c r="H29" i="4" s="1"/>
  <c r="R30" i="4"/>
  <c r="P30" i="4"/>
  <c r="O30" i="4"/>
  <c r="N30" i="4"/>
  <c r="M30" i="4"/>
  <c r="L30" i="4"/>
  <c r="K30" i="4"/>
  <c r="J30" i="4"/>
  <c r="I30" i="4"/>
  <c r="H30" i="4"/>
  <c r="G30" i="4"/>
  <c r="F30" i="4"/>
  <c r="P29" i="4"/>
  <c r="O29" i="4"/>
  <c r="M29" i="4"/>
  <c r="L29" i="4"/>
  <c r="G29" i="4"/>
  <c r="AA28" i="4"/>
  <c r="Y28" i="4" s="1"/>
  <c r="I27" i="4" s="1"/>
  <c r="W28" i="4"/>
  <c r="V28" i="4"/>
  <c r="U28" i="4"/>
  <c r="T28" i="4"/>
  <c r="S28" i="4" s="1"/>
  <c r="H27" i="4" s="1"/>
  <c r="R28" i="4"/>
  <c r="G27" i="4" s="1"/>
  <c r="P28" i="4"/>
  <c r="O28" i="4"/>
  <c r="N28" i="4"/>
  <c r="M28" i="4"/>
  <c r="L28" i="4"/>
  <c r="K28" i="4"/>
  <c r="J28" i="4"/>
  <c r="I28" i="4"/>
  <c r="H28" i="4"/>
  <c r="G28" i="4"/>
  <c r="F28" i="4"/>
  <c r="W27" i="4"/>
  <c r="V27" i="4"/>
  <c r="R27" i="4"/>
  <c r="D27" i="4" s="1"/>
  <c r="K27" i="4" s="1"/>
  <c r="P27" i="4"/>
  <c r="O27" i="4"/>
  <c r="M27" i="4"/>
  <c r="L27" i="4"/>
  <c r="AA26" i="4"/>
  <c r="W26" i="4"/>
  <c r="V26" i="4"/>
  <c r="U26" i="4"/>
  <c r="T26" i="4"/>
  <c r="S26" i="4" s="1"/>
  <c r="H25" i="4" s="1"/>
  <c r="R26" i="4"/>
  <c r="G25" i="4" s="1"/>
  <c r="P26" i="4"/>
  <c r="O26" i="4"/>
  <c r="N26" i="4"/>
  <c r="M26" i="4"/>
  <c r="L26" i="4"/>
  <c r="K26" i="4"/>
  <c r="J26" i="4"/>
  <c r="I26" i="4"/>
  <c r="H26" i="4"/>
  <c r="G26" i="4"/>
  <c r="F26" i="4"/>
  <c r="W25" i="4"/>
  <c r="U25" i="4"/>
  <c r="R25" i="4"/>
  <c r="D25" i="4" s="1"/>
  <c r="K25" i="4" s="1"/>
  <c r="T25" i="4"/>
  <c r="P25" i="4"/>
  <c r="O25" i="4"/>
  <c r="M25" i="4"/>
  <c r="L25" i="4"/>
  <c r="AA24" i="4"/>
  <c r="Z24" i="4" s="1"/>
  <c r="J23" i="4" s="1"/>
  <c r="W24" i="4"/>
  <c r="V24" i="4"/>
  <c r="U24" i="4"/>
  <c r="T24" i="4"/>
  <c r="S24" i="4" s="1"/>
  <c r="H23" i="4" s="1"/>
  <c r="R24" i="4"/>
  <c r="G23" i="4" s="1"/>
  <c r="P24" i="4"/>
  <c r="O24" i="4"/>
  <c r="N24" i="4"/>
  <c r="M24" i="4"/>
  <c r="L24" i="4"/>
  <c r="K24" i="4"/>
  <c r="J24" i="4"/>
  <c r="I24" i="4"/>
  <c r="H24" i="4"/>
  <c r="G24" i="4"/>
  <c r="F24" i="4"/>
  <c r="AA23" i="4"/>
  <c r="Y23" i="4" s="1"/>
  <c r="P23" i="4"/>
  <c r="O23" i="4"/>
  <c r="M23" i="4"/>
  <c r="L23" i="4"/>
  <c r="AA22" i="4"/>
  <c r="Z22" i="4" s="1"/>
  <c r="J21" i="4" s="1"/>
  <c r="W22" i="4"/>
  <c r="V22" i="4"/>
  <c r="U22" i="4"/>
  <c r="T22" i="4"/>
  <c r="S22" i="4" s="1"/>
  <c r="H21" i="4" s="1"/>
  <c r="R22" i="4"/>
  <c r="G21" i="4" s="1"/>
  <c r="P22" i="4"/>
  <c r="O22" i="4"/>
  <c r="N22" i="4"/>
  <c r="M22" i="4"/>
  <c r="L22" i="4"/>
  <c r="K22" i="4"/>
  <c r="J22" i="4"/>
  <c r="I22" i="4"/>
  <c r="H22" i="4"/>
  <c r="G22" i="4"/>
  <c r="F22" i="4"/>
  <c r="W21" i="4"/>
  <c r="U21" i="4"/>
  <c r="P21" i="4"/>
  <c r="O21" i="4"/>
  <c r="M21" i="4"/>
  <c r="L21" i="4"/>
  <c r="AA20" i="4"/>
  <c r="W20" i="4"/>
  <c r="V20" i="4"/>
  <c r="U20" i="4"/>
  <c r="T20" i="4"/>
  <c r="S20" i="4" s="1"/>
  <c r="H19" i="4" s="1"/>
  <c r="R20" i="4"/>
  <c r="P20" i="4"/>
  <c r="O20" i="4"/>
  <c r="N20" i="4"/>
  <c r="M20" i="4"/>
  <c r="L20" i="4"/>
  <c r="K20" i="4"/>
  <c r="J20" i="4"/>
  <c r="I20" i="4"/>
  <c r="H20" i="4"/>
  <c r="G20" i="4"/>
  <c r="F20" i="4"/>
  <c r="P19" i="4"/>
  <c r="O19" i="4"/>
  <c r="M19" i="4"/>
  <c r="L19" i="4"/>
  <c r="G19" i="4"/>
  <c r="AA18" i="4"/>
  <c r="Z18" i="4" s="1"/>
  <c r="J17" i="4" s="1"/>
  <c r="W18" i="4"/>
  <c r="V18" i="4"/>
  <c r="U18" i="4"/>
  <c r="T18" i="4"/>
  <c r="S18" i="4" s="1"/>
  <c r="H17" i="4" s="1"/>
  <c r="R18" i="4"/>
  <c r="G17" i="4" s="1"/>
  <c r="P18" i="4"/>
  <c r="O18" i="4"/>
  <c r="N18" i="4"/>
  <c r="M18" i="4"/>
  <c r="L18" i="4"/>
  <c r="K18" i="4"/>
  <c r="J18" i="4"/>
  <c r="I18" i="4"/>
  <c r="H18" i="4"/>
  <c r="G18" i="4"/>
  <c r="F18" i="4"/>
  <c r="P17" i="4"/>
  <c r="O17" i="4"/>
  <c r="M17" i="4"/>
  <c r="L17" i="4"/>
  <c r="AA16" i="4"/>
  <c r="Z16" i="4"/>
  <c r="J15" i="4" s="1"/>
  <c r="Y16" i="4"/>
  <c r="I15" i="4" s="1"/>
  <c r="W16" i="4"/>
  <c r="V16" i="4"/>
  <c r="U16" i="4"/>
  <c r="T16" i="4"/>
  <c r="S16" i="4" s="1"/>
  <c r="H15" i="4" s="1"/>
  <c r="R16" i="4"/>
  <c r="G15" i="4" s="1"/>
  <c r="P16" i="4"/>
  <c r="O16" i="4"/>
  <c r="N16" i="4"/>
  <c r="M16" i="4"/>
  <c r="L16" i="4"/>
  <c r="K16" i="4"/>
  <c r="J16" i="4"/>
  <c r="I16" i="4"/>
  <c r="H16" i="4"/>
  <c r="G16" i="4"/>
  <c r="F16" i="4"/>
  <c r="V15" i="4"/>
  <c r="P15" i="4"/>
  <c r="O15" i="4"/>
  <c r="M15" i="4"/>
  <c r="L15" i="4"/>
  <c r="AA14" i="4"/>
  <c r="Z14" i="4" s="1"/>
  <c r="J13" i="4" s="1"/>
  <c r="W14" i="4"/>
  <c r="V14" i="4"/>
  <c r="U14" i="4"/>
  <c r="T14" i="4"/>
  <c r="S14" i="4" s="1"/>
  <c r="H13" i="4" s="1"/>
  <c r="R14" i="4"/>
  <c r="P14" i="4"/>
  <c r="O14" i="4"/>
  <c r="N14" i="4"/>
  <c r="M14" i="4"/>
  <c r="L14" i="4"/>
  <c r="K14" i="4"/>
  <c r="J14" i="4"/>
  <c r="I14" i="4"/>
  <c r="H14" i="4"/>
  <c r="G14" i="4"/>
  <c r="F14" i="4"/>
  <c r="T13" i="4"/>
  <c r="R13" i="4"/>
  <c r="AA13" i="4"/>
  <c r="P13" i="4"/>
  <c r="O13" i="4"/>
  <c r="M13" i="4"/>
  <c r="L13" i="4"/>
  <c r="G13" i="4"/>
  <c r="AA12" i="4"/>
  <c r="Z12" i="4" s="1"/>
  <c r="J11" i="4" s="1"/>
  <c r="W12" i="4"/>
  <c r="V12" i="4"/>
  <c r="U12" i="4"/>
  <c r="T12" i="4"/>
  <c r="S12" i="4" s="1"/>
  <c r="H11" i="4" s="1"/>
  <c r="R12" i="4"/>
  <c r="G11" i="4" s="1"/>
  <c r="P12" i="4"/>
  <c r="O12" i="4"/>
  <c r="N12" i="4"/>
  <c r="M12" i="4"/>
  <c r="L12" i="4"/>
  <c r="K12" i="4"/>
  <c r="J12" i="4"/>
  <c r="I12" i="4"/>
  <c r="H12" i="4"/>
  <c r="G12" i="4"/>
  <c r="F12" i="4"/>
  <c r="R11" i="4"/>
  <c r="P11" i="4"/>
  <c r="O11" i="4"/>
  <c r="M11" i="4"/>
  <c r="L11" i="4"/>
  <c r="AA10" i="4"/>
  <c r="W10" i="4"/>
  <c r="V10" i="4"/>
  <c r="U10" i="4"/>
  <c r="T10" i="4"/>
  <c r="S10" i="4" s="1"/>
  <c r="H9" i="4" s="1"/>
  <c r="R10" i="4"/>
  <c r="P10" i="4"/>
  <c r="O10" i="4"/>
  <c r="N10" i="4"/>
  <c r="M10" i="4"/>
  <c r="L10" i="4"/>
  <c r="K10" i="4"/>
  <c r="J10" i="4"/>
  <c r="I10" i="4"/>
  <c r="H10" i="4"/>
  <c r="G10" i="4"/>
  <c r="F10" i="4"/>
  <c r="P9" i="4"/>
  <c r="O9" i="4"/>
  <c r="M9" i="4"/>
  <c r="L9" i="4"/>
  <c r="G9" i="4"/>
  <c r="AA8" i="4"/>
  <c r="Z8" i="4" s="1"/>
  <c r="J7" i="4" s="1"/>
  <c r="W8" i="4"/>
  <c r="V8" i="4"/>
  <c r="U8" i="4"/>
  <c r="T8" i="4"/>
  <c r="S8" i="4" s="1"/>
  <c r="H7" i="4" s="1"/>
  <c r="R8" i="4"/>
  <c r="G7" i="4" s="1"/>
  <c r="P8" i="4"/>
  <c r="O8" i="4"/>
  <c r="N8" i="4"/>
  <c r="M8" i="4"/>
  <c r="L8" i="4"/>
  <c r="K8" i="4"/>
  <c r="J8" i="4"/>
  <c r="I8" i="4"/>
  <c r="H8" i="4"/>
  <c r="G8" i="4"/>
  <c r="F8" i="4"/>
  <c r="P7" i="4"/>
  <c r="O7" i="4"/>
  <c r="M7" i="4"/>
  <c r="L7" i="4"/>
  <c r="AA6" i="4"/>
  <c r="Z6" i="4" s="1"/>
  <c r="AA5" i="4"/>
  <c r="W5" i="4"/>
  <c r="V5" i="4"/>
  <c r="U5" i="4"/>
  <c r="T5" i="4"/>
  <c r="S5" i="4" s="1"/>
  <c r="R5" i="4"/>
  <c r="AA4" i="4"/>
  <c r="Z4" i="4"/>
  <c r="Y4" i="4"/>
  <c r="W4" i="4"/>
  <c r="V4" i="4"/>
  <c r="U4" i="4"/>
  <c r="T4" i="4"/>
  <c r="R4" i="4"/>
  <c r="AA36" i="3"/>
  <c r="Z36" i="3"/>
  <c r="Y36" i="3"/>
  <c r="I35" i="3" s="1"/>
  <c r="W36" i="3"/>
  <c r="V36" i="3"/>
  <c r="U36" i="3"/>
  <c r="T36" i="3"/>
  <c r="S36" i="3"/>
  <c r="R36" i="3"/>
  <c r="P36" i="3"/>
  <c r="O36" i="3"/>
  <c r="N36" i="3"/>
  <c r="M36" i="3"/>
  <c r="L36" i="3"/>
  <c r="K36" i="3"/>
  <c r="F36" i="3"/>
  <c r="AA35" i="3"/>
  <c r="Z35" i="3" s="1"/>
  <c r="Y35" i="3"/>
  <c r="W35" i="3"/>
  <c r="V35" i="3"/>
  <c r="U35" i="3"/>
  <c r="T35" i="3"/>
  <c r="R35" i="3"/>
  <c r="D35" i="3" s="1"/>
  <c r="D39" i="3" s="1"/>
  <c r="P35" i="3"/>
  <c r="O35" i="3"/>
  <c r="M35" i="3"/>
  <c r="L35" i="3"/>
  <c r="J35" i="3"/>
  <c r="H35" i="3"/>
  <c r="G35" i="3"/>
  <c r="AA34" i="3"/>
  <c r="Z34" i="3"/>
  <c r="Y34" i="3"/>
  <c r="I33" i="3" s="1"/>
  <c r="W34" i="3"/>
  <c r="V34" i="3"/>
  <c r="U34" i="3"/>
  <c r="T34" i="3"/>
  <c r="S34" i="3" s="1"/>
  <c r="R34" i="3"/>
  <c r="G33" i="3" s="1"/>
  <c r="P34" i="3"/>
  <c r="O34" i="3"/>
  <c r="N34" i="3"/>
  <c r="M34" i="3"/>
  <c r="L34" i="3"/>
  <c r="K34" i="3"/>
  <c r="J34" i="3"/>
  <c r="I34" i="3"/>
  <c r="H34" i="3"/>
  <c r="G34" i="3"/>
  <c r="F34" i="3"/>
  <c r="AA33" i="3"/>
  <c r="Z33" i="3" s="1"/>
  <c r="V33" i="3"/>
  <c r="U33" i="3"/>
  <c r="T33" i="3"/>
  <c r="S33" i="3" s="1"/>
  <c r="E33" i="3" s="1"/>
  <c r="R33" i="3"/>
  <c r="D33" i="3" s="1"/>
  <c r="K33" i="3" s="1"/>
  <c r="Q33" i="3"/>
  <c r="W33" i="3" s="1"/>
  <c r="P33" i="3"/>
  <c r="O33" i="3"/>
  <c r="M33" i="3"/>
  <c r="L33" i="3"/>
  <c r="J33" i="3"/>
  <c r="H33" i="3"/>
  <c r="AA32" i="3"/>
  <c r="Y32" i="3" s="1"/>
  <c r="Z32" i="3"/>
  <c r="J31" i="3" s="1"/>
  <c r="W32" i="3"/>
  <c r="V32" i="3"/>
  <c r="U32" i="3"/>
  <c r="T32" i="3"/>
  <c r="S32" i="3" s="1"/>
  <c r="H31" i="3" s="1"/>
  <c r="R32" i="3"/>
  <c r="G31" i="3" s="1"/>
  <c r="P32" i="3"/>
  <c r="O32" i="3"/>
  <c r="N32" i="3"/>
  <c r="M32" i="3"/>
  <c r="L32" i="3"/>
  <c r="K32" i="3"/>
  <c r="J32" i="3"/>
  <c r="I32" i="3"/>
  <c r="H32" i="3"/>
  <c r="G32" i="3"/>
  <c r="F32" i="3"/>
  <c r="Q31" i="3"/>
  <c r="P31" i="3"/>
  <c r="O31" i="3"/>
  <c r="M31" i="3"/>
  <c r="L31" i="3"/>
  <c r="I31" i="3"/>
  <c r="AA30" i="3"/>
  <c r="Z30" i="3" s="1"/>
  <c r="W30" i="3"/>
  <c r="V30" i="3"/>
  <c r="U30" i="3"/>
  <c r="T30" i="3"/>
  <c r="S30" i="3" s="1"/>
  <c r="R30" i="3"/>
  <c r="G29" i="3" s="1"/>
  <c r="P30" i="3"/>
  <c r="O30" i="3"/>
  <c r="N30" i="3"/>
  <c r="M30" i="3"/>
  <c r="L30" i="3"/>
  <c r="K30" i="3"/>
  <c r="J30" i="3"/>
  <c r="I30" i="3"/>
  <c r="H30" i="3"/>
  <c r="G30" i="3"/>
  <c r="F30" i="3"/>
  <c r="AA29" i="3"/>
  <c r="Z29" i="3" s="1"/>
  <c r="Y29" i="3"/>
  <c r="V29" i="3"/>
  <c r="T29" i="3"/>
  <c r="R29" i="3"/>
  <c r="Q29" i="3"/>
  <c r="P29" i="3"/>
  <c r="O29" i="3"/>
  <c r="M29" i="3"/>
  <c r="L29" i="3"/>
  <c r="J29" i="3"/>
  <c r="H29" i="3"/>
  <c r="D29" i="3"/>
  <c r="K29" i="3" s="1"/>
  <c r="AA28" i="3"/>
  <c r="Z28" i="3"/>
  <c r="J27" i="3" s="1"/>
  <c r="Y28" i="3"/>
  <c r="W28" i="3"/>
  <c r="V28" i="3"/>
  <c r="U28" i="3"/>
  <c r="T28" i="3"/>
  <c r="S28" i="3"/>
  <c r="H27" i="3" s="1"/>
  <c r="R28" i="3"/>
  <c r="P28" i="3"/>
  <c r="O28" i="3"/>
  <c r="N28" i="3"/>
  <c r="M28" i="3"/>
  <c r="L28" i="3"/>
  <c r="K28" i="3"/>
  <c r="J28" i="3"/>
  <c r="I28" i="3"/>
  <c r="H28" i="3"/>
  <c r="G28" i="3"/>
  <c r="F28" i="3"/>
  <c r="W27" i="3"/>
  <c r="U27" i="3"/>
  <c r="Q27" i="3"/>
  <c r="V27" i="3" s="1"/>
  <c r="P27" i="3"/>
  <c r="O27" i="3"/>
  <c r="M27" i="3"/>
  <c r="L27" i="3"/>
  <c r="I27" i="3"/>
  <c r="G27" i="3"/>
  <c r="AA26" i="3"/>
  <c r="Z26" i="3" s="1"/>
  <c r="Y26" i="3"/>
  <c r="W26" i="3"/>
  <c r="V26" i="3"/>
  <c r="U26" i="3"/>
  <c r="T26" i="3"/>
  <c r="S26" i="3" s="1"/>
  <c r="H25" i="3" s="1"/>
  <c r="R26" i="3"/>
  <c r="P26" i="3"/>
  <c r="O26" i="3"/>
  <c r="N26" i="3"/>
  <c r="M26" i="3"/>
  <c r="L26" i="3"/>
  <c r="K26" i="3"/>
  <c r="J26" i="3"/>
  <c r="I26" i="3"/>
  <c r="H26" i="3"/>
  <c r="G26" i="3"/>
  <c r="F26" i="3"/>
  <c r="AA25" i="3"/>
  <c r="V25" i="3"/>
  <c r="R25" i="3"/>
  <c r="D25" i="3" s="1"/>
  <c r="K25" i="3" s="1"/>
  <c r="Q25" i="3"/>
  <c r="U25" i="3" s="1"/>
  <c r="P25" i="3"/>
  <c r="O25" i="3"/>
  <c r="M25" i="3"/>
  <c r="L25" i="3"/>
  <c r="J25" i="3"/>
  <c r="I25" i="3"/>
  <c r="G25" i="3"/>
  <c r="AA24" i="3"/>
  <c r="Z24" i="3"/>
  <c r="Y24" i="3"/>
  <c r="W24" i="3"/>
  <c r="V24" i="3"/>
  <c r="U24" i="3"/>
  <c r="T24" i="3"/>
  <c r="S24" i="3"/>
  <c r="H23" i="3" s="1"/>
  <c r="R24" i="3"/>
  <c r="P24" i="3"/>
  <c r="O24" i="3"/>
  <c r="N24" i="3"/>
  <c r="M24" i="3"/>
  <c r="L24" i="3"/>
  <c r="K24" i="3"/>
  <c r="J24" i="3"/>
  <c r="I24" i="3"/>
  <c r="H24" i="3"/>
  <c r="G24" i="3"/>
  <c r="F24" i="3"/>
  <c r="Q23" i="3"/>
  <c r="V23" i="3" s="1"/>
  <c r="P23" i="3"/>
  <c r="O23" i="3"/>
  <c r="M23" i="3"/>
  <c r="L23" i="3"/>
  <c r="J23" i="3"/>
  <c r="I23" i="3"/>
  <c r="G23" i="3"/>
  <c r="AA22" i="3"/>
  <c r="Y22" i="3" s="1"/>
  <c r="I21" i="3" s="1"/>
  <c r="Z22" i="3"/>
  <c r="W22" i="3"/>
  <c r="V22" i="3"/>
  <c r="U22" i="3"/>
  <c r="T22" i="3"/>
  <c r="S22" i="3"/>
  <c r="H21" i="3" s="1"/>
  <c r="R22" i="3"/>
  <c r="P22" i="3"/>
  <c r="O22" i="3"/>
  <c r="N22" i="3"/>
  <c r="M22" i="3"/>
  <c r="L22" i="3"/>
  <c r="K22" i="3"/>
  <c r="J22" i="3"/>
  <c r="I22" i="3"/>
  <c r="H22" i="3"/>
  <c r="G22" i="3"/>
  <c r="F22" i="3"/>
  <c r="AA21" i="3"/>
  <c r="Z21" i="3" s="1"/>
  <c r="Y21" i="3"/>
  <c r="W21" i="3"/>
  <c r="V21" i="3"/>
  <c r="U21" i="3"/>
  <c r="T21" i="3"/>
  <c r="R21" i="3"/>
  <c r="Q21" i="3"/>
  <c r="P21" i="3"/>
  <c r="O21" i="3"/>
  <c r="M21" i="3"/>
  <c r="L21" i="3"/>
  <c r="J21" i="3"/>
  <c r="G21" i="3"/>
  <c r="D21" i="3"/>
  <c r="K21" i="3" s="1"/>
  <c r="AA20" i="3"/>
  <c r="Y20" i="3" s="1"/>
  <c r="I19" i="3" s="1"/>
  <c r="Z20" i="3"/>
  <c r="W20" i="3"/>
  <c r="V20" i="3"/>
  <c r="U20" i="3"/>
  <c r="T20" i="3"/>
  <c r="S20" i="3"/>
  <c r="H19" i="3" s="1"/>
  <c r="R20" i="3"/>
  <c r="P20" i="3"/>
  <c r="O20" i="3"/>
  <c r="N20" i="3"/>
  <c r="M20" i="3"/>
  <c r="L20" i="3"/>
  <c r="K20" i="3"/>
  <c r="J20" i="3"/>
  <c r="I20" i="3"/>
  <c r="H20" i="3"/>
  <c r="G20" i="3"/>
  <c r="F20" i="3"/>
  <c r="W19" i="3"/>
  <c r="Q19" i="3"/>
  <c r="AA19" i="3" s="1"/>
  <c r="P19" i="3"/>
  <c r="O19" i="3"/>
  <c r="M19" i="3"/>
  <c r="L19" i="3"/>
  <c r="J19" i="3"/>
  <c r="G19" i="3"/>
  <c r="AA18" i="3"/>
  <c r="Z18" i="3"/>
  <c r="Y18" i="3"/>
  <c r="I17" i="3" s="1"/>
  <c r="W18" i="3"/>
  <c r="V18" i="3"/>
  <c r="U18" i="3"/>
  <c r="T18" i="3"/>
  <c r="S18" i="3" s="1"/>
  <c r="R18" i="3"/>
  <c r="G17" i="3" s="1"/>
  <c r="P18" i="3"/>
  <c r="O18" i="3"/>
  <c r="N18" i="3"/>
  <c r="M18" i="3"/>
  <c r="L18" i="3"/>
  <c r="K18" i="3"/>
  <c r="J18" i="3"/>
  <c r="I18" i="3"/>
  <c r="H18" i="3"/>
  <c r="G18" i="3"/>
  <c r="F18" i="3"/>
  <c r="AA17" i="3"/>
  <c r="V17" i="3"/>
  <c r="U17" i="3"/>
  <c r="T17" i="3"/>
  <c r="S17" i="3" s="1"/>
  <c r="E17" i="3" s="1"/>
  <c r="N17" i="3" s="1"/>
  <c r="R17" i="3"/>
  <c r="D17" i="3" s="1"/>
  <c r="K17" i="3" s="1"/>
  <c r="Q17" i="3"/>
  <c r="W17" i="3" s="1"/>
  <c r="P17" i="3"/>
  <c r="O17" i="3"/>
  <c r="M17" i="3"/>
  <c r="L17" i="3"/>
  <c r="J17" i="3"/>
  <c r="H17" i="3"/>
  <c r="F17" i="3"/>
  <c r="AA16" i="3"/>
  <c r="Y16" i="3" s="1"/>
  <c r="Z16" i="3"/>
  <c r="J15" i="3" s="1"/>
  <c r="W16" i="3"/>
  <c r="V16" i="3"/>
  <c r="U16" i="3"/>
  <c r="T16" i="3"/>
  <c r="S16" i="3" s="1"/>
  <c r="H15" i="3" s="1"/>
  <c r="R16" i="3"/>
  <c r="G15" i="3" s="1"/>
  <c r="P16" i="3"/>
  <c r="O16" i="3"/>
  <c r="N16" i="3"/>
  <c r="M16" i="3"/>
  <c r="L16" i="3"/>
  <c r="K16" i="3"/>
  <c r="J16" i="3"/>
  <c r="I16" i="3"/>
  <c r="H16" i="3"/>
  <c r="G16" i="3"/>
  <c r="F16" i="3"/>
  <c r="W15" i="3"/>
  <c r="Q15" i="3"/>
  <c r="P15" i="3"/>
  <c r="O15" i="3"/>
  <c r="M15" i="3"/>
  <c r="L15" i="3"/>
  <c r="I15" i="3"/>
  <c r="AA14" i="3"/>
  <c r="W14" i="3"/>
  <c r="V14" i="3"/>
  <c r="U14" i="3"/>
  <c r="T14" i="3"/>
  <c r="S14" i="3" s="1"/>
  <c r="R14" i="3"/>
  <c r="G13" i="3" s="1"/>
  <c r="P14" i="3"/>
  <c r="O14" i="3"/>
  <c r="N14" i="3"/>
  <c r="M14" i="3"/>
  <c r="L14" i="3"/>
  <c r="K14" i="3"/>
  <c r="J14" i="3"/>
  <c r="I14" i="3"/>
  <c r="H14" i="3"/>
  <c r="G14" i="3"/>
  <c r="F14" i="3"/>
  <c r="AA13" i="3"/>
  <c r="Z13" i="3" s="1"/>
  <c r="T13" i="3"/>
  <c r="R13" i="3"/>
  <c r="D13" i="3" s="1"/>
  <c r="K13" i="3" s="1"/>
  <c r="Q13" i="3"/>
  <c r="V13" i="3" s="1"/>
  <c r="P13" i="3"/>
  <c r="O13" i="3"/>
  <c r="M13" i="3"/>
  <c r="L13" i="3"/>
  <c r="H13" i="3"/>
  <c r="AA12" i="3"/>
  <c r="Z12" i="3"/>
  <c r="J11" i="3" s="1"/>
  <c r="Y12" i="3"/>
  <c r="W12" i="3"/>
  <c r="V12" i="3"/>
  <c r="U12" i="3"/>
  <c r="T12" i="3"/>
  <c r="S12" i="3"/>
  <c r="H11" i="3" s="1"/>
  <c r="R12" i="3"/>
  <c r="P12" i="3"/>
  <c r="O12" i="3"/>
  <c r="N12" i="3"/>
  <c r="M12" i="3"/>
  <c r="L12" i="3"/>
  <c r="K12" i="3"/>
  <c r="J12" i="3"/>
  <c r="I12" i="3"/>
  <c r="H12" i="3"/>
  <c r="G12" i="3"/>
  <c r="F12" i="3"/>
  <c r="W11" i="3"/>
  <c r="U11" i="3"/>
  <c r="Q11" i="3"/>
  <c r="P11" i="3"/>
  <c r="O11" i="3"/>
  <c r="M11" i="3"/>
  <c r="L11" i="3"/>
  <c r="I11" i="3"/>
  <c r="G11" i="3"/>
  <c r="AA10" i="3"/>
  <c r="Z10" i="3" s="1"/>
  <c r="Y10" i="3"/>
  <c r="W10" i="3"/>
  <c r="V10" i="3"/>
  <c r="U10" i="3"/>
  <c r="T10" i="3"/>
  <c r="S10" i="3" s="1"/>
  <c r="H9" i="3" s="1"/>
  <c r="R10" i="3"/>
  <c r="P10" i="3"/>
  <c r="O10" i="3"/>
  <c r="N10" i="3"/>
  <c r="M10" i="3"/>
  <c r="L10" i="3"/>
  <c r="K10" i="3"/>
  <c r="J10" i="3"/>
  <c r="I10" i="3"/>
  <c r="H10" i="3"/>
  <c r="G10" i="3"/>
  <c r="F10" i="3"/>
  <c r="AA9" i="3"/>
  <c r="Z9" i="3" s="1"/>
  <c r="Y9" i="3"/>
  <c r="W9" i="3"/>
  <c r="V9" i="3"/>
  <c r="R9" i="3"/>
  <c r="Q9" i="3"/>
  <c r="U9" i="3" s="1"/>
  <c r="P9" i="3"/>
  <c r="O9" i="3"/>
  <c r="M9" i="3"/>
  <c r="L9" i="3"/>
  <c r="J9" i="3"/>
  <c r="I9" i="3"/>
  <c r="G9" i="3"/>
  <c r="D9" i="3"/>
  <c r="K9" i="3" s="1"/>
  <c r="AA8" i="3"/>
  <c r="Z8" i="3"/>
  <c r="Y8" i="3"/>
  <c r="W8" i="3"/>
  <c r="V8" i="3"/>
  <c r="U8" i="3"/>
  <c r="T8" i="3"/>
  <c r="S8" i="3"/>
  <c r="H7" i="3" s="1"/>
  <c r="R8" i="3"/>
  <c r="P8" i="3"/>
  <c r="O8" i="3"/>
  <c r="N8" i="3"/>
  <c r="M8" i="3"/>
  <c r="L8" i="3"/>
  <c r="K8" i="3"/>
  <c r="J8" i="3"/>
  <c r="I8" i="3"/>
  <c r="H8" i="3"/>
  <c r="G8" i="3"/>
  <c r="F8" i="3"/>
  <c r="U7" i="3"/>
  <c r="Q7" i="3"/>
  <c r="V7" i="3" s="1"/>
  <c r="P7" i="3"/>
  <c r="O7" i="3"/>
  <c r="M7" i="3"/>
  <c r="L7" i="3"/>
  <c r="J7" i="3"/>
  <c r="I7" i="3"/>
  <c r="G7" i="3"/>
  <c r="AA6" i="3"/>
  <c r="Z6" i="3"/>
  <c r="Y6" i="3"/>
  <c r="AA5" i="3"/>
  <c r="Y5" i="3" s="1"/>
  <c r="Z5" i="3"/>
  <c r="W5" i="3"/>
  <c r="V5" i="3"/>
  <c r="U5" i="3"/>
  <c r="T5" i="3"/>
  <c r="S5" i="3"/>
  <c r="R5" i="3"/>
  <c r="AA4" i="3"/>
  <c r="Z4" i="3" s="1"/>
  <c r="W4" i="3"/>
  <c r="V4" i="3"/>
  <c r="U4" i="3"/>
  <c r="T4" i="3"/>
  <c r="R4" i="3"/>
  <c r="S59" i="2"/>
  <c r="AA54" i="2"/>
  <c r="AA53" i="2"/>
  <c r="S53" i="2"/>
  <c r="AA52" i="2"/>
  <c r="Z52" i="2" s="1"/>
  <c r="Y52" i="2"/>
  <c r="W52" i="2"/>
  <c r="V52" i="2"/>
  <c r="U52" i="2"/>
  <c r="T52" i="2"/>
  <c r="S52" i="2" s="1"/>
  <c r="E52" i="2" s="1"/>
  <c r="F52" i="2" s="1"/>
  <c r="R52" i="2"/>
  <c r="D52" i="2" s="1"/>
  <c r="D56" i="2" s="1"/>
  <c r="AA51" i="2"/>
  <c r="W51" i="2"/>
  <c r="V51" i="2"/>
  <c r="U51" i="2"/>
  <c r="T51" i="2"/>
  <c r="S51" i="2"/>
  <c r="R51" i="2"/>
  <c r="E51" i="2"/>
  <c r="F51" i="2" s="1"/>
  <c r="D51" i="2"/>
  <c r="AA50" i="2"/>
  <c r="Z50" i="2" s="1"/>
  <c r="W50" i="2"/>
  <c r="V50" i="2"/>
  <c r="U50" i="2"/>
  <c r="T50" i="2"/>
  <c r="S50" i="2" s="1"/>
  <c r="E50" i="2" s="1"/>
  <c r="R50" i="2"/>
  <c r="D50" i="2"/>
  <c r="AA49" i="2"/>
  <c r="Z49" i="2"/>
  <c r="J48" i="2" s="1"/>
  <c r="Y49" i="2"/>
  <c r="R49" i="2"/>
  <c r="AA48" i="2"/>
  <c r="W48" i="2"/>
  <c r="V48" i="2"/>
  <c r="U48" i="2"/>
  <c r="T48" i="2"/>
  <c r="S48" i="2" s="1"/>
  <c r="H47" i="2" s="1"/>
  <c r="R48" i="2"/>
  <c r="G47" i="2" s="1"/>
  <c r="P48" i="2"/>
  <c r="O48" i="2"/>
  <c r="N48" i="2"/>
  <c r="M48" i="2"/>
  <c r="L48" i="2"/>
  <c r="K48" i="2"/>
  <c r="I48" i="2"/>
  <c r="H48" i="2"/>
  <c r="G48" i="2"/>
  <c r="F48" i="2"/>
  <c r="E48" i="2"/>
  <c r="D48" i="2"/>
  <c r="AA47" i="2"/>
  <c r="Z47" i="2" s="1"/>
  <c r="Y47" i="2"/>
  <c r="I46" i="2" s="1"/>
  <c r="W47" i="2"/>
  <c r="V47" i="2"/>
  <c r="U47" i="2"/>
  <c r="T47" i="2"/>
  <c r="S47" i="2" s="1"/>
  <c r="E47" i="2" s="1"/>
  <c r="R47" i="2"/>
  <c r="Y48" i="2" s="1"/>
  <c r="I47" i="2" s="1"/>
  <c r="P47" i="2"/>
  <c r="O47" i="2"/>
  <c r="M47" i="2"/>
  <c r="L47" i="2"/>
  <c r="D47" i="2"/>
  <c r="K47" i="2" s="1"/>
  <c r="AA46" i="2"/>
  <c r="W46" i="2"/>
  <c r="V46" i="2"/>
  <c r="U46" i="2"/>
  <c r="T46" i="2"/>
  <c r="S46" i="2"/>
  <c r="H45" i="2" s="1"/>
  <c r="R46" i="2"/>
  <c r="P46" i="2"/>
  <c r="O46" i="2"/>
  <c r="N46" i="2"/>
  <c r="M46" i="2"/>
  <c r="L46" i="2"/>
  <c r="K46" i="2"/>
  <c r="J46" i="2"/>
  <c r="E46" i="2"/>
  <c r="F46" i="2" s="1"/>
  <c r="D46" i="2"/>
  <c r="AA45" i="2"/>
  <c r="Z45" i="2" s="1"/>
  <c r="J44" i="2" s="1"/>
  <c r="Y45" i="2"/>
  <c r="I44" i="2" s="1"/>
  <c r="W45" i="2"/>
  <c r="V45" i="2"/>
  <c r="U45" i="2"/>
  <c r="T45" i="2"/>
  <c r="S45" i="2" s="1"/>
  <c r="Z46" i="2" s="1"/>
  <c r="J45" i="2" s="1"/>
  <c r="R45" i="2"/>
  <c r="D45" i="2" s="1"/>
  <c r="P45" i="2"/>
  <c r="O45" i="2"/>
  <c r="M45" i="2"/>
  <c r="L45" i="2"/>
  <c r="K45" i="2"/>
  <c r="G45" i="2"/>
  <c r="E45" i="2"/>
  <c r="AA44" i="2"/>
  <c r="Y44" i="2" s="1"/>
  <c r="I43" i="2" s="1"/>
  <c r="W44" i="2"/>
  <c r="V44" i="2"/>
  <c r="U44" i="2"/>
  <c r="T44" i="2"/>
  <c r="R44" i="2"/>
  <c r="G43" i="2" s="1"/>
  <c r="P44" i="2"/>
  <c r="O44" i="2"/>
  <c r="N44" i="2"/>
  <c r="M44" i="2"/>
  <c r="L44" i="2"/>
  <c r="K44" i="2"/>
  <c r="F44" i="2"/>
  <c r="E44" i="2"/>
  <c r="D44" i="2"/>
  <c r="AA43" i="2"/>
  <c r="Z43" i="2" s="1"/>
  <c r="Y43" i="2"/>
  <c r="I42" i="2" s="1"/>
  <c r="W43" i="2"/>
  <c r="V43" i="2"/>
  <c r="U43" i="2"/>
  <c r="T43" i="2"/>
  <c r="R43" i="2"/>
  <c r="G42" i="2" s="1"/>
  <c r="P43" i="2"/>
  <c r="O43" i="2"/>
  <c r="N43" i="2"/>
  <c r="M43" i="2"/>
  <c r="L43" i="2"/>
  <c r="K43" i="2"/>
  <c r="D43" i="2"/>
  <c r="AA42" i="2"/>
  <c r="Y42" i="2" s="1"/>
  <c r="I41" i="2" s="1"/>
  <c r="W42" i="2"/>
  <c r="V42" i="2"/>
  <c r="U42" i="2"/>
  <c r="S42" i="2" s="1"/>
  <c r="H41" i="2" s="1"/>
  <c r="T42" i="2"/>
  <c r="R42" i="2"/>
  <c r="P42" i="2"/>
  <c r="O42" i="2"/>
  <c r="N42" i="2"/>
  <c r="M42" i="2"/>
  <c r="L42" i="2"/>
  <c r="K42" i="2"/>
  <c r="J42" i="2"/>
  <c r="E42" i="2"/>
  <c r="F42" i="2" s="1"/>
  <c r="D42" i="2"/>
  <c r="AA41" i="2"/>
  <c r="Z41" i="2" s="1"/>
  <c r="J40" i="2" s="1"/>
  <c r="Y41" i="2"/>
  <c r="I40" i="2" s="1"/>
  <c r="W41" i="2"/>
  <c r="V41" i="2"/>
  <c r="U41" i="2"/>
  <c r="T41" i="2"/>
  <c r="S41" i="2" s="1"/>
  <c r="R41" i="2"/>
  <c r="P41" i="2"/>
  <c r="O41" i="2"/>
  <c r="N41" i="2"/>
  <c r="M41" i="2"/>
  <c r="L41" i="2"/>
  <c r="K41" i="2"/>
  <c r="G41" i="2"/>
  <c r="AA40" i="2"/>
  <c r="W40" i="2"/>
  <c r="V40" i="2"/>
  <c r="U40" i="2"/>
  <c r="T40" i="2"/>
  <c r="R40" i="2"/>
  <c r="G39" i="2" s="1"/>
  <c r="P40" i="2"/>
  <c r="O40" i="2"/>
  <c r="N40" i="2"/>
  <c r="M40" i="2"/>
  <c r="L40" i="2"/>
  <c r="K40" i="2"/>
  <c r="F40" i="2"/>
  <c r="E40" i="2"/>
  <c r="D40" i="2"/>
  <c r="AA39" i="2"/>
  <c r="Z39" i="2" s="1"/>
  <c r="Y39" i="2"/>
  <c r="I38" i="2" s="1"/>
  <c r="W39" i="2"/>
  <c r="V39" i="2"/>
  <c r="U39" i="2"/>
  <c r="T39" i="2"/>
  <c r="S39" i="2" s="1"/>
  <c r="R39" i="2"/>
  <c r="P39" i="2"/>
  <c r="O39" i="2"/>
  <c r="N39" i="2"/>
  <c r="M39" i="2"/>
  <c r="L39" i="2"/>
  <c r="K39" i="2"/>
  <c r="AA38" i="2"/>
  <c r="W38" i="2"/>
  <c r="V38" i="2"/>
  <c r="U38" i="2"/>
  <c r="T38" i="2"/>
  <c r="S38" i="2"/>
  <c r="R38" i="2"/>
  <c r="P38" i="2"/>
  <c r="O38" i="2"/>
  <c r="N38" i="2"/>
  <c r="M38" i="2"/>
  <c r="L38" i="2"/>
  <c r="K38" i="2"/>
  <c r="J38" i="2"/>
  <c r="F38" i="2"/>
  <c r="E38" i="2"/>
  <c r="D38" i="2"/>
  <c r="AA37" i="2"/>
  <c r="Y37" i="2" s="1"/>
  <c r="I36" i="2" s="1"/>
  <c r="Z37" i="2"/>
  <c r="W37" i="2"/>
  <c r="V37" i="2"/>
  <c r="U37" i="2"/>
  <c r="T37" i="2"/>
  <c r="S37" i="2"/>
  <c r="R37" i="2"/>
  <c r="Y38" i="2" s="1"/>
  <c r="I37" i="2" s="1"/>
  <c r="P37" i="2"/>
  <c r="O37" i="2"/>
  <c r="N37" i="2"/>
  <c r="M37" i="2"/>
  <c r="L37" i="2"/>
  <c r="K37" i="2"/>
  <c r="H37" i="2"/>
  <c r="G37" i="2"/>
  <c r="D37" i="2"/>
  <c r="AA36" i="2"/>
  <c r="Y36" i="2" s="1"/>
  <c r="I35" i="2" s="1"/>
  <c r="W36" i="2"/>
  <c r="V36" i="2"/>
  <c r="U36" i="2"/>
  <c r="T36" i="2"/>
  <c r="S36" i="2"/>
  <c r="R36" i="2"/>
  <c r="P36" i="2"/>
  <c r="O36" i="2"/>
  <c r="N36" i="2"/>
  <c r="M36" i="2"/>
  <c r="L36" i="2"/>
  <c r="K36" i="2"/>
  <c r="J36" i="2"/>
  <c r="H36" i="2"/>
  <c r="G36" i="2"/>
  <c r="F36" i="2"/>
  <c r="E36" i="2"/>
  <c r="D36" i="2"/>
  <c r="AA35" i="2"/>
  <c r="Z35" i="2"/>
  <c r="Y35" i="2"/>
  <c r="I34" i="2" s="1"/>
  <c r="W35" i="2"/>
  <c r="V35" i="2"/>
  <c r="U35" i="2"/>
  <c r="S35" i="2" s="1"/>
  <c r="T35" i="2"/>
  <c r="R35" i="2"/>
  <c r="P35" i="2"/>
  <c r="O35" i="2"/>
  <c r="M35" i="2"/>
  <c r="L35" i="2"/>
  <c r="H35" i="2"/>
  <c r="G35" i="2"/>
  <c r="D35" i="2"/>
  <c r="K35" i="2" s="1"/>
  <c r="AA34" i="2"/>
  <c r="W34" i="2"/>
  <c r="V34" i="2"/>
  <c r="U34" i="2"/>
  <c r="T34" i="2"/>
  <c r="S34" i="2"/>
  <c r="H33" i="2" s="1"/>
  <c r="R34" i="2"/>
  <c r="P34" i="2"/>
  <c r="O34" i="2"/>
  <c r="N34" i="2"/>
  <c r="M34" i="2"/>
  <c r="L34" i="2"/>
  <c r="K34" i="2"/>
  <c r="J34" i="2"/>
  <c r="G34" i="2"/>
  <c r="F34" i="2"/>
  <c r="AA33" i="2"/>
  <c r="Y33" i="2" s="1"/>
  <c r="I32" i="2" s="1"/>
  <c r="Z33" i="2"/>
  <c r="J32" i="2" s="1"/>
  <c r="W33" i="2"/>
  <c r="S33" i="2" s="1"/>
  <c r="V33" i="2"/>
  <c r="U33" i="2"/>
  <c r="T33" i="2"/>
  <c r="R33" i="2"/>
  <c r="Y34" i="2" s="1"/>
  <c r="I33" i="2" s="1"/>
  <c r="O33" i="2"/>
  <c r="N33" i="2"/>
  <c r="L33" i="2"/>
  <c r="K33" i="2"/>
  <c r="G33" i="2"/>
  <c r="D33" i="2"/>
  <c r="M33" i="2" s="1"/>
  <c r="AA32" i="2"/>
  <c r="W32" i="2"/>
  <c r="V32" i="2"/>
  <c r="U32" i="2"/>
  <c r="T32" i="2"/>
  <c r="R32" i="2"/>
  <c r="G31" i="2" s="1"/>
  <c r="P32" i="2"/>
  <c r="O32" i="2"/>
  <c r="N32" i="2"/>
  <c r="M32" i="2"/>
  <c r="L32" i="2"/>
  <c r="K32" i="2"/>
  <c r="G32" i="2"/>
  <c r="F32" i="2"/>
  <c r="AA31" i="2"/>
  <c r="Y31" i="2" s="1"/>
  <c r="I30" i="2" s="1"/>
  <c r="Z31" i="2"/>
  <c r="J30" i="2" s="1"/>
  <c r="W31" i="2"/>
  <c r="V31" i="2"/>
  <c r="U31" i="2"/>
  <c r="S31" i="2" s="1"/>
  <c r="T31" i="2"/>
  <c r="R31" i="2"/>
  <c r="Y32" i="2" s="1"/>
  <c r="I31" i="2" s="1"/>
  <c r="P31" i="2"/>
  <c r="N31" i="2"/>
  <c r="M31" i="2"/>
  <c r="L31" i="2"/>
  <c r="K31" i="2"/>
  <c r="D31" i="2"/>
  <c r="AA30" i="2"/>
  <c r="Y30" i="2" s="1"/>
  <c r="I29" i="2" s="1"/>
  <c r="W30" i="2"/>
  <c r="S30" i="2" s="1"/>
  <c r="H29" i="2" s="1"/>
  <c r="V30" i="2"/>
  <c r="U30" i="2"/>
  <c r="T30" i="2"/>
  <c r="R30" i="2"/>
  <c r="G29" i="2" s="1"/>
  <c r="P30" i="2"/>
  <c r="O30" i="2"/>
  <c r="N30" i="2"/>
  <c r="M30" i="2"/>
  <c r="L30" i="2"/>
  <c r="K30" i="2"/>
  <c r="G30" i="2"/>
  <c r="F30" i="2"/>
  <c r="AA29" i="2"/>
  <c r="Z29" i="2"/>
  <c r="Y29" i="2"/>
  <c r="W29" i="2"/>
  <c r="V29" i="2"/>
  <c r="U29" i="2"/>
  <c r="T29" i="2"/>
  <c r="S29" i="2"/>
  <c r="E29" i="2" s="1"/>
  <c r="E83" i="2" s="1"/>
  <c r="R29" i="2"/>
  <c r="P29" i="2"/>
  <c r="O29" i="2"/>
  <c r="M29" i="2"/>
  <c r="L29" i="2"/>
  <c r="F29" i="2"/>
  <c r="D29" i="2"/>
  <c r="AA28" i="2"/>
  <c r="Y28" i="2" s="1"/>
  <c r="I27" i="2" s="1"/>
  <c r="W28" i="2"/>
  <c r="V28" i="2"/>
  <c r="U28" i="2"/>
  <c r="T28" i="2"/>
  <c r="S28" i="2"/>
  <c r="R28" i="2"/>
  <c r="P28" i="2"/>
  <c r="O28" i="2"/>
  <c r="N28" i="2"/>
  <c r="M28" i="2"/>
  <c r="L28" i="2"/>
  <c r="K28" i="2"/>
  <c r="J28" i="2"/>
  <c r="I28" i="2"/>
  <c r="H28" i="2"/>
  <c r="G28" i="2"/>
  <c r="F28" i="2"/>
  <c r="AA27" i="2"/>
  <c r="Z27" i="2"/>
  <c r="Y27" i="2"/>
  <c r="I26" i="2" s="1"/>
  <c r="W27" i="2"/>
  <c r="V27" i="2"/>
  <c r="U27" i="2"/>
  <c r="S27" i="2" s="1"/>
  <c r="Z28" i="2" s="1"/>
  <c r="J27" i="2" s="1"/>
  <c r="T27" i="2"/>
  <c r="R27" i="2"/>
  <c r="P27" i="2"/>
  <c r="O27" i="2"/>
  <c r="M27" i="2"/>
  <c r="L27" i="2"/>
  <c r="H27" i="2"/>
  <c r="G27" i="2"/>
  <c r="D27" i="2"/>
  <c r="K27" i="2" s="1"/>
  <c r="AA26" i="2"/>
  <c r="W26" i="2"/>
  <c r="V26" i="2"/>
  <c r="U26" i="2"/>
  <c r="S26" i="2" s="1"/>
  <c r="H25" i="2" s="1"/>
  <c r="T26" i="2"/>
  <c r="R26" i="2"/>
  <c r="P26" i="2"/>
  <c r="O26" i="2"/>
  <c r="N26" i="2"/>
  <c r="M26" i="2"/>
  <c r="L26" i="2"/>
  <c r="K26" i="2"/>
  <c r="J26" i="2"/>
  <c r="G26" i="2"/>
  <c r="F26" i="2"/>
  <c r="AA25" i="2"/>
  <c r="Y25" i="2" s="1"/>
  <c r="I24" i="2" s="1"/>
  <c r="Z25" i="2"/>
  <c r="J24" i="2" s="1"/>
  <c r="W25" i="2"/>
  <c r="S25" i="2" s="1"/>
  <c r="V25" i="2"/>
  <c r="U25" i="2"/>
  <c r="T25" i="2"/>
  <c r="R25" i="2"/>
  <c r="Y26" i="2" s="1"/>
  <c r="I25" i="2" s="1"/>
  <c r="P25" i="2"/>
  <c r="O25" i="2"/>
  <c r="M25" i="2"/>
  <c r="L25" i="2"/>
  <c r="G25" i="2"/>
  <c r="D25" i="2"/>
  <c r="K25" i="2" s="1"/>
  <c r="AA24" i="2"/>
  <c r="W24" i="2"/>
  <c r="V24" i="2"/>
  <c r="U24" i="2"/>
  <c r="T24" i="2"/>
  <c r="R24" i="2"/>
  <c r="G23" i="2" s="1"/>
  <c r="P24" i="2"/>
  <c r="O24" i="2"/>
  <c r="N24" i="2"/>
  <c r="M24" i="2"/>
  <c r="L24" i="2"/>
  <c r="K24" i="2"/>
  <c r="G24" i="2"/>
  <c r="F24" i="2"/>
  <c r="AA23" i="2"/>
  <c r="Y23" i="2" s="1"/>
  <c r="I22" i="2" s="1"/>
  <c r="Z23" i="2"/>
  <c r="J22" i="2" s="1"/>
  <c r="W23" i="2"/>
  <c r="V23" i="2"/>
  <c r="U23" i="2"/>
  <c r="T23" i="2"/>
  <c r="S23" i="2"/>
  <c r="E23" i="2" s="1"/>
  <c r="R23" i="2"/>
  <c r="Y24" i="2" s="1"/>
  <c r="I23" i="2" s="1"/>
  <c r="P23" i="2"/>
  <c r="O23" i="2"/>
  <c r="M23" i="2"/>
  <c r="L23" i="2"/>
  <c r="D23" i="2"/>
  <c r="K23" i="2" s="1"/>
  <c r="AA22" i="2"/>
  <c r="Y22" i="2" s="1"/>
  <c r="I21" i="2" s="1"/>
  <c r="W22" i="2"/>
  <c r="S22" i="2" s="1"/>
  <c r="H21" i="2" s="1"/>
  <c r="V22" i="2"/>
  <c r="U22" i="2"/>
  <c r="T22" i="2"/>
  <c r="R22" i="2"/>
  <c r="G21" i="2" s="1"/>
  <c r="P22" i="2"/>
  <c r="O22" i="2"/>
  <c r="N22" i="2"/>
  <c r="M22" i="2"/>
  <c r="L22" i="2"/>
  <c r="K22" i="2"/>
  <c r="H22" i="2"/>
  <c r="G22" i="2"/>
  <c r="F22" i="2"/>
  <c r="AA21" i="2"/>
  <c r="Z21" i="2"/>
  <c r="Y21" i="2"/>
  <c r="W21" i="2"/>
  <c r="V21" i="2"/>
  <c r="U21" i="2"/>
  <c r="T21" i="2"/>
  <c r="S21" i="2"/>
  <c r="E21" i="2" s="1"/>
  <c r="R21" i="2"/>
  <c r="P21" i="2"/>
  <c r="O21" i="2"/>
  <c r="M21" i="2"/>
  <c r="L21" i="2"/>
  <c r="F21" i="2"/>
  <c r="D21" i="2"/>
  <c r="AA20" i="2"/>
  <c r="Y20" i="2" s="1"/>
  <c r="I19" i="2" s="1"/>
  <c r="W20" i="2"/>
  <c r="V20" i="2"/>
  <c r="U20" i="2"/>
  <c r="T20" i="2"/>
  <c r="S20" i="2"/>
  <c r="H19" i="2" s="1"/>
  <c r="R20" i="2"/>
  <c r="P20" i="2"/>
  <c r="O20" i="2"/>
  <c r="N20" i="2"/>
  <c r="M20" i="2"/>
  <c r="L20" i="2"/>
  <c r="K20" i="2"/>
  <c r="J20" i="2"/>
  <c r="I20" i="2"/>
  <c r="H20" i="2"/>
  <c r="G20" i="2"/>
  <c r="F20" i="2"/>
  <c r="AA19" i="2"/>
  <c r="Z19" i="2"/>
  <c r="Y19" i="2"/>
  <c r="I18" i="2" s="1"/>
  <c r="W19" i="2"/>
  <c r="V19" i="2"/>
  <c r="U19" i="2"/>
  <c r="S19" i="2" s="1"/>
  <c r="T19" i="2"/>
  <c r="R19" i="2"/>
  <c r="O19" i="2"/>
  <c r="N19" i="2"/>
  <c r="L19" i="2"/>
  <c r="K19" i="2"/>
  <c r="G19" i="2"/>
  <c r="D19" i="2"/>
  <c r="M19" i="2" s="1"/>
  <c r="AA18" i="2"/>
  <c r="W18" i="2"/>
  <c r="V18" i="2"/>
  <c r="U18" i="2"/>
  <c r="S18" i="2" s="1"/>
  <c r="T18" i="2"/>
  <c r="R18" i="2"/>
  <c r="P18" i="2"/>
  <c r="O18" i="2"/>
  <c r="N18" i="2"/>
  <c r="M18" i="2"/>
  <c r="L18" i="2"/>
  <c r="K18" i="2"/>
  <c r="J18" i="2"/>
  <c r="G18" i="2"/>
  <c r="F18" i="2"/>
  <c r="AA17" i="2"/>
  <c r="Y17" i="2" s="1"/>
  <c r="I16" i="2" s="1"/>
  <c r="W17" i="2"/>
  <c r="V17" i="2"/>
  <c r="U17" i="2"/>
  <c r="T17" i="2"/>
  <c r="S17" i="2"/>
  <c r="E17" i="2" s="1"/>
  <c r="R17" i="2"/>
  <c r="Y18" i="2" s="1"/>
  <c r="I17" i="2" s="1"/>
  <c r="P17" i="2"/>
  <c r="O17" i="2"/>
  <c r="M17" i="2"/>
  <c r="L17" i="2"/>
  <c r="G17" i="2"/>
  <c r="AA16" i="2"/>
  <c r="W16" i="2"/>
  <c r="V16" i="2"/>
  <c r="U16" i="2"/>
  <c r="S16" i="2" s="1"/>
  <c r="H15" i="2" s="1"/>
  <c r="T16" i="2"/>
  <c r="R16" i="2"/>
  <c r="G15" i="2" s="1"/>
  <c r="P16" i="2"/>
  <c r="O16" i="2"/>
  <c r="N16" i="2"/>
  <c r="M16" i="2"/>
  <c r="L16" i="2"/>
  <c r="K16" i="2"/>
  <c r="F16" i="2"/>
  <c r="AA15" i="2"/>
  <c r="Y15" i="2" s="1"/>
  <c r="Z15" i="2"/>
  <c r="W15" i="2"/>
  <c r="V15" i="2"/>
  <c r="U15" i="2"/>
  <c r="S15" i="2" s="1"/>
  <c r="T15" i="2"/>
  <c r="R15" i="2"/>
  <c r="G14" i="2" s="1"/>
  <c r="O15" i="2"/>
  <c r="N15" i="2"/>
  <c r="L15" i="2"/>
  <c r="K15" i="2"/>
  <c r="D15" i="2"/>
  <c r="M15" i="2" s="1"/>
  <c r="AA14" i="2"/>
  <c r="W14" i="2"/>
  <c r="V14" i="2"/>
  <c r="U14" i="2"/>
  <c r="T14" i="2"/>
  <c r="S14" i="2"/>
  <c r="H13" i="2" s="1"/>
  <c r="R14" i="2"/>
  <c r="G13" i="2" s="1"/>
  <c r="P14" i="2"/>
  <c r="O14" i="2"/>
  <c r="N14" i="2"/>
  <c r="M14" i="2"/>
  <c r="L14" i="2"/>
  <c r="K14" i="2"/>
  <c r="J14" i="2"/>
  <c r="I14" i="2"/>
  <c r="F14" i="2"/>
  <c r="AA13" i="2"/>
  <c r="Z13" i="2"/>
  <c r="Y13" i="2"/>
  <c r="W13" i="2"/>
  <c r="V13" i="2"/>
  <c r="U13" i="2"/>
  <c r="T13" i="2"/>
  <c r="S13" i="2" s="1"/>
  <c r="R13" i="2"/>
  <c r="P13" i="2"/>
  <c r="N13" i="2"/>
  <c r="M13" i="2"/>
  <c r="L13" i="2"/>
  <c r="K13" i="2"/>
  <c r="D13" i="2"/>
  <c r="AA12" i="2"/>
  <c r="Y12" i="2" s="1"/>
  <c r="I11" i="2" s="1"/>
  <c r="W12" i="2"/>
  <c r="S12" i="2" s="1"/>
  <c r="H11" i="2" s="1"/>
  <c r="V12" i="2"/>
  <c r="U12" i="2"/>
  <c r="T12" i="2"/>
  <c r="R12" i="2"/>
  <c r="G11" i="2" s="1"/>
  <c r="P12" i="2"/>
  <c r="O12" i="2"/>
  <c r="N12" i="2"/>
  <c r="M12" i="2"/>
  <c r="L12" i="2"/>
  <c r="K12" i="2"/>
  <c r="J12" i="2"/>
  <c r="I12" i="2"/>
  <c r="G12" i="2"/>
  <c r="F12" i="2"/>
  <c r="AA11" i="2"/>
  <c r="Z11" i="2"/>
  <c r="Y11" i="2"/>
  <c r="I10" i="2" s="1"/>
  <c r="W11" i="2"/>
  <c r="V11" i="2"/>
  <c r="U11" i="2"/>
  <c r="S11" i="2" s="1"/>
  <c r="T11" i="2"/>
  <c r="R11" i="2"/>
  <c r="P11" i="2"/>
  <c r="O11" i="2"/>
  <c r="M11" i="2"/>
  <c r="L11" i="2"/>
  <c r="D11" i="2"/>
  <c r="AA10" i="2"/>
  <c r="W10" i="2"/>
  <c r="V10" i="2"/>
  <c r="U10" i="2"/>
  <c r="S10" i="2" s="1"/>
  <c r="H9" i="2" s="1"/>
  <c r="T10" i="2"/>
  <c r="R10" i="2"/>
  <c r="P10" i="2"/>
  <c r="O10" i="2"/>
  <c r="N10" i="2"/>
  <c r="M10" i="2"/>
  <c r="L10" i="2"/>
  <c r="K10" i="2"/>
  <c r="J10" i="2"/>
  <c r="G10" i="2"/>
  <c r="F10" i="2"/>
  <c r="AA9" i="2"/>
  <c r="Z9" i="2" s="1"/>
  <c r="J8" i="2" s="1"/>
  <c r="W9" i="2"/>
  <c r="V9" i="2"/>
  <c r="U9" i="2"/>
  <c r="T9" i="2"/>
  <c r="S9" i="2"/>
  <c r="E9" i="2" s="1"/>
  <c r="R9" i="2"/>
  <c r="Y10" i="2" s="1"/>
  <c r="I9" i="2" s="1"/>
  <c r="P9" i="2"/>
  <c r="O9" i="2"/>
  <c r="M9" i="2"/>
  <c r="L9" i="2"/>
  <c r="G9" i="2"/>
  <c r="AA8" i="2"/>
  <c r="W8" i="2"/>
  <c r="V8" i="2"/>
  <c r="U8" i="2"/>
  <c r="S8" i="2" s="1"/>
  <c r="H7" i="2" s="1"/>
  <c r="T8" i="2"/>
  <c r="R8" i="2"/>
  <c r="G7" i="2" s="1"/>
  <c r="P8" i="2"/>
  <c r="O8" i="2"/>
  <c r="N8" i="2"/>
  <c r="M8" i="2"/>
  <c r="M50" i="2" s="1"/>
  <c r="F62" i="2" s="1"/>
  <c r="L8" i="2"/>
  <c r="K8" i="2"/>
  <c r="F8" i="2"/>
  <c r="AA7" i="2"/>
  <c r="Y7" i="2" s="1"/>
  <c r="Z7" i="2"/>
  <c r="W7" i="2"/>
  <c r="S7" i="2" s="1"/>
  <c r="V7" i="2"/>
  <c r="U7" i="2"/>
  <c r="T7" i="2"/>
  <c r="R7" i="2"/>
  <c r="D7" i="2" s="1"/>
  <c r="P7" i="2"/>
  <c r="O7" i="2"/>
  <c r="M7" i="2"/>
  <c r="L7" i="2"/>
  <c r="AA6" i="2"/>
  <c r="Z6" i="2" s="1"/>
  <c r="AA5" i="2"/>
  <c r="Z5" i="2" s="1"/>
  <c r="Y5" i="2"/>
  <c r="W5" i="2"/>
  <c r="V5" i="2"/>
  <c r="U5" i="2"/>
  <c r="T5" i="2"/>
  <c r="S5" i="2" s="1"/>
  <c r="R5" i="2"/>
  <c r="AA4" i="2"/>
  <c r="Z4" i="2"/>
  <c r="Y4" i="2"/>
  <c r="W4" i="2"/>
  <c r="V4" i="2"/>
  <c r="U4" i="2"/>
  <c r="S4" i="2" s="1"/>
  <c r="T4" i="2"/>
  <c r="R4" i="2"/>
  <c r="Y6" i="4" l="1"/>
  <c r="Y8" i="4"/>
  <c r="I7" i="4" s="1"/>
  <c r="S4" i="4"/>
  <c r="Y38" i="4"/>
  <c r="I37" i="4" s="1"/>
  <c r="Y12" i="4"/>
  <c r="I11" i="4" s="1"/>
  <c r="V45" i="4"/>
  <c r="R45" i="4"/>
  <c r="D45" i="4" s="1"/>
  <c r="K45" i="4" s="1"/>
  <c r="T45" i="4"/>
  <c r="S43" i="4"/>
  <c r="E43" i="4" s="1"/>
  <c r="F43" i="4" s="1"/>
  <c r="V39" i="4"/>
  <c r="S39" i="4" s="1"/>
  <c r="E39" i="4" s="1"/>
  <c r="W39" i="4"/>
  <c r="V37" i="4"/>
  <c r="S37" i="4" s="1"/>
  <c r="E37" i="4" s="1"/>
  <c r="U33" i="4"/>
  <c r="W33" i="4"/>
  <c r="AA33" i="4"/>
  <c r="R33" i="4"/>
  <c r="D33" i="4" s="1"/>
  <c r="K33" i="4" s="1"/>
  <c r="V33" i="4"/>
  <c r="T31" i="4"/>
  <c r="W31" i="4"/>
  <c r="V29" i="4"/>
  <c r="R29" i="4"/>
  <c r="D29" i="4" s="1"/>
  <c r="K29" i="4" s="1"/>
  <c r="T29" i="4"/>
  <c r="U27" i="4"/>
  <c r="S27" i="4" s="1"/>
  <c r="E27" i="4" s="1"/>
  <c r="AA27" i="4"/>
  <c r="Z27" i="4" s="1"/>
  <c r="R23" i="4"/>
  <c r="D23" i="4" s="1"/>
  <c r="K23" i="4" s="1"/>
  <c r="R15" i="4"/>
  <c r="G44" i="4" s="1"/>
  <c r="T15" i="4"/>
  <c r="S15" i="4" s="1"/>
  <c r="H44" i="4" s="1"/>
  <c r="U15" i="4"/>
  <c r="W15" i="4"/>
  <c r="Y43" i="4"/>
  <c r="Z44" i="4"/>
  <c r="J43" i="4" s="1"/>
  <c r="Z40" i="4"/>
  <c r="J39" i="4" s="1"/>
  <c r="Y32" i="4"/>
  <c r="I31" i="4" s="1"/>
  <c r="Y30" i="4"/>
  <c r="I29" i="4" s="1"/>
  <c r="Z28" i="4"/>
  <c r="J27" i="4" s="1"/>
  <c r="Z23" i="4"/>
  <c r="Y24" i="4"/>
  <c r="I23" i="4" s="1"/>
  <c r="Y19" i="4"/>
  <c r="Y18" i="4"/>
  <c r="I17" i="4" s="1"/>
  <c r="Z15" i="4"/>
  <c r="J44" i="4" s="1"/>
  <c r="Y14" i="4"/>
  <c r="I13" i="4" s="1"/>
  <c r="G40" i="4"/>
  <c r="D11" i="4"/>
  <c r="K11" i="4" s="1"/>
  <c r="T11" i="4"/>
  <c r="U11" i="4"/>
  <c r="V11" i="4"/>
  <c r="W11" i="4"/>
  <c r="AA11" i="4"/>
  <c r="Y11" i="4" s="1"/>
  <c r="I40" i="4" s="1"/>
  <c r="AA7" i="4"/>
  <c r="Z7" i="4" s="1"/>
  <c r="J36" i="4" s="1"/>
  <c r="R7" i="4"/>
  <c r="D7" i="4" s="1"/>
  <c r="E62" i="2"/>
  <c r="F67" i="2"/>
  <c r="H10" i="2"/>
  <c r="E11" i="2"/>
  <c r="Z12" i="2"/>
  <c r="J11" i="2" s="1"/>
  <c r="F84" i="2"/>
  <c r="M84" i="2" s="1"/>
  <c r="D84" i="2"/>
  <c r="K7" i="2"/>
  <c r="Z14" i="2"/>
  <c r="J13" i="2" s="1"/>
  <c r="E15" i="2"/>
  <c r="H14" i="2"/>
  <c r="Z16" i="2"/>
  <c r="J15" i="2" s="1"/>
  <c r="E25" i="2"/>
  <c r="Z26" i="2"/>
  <c r="J25" i="2" s="1"/>
  <c r="H24" i="2"/>
  <c r="E31" i="2"/>
  <c r="H30" i="2"/>
  <c r="H17" i="2"/>
  <c r="Z18" i="2"/>
  <c r="J17" i="2" s="1"/>
  <c r="H12" i="2"/>
  <c r="E13" i="2"/>
  <c r="E7" i="2"/>
  <c r="Z8" i="2"/>
  <c r="J7" i="2" s="1"/>
  <c r="E19" i="2"/>
  <c r="Z20" i="2"/>
  <c r="J19" i="2" s="1"/>
  <c r="H18" i="2"/>
  <c r="E33" i="2"/>
  <c r="Z34" i="2"/>
  <c r="J33" i="2" s="1"/>
  <c r="H32" i="2"/>
  <c r="F82" i="2"/>
  <c r="K21" i="2"/>
  <c r="D82" i="2"/>
  <c r="F33" i="3"/>
  <c r="N33" i="3"/>
  <c r="Y10" i="4"/>
  <c r="I9" i="4" s="1"/>
  <c r="Z10" i="4"/>
  <c r="J9" i="4" s="1"/>
  <c r="Z13" i="4"/>
  <c r="J42" i="4" s="1"/>
  <c r="Y13" i="4"/>
  <c r="I42" i="4" s="1"/>
  <c r="F47" i="2"/>
  <c r="N47" i="2"/>
  <c r="Z30" i="2"/>
  <c r="J29" i="2" s="1"/>
  <c r="N45" i="2"/>
  <c r="F45" i="2"/>
  <c r="H46" i="2"/>
  <c r="E56" i="2"/>
  <c r="D55" i="2"/>
  <c r="D57" i="2" s="1"/>
  <c r="G42" i="4"/>
  <c r="D13" i="4"/>
  <c r="K13" i="4" s="1"/>
  <c r="E35" i="2"/>
  <c r="H34" i="2"/>
  <c r="Y8" i="2"/>
  <c r="I7" i="2" s="1"/>
  <c r="E82" i="2"/>
  <c r="Z36" i="2"/>
  <c r="J35" i="2" s="1"/>
  <c r="G8" i="2"/>
  <c r="F80" i="2"/>
  <c r="M80" i="2" s="1"/>
  <c r="K11" i="2"/>
  <c r="D80" i="2"/>
  <c r="Y16" i="2"/>
  <c r="I15" i="2" s="1"/>
  <c r="Y6" i="2"/>
  <c r="H8" i="2"/>
  <c r="N23" i="2"/>
  <c r="F23" i="2"/>
  <c r="D41" i="2"/>
  <c r="G40" i="2"/>
  <c r="S43" i="2"/>
  <c r="Z10" i="2"/>
  <c r="J9" i="2" s="1"/>
  <c r="K29" i="2"/>
  <c r="D83" i="2"/>
  <c r="I81" i="2"/>
  <c r="E81" i="2"/>
  <c r="Z22" i="2"/>
  <c r="J21" i="2" s="1"/>
  <c r="G16" i="2"/>
  <c r="L50" i="2"/>
  <c r="F61" i="2" s="1"/>
  <c r="D9" i="2"/>
  <c r="K9" i="2" s="1"/>
  <c r="N9" i="2"/>
  <c r="H16" i="2"/>
  <c r="Z42" i="2"/>
  <c r="J41" i="2" s="1"/>
  <c r="E41" i="2"/>
  <c r="F41" i="2" s="1"/>
  <c r="H40" i="2"/>
  <c r="H44" i="2"/>
  <c r="Y9" i="2"/>
  <c r="I8" i="2" s="1"/>
  <c r="Y14" i="2"/>
  <c r="I13" i="2" s="1"/>
  <c r="D17" i="2"/>
  <c r="N17" i="2"/>
  <c r="N21" i="2"/>
  <c r="S24" i="2"/>
  <c r="N29" i="2"/>
  <c r="Z38" i="2"/>
  <c r="J37" i="2" s="1"/>
  <c r="E37" i="2"/>
  <c r="F37" i="2" s="1"/>
  <c r="D39" i="2"/>
  <c r="Y40" i="2"/>
  <c r="I39" i="2" s="1"/>
  <c r="G38" i="2"/>
  <c r="Z17" i="3"/>
  <c r="Y17" i="3"/>
  <c r="F17" i="2"/>
  <c r="Z17" i="2"/>
  <c r="J16" i="2" s="1"/>
  <c r="S32" i="2"/>
  <c r="H31" i="2" s="1"/>
  <c r="E39" i="2"/>
  <c r="F39" i="2" s="1"/>
  <c r="H38" i="2"/>
  <c r="F50" i="2"/>
  <c r="Z51" i="2"/>
  <c r="Y51" i="2"/>
  <c r="V17" i="4"/>
  <c r="T17" i="4"/>
  <c r="S17" i="4" s="1"/>
  <c r="E17" i="4" s="1"/>
  <c r="AA17" i="4"/>
  <c r="W17" i="4"/>
  <c r="U17" i="4"/>
  <c r="R17" i="4"/>
  <c r="D17" i="4" s="1"/>
  <c r="K17" i="4" s="1"/>
  <c r="E27" i="2"/>
  <c r="H26" i="2"/>
  <c r="Z48" i="2"/>
  <c r="J47" i="2" s="1"/>
  <c r="I82" i="2"/>
  <c r="Z14" i="3"/>
  <c r="J13" i="3" s="1"/>
  <c r="Y14" i="3"/>
  <c r="I13" i="3" s="1"/>
  <c r="Z19" i="3"/>
  <c r="Y19" i="3"/>
  <c r="Z25" i="3"/>
  <c r="Y25" i="3"/>
  <c r="S35" i="3"/>
  <c r="E35" i="3" s="1"/>
  <c r="T9" i="4"/>
  <c r="S9" i="4" s="1"/>
  <c r="W9" i="4"/>
  <c r="AA9" i="4"/>
  <c r="V9" i="4"/>
  <c r="U9" i="4"/>
  <c r="R9" i="4"/>
  <c r="Y34" i="4"/>
  <c r="I33" i="4" s="1"/>
  <c r="Z34" i="4"/>
  <c r="J33" i="4" s="1"/>
  <c r="Z48" i="4"/>
  <c r="Y48" i="4"/>
  <c r="S44" i="2"/>
  <c r="H43" i="2" s="1"/>
  <c r="S4" i="3"/>
  <c r="W7" i="3"/>
  <c r="AA11" i="3"/>
  <c r="R11" i="3"/>
  <c r="D11" i="3" s="1"/>
  <c r="K11" i="3" s="1"/>
  <c r="U19" i="3"/>
  <c r="AA23" i="3"/>
  <c r="T27" i="3"/>
  <c r="S27" i="3" s="1"/>
  <c r="E27" i="3" s="1"/>
  <c r="U7" i="4"/>
  <c r="W23" i="4"/>
  <c r="U23" i="4"/>
  <c r="Y31" i="4"/>
  <c r="U35" i="4"/>
  <c r="R35" i="4"/>
  <c r="D35" i="4" s="1"/>
  <c r="K35" i="4" s="1"/>
  <c r="W35" i="4"/>
  <c r="T31" i="3"/>
  <c r="AA31" i="3"/>
  <c r="R31" i="3"/>
  <c r="D31" i="3" s="1"/>
  <c r="K31" i="3" s="1"/>
  <c r="AA7" i="3"/>
  <c r="T11" i="3"/>
  <c r="R23" i="3"/>
  <c r="D23" i="3" s="1"/>
  <c r="K23" i="3" s="1"/>
  <c r="T25" i="3"/>
  <c r="U13" i="4"/>
  <c r="S13" i="4" s="1"/>
  <c r="T23" i="4"/>
  <c r="Y26" i="4"/>
  <c r="I25" i="4" s="1"/>
  <c r="Z26" i="4"/>
  <c r="J25" i="4" s="1"/>
  <c r="T35" i="4"/>
  <c r="T41" i="4"/>
  <c r="S41" i="4" s="1"/>
  <c r="E41" i="4" s="1"/>
  <c r="U41" i="4"/>
  <c r="R41" i="4"/>
  <c r="D41" i="4" s="1"/>
  <c r="K41" i="4" s="1"/>
  <c r="W41" i="4"/>
  <c r="S48" i="4"/>
  <c r="E48" i="4" s="1"/>
  <c r="Y50" i="2"/>
  <c r="Y13" i="3"/>
  <c r="T15" i="3"/>
  <c r="AA15" i="3"/>
  <c r="R15" i="3"/>
  <c r="D15" i="3" s="1"/>
  <c r="K15" i="3" s="1"/>
  <c r="U31" i="3"/>
  <c r="U19" i="4"/>
  <c r="V19" i="4"/>
  <c r="Z20" i="4"/>
  <c r="J19" i="4" s="1"/>
  <c r="Y20" i="4"/>
  <c r="I19" i="4" s="1"/>
  <c r="Y4" i="3"/>
  <c r="R7" i="3"/>
  <c r="T9" i="3"/>
  <c r="S9" i="3" s="1"/>
  <c r="E9" i="3" s="1"/>
  <c r="V11" i="3"/>
  <c r="T23" i="3"/>
  <c r="W25" i="3"/>
  <c r="W29" i="3"/>
  <c r="U29" i="3"/>
  <c r="S29" i="3" s="1"/>
  <c r="E29" i="3" s="1"/>
  <c r="Y30" i="3"/>
  <c r="I29" i="3" s="1"/>
  <c r="V31" i="3"/>
  <c r="Y33" i="3"/>
  <c r="W7" i="4"/>
  <c r="V7" i="4"/>
  <c r="R19" i="4"/>
  <c r="D19" i="4" s="1"/>
  <c r="K19" i="4" s="1"/>
  <c r="Y22" i="4"/>
  <c r="I21" i="4" s="1"/>
  <c r="U31" i="4"/>
  <c r="R31" i="4"/>
  <c r="D31" i="4" s="1"/>
  <c r="K31" i="4" s="1"/>
  <c r="Y35" i="4"/>
  <c r="U15" i="3"/>
  <c r="V19" i="3"/>
  <c r="T19" i="3"/>
  <c r="S21" i="3"/>
  <c r="E21" i="3" s="1"/>
  <c r="U23" i="3"/>
  <c r="W31" i="3"/>
  <c r="T19" i="4"/>
  <c r="Z36" i="4"/>
  <c r="J35" i="4" s="1"/>
  <c r="Y36" i="4"/>
  <c r="I35" i="4" s="1"/>
  <c r="S40" i="2"/>
  <c r="H39" i="2" s="1"/>
  <c r="G44" i="2"/>
  <c r="G46" i="2"/>
  <c r="Y46" i="2"/>
  <c r="I45" i="2" s="1"/>
  <c r="T7" i="3"/>
  <c r="S7" i="3" s="1"/>
  <c r="W13" i="3"/>
  <c r="U13" i="3"/>
  <c r="S13" i="3" s="1"/>
  <c r="E13" i="3" s="1"/>
  <c r="V15" i="3"/>
  <c r="R19" i="3"/>
  <c r="D19" i="3" s="1"/>
  <c r="K19" i="3" s="1"/>
  <c r="W23" i="3"/>
  <c r="AA27" i="3"/>
  <c r="R27" i="3"/>
  <c r="D27" i="3" s="1"/>
  <c r="K27" i="3" s="1"/>
  <c r="K35" i="3"/>
  <c r="Z5" i="4"/>
  <c r="Y5" i="4"/>
  <c r="V13" i="4"/>
  <c r="W13" i="4"/>
  <c r="W19" i="4"/>
  <c r="AA21" i="4"/>
  <c r="R21" i="4"/>
  <c r="D21" i="4" s="1"/>
  <c r="K21" i="4" s="1"/>
  <c r="V21" i="4"/>
  <c r="T21" i="4"/>
  <c r="S21" i="4" s="1"/>
  <c r="E21" i="4" s="1"/>
  <c r="V31" i="4"/>
  <c r="AA41" i="4"/>
  <c r="Y42" i="4"/>
  <c r="I41" i="4" s="1"/>
  <c r="Z42" i="4"/>
  <c r="J41" i="4" s="1"/>
  <c r="AA25" i="4"/>
  <c r="AA29" i="4"/>
  <c r="AA45" i="4"/>
  <c r="AA37" i="4"/>
  <c r="R37" i="4"/>
  <c r="D37" i="4" s="1"/>
  <c r="K37" i="4" s="1"/>
  <c r="AA39" i="4"/>
  <c r="D43" i="6"/>
  <c r="V25" i="4"/>
  <c r="S25" i="4" s="1"/>
  <c r="E25" i="4" s="1"/>
  <c r="U29" i="4"/>
  <c r="U45" i="4"/>
  <c r="E39" i="6"/>
  <c r="E40" i="6"/>
  <c r="E41" i="6"/>
  <c r="E42" i="6"/>
  <c r="E43" i="6" s="1"/>
  <c r="R31" i="6"/>
  <c r="R32" i="6"/>
  <c r="R33" i="6"/>
  <c r="S45" i="4" l="1"/>
  <c r="E45" i="4" s="1"/>
  <c r="N45" i="4" s="1"/>
  <c r="S35" i="4"/>
  <c r="E35" i="4" s="1"/>
  <c r="S33" i="4"/>
  <c r="E33" i="4" s="1"/>
  <c r="S19" i="4"/>
  <c r="E19" i="4" s="1"/>
  <c r="S7" i="4"/>
  <c r="S23" i="4"/>
  <c r="E23" i="4" s="1"/>
  <c r="S31" i="4"/>
  <c r="E31" i="4" s="1"/>
  <c r="F31" i="4" s="1"/>
  <c r="F45" i="4"/>
  <c r="N43" i="4"/>
  <c r="N39" i="4"/>
  <c r="F39" i="4"/>
  <c r="N37" i="4"/>
  <c r="F37" i="4"/>
  <c r="N33" i="4"/>
  <c r="F33" i="4"/>
  <c r="Y33" i="4"/>
  <c r="Z33" i="4"/>
  <c r="S29" i="4"/>
  <c r="E29" i="4" s="1"/>
  <c r="F27" i="4"/>
  <c r="N27" i="4"/>
  <c r="Y27" i="4"/>
  <c r="N25" i="4"/>
  <c r="F25" i="4"/>
  <c r="E13" i="4"/>
  <c r="F13" i="4" s="1"/>
  <c r="H42" i="4"/>
  <c r="D15" i="4"/>
  <c r="K15" i="4" s="1"/>
  <c r="E15" i="4"/>
  <c r="S11" i="4"/>
  <c r="E11" i="4" s="1"/>
  <c r="N11" i="4" s="1"/>
  <c r="Z11" i="4"/>
  <c r="J40" i="4" s="1"/>
  <c r="F11" i="4"/>
  <c r="H36" i="4"/>
  <c r="E7" i="4"/>
  <c r="Y7" i="4"/>
  <c r="I36" i="4" s="1"/>
  <c r="K7" i="4"/>
  <c r="G36" i="4"/>
  <c r="F13" i="3"/>
  <c r="N13" i="3"/>
  <c r="F29" i="3"/>
  <c r="N29" i="3"/>
  <c r="Z25" i="4"/>
  <c r="Y25" i="4"/>
  <c r="Z21" i="4"/>
  <c r="Y21" i="4"/>
  <c r="Y27" i="3"/>
  <c r="Z27" i="3"/>
  <c r="F21" i="3"/>
  <c r="N21" i="3"/>
  <c r="F27" i="3"/>
  <c r="N27" i="3"/>
  <c r="F27" i="2"/>
  <c r="N27" i="2"/>
  <c r="F81" i="2"/>
  <c r="K17" i="2"/>
  <c r="D81" i="2"/>
  <c r="M81" i="2" s="1"/>
  <c r="I84" i="2"/>
  <c r="E84" i="2"/>
  <c r="N7" i="2"/>
  <c r="F7" i="2"/>
  <c r="O31" i="2"/>
  <c r="F31" i="2"/>
  <c r="K50" i="2"/>
  <c r="F60" i="2" s="1"/>
  <c r="S19" i="3"/>
  <c r="E19" i="3" s="1"/>
  <c r="Z15" i="3"/>
  <c r="Y15" i="3"/>
  <c r="N41" i="4"/>
  <c r="F41" i="4"/>
  <c r="S11" i="3"/>
  <c r="E11" i="3" s="1"/>
  <c r="Y23" i="3"/>
  <c r="Z23" i="3"/>
  <c r="Z9" i="4"/>
  <c r="J38" i="4" s="1"/>
  <c r="Y9" i="4"/>
  <c r="I38" i="4" s="1"/>
  <c r="N13" i="4"/>
  <c r="O13" i="2"/>
  <c r="F13" i="2"/>
  <c r="S15" i="3"/>
  <c r="E15" i="3" s="1"/>
  <c r="N35" i="4"/>
  <c r="F35" i="4"/>
  <c r="Y7" i="3"/>
  <c r="I36" i="3" s="1"/>
  <c r="Z7" i="3"/>
  <c r="J36" i="3" s="1"/>
  <c r="F66" i="2"/>
  <c r="E61" i="2"/>
  <c r="Y39" i="4"/>
  <c r="Z39" i="4"/>
  <c r="H38" i="4"/>
  <c r="E9" i="4"/>
  <c r="Z40" i="2"/>
  <c r="J39" i="2" s="1"/>
  <c r="Z44" i="2"/>
  <c r="J43" i="2" s="1"/>
  <c r="H42" i="2"/>
  <c r="E43" i="2"/>
  <c r="F43" i="2" s="1"/>
  <c r="I83" i="2"/>
  <c r="F83" i="2"/>
  <c r="M83" i="2" s="1"/>
  <c r="P33" i="2"/>
  <c r="F33" i="2"/>
  <c r="N25" i="2"/>
  <c r="F25" i="2"/>
  <c r="Z29" i="4"/>
  <c r="Y29" i="4"/>
  <c r="Z41" i="4"/>
  <c r="Y41" i="4"/>
  <c r="S23" i="3"/>
  <c r="E23" i="3" s="1"/>
  <c r="Y31" i="3"/>
  <c r="Z31" i="3"/>
  <c r="F15" i="4"/>
  <c r="N15" i="4"/>
  <c r="Y11" i="3"/>
  <c r="Z11" i="3"/>
  <c r="N7" i="4"/>
  <c r="F7" i="4"/>
  <c r="Y17" i="4"/>
  <c r="Z17" i="4"/>
  <c r="I80" i="2"/>
  <c r="E80" i="2"/>
  <c r="F11" i="2"/>
  <c r="N11" i="2"/>
  <c r="Y37" i="4"/>
  <c r="Z37" i="4"/>
  <c r="F21" i="4"/>
  <c r="N21" i="4"/>
  <c r="F19" i="4"/>
  <c r="N19" i="4"/>
  <c r="N48" i="4"/>
  <c r="F48" i="4"/>
  <c r="N23" i="4"/>
  <c r="F23" i="4"/>
  <c r="S31" i="3"/>
  <c r="E31" i="3" s="1"/>
  <c r="N17" i="4"/>
  <c r="F17" i="4"/>
  <c r="Z24" i="2"/>
  <c r="J23" i="2" s="1"/>
  <c r="H23" i="2"/>
  <c r="E55" i="2"/>
  <c r="E57" i="2" s="1"/>
  <c r="F35" i="2"/>
  <c r="N35" i="2"/>
  <c r="F9" i="2"/>
  <c r="Y45" i="4"/>
  <c r="Z45" i="4"/>
  <c r="H36" i="3"/>
  <c r="E7" i="3"/>
  <c r="F9" i="3"/>
  <c r="N9" i="3"/>
  <c r="D9" i="4"/>
  <c r="K9" i="4" s="1"/>
  <c r="G38" i="4"/>
  <c r="N35" i="3"/>
  <c r="F35" i="3"/>
  <c r="F19" i="2"/>
  <c r="P19" i="2"/>
  <c r="Z32" i="2"/>
  <c r="J31" i="2" s="1"/>
  <c r="P15" i="2"/>
  <c r="P50" i="2" s="1"/>
  <c r="I62" i="2" s="1"/>
  <c r="F15" i="2"/>
  <c r="G36" i="3"/>
  <c r="D7" i="3"/>
  <c r="S25" i="3"/>
  <c r="E25" i="3" s="1"/>
  <c r="N31" i="4" l="1"/>
  <c r="N29" i="4"/>
  <c r="F29" i="4"/>
  <c r="H40" i="4"/>
  <c r="D47" i="4"/>
  <c r="N11" i="3"/>
  <c r="F11" i="3"/>
  <c r="N7" i="3"/>
  <c r="F7" i="3"/>
  <c r="O50" i="2"/>
  <c r="I61" i="2" s="1"/>
  <c r="N50" i="2"/>
  <c r="I60" i="2" s="1"/>
  <c r="F25" i="3"/>
  <c r="N25" i="3"/>
  <c r="D38" i="3"/>
  <c r="K7" i="3"/>
  <c r="N31" i="3"/>
  <c r="F31" i="3"/>
  <c r="N9" i="4"/>
  <c r="F9" i="4"/>
  <c r="N19" i="3"/>
  <c r="F19" i="3"/>
  <c r="N23" i="3"/>
  <c r="F23" i="3"/>
  <c r="E60" i="2"/>
  <c r="F65" i="2"/>
  <c r="F71" i="2" s="1"/>
  <c r="I67" i="2"/>
  <c r="J67" i="2" s="1"/>
  <c r="J62" i="2"/>
  <c r="F15" i="3"/>
  <c r="N15" i="3"/>
  <c r="I65" i="2" l="1"/>
  <c r="J60" i="2"/>
  <c r="I66" i="2"/>
  <c r="J66" i="2" s="1"/>
  <c r="J61" i="2"/>
  <c r="J65" i="2" l="1"/>
  <c r="I71" i="2"/>
  <c r="J71" i="2" s="1"/>
  <c r="J73" i="2" s="1"/>
</calcChain>
</file>

<file path=xl/sharedStrings.xml><?xml version="1.0" encoding="utf-8"?>
<sst xmlns="http://schemas.openxmlformats.org/spreadsheetml/2006/main" count="4085" uniqueCount="862">
  <si>
    <t>key</t>
  </si>
  <si>
    <t>section</t>
  </si>
  <si>
    <t>table</t>
  </si>
  <si>
    <t>units</t>
  </si>
  <si>
    <t>Baseline 0</t>
  </si>
  <si>
    <t>Baseline 90</t>
  </si>
  <si>
    <t>Baseline 180</t>
  </si>
  <si>
    <t>Baseline 270</t>
  </si>
  <si>
    <t>Proposed</t>
  </si>
  <si>
    <t>Annual Building Utility Performance Summary Total Site Energy Total Energy [kWh]</t>
  </si>
  <si>
    <t>Annual Building Utility Performance Summary</t>
  </si>
  <si>
    <t>Total Site Energy</t>
  </si>
  <si>
    <t>Total Energy [kWh]</t>
  </si>
  <si>
    <t>3853898.98</t>
  </si>
  <si>
    <t>4104857.02</t>
  </si>
  <si>
    <t>Annual Building Utility Performance Summary Total Site Energy Energy Per Total Building Area [kWh/m2]</t>
  </si>
  <si>
    <t>Energy Per Total Building Area [kWh/m2]</t>
  </si>
  <si>
    <t>68.86</t>
  </si>
  <si>
    <t>73.34</t>
  </si>
  <si>
    <t>Annual Building Utility Performance Summary Total Site Energy Energy Per Conditioned Building Area [kWh/m2]</t>
  </si>
  <si>
    <t>Energy Per Conditioned Building Area [kWh/m2]</t>
  </si>
  <si>
    <t>1798.09</t>
  </si>
  <si>
    <t>Annual Building Utility Performance Summary Net Site Energy Total Energy [kWh]</t>
  </si>
  <si>
    <t>Net Site Energy</t>
  </si>
  <si>
    <t>Annual Building Utility Performance Summary Net Site Energy Energy Per Total Building Area [kWh/m2]</t>
  </si>
  <si>
    <t>Annual Building Utility Performance Summary Net Site Energy Energy Per Conditioned Building Area [kWh/m2]</t>
  </si>
  <si>
    <t>Annual Building Utility Performance Summary Total Source Energy Total Energy [kWh]</t>
  </si>
  <si>
    <t>Total Source Energy</t>
  </si>
  <si>
    <t>12205298.07</t>
  </si>
  <si>
    <t>13000082.19</t>
  </si>
  <si>
    <t>Annual Building Utility Performance Summary Total Source Energy Energy Per Total Building Area [kWh/m2]</t>
  </si>
  <si>
    <t>218.08</t>
  </si>
  <si>
    <t>232.28</t>
  </si>
  <si>
    <t>Annual Building Utility Performance Summary Total Source Energy Energy Per Conditioned Building Area [kWh/m2]</t>
  </si>
  <si>
    <t>5694.54</t>
  </si>
  <si>
    <t>Annual Building Utility Performance Summary Net Source Energy Total Energy [kWh]</t>
  </si>
  <si>
    <t>Net Source Energy</t>
  </si>
  <si>
    <t>Annual Building Utility Performance Summary Net Source Energy Energy Per Total Building Area [kWh/m2]</t>
  </si>
  <si>
    <t>Annual Building Utility Performance Summary Net Source Energy Energy Per Conditioned Building Area [kWh/m2]</t>
  </si>
  <si>
    <t>Input Verification and Results Summary Program Version and Build Value</t>
  </si>
  <si>
    <t>Input Verification and Results Summary</t>
  </si>
  <si>
    <t>Program Version and Build</t>
  </si>
  <si>
    <t>Value</t>
  </si>
  <si>
    <t>EnergyPlus, Version 8.5.0-c87e61b44b, YMD=2017.08.31 11:06</t>
  </si>
  <si>
    <t>Input Verification and Results Summary RunPeriod Value</t>
  </si>
  <si>
    <t>RunPeriod</t>
  </si>
  <si>
    <t>UNTITLED (01-01:31-12)</t>
  </si>
  <si>
    <t>Input Verification and Results Summary Weather File Value</t>
  </si>
  <si>
    <t>Weather File</t>
  </si>
  <si>
    <t>LJUBLJANA - SVN IWEC Data WMO#=130140</t>
  </si>
  <si>
    <t>Input Verification and Results Summary Latitude [deg] Value</t>
  </si>
  <si>
    <t>Latitude [deg]</t>
  </si>
  <si>
    <t>46.22</t>
  </si>
  <si>
    <t>Input Verification and Results Summary Longitude [deg] Value</t>
  </si>
  <si>
    <t>Longitude [deg]</t>
  </si>
  <si>
    <t>14.48</t>
  </si>
  <si>
    <t>Input Verification and Results Summary Elevation [m] Value</t>
  </si>
  <si>
    <t>Elevation [m]</t>
  </si>
  <si>
    <t>385.00</t>
  </si>
  <si>
    <t>Input Verification and Results Summary Time Zone Value</t>
  </si>
  <si>
    <t>Time Zone</t>
  </si>
  <si>
    <t>1.00</t>
  </si>
  <si>
    <t>Input Verification and Results Summary North Axis Angle [deg] Value</t>
  </si>
  <si>
    <t>North Axis Angle [deg]</t>
  </si>
  <si>
    <t>0.00</t>
  </si>
  <si>
    <t>Input Verification and Results Summary Rotation for Appendix G [deg] Value</t>
  </si>
  <si>
    <t>Rotation for Appendix G [deg]</t>
  </si>
  <si>
    <t>90.00</t>
  </si>
  <si>
    <t>180.00</t>
  </si>
  <si>
    <t>270.00</t>
  </si>
  <si>
    <t>Input Verification and Results Summary Hours Simulated [hrs] Value</t>
  </si>
  <si>
    <t>Hours Simulated [hrs]</t>
  </si>
  <si>
    <t>8760.00</t>
  </si>
  <si>
    <t>LEED Summary EXTERIOR LIGHTING Electric Energy Use [GJ]</t>
  </si>
  <si>
    <t>LEED Summary</t>
  </si>
  <si>
    <t>EXTERIOR LIGHTING</t>
  </si>
  <si>
    <t>Electric Energy Use [GJ]</t>
  </si>
  <si>
    <t>171.98</t>
  </si>
  <si>
    <t>LEED Summary EXTERIOR LIGHTING Electric Demand [W]</t>
  </si>
  <si>
    <t>Electric Demand [W]</t>
  </si>
  <si>
    <t>LEED Summary EXTERIOR LIGHTING Natural Gas Energy Use [GJ]</t>
  </si>
  <si>
    <t>Natural Gas Energy Use [GJ]</t>
  </si>
  <si>
    <t>LEED Summary EXTERIOR LIGHTING Natural Gas Demand [W]</t>
  </si>
  <si>
    <t>Natural Gas Demand [W]</t>
  </si>
  <si>
    <t>LEED Summary EXTERIOR LIGHTING Additional Energy Use [GJ]</t>
  </si>
  <si>
    <t>Additional Energy Use [GJ]</t>
  </si>
  <si>
    <t>LEED Summary EXTERIOR LIGHTING Additional Demand [W]</t>
  </si>
  <si>
    <t>Additional Demand [W]</t>
  </si>
  <si>
    <t>LEED Summary Interior Lighting Electric Energy Use [GJ]</t>
  </si>
  <si>
    <t>Interior Lighting</t>
  </si>
  <si>
    <t>3734.59</t>
  </si>
  <si>
    <t>LEED Summary Interior Lighting Electric Demand [W]</t>
  </si>
  <si>
    <t>288624.09</t>
  </si>
  <si>
    <t>LEED Summary Interior Lighting Natural Gas Energy Use [GJ]</t>
  </si>
  <si>
    <t>LEED Summary Interior Lighting Natural Gas Demand [W]</t>
  </si>
  <si>
    <t>LEED Summary Interior Lighting Additional Energy Use [GJ]</t>
  </si>
  <si>
    <t>LEED Summary Interior Lighting Additional Demand [W]</t>
  </si>
  <si>
    <t>LEED Summary Space Heating Electric Energy Use [GJ]</t>
  </si>
  <si>
    <t>Space Heating</t>
  </si>
  <si>
    <t>499.21</t>
  </si>
  <si>
    <t>LEED Summary Space Heating Electric Demand [W]</t>
  </si>
  <si>
    <t>145919.07</t>
  </si>
  <si>
    <t>LEED Summary Space Heating Natural Gas Energy Use [GJ]</t>
  </si>
  <si>
    <t>LEED Summary Space Heating Natural Gas Demand [W]</t>
  </si>
  <si>
    <t>LEED Summary Space Heating Additional Energy Use [GJ]</t>
  </si>
  <si>
    <t>LEED Summary Space Heating Additional Demand [W]</t>
  </si>
  <si>
    <t>LEED Summary Space Cooling Electric Energy Use [GJ]</t>
  </si>
  <si>
    <t>Space Cooling</t>
  </si>
  <si>
    <t>16.75</t>
  </si>
  <si>
    <t>LEED Summary Space Cooling Electric Demand [W]</t>
  </si>
  <si>
    <t>LEED Summary Space Cooling Natural Gas Energy Use [GJ]</t>
  </si>
  <si>
    <t>LEED Summary Space Cooling Natural Gas Demand [W]</t>
  </si>
  <si>
    <t>LEED Summary Space Cooling Additional Energy Use [GJ]</t>
  </si>
  <si>
    <t>LEED Summary Space Cooling Additional Demand [W]</t>
  </si>
  <si>
    <t>LEED Summary Pumps Electric Energy Use [GJ]</t>
  </si>
  <si>
    <t>Pumps</t>
  </si>
  <si>
    <t>LEED Summary Pumps Electric Demand [W]</t>
  </si>
  <si>
    <t>LEED Summary Pumps Natural Gas Energy Use [GJ]</t>
  </si>
  <si>
    <t>LEED Summary Pumps Natural Gas Demand [W]</t>
  </si>
  <si>
    <t>LEED Summary Pumps Additional Energy Use [GJ]</t>
  </si>
  <si>
    <t>LEED Summary Pumps Additional Demand [W]</t>
  </si>
  <si>
    <t>LEED Summary Heat Rejection Electric Energy Use [GJ]</t>
  </si>
  <si>
    <t>Heat Rejection</t>
  </si>
  <si>
    <t>LEED Summary Heat Rejection Electric Demand [W]</t>
  </si>
  <si>
    <t>LEED Summary Heat Rejection Natural Gas Energy Use [GJ]</t>
  </si>
  <si>
    <t>LEED Summary Heat Rejection Natural Gas Demand [W]</t>
  </si>
  <si>
    <t>LEED Summary Heat Rejection Additional Energy Use [GJ]</t>
  </si>
  <si>
    <t>LEED Summary Heat Rejection Additional Demand [W]</t>
  </si>
  <si>
    <t>LEED Summary Fans-Interior Electric Energy Use [GJ]</t>
  </si>
  <si>
    <t>Fans-Interior</t>
  </si>
  <si>
    <t>387.49</t>
  </si>
  <si>
    <t>LEED Summary Fans-Interior Electric Demand [W]</t>
  </si>
  <si>
    <t>12287.28</t>
  </si>
  <si>
    <t>LEED Summary Fans-Interior Natural Gas Energy Use [GJ]</t>
  </si>
  <si>
    <t>LEED Summary Fans-Interior Natural Gas Demand [W]</t>
  </si>
  <si>
    <t>LEED Summary Fans-Interior Additional Energy Use [GJ]</t>
  </si>
  <si>
    <t>LEED Summary Fans-Interior Additional Demand [W]</t>
  </si>
  <si>
    <t>LEED Summary Fans-Parking Garage Electric Energy Use [GJ]</t>
  </si>
  <si>
    <t>Fans-Parking Garage</t>
  </si>
  <si>
    <t>LEED Summary Fans-Parking Garage Electric Demand [W]</t>
  </si>
  <si>
    <t>LEED Summary Fans-Parking Garage Natural Gas Energy Use [GJ]</t>
  </si>
  <si>
    <t>LEED Summary Fans-Parking Garage Natural Gas Demand [W]</t>
  </si>
  <si>
    <t>LEED Summary Fans-Parking Garage Additional Energy Use [GJ]</t>
  </si>
  <si>
    <t>LEED Summary Fans-Parking Garage Additional Demand [W]</t>
  </si>
  <si>
    <t>LEED Summary Service Water Heating Electric Energy Use [GJ]</t>
  </si>
  <si>
    <t>Service Water Heating</t>
  </si>
  <si>
    <t>LEED Summary Service Water Heating Electric Demand [W]</t>
  </si>
  <si>
    <t>LEED Summary Service Water Heating Natural Gas Energy Use [GJ]</t>
  </si>
  <si>
    <t>LEED Summary Service Water Heating Natural Gas Demand [W]</t>
  </si>
  <si>
    <t>LEED Summary Service Water Heating Additional Energy Use [GJ]</t>
  </si>
  <si>
    <t>LEED Summary Service Water Heating Additional Demand [W]</t>
  </si>
  <si>
    <t>LEED Summary Receptacle Equipment Electric Energy Use [GJ]</t>
  </si>
  <si>
    <t>Receptacle Equipment</t>
  </si>
  <si>
    <t>599.27</t>
  </si>
  <si>
    <t>LEED Summary Receptacle Equipment Electric Demand [W]</t>
  </si>
  <si>
    <t>57167.76</t>
  </si>
  <si>
    <t>LEED Summary Receptacle Equipment Natural Gas Energy Use [GJ]</t>
  </si>
  <si>
    <t>LEED Summary Receptacle Equipment Natural Gas Demand [W]</t>
  </si>
  <si>
    <t>LEED Summary Receptacle Equipment Additional Energy Use [GJ]</t>
  </si>
  <si>
    <t>LEED Summary Receptacle Equipment Additional Demand [W]</t>
  </si>
  <si>
    <t>LEED Summary Interior Lighting (process) Electric Energy Use [GJ]</t>
  </si>
  <si>
    <t>Interior Lighting (process)</t>
  </si>
  <si>
    <t>LEED Summary Interior Lighting (process) Electric Demand [W]</t>
  </si>
  <si>
    <t>LEED Summary Interior Lighting (process) Natural Gas Energy Use [GJ]</t>
  </si>
  <si>
    <t>LEED Summary Interior Lighting (process) Natural Gas Demand [W]</t>
  </si>
  <si>
    <t>LEED Summary Interior Lighting (process) Additional Energy Use [GJ]</t>
  </si>
  <si>
    <t>LEED Summary Interior Lighting (process) Additional Demand [W]</t>
  </si>
  <si>
    <t>LEED Summary Refrigeration Equipment Electric Energy Use [GJ]</t>
  </si>
  <si>
    <t>Refrigeration Equipment</t>
  </si>
  <si>
    <t>LEED Summary Refrigeration Equipment Electric Demand [W]</t>
  </si>
  <si>
    <t>LEED Summary Refrigeration Equipment Natural Gas Energy Use [GJ]</t>
  </si>
  <si>
    <t>LEED Summary Refrigeration Equipment Natural Gas Demand [W]</t>
  </si>
  <si>
    <t>LEED Summary Refrigeration Equipment Additional Energy Use [GJ]</t>
  </si>
  <si>
    <t>LEED Summary Refrigeration Equipment Additional Demand [W]</t>
  </si>
  <si>
    <t>LEED Summary Cooking Electric Energy Use [GJ]</t>
  </si>
  <si>
    <t>Cooking</t>
  </si>
  <si>
    <t>223.12</t>
  </si>
  <si>
    <t>LEED Summary Cooking Electric Demand [W]</t>
  </si>
  <si>
    <t>15541.80</t>
  </si>
  <si>
    <t>LEED Summary Cooking Natural Gas Energy Use [GJ]</t>
  </si>
  <si>
    <t>LEED Summary Cooking Natural Gas Demand [W]</t>
  </si>
  <si>
    <t>LEED Summary Cooking Additional Energy Use [GJ]</t>
  </si>
  <si>
    <t>LEED Summary Cooking Additional Demand [W]</t>
  </si>
  <si>
    <t>LEED Summary Industrial Process Electric Energy Use [GJ]</t>
  </si>
  <si>
    <t>Industrial Process</t>
  </si>
  <si>
    <t>LEED Summary Industrial Process Electric Demand [W]</t>
  </si>
  <si>
    <t>LEED Summary Industrial Process Natural Gas Energy Use [GJ]</t>
  </si>
  <si>
    <t>LEED Summary Industrial Process Natural Gas Demand [W]</t>
  </si>
  <si>
    <t>LEED Summary Industrial Process Additional Energy Use [GJ]</t>
  </si>
  <si>
    <t>LEED Summary Industrial Process Additional Demand [W]</t>
  </si>
  <si>
    <t>LEED Summary Elevators and Escalators Electric Energy Use [GJ]</t>
  </si>
  <si>
    <t>Elevators and Escalators</t>
  </si>
  <si>
    <t>105.81</t>
  </si>
  <si>
    <t>LEED Summary Elevators and Escalators Electric Demand [W]</t>
  </si>
  <si>
    <t>13800.00</t>
  </si>
  <si>
    <t>LEED Summary Elevators and Escalators Natural Gas Energy Use [GJ]</t>
  </si>
  <si>
    <t>LEED Summary Elevators and Escalators Natural Gas Demand [W]</t>
  </si>
  <si>
    <t>LEED Summary Elevators and Escalators Additional Energy Use [GJ]</t>
  </si>
  <si>
    <t>LEED Summary Elevators and Escalators Additional Demand [W]</t>
  </si>
  <si>
    <t>LEED Summary Total Line Electric Energy Use [GJ]</t>
  </si>
  <si>
    <t>Total Line</t>
  </si>
  <si>
    <t>13874.04</t>
  </si>
  <si>
    <t>14777.49</t>
  </si>
  <si>
    <t>LEED Summary Total Line Electric Demand [W]</t>
  </si>
  <si>
    <t>LEED Summary Total Line Natural Gas Energy Use [GJ]</t>
  </si>
  <si>
    <t>LEED Summary Total Line Natural Gas Demand [W]</t>
  </si>
  <si>
    <t>LEED Summary Total Line Additional Energy Use [GJ]</t>
  </si>
  <si>
    <t>LEED Summary Total Line Additional Demand [W]</t>
  </si>
  <si>
    <t>Annual Building Utility Performance Summary Total Building Area Area [m2]</t>
  </si>
  <si>
    <t>Total Building Area</t>
  </si>
  <si>
    <t>Area [m2]</t>
  </si>
  <si>
    <t>55967.73</t>
  </si>
  <si>
    <t>Annual Building Utility Performance Summary Net Conditioned Building Area Area [m2]</t>
  </si>
  <si>
    <t>Net Conditioned Building Area</t>
  </si>
  <si>
    <t>2282.90</t>
  </si>
  <si>
    <t>Annual Building Utility Performance Summary Unconditioned Building Area Area [m2]</t>
  </si>
  <si>
    <t>Unconditioned Building Area</t>
  </si>
  <si>
    <t>53684.82</t>
  </si>
  <si>
    <t>Annual Building Utility Performance Summary Heating Electricity [kWh]</t>
  </si>
  <si>
    <t>Heating</t>
  </si>
  <si>
    <t>Electricity [kWh]</t>
  </si>
  <si>
    <t>138669.24</t>
  </si>
  <si>
    <t>Annual Building Utility Performance Summary Heating Natural Gas [kWh]</t>
  </si>
  <si>
    <t>Natural Gas [kWh]</t>
  </si>
  <si>
    <t>Annual Building Utility Performance Summary Heating Additional Fuel [kWh]</t>
  </si>
  <si>
    <t>Additional Fuel [kWh]</t>
  </si>
  <si>
    <t>Annual Building Utility Performance Summary Heating District Cooling [kWh]</t>
  </si>
  <si>
    <t>District Cooling [kWh]</t>
  </si>
  <si>
    <t>Annual Building Utility Performance Summary Heating District Heating [kWh]</t>
  </si>
  <si>
    <t>District Heating [kWh]</t>
  </si>
  <si>
    <t>Annual Building Utility Performance Summary Heating Water [m3]</t>
  </si>
  <si>
    <t>Water [m3]</t>
  </si>
  <si>
    <t>Annual Building Utility Performance Summary Cooling Electricity [kWh]</t>
  </si>
  <si>
    <t>Cooling</t>
  </si>
  <si>
    <t>4652.20</t>
  </si>
  <si>
    <t>Annual Building Utility Performance Summary Cooling Natural Gas [kWh]</t>
  </si>
  <si>
    <t>Annual Building Utility Performance Summary Cooling Additional Fuel [kWh]</t>
  </si>
  <si>
    <t>Annual Building Utility Performance Summary Cooling District Cooling [kWh]</t>
  </si>
  <si>
    <t>Annual Building Utility Performance Summary Cooling District Heating [kWh]</t>
  </si>
  <si>
    <t>Annual Building Utility Performance Summary Cooling Water [m3]</t>
  </si>
  <si>
    <t>Annual Building Utility Performance Summary Interior Lighting Electricity [kWh]</t>
  </si>
  <si>
    <t>1037385.30</t>
  </si>
  <si>
    <t>Annual Building Utility Performance Summary Interior Lighting Natural Gas [kWh]</t>
  </si>
  <si>
    <t>Annual Building Utility Performance Summary Interior Lighting Additional Fuel [kWh]</t>
  </si>
  <si>
    <t>Annual Building Utility Performance Summary Interior Lighting District Cooling [kWh]</t>
  </si>
  <si>
    <t>Annual Building Utility Performance Summary Interior Lighting District Heating [kWh]</t>
  </si>
  <si>
    <t>Annual Building Utility Performance Summary Interior Lighting Water [m3]</t>
  </si>
  <si>
    <t>Annual Building Utility Performance Summary Exterior Lighting Electricity [kWh]</t>
  </si>
  <si>
    <t>Exterior Lighting</t>
  </si>
  <si>
    <t>47773.13</t>
  </si>
  <si>
    <t>Annual Building Utility Performance Summary Exterior Lighting Natural Gas [kWh]</t>
  </si>
  <si>
    <t>Annual Building Utility Performance Summary Exterior Lighting Additional Fuel [kWh]</t>
  </si>
  <si>
    <t>Annual Building Utility Performance Summary Exterior Lighting District Cooling [kWh]</t>
  </si>
  <si>
    <t>Annual Building Utility Performance Summary Exterior Lighting District Heating [kWh]</t>
  </si>
  <si>
    <t>Annual Building Utility Performance Summary Exterior Lighting Water [m3]</t>
  </si>
  <si>
    <t>Annual Building Utility Performance Summary Interior Equipment Electricity [kWh]</t>
  </si>
  <si>
    <t>Interior Equipment</t>
  </si>
  <si>
    <t>166465.15</t>
  </si>
  <si>
    <t>Annual Building Utility Performance Summary Interior Equipment Natural Gas [kWh]</t>
  </si>
  <si>
    <t>Annual Building Utility Performance Summary Interior Equipment Additional Fuel [kWh]</t>
  </si>
  <si>
    <t>Annual Building Utility Performance Summary Interior Equipment District Cooling [kWh]</t>
  </si>
  <si>
    <t>Annual Building Utility Performance Summary Interior Equipment District Heating [kWh]</t>
  </si>
  <si>
    <t>Annual Building Utility Performance Summary Interior Equipment Water [m3]</t>
  </si>
  <si>
    <t>Annual Building Utility Performance Summary Exterior Equipment Electricity [kWh]</t>
  </si>
  <si>
    <t>Exterior Equipment</t>
  </si>
  <si>
    <t>2602275.40</t>
  </si>
  <si>
    <t>Annual Building Utility Performance Summary Exterior Equipment Natural Gas [kWh]</t>
  </si>
  <si>
    <t>Annual Building Utility Performance Summary Exterior Equipment Additional Fuel [kWh]</t>
  </si>
  <si>
    <t>Annual Building Utility Performance Summary Exterior Equipment District Cooling [kWh]</t>
  </si>
  <si>
    <t>Annual Building Utility Performance Summary Exterior Equipment District Heating [kWh]</t>
  </si>
  <si>
    <t>Annual Building Utility Performance Summary Exterior Equipment Water [m3]</t>
  </si>
  <si>
    <t>Annual Building Utility Performance Summary Fans Electricity [kWh]</t>
  </si>
  <si>
    <t>Fans</t>
  </si>
  <si>
    <t>107636.60</t>
  </si>
  <si>
    <t>Annual Building Utility Performance Summary Fans Natural Gas [kWh]</t>
  </si>
  <si>
    <t>Annual Building Utility Performance Summary Fans Additional Fuel [kWh]</t>
  </si>
  <si>
    <t>Annual Building Utility Performance Summary Fans District Cooling [kWh]</t>
  </si>
  <si>
    <t>Annual Building Utility Performance Summary Fans District Heating [kWh]</t>
  </si>
  <si>
    <t>Annual Building Utility Performance Summary Fans Water [m3]</t>
  </si>
  <si>
    <t>Annual Building Utility Performance Summary Pumps Electricity [kWh]</t>
  </si>
  <si>
    <t>Annual Building Utility Performance Summary Pumps Natural Gas [kWh]</t>
  </si>
  <si>
    <t>Annual Building Utility Performance Summary Pumps Additional Fuel [kWh]</t>
  </si>
  <si>
    <t>Annual Building Utility Performance Summary Pumps District Cooling [kWh]</t>
  </si>
  <si>
    <t>Annual Building Utility Performance Summary Pumps District Heating [kWh]</t>
  </si>
  <si>
    <t>Annual Building Utility Performance Summary Pumps Water [m3]</t>
  </si>
  <si>
    <t>Annual Building Utility Performance Summary Heat Rejection Electricity [kWh]</t>
  </si>
  <si>
    <t>Annual Building Utility Performance Summary Heat Rejection Natural Gas [kWh]</t>
  </si>
  <si>
    <t>Annual Building Utility Performance Summary Heat Rejection Additional Fuel [kWh]</t>
  </si>
  <si>
    <t>Annual Building Utility Performance Summary Heat Rejection District Cooling [kWh]</t>
  </si>
  <si>
    <t>Annual Building Utility Performance Summary Heat Rejection District Heating [kWh]</t>
  </si>
  <si>
    <t>Annual Building Utility Performance Summary Heat Rejection Water [m3]</t>
  </si>
  <si>
    <t>Annual Building Utility Performance Summary Humidification Electricity [kWh]</t>
  </si>
  <si>
    <t>Humidification</t>
  </si>
  <si>
    <t>Annual Building Utility Performance Summary Humidification Natural Gas [kWh]</t>
  </si>
  <si>
    <t>Annual Building Utility Performance Summary Humidification Additional Fuel [kWh]</t>
  </si>
  <si>
    <t>Annual Building Utility Performance Summary Humidification District Cooling [kWh]</t>
  </si>
  <si>
    <t>Annual Building Utility Performance Summary Humidification District Heating [kWh]</t>
  </si>
  <si>
    <t>Annual Building Utility Performance Summary Humidification Water [m3]</t>
  </si>
  <si>
    <t>Annual Building Utility Performance Summary Heat Recovery Electricity [kWh]</t>
  </si>
  <si>
    <t>Heat Recovery</t>
  </si>
  <si>
    <t>Annual Building Utility Performance Summary Heat Recovery Natural Gas [kWh]</t>
  </si>
  <si>
    <t>Annual Building Utility Performance Summary Heat Recovery Additional Fuel [kWh]</t>
  </si>
  <si>
    <t>Annual Building Utility Performance Summary Heat Recovery District Cooling [kWh]</t>
  </si>
  <si>
    <t>Annual Building Utility Performance Summary Heat Recovery District Heating [kWh]</t>
  </si>
  <si>
    <t>Annual Building Utility Performance Summary Heat Recovery Water [m3]</t>
  </si>
  <si>
    <t>Annual Building Utility Performance Summary Water Systems Electricity [kWh]</t>
  </si>
  <si>
    <t>Water Systems</t>
  </si>
  <si>
    <t>Annual Building Utility Performance Summary Water Systems Natural Gas [kWh]</t>
  </si>
  <si>
    <t>Annual Building Utility Performance Summary Water Systems Additional Fuel [kWh]</t>
  </si>
  <si>
    <t>Annual Building Utility Performance Summary Water Systems District Cooling [kWh]</t>
  </si>
  <si>
    <t>Annual Building Utility Performance Summary Water Systems District Heating [kWh]</t>
  </si>
  <si>
    <t>Annual Building Utility Performance Summary Water Systems Water [m3]</t>
  </si>
  <si>
    <t>Annual Building Utility Performance Summary Refrigeration Electricity [kWh]</t>
  </si>
  <si>
    <t>Refrigeration</t>
  </si>
  <si>
    <t>Annual Building Utility Performance Summary Refrigeration Natural Gas [kWh]</t>
  </si>
  <si>
    <t>Annual Building Utility Performance Summary Refrigeration Additional Fuel [kWh]</t>
  </si>
  <si>
    <t>Annual Building Utility Performance Summary Refrigeration District Cooling [kWh]</t>
  </si>
  <si>
    <t>Annual Building Utility Performance Summary Refrigeration District Heating [kWh]</t>
  </si>
  <si>
    <t>Annual Building Utility Performance Summary Refrigeration Water [m3]</t>
  </si>
  <si>
    <t>Annual Building Utility Performance Summary Generators Electricity [kWh]</t>
  </si>
  <si>
    <t>Generators</t>
  </si>
  <si>
    <t>Annual Building Utility Performance Summary Generators Natural Gas [kWh]</t>
  </si>
  <si>
    <t>Annual Building Utility Performance Summary Generators Additional Fuel [kWh]</t>
  </si>
  <si>
    <t>Annual Building Utility Performance Summary Generators District Cooling [kWh]</t>
  </si>
  <si>
    <t>Annual Building Utility Performance Summary Generators District Heating [kWh]</t>
  </si>
  <si>
    <t>Annual Building Utility Performance Summary Generators Water [m3]</t>
  </si>
  <si>
    <t>Annual Building Utility Performance Summary  Electricity [kWh]</t>
  </si>
  <si>
    <t>Annual Building Utility Performance Summary  Natural Gas [kWh]</t>
  </si>
  <si>
    <t>Annual Building Utility Performance Summary  Additional Fuel [kWh]</t>
  </si>
  <si>
    <t>Annual Building Utility Performance Summary  District Cooling [kWh]</t>
  </si>
  <si>
    <t>Annual Building Utility Performance Summary  District Heating [kWh]</t>
  </si>
  <si>
    <t>Annual Building Utility Performance Summary  Water [m3]</t>
  </si>
  <si>
    <t>Annual Building Utility Performance Summary Total End Uses Electricity [kWh]</t>
  </si>
  <si>
    <t>Total End Uses</t>
  </si>
  <si>
    <t>Annual Building Utility Performance Summary Total End Uses Natural Gas [kWh]</t>
  </si>
  <si>
    <t>Annual Building Utility Performance Summary Total End Uses Additional Fuel [kWh]</t>
  </si>
  <si>
    <t>Annual Building Utility Performance Summary Total End Uses District Cooling [kWh]</t>
  </si>
  <si>
    <t>Annual Building Utility Performance Summary Total End Uses District Heating [kWh]</t>
  </si>
  <si>
    <t>Annual Building Utility Performance Summary Total End Uses Water [m3]</t>
  </si>
  <si>
    <t>Annual Building Utility Performance Summary Time Setpoint Not Met During Occupied Heating Facility [Hours]</t>
  </si>
  <si>
    <t>Time Setpoint Not Met During Occupied Heating</t>
  </si>
  <si>
    <t>Facility [Hours]</t>
  </si>
  <si>
    <t>1784.00</t>
  </si>
  <si>
    <t>Annual Building Utility Performance Summary Time Setpoint Not Met During Occupied Cooling Facility [Hours]</t>
  </si>
  <si>
    <t>Time Setpoint Not Met During Occupied Cooling</t>
  </si>
  <si>
    <t>1070.00</t>
  </si>
  <si>
    <t>Annual Building Utility Performance Summary Time Not Comfortable Based on Simple ASHRAE 55-2004 Facility [Hours]</t>
  </si>
  <si>
    <t>Time Not Comfortable Based on Simple ASHRAE 55-2004</t>
  </si>
  <si>
    <t>5984.25</t>
  </si>
  <si>
    <t>5985.75</t>
  </si>
  <si>
    <t>5987.75</t>
  </si>
  <si>
    <t>5986.75</t>
  </si>
  <si>
    <t>5411.50</t>
  </si>
  <si>
    <t>Input Verification and Results Summary Gross Wall Area [m2] Total</t>
  </si>
  <si>
    <t>Gross Wall Area [m2]</t>
  </si>
  <si>
    <t>Total</t>
  </si>
  <si>
    <t>15491.00</t>
  </si>
  <si>
    <t>Input Verification and Results Summary Gross Wall Area [m2] North (315 to 45 deg)</t>
  </si>
  <si>
    <t>North (315 to 45 deg)</t>
  </si>
  <si>
    <t>4522.96</t>
  </si>
  <si>
    <t>3221.76</t>
  </si>
  <si>
    <t>4523.81</t>
  </si>
  <si>
    <t>3222.47</t>
  </si>
  <si>
    <t>Input Verification and Results Summary Gross Wall Area [m2] East (45 to 135 deg)</t>
  </si>
  <si>
    <t>East (45 to 135 deg)</t>
  </si>
  <si>
    <t>Input Verification and Results Summary Gross Wall Area [m2] South (135 to 225 deg)</t>
  </si>
  <si>
    <t>South (135 to 225 deg)</t>
  </si>
  <si>
    <t>Input Verification and Results Summary Gross Wall Area [m2] West (225 to 315 deg)</t>
  </si>
  <si>
    <t>West (225 to 315 deg)</t>
  </si>
  <si>
    <t>Input Verification and Results Summary Above Ground Wall Area [m2] Total</t>
  </si>
  <si>
    <t>Above Ground Wall Area [m2]</t>
  </si>
  <si>
    <t>Input Verification and Results Summary Above Ground Wall Area [m2] North (315 to 45 deg)</t>
  </si>
  <si>
    <t>Input Verification and Results Summary Above Ground Wall Area [m2] East (45 to 135 deg)</t>
  </si>
  <si>
    <t>Input Verification and Results Summary Above Ground Wall Area [m2] South (135 to 225 deg)</t>
  </si>
  <si>
    <t>Input Verification and Results Summary Above Ground Wall Area [m2] West (225 to 315 deg)</t>
  </si>
  <si>
    <t>Input Verification and Results Summary Window Opening Area [m2] Total</t>
  </si>
  <si>
    <t>Window Opening Area [m2]</t>
  </si>
  <si>
    <t>1237.69</t>
  </si>
  <si>
    <t>Input Verification and Results Summary Window Opening Area [m2] North (315 to 45 deg)</t>
  </si>
  <si>
    <t>361.33</t>
  </si>
  <si>
    <t>257.47</t>
  </si>
  <si>
    <t>361.54</t>
  </si>
  <si>
    <t>257.35</t>
  </si>
  <si>
    <t>Input Verification and Results Summary Window Opening Area [m2] East (45 to 135 deg)</t>
  </si>
  <si>
    <t>Input Verification and Results Summary Window Opening Area [m2] South (135 to 225 deg)</t>
  </si>
  <si>
    <t>Input Verification and Results Summary Window Opening Area [m2] West (225 to 315 deg)</t>
  </si>
  <si>
    <t>Input Verification and Results Summary Gross Window-Wall Ratio [%] Total</t>
  </si>
  <si>
    <t>Gross Window-Wall Ratio [%]</t>
  </si>
  <si>
    <t>7.99</t>
  </si>
  <si>
    <t>Input Verification and Results Summary Gross Window-Wall Ratio [%] North (315 to 45 deg)</t>
  </si>
  <si>
    <t>Input Verification and Results Summary Gross Window-Wall Ratio [%] East (45 to 135 deg)</t>
  </si>
  <si>
    <t>Input Verification and Results Summary Gross Window-Wall Ratio [%] South (135 to 225 deg)</t>
  </si>
  <si>
    <t>Input Verification and Results Summary Gross Window-Wall Ratio [%] West (225 to 315 deg)</t>
  </si>
  <si>
    <t>Input Verification and Results Summary Above Ground Window-Wall Ratio [%] Total</t>
  </si>
  <si>
    <t>Above Ground Window-Wall Ratio [%]</t>
  </si>
  <si>
    <t>Input Verification and Results Summary Above Ground Window-Wall Ratio [%] North (315 to 45 deg)</t>
  </si>
  <si>
    <t>Input Verification and Results Summary Above Ground Window-Wall Ratio [%] East (45 to 135 deg)</t>
  </si>
  <si>
    <t>Input Verification and Results Summary Above Ground Window-Wall Ratio [%] South (135 to 225 deg)</t>
  </si>
  <si>
    <t>Input Verification and Results Summary Above Ground Window-Wall Ratio [%] West (225 to 315 deg)</t>
  </si>
  <si>
    <t>Item Lighting Average LPD [W/m2]</t>
  </si>
  <si>
    <t>Item</t>
  </si>
  <si>
    <t>Lighting</t>
  </si>
  <si>
    <t>Average LPD [W/m2]</t>
  </si>
  <si>
    <t>6.0151</t>
  </si>
  <si>
    <t>Item Envelope Average External U</t>
  </si>
  <si>
    <t>Envelope</t>
  </si>
  <si>
    <t>Average External U</t>
  </si>
  <si>
    <t>Item Envelope Average Window U</t>
  </si>
  <si>
    <t>Average Window U</t>
  </si>
  <si>
    <t>Zone Summary Total Area m2</t>
  </si>
  <si>
    <t>Zone Summary</t>
  </si>
  <si>
    <t>Total Area</t>
  </si>
  <si>
    <t>m2</t>
  </si>
  <si>
    <t>Zone Summary Conditioned Area m2</t>
  </si>
  <si>
    <t>Conditioned Area</t>
  </si>
  <si>
    <t>Zone Summary Unconditioned Area m2</t>
  </si>
  <si>
    <t>Unconditioned Area</t>
  </si>
  <si>
    <t>67907.60</t>
  </si>
  <si>
    <t>65624.70</t>
  </si>
  <si>
    <t>Zone Summary Volume [m3]</t>
  </si>
  <si>
    <t>Volume</t>
  </si>
  <si>
    <t>[m3]</t>
  </si>
  <si>
    <t>618425.31</t>
  </si>
  <si>
    <t>Zone Summary Gross Wall Area [m2]</t>
  </si>
  <si>
    <t>Gross Wall Area</t>
  </si>
  <si>
    <t>[m2]</t>
  </si>
  <si>
    <t>13026.52</t>
  </si>
  <si>
    <t>Zone Summary Window Glass Area [m2]</t>
  </si>
  <si>
    <t>Window Glass Area</t>
  </si>
  <si>
    <t>622.90</t>
  </si>
  <si>
    <t>Zone Summary Avg Lighting LPD W/m2</t>
  </si>
  <si>
    <t>Avg Lighting LPD</t>
  </si>
  <si>
    <t>W/m2</t>
  </si>
  <si>
    <t>7.2446</t>
  </si>
  <si>
    <t>Zone Summary Avg Occupancy Density m2/Pers</t>
  </si>
  <si>
    <t>Avg Occupancy Density</t>
  </si>
  <si>
    <t>m2/Pers</t>
  </si>
  <si>
    <t>106.27</t>
  </si>
  <si>
    <t>Zone Summary Avg Plug load W/m2 [-]</t>
  </si>
  <si>
    <t>Avg Plug load</t>
  </si>
  <si>
    <t>W/m2 [-]</t>
  </si>
  <si>
    <t>1.2520</t>
  </si>
  <si>
    <t>Sensible summary HVAC Zone Eq &amp; Other Sensible Air Heating [GJ] [GJ]</t>
  </si>
  <si>
    <t>Sensible summary</t>
  </si>
  <si>
    <t>HVAC Zone Eq &amp; Other Sensible Air Heating [GJ]</t>
  </si>
  <si>
    <t>[GJ]</t>
  </si>
  <si>
    <t>0.000</t>
  </si>
  <si>
    <t>Sensible summary HVAC Zone Eq &amp; Other Sensible Air Cooling [GJ] [GJ]</t>
  </si>
  <si>
    <t>HVAC Zone Eq &amp; Other Sensible Air Cooling [GJ]</t>
  </si>
  <si>
    <t>Sensible summary HVAC Terminal Unit Sensible Air Heating [GJ] [GJ]</t>
  </si>
  <si>
    <t>HVAC Terminal Unit Sensible Air Heating [GJ]</t>
  </si>
  <si>
    <t>350.633</t>
  </si>
  <si>
    <t>Sensible summary HVAC Terminal Unit Sensible Air Cooling [GJ] [GJ]</t>
  </si>
  <si>
    <t>HVAC Terminal Unit Sensible Air Cooling [GJ]</t>
  </si>
  <si>
    <t>-532.892</t>
  </si>
  <si>
    <t>Sensible summary HVAC Input Heated Surface Heating [GJ] [GJ]</t>
  </si>
  <si>
    <t>HVAC Input Heated Surface Heating [GJ]</t>
  </si>
  <si>
    <t>Sensible summary HVAC Input Cooled Surface Cooling [GJ] [GJ]</t>
  </si>
  <si>
    <t>HVAC Input Cooled Surface Cooling [GJ]</t>
  </si>
  <si>
    <t>Sensible summary People Sensible Heat Addition [GJ] [GJ]</t>
  </si>
  <si>
    <t>People Sensible Heat Addition [GJ]</t>
  </si>
  <si>
    <t>229.564</t>
  </si>
  <si>
    <t>229.155</t>
  </si>
  <si>
    <t>230.633</t>
  </si>
  <si>
    <t>230.720</t>
  </si>
  <si>
    <t>227.944</t>
  </si>
  <si>
    <t>Sensible summary Lights Sensible Heat Addition [GJ] [GJ]</t>
  </si>
  <si>
    <t>Lights Sensible Heat Addition [GJ]</t>
  </si>
  <si>
    <t>3734.587</t>
  </si>
  <si>
    <t>Sensible summary Equipment Sensible Heat Addition [GJ] [GJ]</t>
  </si>
  <si>
    <t>Equipment Sensible Heat Addition [GJ]</t>
  </si>
  <si>
    <t>599.275</t>
  </si>
  <si>
    <t>Sensible summary Window Heat Addition [GJ] [GJ]</t>
  </si>
  <si>
    <t>Window Heat Addition [GJ]</t>
  </si>
  <si>
    <t>2222.930</t>
  </si>
  <si>
    <t>2222.524</t>
  </si>
  <si>
    <t>2219.028</t>
  </si>
  <si>
    <t>2230.260</t>
  </si>
  <si>
    <t>1993.586</t>
  </si>
  <si>
    <t>Sensible summary Interzone Air Transfer Heat Addition [GJ] [GJ]</t>
  </si>
  <si>
    <t>Interzone Air Transfer Heat Addition [GJ]</t>
  </si>
  <si>
    <t>Sensible summary Infiltration Heat Addition [GJ] [GJ]</t>
  </si>
  <si>
    <t>Infiltration Heat Addition [GJ]</t>
  </si>
  <si>
    <t>216.500</t>
  </si>
  <si>
    <t>213.264</t>
  </si>
  <si>
    <t>211.494</t>
  </si>
  <si>
    <t>211.395</t>
  </si>
  <si>
    <t>218.085</t>
  </si>
  <si>
    <t>Sensible summary Opaque Surface Conduction and Other Heat Addition [GJ] [GJ]</t>
  </si>
  <si>
    <t>Opaque Surface Conduction and Other Heat Addition [GJ]</t>
  </si>
  <si>
    <t>1069.596</t>
  </si>
  <si>
    <t>1098.016</t>
  </si>
  <si>
    <t>1095.800</t>
  </si>
  <si>
    <t>1062.731</t>
  </si>
  <si>
    <t>808.726</t>
  </si>
  <si>
    <t>Sensible summary Equipment Sensible Heat Removal [GJ] [GJ]</t>
  </si>
  <si>
    <t>Equipment Sensible Heat Removal [GJ]</t>
  </si>
  <si>
    <t>Sensible summary Window Heat Removal [GJ] [GJ]</t>
  </si>
  <si>
    <t>Window Heat Removal [GJ]</t>
  </si>
  <si>
    <t>-2115.177</t>
  </si>
  <si>
    <t>-2115.196</t>
  </si>
  <si>
    <t>-2112.477</t>
  </si>
  <si>
    <t>-2111.043</t>
  </si>
  <si>
    <t>-935.449</t>
  </si>
  <si>
    <t>Sensible summary Interzone Air Transfer Heat Removal [GJ] [GJ]</t>
  </si>
  <si>
    <t>Interzone Air Transfer Heat Removal [GJ]</t>
  </si>
  <si>
    <t>Sensible summary Infiltration Heat Removal [GJ] [GJ]</t>
  </si>
  <si>
    <t>Infiltration Heat Removal [GJ]</t>
  </si>
  <si>
    <t>-5052.119</t>
  </si>
  <si>
    <t>-5052.527</t>
  </si>
  <si>
    <t>-5054.759</t>
  </si>
  <si>
    <t>-5053.596</t>
  </si>
  <si>
    <t>-5411.708</t>
  </si>
  <si>
    <t>Sensible summary Opaque Surface Conduction and Other Heat Removal [GJ] [GJ]</t>
  </si>
  <si>
    <t>Opaque Surface Conduction and Other Heat Removal [GJ]</t>
  </si>
  <si>
    <t>-905.104</t>
  </si>
  <si>
    <t>-929.057</t>
  </si>
  <si>
    <t>-923.478</t>
  </si>
  <si>
    <t>-904.209</t>
  </si>
  <si>
    <t>-1052.729</t>
  </si>
  <si>
    <t>Item Outdoor Air Summary Average outdoor air occupied [m3/s]</t>
  </si>
  <si>
    <t>Outdoor Air Summary</t>
  </si>
  <si>
    <t>Average outdoor air occupied [m3/s]</t>
  </si>
  <si>
    <t>Item Outdoor Air Summary Minimum outdoor air occupied [m3/s]</t>
  </si>
  <si>
    <t>Minimum outdoor air occupied [m3/s]</t>
  </si>
  <si>
    <t>Item Envelope Summary Average glass U-Factor [W/m2-K]</t>
  </si>
  <si>
    <t>Envelope Summary</t>
  </si>
  <si>
    <t>Average glass U-Factor [W/m2-K]</t>
  </si>
  <si>
    <t>Item Envelope Summary Average glass SHGC</t>
  </si>
  <si>
    <t>Average glass SHGC</t>
  </si>
  <si>
    <t>Item Envelope Summary Average glass visible transmittance</t>
  </si>
  <si>
    <t>Average glass visible transmittance</t>
  </si>
  <si>
    <t>Annual Building Utility Performance Summary End Uses Heating General Electricity [kWh]</t>
  </si>
  <si>
    <t>Annual Building Utility Performance Summary End Uses</t>
  </si>
  <si>
    <t>Heating General</t>
  </si>
  <si>
    <t>Annual Building Utility Performance Summary End Uses Heating General Natural Gas [kWh]</t>
  </si>
  <si>
    <t>Annual Building Utility Performance Summary End Uses Heating General Additional Fuel [kWh]</t>
  </si>
  <si>
    <t>Annual Building Utility Performance Summary End Uses Heating General District Cooling [kWh]</t>
  </si>
  <si>
    <t>Annual Building Utility Performance Summary End Uses Heating General District Heating [kWh]</t>
  </si>
  <si>
    <t>Annual Building Utility Performance Summary End Uses Heating General Water [m3]</t>
  </si>
  <si>
    <t>Annual Building Utility Performance Summary End Uses Cooling General Electricity [kWh]</t>
  </si>
  <si>
    <t>Cooling General</t>
  </si>
  <si>
    <t>Annual Building Utility Performance Summary End Uses Cooling General Natural Gas [kWh]</t>
  </si>
  <si>
    <t>Annual Building Utility Performance Summary End Uses Cooling General Additional Fuel [kWh]</t>
  </si>
  <si>
    <t>Annual Building Utility Performance Summary End Uses Cooling General District Cooling [kWh]</t>
  </si>
  <si>
    <t>Annual Building Utility Performance Summary End Uses Cooling General District Heating [kWh]</t>
  </si>
  <si>
    <t>Annual Building Utility Performance Summary End Uses Cooling General Water [m3]</t>
  </si>
  <si>
    <t>Annual Building Utility Performance Summary End Uses Interior Lighting Interior Lighting Electricity [kWh]</t>
  </si>
  <si>
    <t>Interior Lighting Interior Lighting</t>
  </si>
  <si>
    <t>Annual Building Utility Performance Summary End Uses Interior Lighting Interior Lighting Natural Gas [kWh]</t>
  </si>
  <si>
    <t>Annual Building Utility Performance Summary End Uses Interior Lighting Interior Lighting Additional Fuel [kWh]</t>
  </si>
  <si>
    <t>Annual Building Utility Performance Summary End Uses Interior Lighting Interior Lighting District Cooling [kWh]</t>
  </si>
  <si>
    <t>Annual Building Utility Performance Summary End Uses Interior Lighting Interior Lighting District Heating [kWh]</t>
  </si>
  <si>
    <t>Annual Building Utility Performance Summary End Uses Interior Lighting Interior Lighting Water [m3]</t>
  </si>
  <si>
    <t>Annual Building Utility Performance Summary End Uses Exterior Lighting Exterior Lighting Electricity [kWh]</t>
  </si>
  <si>
    <t>Exterior Lighting Exterior Lighting</t>
  </si>
  <si>
    <t>Annual Building Utility Performance Summary End Uses Exterior Lighting Exterior Lighting Natural Gas [kWh]</t>
  </si>
  <si>
    <t>Annual Building Utility Performance Summary End Uses Exterior Lighting Exterior Lighting Additional Fuel [kWh]</t>
  </si>
  <si>
    <t>Annual Building Utility Performance Summary End Uses Exterior Lighting Exterior Lighting District Cooling [kWh]</t>
  </si>
  <si>
    <t>Annual Building Utility Performance Summary End Uses Exterior Lighting Exterior Lighting District Heating [kWh]</t>
  </si>
  <si>
    <t>Annual Building Utility Performance Summary End Uses Exterior Lighting Exterior Lighting Water [m3]</t>
  </si>
  <si>
    <t>Annual Building Utility Performance Summary End Uses Interior Equipment Receptacle Equipment Electricity [kWh]</t>
  </si>
  <si>
    <t>Interior Equipment Receptacle Equipment</t>
  </si>
  <si>
    <t>104488.34</t>
  </si>
  <si>
    <t>Annual Building Utility Performance Summary End Uses Interior Equipment Receptacle Equipment Natural Gas [kWh]</t>
  </si>
  <si>
    <t>Annual Building Utility Performance Summary End Uses Interior Equipment Receptacle Equipment Additional Fuel [kWh]</t>
  </si>
  <si>
    <t>Annual Building Utility Performance Summary End Uses Interior Equipment Receptacle Equipment District Cooling [kWh]</t>
  </si>
  <si>
    <t>Annual Building Utility Performance Summary End Uses Interior Equipment Receptacle Equipment District Heating [kWh]</t>
  </si>
  <si>
    <t>Annual Building Utility Performance Summary End Uses Interior Equipment Receptacle Equipment Water [m3]</t>
  </si>
  <si>
    <t>Annual Building Utility Performance Summary End Uses  Cooking Electricity [kWh]</t>
  </si>
  <si>
    <t xml:space="preserve"> Cooking</t>
  </si>
  <si>
    <t>61976.81</t>
  </si>
  <si>
    <t>Annual Building Utility Performance Summary End Uses  Cooking Natural Gas [kWh]</t>
  </si>
  <si>
    <t>Annual Building Utility Performance Summary End Uses  Cooking Additional Fuel [kWh]</t>
  </si>
  <si>
    <t>Annual Building Utility Performance Summary End Uses  Cooking District Cooling [kWh]</t>
  </si>
  <si>
    <t>Annual Building Utility Performance Summary End Uses  Cooking District Heating [kWh]</t>
  </si>
  <si>
    <t>Annual Building Utility Performance Summary End Uses  Cooking Water [m3]</t>
  </si>
  <si>
    <t>Annual Building Utility Performance Summary End Uses Exterior Equipment Conveyers Electricity [kWh]</t>
  </si>
  <si>
    <t>Exterior Equipment Conveyers</t>
  </si>
  <si>
    <t>292000.00</t>
  </si>
  <si>
    <t>Annual Building Utility Performance Summary End Uses Exterior Equipment Conveyers Natural Gas [kWh]</t>
  </si>
  <si>
    <t>Annual Building Utility Performance Summary End Uses Exterior Equipment Conveyers Additional Fuel [kWh]</t>
  </si>
  <si>
    <t>Annual Building Utility Performance Summary End Uses Exterior Equipment Conveyers District Cooling [kWh]</t>
  </si>
  <si>
    <t>Annual Building Utility Performance Summary End Uses Exterior Equipment Conveyers District Heating [kWh]</t>
  </si>
  <si>
    <t>Annual Building Utility Performance Summary End Uses Exterior Equipment Conveyers Water [m3]</t>
  </si>
  <si>
    <t>Annual Building Utility Performance Summary End Uses  Forklift Charging Electricity [kWh]</t>
  </si>
  <si>
    <t xml:space="preserve"> Forklift Charging</t>
  </si>
  <si>
    <t>405150.00</t>
  </si>
  <si>
    <t>Annual Building Utility Performance Summary End Uses  Forklift Charging Natural Gas [kWh]</t>
  </si>
  <si>
    <t>Annual Building Utility Performance Summary End Uses  Forklift Charging Additional Fuel [kWh]</t>
  </si>
  <si>
    <t>Annual Building Utility Performance Summary End Uses  Forklift Charging District Cooling [kWh]</t>
  </si>
  <si>
    <t>Annual Building Utility Performance Summary End Uses  Forklift Charging District Heating [kWh]</t>
  </si>
  <si>
    <t>Annual Building Utility Performance Summary End Uses  Forklift Charging Water [m3]</t>
  </si>
  <si>
    <t>Annual Building Utility Performance Summary End Uses  Refrigeration Plant Equipment Electricity [kWh]</t>
  </si>
  <si>
    <t xml:space="preserve"> Refrigeration Plant Equipment</t>
  </si>
  <si>
    <t>1166175.00</t>
  </si>
  <si>
    <t>Annual Building Utility Performance Summary End Uses  Refrigeration Plant Equipment Natural Gas [kWh]</t>
  </si>
  <si>
    <t>Annual Building Utility Performance Summary End Uses  Refrigeration Plant Equipment Additional Fuel [kWh]</t>
  </si>
  <si>
    <t>Annual Building Utility Performance Summary End Uses  Refrigeration Plant Equipment District Cooling [kWh]</t>
  </si>
  <si>
    <t>Annual Building Utility Performance Summary End Uses  Refrigeration Plant Equipment District Heating [kWh]</t>
  </si>
  <si>
    <t>Annual Building Utility Performance Summary End Uses  Refrigeration Plant Equipment Water [m3]</t>
  </si>
  <si>
    <t>Annual Building Utility Performance Summary End Uses  Plenum Recirc AHU Fan Electricity [kWh]</t>
  </si>
  <si>
    <t xml:space="preserve"> Plenum Recirc AHU Fan</t>
  </si>
  <si>
    <t>16425.00</t>
  </si>
  <si>
    <t>Annual Building Utility Performance Summary End Uses  Plenum Recirc AHU Fan Natural Gas [kWh]</t>
  </si>
  <si>
    <t>Annual Building Utility Performance Summary End Uses  Plenum Recirc AHU Fan Additional Fuel [kWh]</t>
  </si>
  <si>
    <t>Annual Building Utility Performance Summary End Uses  Plenum Recirc AHU Fan District Cooling [kWh]</t>
  </si>
  <si>
    <t>Annual Building Utility Performance Summary End Uses  Plenum Recirc AHU Fan District Heating [kWh]</t>
  </si>
  <si>
    <t>Annual Building Utility Performance Summary End Uses  Plenum Recirc AHU Fan Water [m3]</t>
  </si>
  <si>
    <t>Annual Building Utility Performance Summary End Uses  Refrigeration Recirculation Coolers Electricity [kWh]</t>
  </si>
  <si>
    <t xml:space="preserve"> Refrigeration Recirculation Coolers</t>
  </si>
  <si>
    <t>693135.00</t>
  </si>
  <si>
    <t>Annual Building Utility Performance Summary End Uses  Refrigeration Recirculation Coolers Natural Gas [kWh]</t>
  </si>
  <si>
    <t>Annual Building Utility Performance Summary End Uses  Refrigeration Recirculation Coolers Additional Fuel [kWh]</t>
  </si>
  <si>
    <t>Annual Building Utility Performance Summary End Uses  Refrigeration Recirculation Coolers District Cooling [kWh]</t>
  </si>
  <si>
    <t>Annual Building Utility Performance Summary End Uses  Refrigeration Recirculation Coolers District Heating [kWh]</t>
  </si>
  <si>
    <t>Annual Building Utility Performance Summary End Uses  Refrigeration Recirculation Coolers Water [m3]</t>
  </si>
  <si>
    <t>Annual Building Utility Performance Summary End Uses  Elevators and Escalators Electricity [kWh]</t>
  </si>
  <si>
    <t xml:space="preserve"> Elevators and Escalators</t>
  </si>
  <si>
    <t>29390.40</t>
  </si>
  <si>
    <t>Annual Building Utility Performance Summary End Uses  Elevators and Escalators Natural Gas [kWh]</t>
  </si>
  <si>
    <t>Annual Building Utility Performance Summary End Uses  Elevators and Escalators Additional Fuel [kWh]</t>
  </si>
  <si>
    <t>Annual Building Utility Performance Summary End Uses  Elevators and Escalators District Cooling [kWh]</t>
  </si>
  <si>
    <t>Annual Building Utility Performance Summary End Uses  Elevators and Escalators District Heating [kWh]</t>
  </si>
  <si>
    <t>Annual Building Utility Performance Summary End Uses  Elevators and Escalators Water [m3]</t>
  </si>
  <si>
    <t>Annual Building Utility Performance Summary End Uses Fans General Electricity [kWh]</t>
  </si>
  <si>
    <t>Fans General</t>
  </si>
  <si>
    <t>Annual Building Utility Performance Summary End Uses Fans General Natural Gas [kWh]</t>
  </si>
  <si>
    <t>Annual Building Utility Performance Summary End Uses Fans General Additional Fuel [kWh]</t>
  </si>
  <si>
    <t>Annual Building Utility Performance Summary End Uses Fans General District Cooling [kWh]</t>
  </si>
  <si>
    <t>Annual Building Utility Performance Summary End Uses Fans General District Heating [kWh]</t>
  </si>
  <si>
    <t>Annual Building Utility Performance Summary End Uses Fans General Water [m3]</t>
  </si>
  <si>
    <t>Annual Building Utility Performance Summary End Uses Pumps General Electricity [kWh]</t>
  </si>
  <si>
    <t>Pumps General</t>
  </si>
  <si>
    <t>Annual Building Utility Performance Summary End Uses Pumps General Natural Gas [kWh]</t>
  </si>
  <si>
    <t>Annual Building Utility Performance Summary End Uses Pumps General Additional Fuel [kWh]</t>
  </si>
  <si>
    <t>Annual Building Utility Performance Summary End Uses Pumps General District Cooling [kWh]</t>
  </si>
  <si>
    <t>Annual Building Utility Performance Summary End Uses Pumps General District Heating [kWh]</t>
  </si>
  <si>
    <t>Annual Building Utility Performance Summary End Uses Pumps General Water [m3]</t>
  </si>
  <si>
    <t>Annual Building Utility Performance Summary End Uses Heat Rejection General Electricity [kWh]</t>
  </si>
  <si>
    <t>Heat Rejection General</t>
  </si>
  <si>
    <t>Annual Building Utility Performance Summary End Uses Heat Rejection General Natural Gas [kWh]</t>
  </si>
  <si>
    <t>Annual Building Utility Performance Summary End Uses Heat Rejection General Additional Fuel [kWh]</t>
  </si>
  <si>
    <t>Annual Building Utility Performance Summary End Uses Heat Rejection General District Cooling [kWh]</t>
  </si>
  <si>
    <t>Annual Building Utility Performance Summary End Uses Heat Rejection General District Heating [kWh]</t>
  </si>
  <si>
    <t>Annual Building Utility Performance Summary End Uses Heat Rejection General Water [m3]</t>
  </si>
  <si>
    <t>Annual Building Utility Performance Summary End Uses Humidification General Electricity [kWh]</t>
  </si>
  <si>
    <t>Humidification General</t>
  </si>
  <si>
    <t>Annual Building Utility Performance Summary End Uses Humidification General Natural Gas [kWh]</t>
  </si>
  <si>
    <t>Annual Building Utility Performance Summary End Uses Humidification General Additional Fuel [kWh]</t>
  </si>
  <si>
    <t>Annual Building Utility Performance Summary End Uses Humidification General District Cooling [kWh]</t>
  </si>
  <si>
    <t>Annual Building Utility Performance Summary End Uses Humidification General District Heating [kWh]</t>
  </si>
  <si>
    <t>Annual Building Utility Performance Summary End Uses Humidification General Water [m3]</t>
  </si>
  <si>
    <t>Annual Building Utility Performance Summary End Uses Heat Recovery General Electricity [kWh]</t>
  </si>
  <si>
    <t>Heat Recovery General</t>
  </si>
  <si>
    <t>Annual Building Utility Performance Summary End Uses Heat Recovery General Natural Gas [kWh]</t>
  </si>
  <si>
    <t>Annual Building Utility Performance Summary End Uses Heat Recovery General Additional Fuel [kWh]</t>
  </si>
  <si>
    <t>Annual Building Utility Performance Summary End Uses Heat Recovery General District Cooling [kWh]</t>
  </si>
  <si>
    <t>Annual Building Utility Performance Summary End Uses Heat Recovery General District Heating [kWh]</t>
  </si>
  <si>
    <t>Annual Building Utility Performance Summary End Uses Heat Recovery General Water [m3]</t>
  </si>
  <si>
    <t>Annual Building Utility Performance Summary End Uses Water Systems General Electricity [kWh]</t>
  </si>
  <si>
    <t>Water Systems General</t>
  </si>
  <si>
    <t>Annual Building Utility Performance Summary End Uses Water Systems General Natural Gas [kWh]</t>
  </si>
  <si>
    <t>Annual Building Utility Performance Summary End Uses Water Systems General Additional Fuel [kWh]</t>
  </si>
  <si>
    <t>Annual Building Utility Performance Summary End Uses Water Systems General District Cooling [kWh]</t>
  </si>
  <si>
    <t>Annual Building Utility Performance Summary End Uses Water Systems General District Heating [kWh]</t>
  </si>
  <si>
    <t>Annual Building Utility Performance Summary End Uses Water Systems General Water [m3]</t>
  </si>
  <si>
    <t>Annual Building Utility Performance Summary End Uses Refrigeration General Electricity [kWh]</t>
  </si>
  <si>
    <t>Refrigeration General</t>
  </si>
  <si>
    <t>Annual Building Utility Performance Summary End Uses Refrigeration General Natural Gas [kWh]</t>
  </si>
  <si>
    <t>Annual Building Utility Performance Summary End Uses Refrigeration General Additional Fuel [kWh]</t>
  </si>
  <si>
    <t>Annual Building Utility Performance Summary End Uses Refrigeration General District Cooling [kWh]</t>
  </si>
  <si>
    <t>Annual Building Utility Performance Summary End Uses Refrigeration General District Heating [kWh]</t>
  </si>
  <si>
    <t>Annual Building Utility Performance Summary End Uses Refrigeration General Water [m3]</t>
  </si>
  <si>
    <t>Annual Building Utility Performance Summary End Uses Generators General Electricity [kWh]</t>
  </si>
  <si>
    <t>Generators General</t>
  </si>
  <si>
    <t>Annual Building Utility Performance Summary End Uses Generators General Natural Gas [kWh]</t>
  </si>
  <si>
    <t>Annual Building Utility Performance Summary End Uses Generators General Additional Fuel [kWh]</t>
  </si>
  <si>
    <t>Annual Building Utility Performance Summary End Uses Generators General District Cooling [kWh]</t>
  </si>
  <si>
    <t>Annual Building Utility Performance Summary End Uses Generators General District Heating [kWh]</t>
  </si>
  <si>
    <t>Annual Building Utility Performance Summary End Uses Generators General Water [m3]</t>
  </si>
  <si>
    <t>Summary</t>
  </si>
  <si>
    <t>Fuel types</t>
  </si>
  <si>
    <t>KEY</t>
  </si>
  <si>
    <t>LOOKUP</t>
  </si>
  <si>
    <t>Fuel</t>
  </si>
  <si>
    <t>AD</t>
  </si>
  <si>
    <t>BL</t>
  </si>
  <si>
    <t>SAVINGS</t>
  </si>
  <si>
    <t>BASELINE AVG</t>
  </si>
  <si>
    <t>FLH</t>
  </si>
  <si>
    <t>MWh</t>
  </si>
  <si>
    <t>%</t>
  </si>
  <si>
    <t>kW</t>
  </si>
  <si>
    <t>elec</t>
  </si>
  <si>
    <t>gas</t>
  </si>
  <si>
    <t>other</t>
  </si>
  <si>
    <t>LEED Summary Exterior Lighting Electric Energy Use [GJ]</t>
  </si>
  <si>
    <t>LEED Summary Exterior Lighting Electric Demand [W]</t>
  </si>
  <si>
    <t>Space heating elec</t>
  </si>
  <si>
    <t>Space heating gas</t>
  </si>
  <si>
    <t>Space heating other</t>
  </si>
  <si>
    <t>Space cooling</t>
  </si>
  <si>
    <t>Heat rejection</t>
  </si>
  <si>
    <t>Parking fans</t>
  </si>
  <si>
    <t>DHW elec</t>
  </si>
  <si>
    <t>DHW gas</t>
  </si>
  <si>
    <t>DHW other</t>
  </si>
  <si>
    <t xml:space="preserve">Receptacle Equipment </t>
  </si>
  <si>
    <t>Process lighting</t>
  </si>
  <si>
    <t>LEED Summary Interior Lighting-Process Electric Energy Use [GJ]</t>
  </si>
  <si>
    <t>LEED Summary Interior Lighting-Process Electric Demand [W]</t>
  </si>
  <si>
    <t>Elevators</t>
  </si>
  <si>
    <t>Exterior equipment</t>
  </si>
  <si>
    <t>Annual Building Utility Performance Summary Exterior Equipment Electricity [GJ]</t>
  </si>
  <si>
    <t>Annual Building Utility Performance Summary Exterior Equipment Electricity [W]</t>
  </si>
  <si>
    <t>Total elec</t>
  </si>
  <si>
    <t>Total gas</t>
  </si>
  <si>
    <t>Total other</t>
  </si>
  <si>
    <t>Calculated process load compliance</t>
  </si>
  <si>
    <t>Process loads</t>
  </si>
  <si>
    <t>Total loads</t>
  </si>
  <si>
    <t>Process percent</t>
  </si>
  <si>
    <t>Calculated Fuel totals</t>
  </si>
  <si>
    <t>Elec</t>
  </si>
  <si>
    <t>Gas</t>
  </si>
  <si>
    <t>Other Fuel</t>
  </si>
  <si>
    <t>Rate</t>
  </si>
  <si>
    <t>kUSD/MWh</t>
  </si>
  <si>
    <t>kUSD</t>
  </si>
  <si>
    <t>Cost</t>
  </si>
  <si>
    <t>Savings</t>
  </si>
  <si>
    <t>AD kUSD</t>
  </si>
  <si>
    <t>BL kUSD</t>
  </si>
  <si>
    <t>USD</t>
  </si>
  <si>
    <t>Specific values</t>
  </si>
  <si>
    <t>Per conditioned area</t>
  </si>
  <si>
    <t>Per total area</t>
  </si>
  <si>
    <t>(Benchmark)</t>
  </si>
  <si>
    <t>Diff (%)</t>
  </si>
  <si>
    <t>Heating kWh/m2</t>
  </si>
  <si>
    <t>Cooling kWh/m2</t>
  </si>
  <si>
    <t>Ventilation kWh/m2</t>
  </si>
  <si>
    <t>DHW kWh/m2</t>
  </si>
  <si>
    <t>Lighting kWh/m2</t>
  </si>
  <si>
    <t>SUMMATION</t>
  </si>
  <si>
    <t>CHECKSUM</t>
  </si>
  <si>
    <t>Forklift Charging</t>
  </si>
  <si>
    <t>Refrigeration Plant Equipment</t>
  </si>
  <si>
    <t>Plenum Recirc AHU Fan</t>
  </si>
  <si>
    <t>Refrigeration Recirculation Coolers</t>
  </si>
  <si>
    <t>kWh</t>
  </si>
  <si>
    <t>LEED SummaryInterior Lighting (process)Electric Energy Use **[MWh]</t>
  </si>
  <si>
    <t>LEED SummaryInterior Lighting (process)Electric Demand [W]</t>
  </si>
  <si>
    <t>LEED SummaryRefrigeration EquipmentElectric Energy Use **[MWh]</t>
  </si>
  <si>
    <t>LEED SummaryRefrigeration EquipmentElectric Demand [W]</t>
  </si>
  <si>
    <t>LEED SummaryCookingElectric Energy Use **[MWh]</t>
  </si>
  <si>
    <t>LEED SummaryCookingElectric Demand [W]</t>
  </si>
  <si>
    <t>LEED SummaryCookingNatural Gas Energy Use **[MWh]</t>
  </si>
  <si>
    <t>LEED SummaryCookingNatural Gas Demand [W]</t>
  </si>
  <si>
    <t>LEED SummaryCookingAdditional Energy Use **[MWh]</t>
  </si>
  <si>
    <t>LEED SummaryCookingAdditional Demand [W]</t>
  </si>
  <si>
    <t>LEED SummaryIndustrial ProcessElectric Energy Use **[MWh]</t>
  </si>
  <si>
    <t>LEED SummaryIndustrial ProcessElectric Demand [W]</t>
  </si>
  <si>
    <t>LEED SummaryIndustrial ProcessNatural Gas Energy Use **[MWh]</t>
  </si>
  <si>
    <t>LEED SummaryIndustrial ProcessNatural Gas Demand [W]</t>
  </si>
  <si>
    <t>LEED SummaryIndustrial ProcessAdditional Energy Use **[MWh]</t>
  </si>
  <si>
    <t>LEED SummaryIndustrial ProcessAdditional Demand [W]</t>
  </si>
  <si>
    <t>Baseline AVG</t>
  </si>
  <si>
    <t>Baseline</t>
  </si>
  <si>
    <t>Simulation</t>
  </si>
  <si>
    <t>Rotation</t>
  </si>
  <si>
    <t>Hours</t>
  </si>
  <si>
    <t>Setpoints not met</t>
  </si>
  <si>
    <t>Not met heating</t>
  </si>
  <si>
    <t>Not met cooling</t>
  </si>
  <si>
    <t>Building envelope</t>
  </si>
  <si>
    <t>WWR</t>
  </si>
  <si>
    <t>Average Wall U</t>
  </si>
  <si>
    <t>Glass SHGC</t>
  </si>
  <si>
    <t>Glass vis. Trans</t>
  </si>
  <si>
    <t>Glass U</t>
  </si>
  <si>
    <t>Zone Summary - Areas and volumes</t>
  </si>
  <si>
    <t>one Summary Volume</t>
  </si>
  <si>
    <t>m3</t>
  </si>
  <si>
    <t>Zone summary - Loads</t>
  </si>
  <si>
    <t>Zone Summary Avg Lighting LPD</t>
  </si>
  <si>
    <t>Zone Summary Avg Occupancy Density</t>
  </si>
  <si>
    <t>m2/pers</t>
  </si>
  <si>
    <t>Zone Summary Avg Plug load</t>
  </si>
  <si>
    <t>w/m2</t>
  </si>
  <si>
    <t>Fresh air</t>
  </si>
  <si>
    <t>Average during occupied time</t>
  </si>
  <si>
    <t>m3/s</t>
  </si>
  <si>
    <t>Minimum during occupied time</t>
  </si>
  <si>
    <t>Average fresh air  per area</t>
  </si>
  <si>
    <t>[L/s per m2]</t>
  </si>
  <si>
    <t>Average specifig fresh air [L/s per m2]</t>
  </si>
  <si>
    <t>Min fresh air per area</t>
  </si>
  <si>
    <t>Avg fresh air per pers</t>
  </si>
  <si>
    <t>[L/s per pers]</t>
  </si>
  <si>
    <t>Average fresh per person</t>
  </si>
  <si>
    <t>Min fresh air per pers</t>
  </si>
  <si>
    <t>Min fresh per pers</t>
  </si>
  <si>
    <t>Zone sizing</t>
  </si>
  <si>
    <t>Total design cooling</t>
  </si>
  <si>
    <t>Item HVAC Sizing Summary Total Calculated Design Cooling Load [W]</t>
  </si>
  <si>
    <t>Total user cooling</t>
  </si>
  <si>
    <t>Item HVAC Sizing Summary Total User Design Cooling Load [W]</t>
  </si>
  <si>
    <t>Total design heating</t>
  </si>
  <si>
    <t>Item HVAC Sizing Summary Total Calculated Design Heating Load [W]</t>
  </si>
  <si>
    <t>Total user heating</t>
  </si>
  <si>
    <t>Item HVAC Sizing Summary Total User Design Heating Load [W]</t>
  </si>
  <si>
    <t>Sizing</t>
  </si>
  <si>
    <t>Item HVAC Sizing Summary Total Calculated Design Cooling Air Flow [m3/s]</t>
  </si>
  <si>
    <t>Item HVAC Sizing Summary Total User Design Cooling Air Flow [m3/s]</t>
  </si>
  <si>
    <t>Item HVAC Sizing Summary Total Calculated Design Heating Air Flow [m3/s]</t>
  </si>
  <si>
    <t>x</t>
  </si>
  <si>
    <t>LPD</t>
  </si>
  <si>
    <t>Sensible summary HVAC Zone Eq &amp; Other Sensible Air Heating [kWh] [GJ]</t>
  </si>
  <si>
    <t>Air heating</t>
  </si>
  <si>
    <t>Sensible summary HVAC Zone Eq &amp; Other Sensible Air Cooling [kWh] [GJ]</t>
  </si>
  <si>
    <t>Air cooling</t>
  </si>
  <si>
    <t>Sensible summary HVAC Terminal Unit Sensible Air Heating [kWh] [GJ]</t>
  </si>
  <si>
    <t>Sensible summary HVAC Terminal Unit Sensible Air Cooling [kWh] [GJ]</t>
  </si>
  <si>
    <t>Sensible summary HVAC Input Heated Surface Heating [kWh] [GJ]</t>
  </si>
  <si>
    <t>Surface heating</t>
  </si>
  <si>
    <t>Sensible summary HVAC Input Cooled Surface Cooling [kWh] [GJ]</t>
  </si>
  <si>
    <t>Surface cooling</t>
  </si>
  <si>
    <t>Sensible summary People Sensible Heat Addition [kWh] [GJ]</t>
  </si>
  <si>
    <t>People</t>
  </si>
  <si>
    <t>Sensible summary Lights Sensible Heat Addition [kWh] [GJ]</t>
  </si>
  <si>
    <t>Lights</t>
  </si>
  <si>
    <t>Sensible summary Equipment Sensible Heat Addition [kWh] [GJ]</t>
  </si>
  <si>
    <t>Equipment</t>
  </si>
  <si>
    <t>Sensible summary Window Heat Addition [kWh] [GJ]</t>
  </si>
  <si>
    <t>Window heat</t>
  </si>
  <si>
    <t>Sensible summary Interzone Air Transfer Heat Addition [kWh] [GJ]</t>
  </si>
  <si>
    <t>Interzone heat</t>
  </si>
  <si>
    <t>Sensible summary Infiltration Heat Addition [kWh] [GJ]</t>
  </si>
  <si>
    <t>Infiltration heat</t>
  </si>
  <si>
    <t>Sensible summary Opaque Surface Conduction and Other Heat Addition [kWh] [GJ]</t>
  </si>
  <si>
    <t>Surface condution heat</t>
  </si>
  <si>
    <t>Sensible summary Equipment Sensible Heat Removal [kWh] [GJ]</t>
  </si>
  <si>
    <t>Equipment cooling</t>
  </si>
  <si>
    <t>Sensible summary Window Heat Removal [kWh] [GJ]</t>
  </si>
  <si>
    <t>Window cooling</t>
  </si>
  <si>
    <t>Sensible summary Interzone Air Transfer Heat Removal [kWh] [GJ]</t>
  </si>
  <si>
    <t>Interzone cooling</t>
  </si>
  <si>
    <t>Sensible summary Infiltration Heat Removal [kWh] [GJ]</t>
  </si>
  <si>
    <t>Infiltration cooling</t>
  </si>
  <si>
    <t>Sensible summary Opaque Surface Conduction and Other Heat Removal [kWh] [GJ]</t>
  </si>
  <si>
    <t>Key</t>
  </si>
  <si>
    <t>Column</t>
  </si>
  <si>
    <t>Baseline3</t>
  </si>
  <si>
    <t>Header text</t>
  </si>
  <si>
    <t>Returns column number of matched text</t>
  </si>
  <si>
    <t>Test MATCH</t>
  </si>
  <si>
    <t>Row text</t>
  </si>
  <si>
    <t>Subcategory</t>
  </si>
  <si>
    <t>General</t>
  </si>
  <si>
    <t>Conveyers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</si>
</sst>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C00000"/>
      </bottom>
      <diagonal/>
    </border>
    <border>
      <left/>
      <right/>
      <top/>
      <bottom style="dotted">
        <color rgb="FFC00000"/>
      </bottom>
      <diagonal/>
    </border>
    <border>
      <left/>
      <right/>
      <top style="double">
        <color rgb="FFFF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2" borderId="1"/>
    <xf numFmtId="0" fontId="4" fillId="0" borderId="0"/>
    <xf numFmtId="0" fontId="4" fillId="0" borderId="2"/>
    <xf numFmtId="0" fontId="6" fillId="0" borderId="1"/>
    <xf numFmtId="0" fontId="4" fillId="0" borderId="2"/>
    <xf numFmtId="0" fontId="4" fillId="0" borderId="3"/>
    <xf numFmtId="0" fontId="4" fillId="0" borderId="0"/>
  </cellStyleXfs>
  <cellXfs count="86">
    <xf numFmtId="0" fontId="0" fillId="0" borderId="0" xfId="0"/>
    <xf numFmtId="0" fontId="1" fillId="2" borderId="1" xfId="4" applyFont="1" applyFill="1"/>
    <xf numFmtId="1" fontId="1" fillId="2" borderId="1" xfId="4" applyNumberFormat="1" applyFont="1" applyFill="1"/>
    <xf numFmtId="0" fontId="0" fillId="0" borderId="3" xfId="2" applyFont="1" applyBorder="1"/>
    <xf numFmtId="9" fontId="1" fillId="2" borderId="1" xfId="1" applyNumberFormat="1" applyFont="1"/>
    <xf numFmtId="164" fontId="0" fillId="0" borderId="2" xfId="5" applyNumberFormat="1" applyFont="1"/>
    <xf numFmtId="1" fontId="0" fillId="0" borderId="0" xfId="2" applyNumberFormat="1" applyFont="1"/>
    <xf numFmtId="2" fontId="0" fillId="0" borderId="2" xfId="5" applyNumberFormat="1" applyFont="1" applyAlignment="1">
      <alignment horizontal="center" vertical="center"/>
    </xf>
    <xf numFmtId="2" fontId="0" fillId="0" borderId="0" xfId="1" applyNumberFormat="1" applyFont="1" applyFill="1" applyBorder="1"/>
    <xf numFmtId="165" fontId="0" fillId="0" borderId="0" xfId="1" applyNumberFormat="1" applyFont="1" applyFill="1" applyBorder="1"/>
    <xf numFmtId="1" fontId="1" fillId="2" borderId="1" xfId="1" applyNumberFormat="1" applyFont="1"/>
    <xf numFmtId="1" fontId="0" fillId="0" borderId="0" xfId="1" applyNumberFormat="1" applyFont="1" applyFill="1" applyBorder="1"/>
    <xf numFmtId="1" fontId="0" fillId="0" borderId="2" xfId="5" applyNumberFormat="1" applyFont="1" applyAlignment="1">
      <alignment horizontal="center" vertical="center"/>
    </xf>
    <xf numFmtId="0" fontId="5" fillId="0" borderId="2" xfId="5" applyFont="1"/>
    <xf numFmtId="1" fontId="5" fillId="0" borderId="2" xfId="5" applyNumberFormat="1" applyFont="1"/>
    <xf numFmtId="9" fontId="5" fillId="0" borderId="0" xfId="1" applyNumberFormat="1" applyFont="1" applyFill="1" applyBorder="1"/>
    <xf numFmtId="1" fontId="5" fillId="0" borderId="0" xfId="1" applyNumberFormat="1" applyFont="1" applyFill="1" applyBorder="1"/>
    <xf numFmtId="2" fontId="5" fillId="0" borderId="2" xfId="5" applyNumberFormat="1" applyFont="1"/>
    <xf numFmtId="10" fontId="5" fillId="0" borderId="0" xfId="1" applyNumberFormat="1" applyFont="1" applyFill="1" applyBorder="1"/>
    <xf numFmtId="0" fontId="2" fillId="0" borderId="2" xfId="5" applyFont="1"/>
    <xf numFmtId="1" fontId="2" fillId="0" borderId="2" xfId="5" applyNumberFormat="1" applyFont="1"/>
    <xf numFmtId="9" fontId="2" fillId="0" borderId="0" xfId="1" applyNumberFormat="1" applyFont="1" applyFill="1" applyBorder="1"/>
    <xf numFmtId="1" fontId="2" fillId="0" borderId="0" xfId="1" applyNumberFormat="1" applyFont="1" applyFill="1" applyBorder="1"/>
    <xf numFmtId="2" fontId="2" fillId="0" borderId="2" xfId="5" applyNumberFormat="1" applyFont="1"/>
    <xf numFmtId="165" fontId="0" fillId="0" borderId="2" xfId="5" applyNumberFormat="1" applyFont="1"/>
    <xf numFmtId="0" fontId="2" fillId="0" borderId="2" xfId="7" applyFont="1" applyBorder="1"/>
    <xf numFmtId="0" fontId="2" fillId="0" borderId="2" xfId="7" applyFont="1" applyBorder="1" applyAlignment="1">
      <alignment horizontal="right"/>
    </xf>
    <xf numFmtId="165" fontId="6" fillId="0" borderId="2" xfId="5" applyNumberFormat="1" applyFont="1"/>
    <xf numFmtId="165" fontId="2" fillId="0" borderId="2" xfId="5" applyNumberFormat="1" applyFont="1"/>
    <xf numFmtId="2" fontId="0" fillId="0" borderId="0" xfId="2" applyNumberFormat="1" applyFont="1"/>
    <xf numFmtId="164" fontId="0" fillId="0" borderId="2" xfId="5" applyNumberFormat="1" applyFont="1" applyAlignment="1">
      <alignment horizontal="left"/>
    </xf>
    <xf numFmtId="164" fontId="1" fillId="2" borderId="1" xfId="4" applyNumberFormat="1" applyFont="1" applyFill="1" applyAlignment="1">
      <alignment horizontal="left"/>
    </xf>
    <xf numFmtId="165" fontId="0" fillId="0" borderId="2" xfId="5" applyNumberFormat="1" applyFont="1" applyAlignment="1">
      <alignment horizontal="left"/>
    </xf>
    <xf numFmtId="2" fontId="0" fillId="0" borderId="2" xfId="5" applyNumberFormat="1" applyFont="1" applyAlignment="1">
      <alignment horizontal="right" vertical="center"/>
    </xf>
    <xf numFmtId="9" fontId="0" fillId="0" borderId="0" xfId="1" applyNumberFormat="1" applyFont="1" applyFill="1" applyBorder="1" applyAlignment="1">
      <alignment horizontal="center"/>
    </xf>
    <xf numFmtId="2" fontId="1" fillId="2" borderId="1" xfId="4" applyNumberFormat="1" applyFont="1" applyFill="1"/>
    <xf numFmtId="2" fontId="2" fillId="0" borderId="2" xfId="7" applyNumberFormat="1" applyFont="1" applyBorder="1"/>
    <xf numFmtId="2" fontId="0" fillId="0" borderId="0" xfId="4" applyNumberFormat="1" applyFont="1" applyBorder="1"/>
    <xf numFmtId="1" fontId="2" fillId="0" borderId="2" xfId="7" applyNumberFormat="1" applyFont="1" applyBorder="1"/>
    <xf numFmtId="1" fontId="0" fillId="3" borderId="0" xfId="1" applyNumberFormat="1" applyFont="1" applyFill="1" applyBorder="1"/>
    <xf numFmtId="9" fontId="0" fillId="3" borderId="0" xfId="1" applyNumberFormat="1" applyFont="1" applyFill="1" applyBorder="1"/>
    <xf numFmtId="9" fontId="0" fillId="4" borderId="0" xfId="1" applyNumberFormat="1" applyFont="1" applyFill="1" applyBorder="1"/>
    <xf numFmtId="0" fontId="0" fillId="0" borderId="0" xfId="4" applyFont="1" applyBorder="1"/>
    <xf numFmtId="1" fontId="0" fillId="0" borderId="2" xfId="5" applyNumberFormat="1" applyFont="1"/>
    <xf numFmtId="1" fontId="0" fillId="0" borderId="0" xfId="4" applyNumberFormat="1" applyFont="1" applyBorder="1"/>
    <xf numFmtId="2" fontId="0" fillId="0" borderId="2" xfId="5" applyNumberFormat="1" applyFont="1"/>
    <xf numFmtId="9" fontId="0" fillId="0" borderId="0" xfId="2" applyNumberFormat="1" applyFont="1"/>
    <xf numFmtId="0" fontId="0" fillId="0" borderId="0" xfId="2" applyFont="1"/>
    <xf numFmtId="0" fontId="0" fillId="0" borderId="2" xfId="5" applyFont="1" applyAlignment="1">
      <alignment horizontal="left"/>
    </xf>
    <xf numFmtId="0" fontId="2" fillId="5" borderId="0" xfId="4" applyFont="1" applyFill="1" applyBorder="1"/>
    <xf numFmtId="1" fontId="2" fillId="6" borderId="2" xfId="5" applyNumberFormat="1" applyFont="1" applyFill="1"/>
    <xf numFmtId="2" fontId="2" fillId="6" borderId="2" xfId="5" applyNumberFormat="1" applyFont="1" applyFill="1"/>
    <xf numFmtId="0" fontId="7" fillId="0" borderId="0" xfId="2" applyFont="1"/>
    <xf numFmtId="1" fontId="7" fillId="0" borderId="0" xfId="2" applyNumberFormat="1" applyFont="1"/>
    <xf numFmtId="9" fontId="7" fillId="0" borderId="0" xfId="1" applyNumberFormat="1" applyFont="1" applyFill="1" applyBorder="1"/>
    <xf numFmtId="1" fontId="7" fillId="0" borderId="0" xfId="1" applyNumberFormat="1" applyFont="1" applyFill="1" applyBorder="1"/>
    <xf numFmtId="1" fontId="7" fillId="0" borderId="2" xfId="5" applyNumberFormat="1" applyFont="1"/>
    <xf numFmtId="2" fontId="7" fillId="0" borderId="2" xfId="5" applyNumberFormat="1" applyFont="1"/>
    <xf numFmtId="1" fontId="7" fillId="0" borderId="0" xfId="4" applyNumberFormat="1" applyFont="1" applyBorder="1"/>
    <xf numFmtId="2" fontId="7" fillId="0" borderId="0" xfId="2" applyNumberFormat="1" applyFont="1"/>
    <xf numFmtId="0" fontId="7" fillId="0" borderId="0" xfId="4" applyFont="1" applyBorder="1"/>
    <xf numFmtId="0" fontId="7" fillId="0" borderId="2" xfId="5" applyFont="1"/>
    <xf numFmtId="0" fontId="6" fillId="0" borderId="1" xfId="0" applyFont="1" applyBorder="1"/>
    <xf numFmtId="0" fontId="0" fillId="0" borderId="2" xfId="5" applyFont="1"/>
    <xf numFmtId="2" fontId="0" fillId="0" borderId="0" xfId="5" applyNumberFormat="1" applyFont="1" applyBorder="1"/>
    <xf numFmtId="0" fontId="0" fillId="0" borderId="2" xfId="5" applyFont="1" applyAlignment="1">
      <alignment horizontal="right"/>
    </xf>
    <xf numFmtId="1" fontId="0" fillId="0" borderId="2" xfId="5" applyNumberFormat="1" applyFont="1" applyAlignment="1">
      <alignment horizontal="right"/>
    </xf>
    <xf numFmtId="2" fontId="3" fillId="2" borderId="1" xfId="6" applyNumberFormat="1" applyFont="1" applyFill="1" applyBorder="1"/>
    <xf numFmtId="1" fontId="0" fillId="0" borderId="0" xfId="5" applyNumberFormat="1" applyFont="1" applyBorder="1"/>
    <xf numFmtId="9" fontId="0" fillId="0" borderId="0" xfId="1" applyNumberFormat="1" applyFont="1" applyFill="1" applyBorder="1"/>
    <xf numFmtId="0" fontId="0" fillId="0" borderId="0" xfId="5" applyFont="1" applyBorder="1"/>
    <xf numFmtId="1" fontId="0" fillId="4" borderId="0" xfId="5" applyNumberFormat="1" applyFont="1" applyFill="1" applyBorder="1"/>
    <xf numFmtId="0" fontId="1" fillId="2" borderId="0" xfId="4" applyFont="1" applyFill="1" applyBorder="1"/>
    <xf numFmtId="1" fontId="1" fillId="2" borderId="0" xfId="4" applyNumberFormat="1" applyFont="1" applyFill="1" applyBorder="1"/>
    <xf numFmtId="1" fontId="0" fillId="0" borderId="2" xfId="5" applyNumberFormat="1" applyFont="1" applyAlignment="1">
      <alignment horizontal="left"/>
    </xf>
    <xf numFmtId="0" fontId="8" fillId="0" borderId="4" xfId="7" applyFont="1" applyBorder="1" applyAlignment="1">
      <alignment horizontal="right" vertical="center" wrapText="1"/>
    </xf>
    <xf numFmtId="0" fontId="8" fillId="0" borderId="0" xfId="7" applyFont="1"/>
    <xf numFmtId="0" fontId="8" fillId="0" borderId="4" xfId="7" applyFont="1" applyBorder="1" applyAlignment="1">
      <alignment vertical="center" wrapText="1"/>
    </xf>
    <xf numFmtId="1" fontId="0" fillId="0" borderId="0" xfId="7" applyNumberFormat="1" applyFont="1"/>
    <xf numFmtId="0" fontId="2" fillId="0" borderId="0" xfId="7" applyFont="1"/>
    <xf numFmtId="1" fontId="2" fillId="0" borderId="0" xfId="7" applyNumberFormat="1" applyFont="1"/>
    <xf numFmtId="0" fontId="9" fillId="0" borderId="5" xfId="5" applyFont="1" applyBorder="1" applyAlignment="1">
      <alignment horizontal="center" vertical="top"/>
    </xf>
    <xf numFmtId="0" fontId="9" fillId="0" borderId="5" xfId="3" applyFont="1" applyBorder="1" applyAlignment="1">
      <alignment horizontal="center" vertical="top"/>
    </xf>
    <xf numFmtId="0" fontId="9" fillId="0" borderId="5" xfId="7" applyFont="1" applyBorder="1" applyAlignment="1">
      <alignment horizontal="center" vertical="top"/>
    </xf>
    <xf numFmtId="0" fontId="9" fillId="0" borderId="5" xfId="3" applyFont="1" applyBorder="1" applyAlignment="1">
      <alignment horizontal="center" vertical="top"/>
    </xf>
    <xf numFmtId="1" fontId="0" fillId="0" borderId="2" xfId="5" applyNumberFormat="1" applyFont="1" applyAlignment="1">
      <alignment horizontal="left"/>
    </xf>
  </cellXfs>
  <cellStyles count="8">
    <cellStyle name="00 Head 1" xfId="4"/>
    <cellStyle name="00 Head Main" xfId="1"/>
    <cellStyle name="00 Header 2" xfId="5"/>
    <cellStyle name="00 Lookup fade" xfId="2"/>
    <cellStyle name="00 Total" xfId="3"/>
    <cellStyle name="00Space" xfId="7"/>
    <cellStyle name="Seperation" xfId="6"/>
    <cellStyle name="Standard" xfId="0" builtinId="0"/>
  </cellStyles>
  <dxfs count="74"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2/Twin_Riga_ENE5/02%20Analysis/LZC%20-%20TCA3%20r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1"/>
  <sheetViews>
    <sheetView tabSelected="1" topLeftCell="A297" zoomScale="85" zoomScaleNormal="85" workbookViewId="0">
      <selection activeCell="A302" sqref="A302"/>
    </sheetView>
  </sheetViews>
  <sheetFormatPr baseColWidth="10" defaultRowHeight="15" x14ac:dyDescent="0.25"/>
  <cols>
    <col min="1" max="1" width="148.140625" style="48" bestFit="1" customWidth="1"/>
    <col min="2" max="2" width="53.5703125" style="63" bestFit="1" customWidth="1"/>
    <col min="3" max="3" width="70.7109375" style="63" bestFit="1" customWidth="1"/>
    <col min="4" max="4" width="56.28515625" style="63" bestFit="1" customWidth="1"/>
    <col min="5" max="6" width="61" style="63" bestFit="1" customWidth="1"/>
    <col min="7" max="9" width="61" style="42" bestFit="1" customWidth="1"/>
  </cols>
  <sheetData>
    <row r="1" spans="1:9" x14ac:dyDescent="0.25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1" t="s">
        <v>5</v>
      </c>
      <c r="G1" s="81" t="s">
        <v>6</v>
      </c>
      <c r="H1" s="81" t="s">
        <v>7</v>
      </c>
      <c r="I1" s="81" t="s">
        <v>8</v>
      </c>
    </row>
    <row r="2" spans="1:9" x14ac:dyDescent="0.25">
      <c r="A2" s="82" t="s">
        <v>9</v>
      </c>
      <c r="B2" s="82" t="s">
        <v>10</v>
      </c>
      <c r="C2" s="82" t="s">
        <v>11</v>
      </c>
      <c r="D2" s="82" t="s">
        <v>12</v>
      </c>
      <c r="E2" t="s">
        <v>13</v>
      </c>
      <c r="F2" t="s">
        <v>13</v>
      </c>
      <c r="G2" t="s">
        <v>13</v>
      </c>
      <c r="H2" t="s">
        <v>13</v>
      </c>
      <c r="I2" t="s">
        <v>14</v>
      </c>
    </row>
    <row r="3" spans="1:9" x14ac:dyDescent="0.25">
      <c r="A3" s="82" t="s">
        <v>15</v>
      </c>
      <c r="B3" s="82" t="s">
        <v>10</v>
      </c>
      <c r="C3" s="82" t="s">
        <v>11</v>
      </c>
      <c r="D3" s="82" t="s">
        <v>16</v>
      </c>
      <c r="E3" t="s">
        <v>17</v>
      </c>
      <c r="F3" t="s">
        <v>17</v>
      </c>
      <c r="G3" t="s">
        <v>17</v>
      </c>
      <c r="H3" t="s">
        <v>17</v>
      </c>
      <c r="I3" t="s">
        <v>18</v>
      </c>
    </row>
    <row r="4" spans="1:9" x14ac:dyDescent="0.25">
      <c r="A4" s="82" t="s">
        <v>19</v>
      </c>
      <c r="B4" s="82" t="s">
        <v>10</v>
      </c>
      <c r="C4" s="82" t="s">
        <v>11</v>
      </c>
      <c r="D4" s="82" t="s">
        <v>20</v>
      </c>
      <c r="E4"/>
      <c r="F4"/>
      <c r="G4"/>
      <c r="H4"/>
      <c r="I4" t="s">
        <v>21</v>
      </c>
    </row>
    <row r="5" spans="1:9" x14ac:dyDescent="0.25">
      <c r="A5" s="82" t="s">
        <v>22</v>
      </c>
      <c r="B5" s="82" t="s">
        <v>10</v>
      </c>
      <c r="C5" s="82" t="s">
        <v>23</v>
      </c>
      <c r="D5" s="82" t="s">
        <v>12</v>
      </c>
      <c r="E5" t="s">
        <v>13</v>
      </c>
      <c r="F5" t="s">
        <v>13</v>
      </c>
      <c r="G5" t="s">
        <v>13</v>
      </c>
      <c r="H5" t="s">
        <v>13</v>
      </c>
      <c r="I5" t="s">
        <v>14</v>
      </c>
    </row>
    <row r="6" spans="1:9" x14ac:dyDescent="0.25">
      <c r="A6" s="82" t="s">
        <v>24</v>
      </c>
      <c r="B6" s="82" t="s">
        <v>10</v>
      </c>
      <c r="C6" s="82" t="s">
        <v>23</v>
      </c>
      <c r="D6" s="82" t="s">
        <v>16</v>
      </c>
      <c r="E6" t="s">
        <v>17</v>
      </c>
      <c r="F6" t="s">
        <v>17</v>
      </c>
      <c r="G6" t="s">
        <v>17</v>
      </c>
      <c r="H6" t="s">
        <v>17</v>
      </c>
      <c r="I6" t="s">
        <v>18</v>
      </c>
    </row>
    <row r="7" spans="1:9" x14ac:dyDescent="0.25">
      <c r="A7" s="82" t="s">
        <v>25</v>
      </c>
      <c r="B7" s="82" t="s">
        <v>10</v>
      </c>
      <c r="C7" s="82" t="s">
        <v>23</v>
      </c>
      <c r="D7" s="82" t="s">
        <v>20</v>
      </c>
      <c r="E7"/>
      <c r="F7"/>
      <c r="G7"/>
      <c r="H7"/>
      <c r="I7" t="s">
        <v>21</v>
      </c>
    </row>
    <row r="8" spans="1:9" x14ac:dyDescent="0.25">
      <c r="A8" s="82" t="s">
        <v>26</v>
      </c>
      <c r="B8" s="82" t="s">
        <v>10</v>
      </c>
      <c r="C8" s="82" t="s">
        <v>27</v>
      </c>
      <c r="D8" s="82" t="s">
        <v>12</v>
      </c>
      <c r="E8" t="s">
        <v>28</v>
      </c>
      <c r="F8" t="s">
        <v>28</v>
      </c>
      <c r="G8" t="s">
        <v>28</v>
      </c>
      <c r="H8" t="s">
        <v>28</v>
      </c>
      <c r="I8" t="s">
        <v>29</v>
      </c>
    </row>
    <row r="9" spans="1:9" x14ac:dyDescent="0.25">
      <c r="A9" s="82" t="s">
        <v>30</v>
      </c>
      <c r="B9" s="82" t="s">
        <v>10</v>
      </c>
      <c r="C9" s="82" t="s">
        <v>27</v>
      </c>
      <c r="D9" s="82" t="s">
        <v>16</v>
      </c>
      <c r="E9" t="s">
        <v>31</v>
      </c>
      <c r="F9" t="s">
        <v>31</v>
      </c>
      <c r="G9" t="s">
        <v>31</v>
      </c>
      <c r="H9" t="s">
        <v>31</v>
      </c>
      <c r="I9" t="s">
        <v>32</v>
      </c>
    </row>
    <row r="10" spans="1:9" x14ac:dyDescent="0.25">
      <c r="A10" s="82" t="s">
        <v>33</v>
      </c>
      <c r="B10" s="82" t="s">
        <v>10</v>
      </c>
      <c r="C10" s="82" t="s">
        <v>27</v>
      </c>
      <c r="D10" s="82" t="s">
        <v>20</v>
      </c>
      <c r="E10"/>
      <c r="F10"/>
      <c r="G10"/>
      <c r="H10"/>
      <c r="I10" t="s">
        <v>34</v>
      </c>
    </row>
    <row r="11" spans="1:9" x14ac:dyDescent="0.25">
      <c r="A11" s="82" t="s">
        <v>35</v>
      </c>
      <c r="B11" s="82" t="s">
        <v>10</v>
      </c>
      <c r="C11" s="82" t="s">
        <v>36</v>
      </c>
      <c r="D11" s="82" t="s">
        <v>12</v>
      </c>
      <c r="E11" t="s">
        <v>28</v>
      </c>
      <c r="F11" t="s">
        <v>28</v>
      </c>
      <c r="G11" t="s">
        <v>28</v>
      </c>
      <c r="H11" t="s">
        <v>28</v>
      </c>
      <c r="I11" t="s">
        <v>29</v>
      </c>
    </row>
    <row r="12" spans="1:9" x14ac:dyDescent="0.25">
      <c r="A12" s="82" t="s">
        <v>37</v>
      </c>
      <c r="B12" s="82" t="s">
        <v>10</v>
      </c>
      <c r="C12" s="82" t="s">
        <v>36</v>
      </c>
      <c r="D12" s="82" t="s">
        <v>16</v>
      </c>
      <c r="E12" t="s">
        <v>31</v>
      </c>
      <c r="F12" t="s">
        <v>31</v>
      </c>
      <c r="G12" t="s">
        <v>31</v>
      </c>
      <c r="H12" t="s">
        <v>31</v>
      </c>
      <c r="I12" t="s">
        <v>32</v>
      </c>
    </row>
    <row r="13" spans="1:9" x14ac:dyDescent="0.25">
      <c r="A13" s="82" t="s">
        <v>38</v>
      </c>
      <c r="B13" s="82" t="s">
        <v>10</v>
      </c>
      <c r="C13" s="82" t="s">
        <v>36</v>
      </c>
      <c r="D13" s="82" t="s">
        <v>20</v>
      </c>
      <c r="E13"/>
      <c r="F13"/>
      <c r="G13"/>
      <c r="H13"/>
      <c r="I13" t="s">
        <v>34</v>
      </c>
    </row>
    <row r="14" spans="1:9" x14ac:dyDescent="0.25">
      <c r="A14" s="82" t="s">
        <v>39</v>
      </c>
      <c r="B14" s="82" t="s">
        <v>40</v>
      </c>
      <c r="C14" s="82" t="s">
        <v>41</v>
      </c>
      <c r="D14" s="82" t="s">
        <v>42</v>
      </c>
      <c r="E14" t="s">
        <v>43</v>
      </c>
      <c r="F14" t="s">
        <v>43</v>
      </c>
      <c r="G14" t="s">
        <v>43</v>
      </c>
      <c r="H14" t="s">
        <v>43</v>
      </c>
      <c r="I14" t="s">
        <v>43</v>
      </c>
    </row>
    <row r="15" spans="1:9" x14ac:dyDescent="0.25">
      <c r="A15" s="82" t="s">
        <v>44</v>
      </c>
      <c r="B15" s="82" t="s">
        <v>40</v>
      </c>
      <c r="C15" s="82" t="s">
        <v>45</v>
      </c>
      <c r="D15" s="82" t="s">
        <v>42</v>
      </c>
      <c r="E15" t="s">
        <v>46</v>
      </c>
      <c r="F15" t="s">
        <v>46</v>
      </c>
      <c r="G15" t="s">
        <v>46</v>
      </c>
      <c r="H15" t="s">
        <v>46</v>
      </c>
      <c r="I15" t="s">
        <v>46</v>
      </c>
    </row>
    <row r="16" spans="1:9" x14ac:dyDescent="0.25">
      <c r="A16" s="82" t="s">
        <v>47</v>
      </c>
      <c r="B16" s="82" t="s">
        <v>40</v>
      </c>
      <c r="C16" s="82" t="s">
        <v>48</v>
      </c>
      <c r="D16" s="82" t="s">
        <v>42</v>
      </c>
      <c r="E16" t="s">
        <v>49</v>
      </c>
      <c r="F16" t="s">
        <v>49</v>
      </c>
      <c r="G16" t="s">
        <v>49</v>
      </c>
      <c r="H16" t="s">
        <v>49</v>
      </c>
      <c r="I16" t="s">
        <v>49</v>
      </c>
    </row>
    <row r="17" spans="1:9" x14ac:dyDescent="0.25">
      <c r="A17" s="82" t="s">
        <v>50</v>
      </c>
      <c r="B17" s="82" t="s">
        <v>40</v>
      </c>
      <c r="C17" s="82" t="s">
        <v>51</v>
      </c>
      <c r="D17" s="82" t="s">
        <v>42</v>
      </c>
      <c r="E17" t="s">
        <v>52</v>
      </c>
      <c r="F17" t="s">
        <v>52</v>
      </c>
      <c r="G17" t="s">
        <v>52</v>
      </c>
      <c r="H17" t="s">
        <v>52</v>
      </c>
      <c r="I17" t="s">
        <v>52</v>
      </c>
    </row>
    <row r="18" spans="1:9" x14ac:dyDescent="0.25">
      <c r="A18" s="82" t="s">
        <v>53</v>
      </c>
      <c r="B18" s="82" t="s">
        <v>40</v>
      </c>
      <c r="C18" s="82" t="s">
        <v>54</v>
      </c>
      <c r="D18" s="82" t="s">
        <v>42</v>
      </c>
      <c r="E18" t="s">
        <v>55</v>
      </c>
      <c r="F18" t="s">
        <v>55</v>
      </c>
      <c r="G18" t="s">
        <v>55</v>
      </c>
      <c r="H18" t="s">
        <v>55</v>
      </c>
      <c r="I18" t="s">
        <v>55</v>
      </c>
    </row>
    <row r="19" spans="1:9" x14ac:dyDescent="0.25">
      <c r="A19" s="82" t="s">
        <v>56</v>
      </c>
      <c r="B19" s="82" t="s">
        <v>40</v>
      </c>
      <c r="C19" s="82" t="s">
        <v>57</v>
      </c>
      <c r="D19" s="82" t="s">
        <v>42</v>
      </c>
      <c r="E19" t="s">
        <v>58</v>
      </c>
      <c r="F19" t="s">
        <v>58</v>
      </c>
      <c r="G19" t="s">
        <v>58</v>
      </c>
      <c r="H19" t="s">
        <v>58</v>
      </c>
      <c r="I19" t="s">
        <v>58</v>
      </c>
    </row>
    <row r="20" spans="1:9" x14ac:dyDescent="0.25">
      <c r="A20" s="82" t="s">
        <v>59</v>
      </c>
      <c r="B20" s="82" t="s">
        <v>40</v>
      </c>
      <c r="C20" s="82" t="s">
        <v>60</v>
      </c>
      <c r="D20" s="82" t="s">
        <v>42</v>
      </c>
      <c r="E20" s="37" t="s">
        <v>61</v>
      </c>
      <c r="F20" t="s">
        <v>61</v>
      </c>
      <c r="G20" t="s">
        <v>61</v>
      </c>
      <c r="H20" t="s">
        <v>61</v>
      </c>
      <c r="I20" t="s">
        <v>61</v>
      </c>
    </row>
    <row r="21" spans="1:9" x14ac:dyDescent="0.25">
      <c r="A21" s="82" t="s">
        <v>62</v>
      </c>
      <c r="B21" s="82" t="s">
        <v>40</v>
      </c>
      <c r="C21" s="82" t="s">
        <v>63</v>
      </c>
      <c r="D21" s="82" t="s">
        <v>42</v>
      </c>
      <c r="E21" t="s">
        <v>64</v>
      </c>
      <c r="F21" t="s">
        <v>64</v>
      </c>
      <c r="G21" t="s">
        <v>64</v>
      </c>
      <c r="H21" t="s">
        <v>64</v>
      </c>
      <c r="I21" t="s">
        <v>64</v>
      </c>
    </row>
    <row r="22" spans="1:9" x14ac:dyDescent="0.25">
      <c r="A22" s="82" t="s">
        <v>65</v>
      </c>
      <c r="B22" s="82" t="s">
        <v>40</v>
      </c>
      <c r="C22" s="82" t="s">
        <v>66</v>
      </c>
      <c r="D22" s="82" t="s">
        <v>42</v>
      </c>
      <c r="E22" t="s">
        <v>64</v>
      </c>
      <c r="F22" t="s">
        <v>67</v>
      </c>
      <c r="G22" t="s">
        <v>68</v>
      </c>
      <c r="H22" t="s">
        <v>69</v>
      </c>
      <c r="I22" t="s">
        <v>64</v>
      </c>
    </row>
    <row r="23" spans="1:9" x14ac:dyDescent="0.25">
      <c r="A23" s="82" t="s">
        <v>70</v>
      </c>
      <c r="B23" s="82" t="s">
        <v>40</v>
      </c>
      <c r="C23" s="82" t="s">
        <v>71</v>
      </c>
      <c r="D23" s="82" t="s">
        <v>42</v>
      </c>
      <c r="E23" t="s">
        <v>72</v>
      </c>
      <c r="F23" t="s">
        <v>72</v>
      </c>
      <c r="G23" t="s">
        <v>72</v>
      </c>
      <c r="H23" t="s">
        <v>72</v>
      </c>
      <c r="I23" t="s">
        <v>72</v>
      </c>
    </row>
    <row r="24" spans="1:9" x14ac:dyDescent="0.25">
      <c r="A24" s="82" t="s">
        <v>73</v>
      </c>
      <c r="B24" s="82" t="s">
        <v>74</v>
      </c>
      <c r="C24" s="82" t="s">
        <v>75</v>
      </c>
      <c r="D24" s="82" t="s">
        <v>76</v>
      </c>
      <c r="E24" t="s">
        <v>77</v>
      </c>
      <c r="F24" t="s">
        <v>77</v>
      </c>
      <c r="G24" t="s">
        <v>77</v>
      </c>
      <c r="H24" t="s">
        <v>77</v>
      </c>
      <c r="I24" t="s">
        <v>77</v>
      </c>
    </row>
    <row r="25" spans="1:9" x14ac:dyDescent="0.25">
      <c r="A25" s="82" t="s">
        <v>78</v>
      </c>
      <c r="B25" s="82" t="s">
        <v>74</v>
      </c>
      <c r="C25" s="82" t="s">
        <v>75</v>
      </c>
      <c r="D25" s="82" t="s">
        <v>79</v>
      </c>
      <c r="E25" t="s">
        <v>64</v>
      </c>
      <c r="F25" t="s">
        <v>64</v>
      </c>
      <c r="G25" t="s">
        <v>64</v>
      </c>
      <c r="H25" t="s">
        <v>64</v>
      </c>
      <c r="I25" t="s">
        <v>64</v>
      </c>
    </row>
    <row r="26" spans="1:9" x14ac:dyDescent="0.25">
      <c r="A26" s="82" t="s">
        <v>80</v>
      </c>
      <c r="B26" s="82" t="s">
        <v>74</v>
      </c>
      <c r="C26" s="82" t="s">
        <v>75</v>
      </c>
      <c r="D26" s="82" t="s">
        <v>81</v>
      </c>
      <c r="E26" t="s">
        <v>64</v>
      </c>
      <c r="F26" t="s">
        <v>64</v>
      </c>
      <c r="G26" t="s">
        <v>64</v>
      </c>
      <c r="H26" t="s">
        <v>64</v>
      </c>
      <c r="I26" t="s">
        <v>64</v>
      </c>
    </row>
    <row r="27" spans="1:9" x14ac:dyDescent="0.25">
      <c r="A27" s="82" t="s">
        <v>82</v>
      </c>
      <c r="B27" s="82" t="s">
        <v>74</v>
      </c>
      <c r="C27" s="82" t="s">
        <v>75</v>
      </c>
      <c r="D27" s="82" t="s">
        <v>83</v>
      </c>
      <c r="E27" t="s">
        <v>64</v>
      </c>
      <c r="F27" t="s">
        <v>64</v>
      </c>
      <c r="G27" t="s">
        <v>64</v>
      </c>
      <c r="H27" t="s">
        <v>64</v>
      </c>
      <c r="I27" t="s">
        <v>64</v>
      </c>
    </row>
    <row r="28" spans="1:9" x14ac:dyDescent="0.25">
      <c r="A28" s="82" t="s">
        <v>84</v>
      </c>
      <c r="B28" s="82" t="s">
        <v>74</v>
      </c>
      <c r="C28" s="82" t="s">
        <v>75</v>
      </c>
      <c r="D28" s="82" t="s">
        <v>85</v>
      </c>
      <c r="E28" t="s">
        <v>64</v>
      </c>
      <c r="F28" t="s">
        <v>64</v>
      </c>
      <c r="G28" t="s">
        <v>64</v>
      </c>
      <c r="H28" t="s">
        <v>64</v>
      </c>
      <c r="I28" t="s">
        <v>64</v>
      </c>
    </row>
    <row r="29" spans="1:9" x14ac:dyDescent="0.25">
      <c r="A29" s="82" t="s">
        <v>86</v>
      </c>
      <c r="B29" s="82" t="s">
        <v>74</v>
      </c>
      <c r="C29" s="82" t="s">
        <v>75</v>
      </c>
      <c r="D29" s="82" t="s">
        <v>87</v>
      </c>
      <c r="E29" t="s">
        <v>64</v>
      </c>
      <c r="F29" t="s">
        <v>64</v>
      </c>
      <c r="G29" t="s">
        <v>64</v>
      </c>
      <c r="H29" t="s">
        <v>64</v>
      </c>
      <c r="I29" t="s">
        <v>64</v>
      </c>
    </row>
    <row r="30" spans="1:9" x14ac:dyDescent="0.25">
      <c r="A30" s="82" t="s">
        <v>88</v>
      </c>
      <c r="B30" s="82" t="s">
        <v>74</v>
      </c>
      <c r="C30" s="82" t="s">
        <v>89</v>
      </c>
      <c r="D30" s="82" t="s">
        <v>76</v>
      </c>
      <c r="E30" t="s">
        <v>90</v>
      </c>
      <c r="F30" t="s">
        <v>90</v>
      </c>
      <c r="G30" t="s">
        <v>90</v>
      </c>
      <c r="H30" t="s">
        <v>90</v>
      </c>
      <c r="I30" t="s">
        <v>90</v>
      </c>
    </row>
    <row r="31" spans="1:9" x14ac:dyDescent="0.25">
      <c r="A31" s="82" t="s">
        <v>91</v>
      </c>
      <c r="B31" s="82" t="s">
        <v>74</v>
      </c>
      <c r="C31" s="82" t="s">
        <v>89</v>
      </c>
      <c r="D31" s="82" t="s">
        <v>79</v>
      </c>
      <c r="E31" t="s">
        <v>92</v>
      </c>
      <c r="F31" t="s">
        <v>92</v>
      </c>
      <c r="G31" t="s">
        <v>92</v>
      </c>
      <c r="H31" t="s">
        <v>92</v>
      </c>
      <c r="I31" t="s">
        <v>92</v>
      </c>
    </row>
    <row r="32" spans="1:9" x14ac:dyDescent="0.25">
      <c r="A32" s="82" t="s">
        <v>93</v>
      </c>
      <c r="B32" s="82" t="s">
        <v>74</v>
      </c>
      <c r="C32" s="82" t="s">
        <v>89</v>
      </c>
      <c r="D32" s="82" t="s">
        <v>81</v>
      </c>
      <c r="E32" t="s">
        <v>64</v>
      </c>
      <c r="F32" t="s">
        <v>64</v>
      </c>
      <c r="G32" t="s">
        <v>64</v>
      </c>
      <c r="H32" t="s">
        <v>64</v>
      </c>
      <c r="I32" t="s">
        <v>64</v>
      </c>
    </row>
    <row r="33" spans="1:9" x14ac:dyDescent="0.25">
      <c r="A33" s="82" t="s">
        <v>94</v>
      </c>
      <c r="B33" s="82" t="s">
        <v>74</v>
      </c>
      <c r="C33" s="82" t="s">
        <v>89</v>
      </c>
      <c r="D33" s="82" t="s">
        <v>83</v>
      </c>
      <c r="E33" t="s">
        <v>64</v>
      </c>
      <c r="F33" t="s">
        <v>64</v>
      </c>
      <c r="G33" t="s">
        <v>64</v>
      </c>
      <c r="H33" t="s">
        <v>64</v>
      </c>
      <c r="I33" t="s">
        <v>64</v>
      </c>
    </row>
    <row r="34" spans="1:9" x14ac:dyDescent="0.25">
      <c r="A34" s="82" t="s">
        <v>95</v>
      </c>
      <c r="B34" s="82" t="s">
        <v>74</v>
      </c>
      <c r="C34" s="82" t="s">
        <v>89</v>
      </c>
      <c r="D34" s="82" t="s">
        <v>85</v>
      </c>
      <c r="E34" t="s">
        <v>64</v>
      </c>
      <c r="F34" t="s">
        <v>64</v>
      </c>
      <c r="G34" t="s">
        <v>64</v>
      </c>
      <c r="H34" t="s">
        <v>64</v>
      </c>
      <c r="I34" t="s">
        <v>64</v>
      </c>
    </row>
    <row r="35" spans="1:9" x14ac:dyDescent="0.25">
      <c r="A35" s="82" t="s">
        <v>96</v>
      </c>
      <c r="B35" s="82" t="s">
        <v>74</v>
      </c>
      <c r="C35" s="82" t="s">
        <v>89</v>
      </c>
      <c r="D35" s="82" t="s">
        <v>87</v>
      </c>
      <c r="E35" t="s">
        <v>64</v>
      </c>
      <c r="F35" t="s">
        <v>64</v>
      </c>
      <c r="G35" t="s">
        <v>64</v>
      </c>
      <c r="H35" t="s">
        <v>64</v>
      </c>
      <c r="I35" t="s">
        <v>64</v>
      </c>
    </row>
    <row r="36" spans="1:9" x14ac:dyDescent="0.25">
      <c r="A36" s="82" t="s">
        <v>97</v>
      </c>
      <c r="B36" s="82" t="s">
        <v>74</v>
      </c>
      <c r="C36" s="82" t="s">
        <v>98</v>
      </c>
      <c r="D36" s="82" t="s">
        <v>76</v>
      </c>
      <c r="E36" t="s">
        <v>64</v>
      </c>
      <c r="F36" t="s">
        <v>64</v>
      </c>
      <c r="G36" t="s">
        <v>64</v>
      </c>
      <c r="H36" t="s">
        <v>64</v>
      </c>
      <c r="I36" t="s">
        <v>99</v>
      </c>
    </row>
    <row r="37" spans="1:9" x14ac:dyDescent="0.25">
      <c r="A37" s="82" t="s">
        <v>100</v>
      </c>
      <c r="B37" s="82" t="s">
        <v>74</v>
      </c>
      <c r="C37" s="82" t="s">
        <v>98</v>
      </c>
      <c r="D37" s="82" t="s">
        <v>79</v>
      </c>
      <c r="E37" t="s">
        <v>64</v>
      </c>
      <c r="F37" t="s">
        <v>64</v>
      </c>
      <c r="G37" t="s">
        <v>64</v>
      </c>
      <c r="H37" t="s">
        <v>64</v>
      </c>
      <c r="I37" t="s">
        <v>101</v>
      </c>
    </row>
    <row r="38" spans="1:9" x14ac:dyDescent="0.25">
      <c r="A38" s="82" t="s">
        <v>102</v>
      </c>
      <c r="B38" s="82" t="s">
        <v>74</v>
      </c>
      <c r="C38" s="82" t="s">
        <v>98</v>
      </c>
      <c r="D38" s="82" t="s">
        <v>81</v>
      </c>
      <c r="E38" t="s">
        <v>64</v>
      </c>
      <c r="F38" t="s">
        <v>64</v>
      </c>
      <c r="G38" t="s">
        <v>64</v>
      </c>
      <c r="H38" t="s">
        <v>64</v>
      </c>
      <c r="I38" t="s">
        <v>64</v>
      </c>
    </row>
    <row r="39" spans="1:9" x14ac:dyDescent="0.25">
      <c r="A39" s="82" t="s">
        <v>103</v>
      </c>
      <c r="B39" s="82" t="s">
        <v>74</v>
      </c>
      <c r="C39" s="82" t="s">
        <v>98</v>
      </c>
      <c r="D39" s="82" t="s">
        <v>83</v>
      </c>
      <c r="E39" t="s">
        <v>64</v>
      </c>
      <c r="F39" t="s">
        <v>64</v>
      </c>
      <c r="G39" t="s">
        <v>64</v>
      </c>
      <c r="H39" t="s">
        <v>64</v>
      </c>
      <c r="I39" t="s">
        <v>64</v>
      </c>
    </row>
    <row r="40" spans="1:9" x14ac:dyDescent="0.25">
      <c r="A40" s="82" t="s">
        <v>104</v>
      </c>
      <c r="B40" s="82" t="s">
        <v>74</v>
      </c>
      <c r="C40" s="82" t="s">
        <v>98</v>
      </c>
      <c r="D40" s="82" t="s">
        <v>85</v>
      </c>
      <c r="E40" t="s">
        <v>64</v>
      </c>
      <c r="F40" t="s">
        <v>64</v>
      </c>
      <c r="G40" t="s">
        <v>64</v>
      </c>
      <c r="H40" t="s">
        <v>64</v>
      </c>
      <c r="I40" t="s">
        <v>64</v>
      </c>
    </row>
    <row r="41" spans="1:9" x14ac:dyDescent="0.25">
      <c r="A41" s="82" t="s">
        <v>105</v>
      </c>
      <c r="B41" s="82" t="s">
        <v>74</v>
      </c>
      <c r="C41" s="82" t="s">
        <v>98</v>
      </c>
      <c r="D41" s="82" t="s">
        <v>87</v>
      </c>
      <c r="E41" t="s">
        <v>64</v>
      </c>
      <c r="F41" t="s">
        <v>64</v>
      </c>
      <c r="G41" t="s">
        <v>64</v>
      </c>
      <c r="H41" t="s">
        <v>64</v>
      </c>
      <c r="I41" t="s">
        <v>64</v>
      </c>
    </row>
    <row r="42" spans="1:9" x14ac:dyDescent="0.25">
      <c r="A42" s="82" t="s">
        <v>106</v>
      </c>
      <c r="B42" s="82" t="s">
        <v>74</v>
      </c>
      <c r="C42" s="82" t="s">
        <v>107</v>
      </c>
      <c r="D42" s="82" t="s">
        <v>76</v>
      </c>
      <c r="E42" t="s">
        <v>64</v>
      </c>
      <c r="F42" t="s">
        <v>64</v>
      </c>
      <c r="G42" t="s">
        <v>64</v>
      </c>
      <c r="H42" t="s">
        <v>64</v>
      </c>
      <c r="I42" t="s">
        <v>108</v>
      </c>
    </row>
    <row r="43" spans="1:9" x14ac:dyDescent="0.25">
      <c r="A43" s="82" t="s">
        <v>109</v>
      </c>
      <c r="B43" s="82" t="s">
        <v>74</v>
      </c>
      <c r="C43" s="82" t="s">
        <v>107</v>
      </c>
      <c r="D43" s="82" t="s">
        <v>79</v>
      </c>
      <c r="E43" t="s">
        <v>64</v>
      </c>
      <c r="F43" t="s">
        <v>64</v>
      </c>
      <c r="G43" t="s">
        <v>64</v>
      </c>
      <c r="H43" t="s">
        <v>64</v>
      </c>
      <c r="I43" t="s">
        <v>64</v>
      </c>
    </row>
    <row r="44" spans="1:9" x14ac:dyDescent="0.25">
      <c r="A44" s="82" t="s">
        <v>110</v>
      </c>
      <c r="B44" s="82" t="s">
        <v>74</v>
      </c>
      <c r="C44" s="82" t="s">
        <v>107</v>
      </c>
      <c r="D44" s="82" t="s">
        <v>81</v>
      </c>
      <c r="E44" t="s">
        <v>64</v>
      </c>
      <c r="F44" t="s">
        <v>64</v>
      </c>
      <c r="G44" t="s">
        <v>64</v>
      </c>
      <c r="H44" t="s">
        <v>64</v>
      </c>
      <c r="I44" t="s">
        <v>64</v>
      </c>
    </row>
    <row r="45" spans="1:9" x14ac:dyDescent="0.25">
      <c r="A45" s="82" t="s">
        <v>111</v>
      </c>
      <c r="B45" s="82" t="s">
        <v>74</v>
      </c>
      <c r="C45" s="82" t="s">
        <v>107</v>
      </c>
      <c r="D45" s="82" t="s">
        <v>83</v>
      </c>
      <c r="E45" t="s">
        <v>64</v>
      </c>
      <c r="F45" t="s">
        <v>64</v>
      </c>
      <c r="G45" t="s">
        <v>64</v>
      </c>
      <c r="H45" t="s">
        <v>64</v>
      </c>
      <c r="I45" t="s">
        <v>64</v>
      </c>
    </row>
    <row r="46" spans="1:9" x14ac:dyDescent="0.25">
      <c r="A46" s="82" t="s">
        <v>112</v>
      </c>
      <c r="B46" s="82" t="s">
        <v>74</v>
      </c>
      <c r="C46" s="82" t="s">
        <v>107</v>
      </c>
      <c r="D46" s="82" t="s">
        <v>85</v>
      </c>
      <c r="E46" t="s">
        <v>64</v>
      </c>
      <c r="F46" t="s">
        <v>64</v>
      </c>
      <c r="G46" t="s">
        <v>64</v>
      </c>
      <c r="H46" t="s">
        <v>64</v>
      </c>
      <c r="I46" t="s">
        <v>64</v>
      </c>
    </row>
    <row r="47" spans="1:9" x14ac:dyDescent="0.25">
      <c r="A47" s="82" t="s">
        <v>113</v>
      </c>
      <c r="B47" s="82" t="s">
        <v>74</v>
      </c>
      <c r="C47" s="82" t="s">
        <v>107</v>
      </c>
      <c r="D47" s="82" t="s">
        <v>87</v>
      </c>
      <c r="E47" t="s">
        <v>64</v>
      </c>
      <c r="F47" t="s">
        <v>64</v>
      </c>
      <c r="G47" t="s">
        <v>64</v>
      </c>
      <c r="H47" t="s">
        <v>64</v>
      </c>
      <c r="I47" t="s">
        <v>64</v>
      </c>
    </row>
    <row r="48" spans="1:9" x14ac:dyDescent="0.25">
      <c r="A48" s="82" t="s">
        <v>114</v>
      </c>
      <c r="B48" s="82" t="s">
        <v>74</v>
      </c>
      <c r="C48" s="82" t="s">
        <v>115</v>
      </c>
      <c r="D48" s="82" t="s">
        <v>76</v>
      </c>
      <c r="E48" t="s">
        <v>64</v>
      </c>
      <c r="F48" t="s">
        <v>64</v>
      </c>
      <c r="G48" t="s">
        <v>64</v>
      </c>
      <c r="H48" t="s">
        <v>64</v>
      </c>
      <c r="I48" t="s">
        <v>64</v>
      </c>
    </row>
    <row r="49" spans="1:9" x14ac:dyDescent="0.25">
      <c r="A49" s="82" t="s">
        <v>116</v>
      </c>
      <c r="B49" s="82" t="s">
        <v>74</v>
      </c>
      <c r="C49" s="82" t="s">
        <v>115</v>
      </c>
      <c r="D49" s="82" t="s">
        <v>79</v>
      </c>
      <c r="E49" t="s">
        <v>64</v>
      </c>
      <c r="F49" t="s">
        <v>64</v>
      </c>
      <c r="G49" t="s">
        <v>64</v>
      </c>
      <c r="H49" t="s">
        <v>64</v>
      </c>
      <c r="I49" t="s">
        <v>64</v>
      </c>
    </row>
    <row r="50" spans="1:9" x14ac:dyDescent="0.25">
      <c r="A50" s="82" t="s">
        <v>117</v>
      </c>
      <c r="B50" s="82" t="s">
        <v>74</v>
      </c>
      <c r="C50" s="82" t="s">
        <v>115</v>
      </c>
      <c r="D50" s="82" t="s">
        <v>81</v>
      </c>
      <c r="E50" t="s">
        <v>64</v>
      </c>
      <c r="F50" t="s">
        <v>64</v>
      </c>
      <c r="G50" t="s">
        <v>64</v>
      </c>
      <c r="H50" t="s">
        <v>64</v>
      </c>
      <c r="I50" t="s">
        <v>64</v>
      </c>
    </row>
    <row r="51" spans="1:9" x14ac:dyDescent="0.25">
      <c r="A51" s="82" t="s">
        <v>118</v>
      </c>
      <c r="B51" s="82" t="s">
        <v>74</v>
      </c>
      <c r="C51" s="82" t="s">
        <v>115</v>
      </c>
      <c r="D51" s="82" t="s">
        <v>83</v>
      </c>
      <c r="E51" t="s">
        <v>64</v>
      </c>
      <c r="F51" t="s">
        <v>64</v>
      </c>
      <c r="G51" t="s">
        <v>64</v>
      </c>
      <c r="H51" t="s">
        <v>64</v>
      </c>
      <c r="I51" t="s">
        <v>64</v>
      </c>
    </row>
    <row r="52" spans="1:9" x14ac:dyDescent="0.25">
      <c r="A52" s="82" t="s">
        <v>119</v>
      </c>
      <c r="B52" s="82" t="s">
        <v>74</v>
      </c>
      <c r="C52" s="82" t="s">
        <v>115</v>
      </c>
      <c r="D52" s="82" t="s">
        <v>85</v>
      </c>
      <c r="E52" t="s">
        <v>64</v>
      </c>
      <c r="F52" t="s">
        <v>64</v>
      </c>
      <c r="G52" t="s">
        <v>64</v>
      </c>
      <c r="H52" t="s">
        <v>64</v>
      </c>
      <c r="I52" t="s">
        <v>64</v>
      </c>
    </row>
    <row r="53" spans="1:9" x14ac:dyDescent="0.25">
      <c r="A53" s="82" t="s">
        <v>120</v>
      </c>
      <c r="B53" s="82" t="s">
        <v>74</v>
      </c>
      <c r="C53" s="82" t="s">
        <v>115</v>
      </c>
      <c r="D53" s="82" t="s">
        <v>87</v>
      </c>
      <c r="E53" t="s">
        <v>64</v>
      </c>
      <c r="F53" t="s">
        <v>64</v>
      </c>
      <c r="G53" t="s">
        <v>64</v>
      </c>
      <c r="H53" t="s">
        <v>64</v>
      </c>
      <c r="I53" t="s">
        <v>64</v>
      </c>
    </row>
    <row r="54" spans="1:9" x14ac:dyDescent="0.25">
      <c r="A54" s="82" t="s">
        <v>121</v>
      </c>
      <c r="B54" s="82" t="s">
        <v>74</v>
      </c>
      <c r="C54" s="82" t="s">
        <v>122</v>
      </c>
      <c r="D54" s="82" t="s">
        <v>76</v>
      </c>
      <c r="E54" t="s">
        <v>64</v>
      </c>
      <c r="F54" t="s">
        <v>64</v>
      </c>
      <c r="G54" t="s">
        <v>64</v>
      </c>
      <c r="H54" t="s">
        <v>64</v>
      </c>
      <c r="I54" t="s">
        <v>64</v>
      </c>
    </row>
    <row r="55" spans="1:9" x14ac:dyDescent="0.25">
      <c r="A55" s="82" t="s">
        <v>123</v>
      </c>
      <c r="B55" s="82" t="s">
        <v>74</v>
      </c>
      <c r="C55" s="82" t="s">
        <v>122</v>
      </c>
      <c r="D55" s="82" t="s">
        <v>79</v>
      </c>
      <c r="E55" t="s">
        <v>64</v>
      </c>
      <c r="F55" t="s">
        <v>64</v>
      </c>
      <c r="G55" t="s">
        <v>64</v>
      </c>
      <c r="H55" t="s">
        <v>64</v>
      </c>
      <c r="I55" t="s">
        <v>64</v>
      </c>
    </row>
    <row r="56" spans="1:9" x14ac:dyDescent="0.25">
      <c r="A56" s="82" t="s">
        <v>124</v>
      </c>
      <c r="B56" s="82" t="s">
        <v>74</v>
      </c>
      <c r="C56" s="82" t="s">
        <v>122</v>
      </c>
      <c r="D56" s="82" t="s">
        <v>81</v>
      </c>
      <c r="E56" t="s">
        <v>64</v>
      </c>
      <c r="F56" t="s">
        <v>64</v>
      </c>
      <c r="G56" t="s">
        <v>64</v>
      </c>
      <c r="H56" t="s">
        <v>64</v>
      </c>
      <c r="I56" t="s">
        <v>64</v>
      </c>
    </row>
    <row r="57" spans="1:9" x14ac:dyDescent="0.25">
      <c r="A57" s="82" t="s">
        <v>125</v>
      </c>
      <c r="B57" s="82" t="s">
        <v>74</v>
      </c>
      <c r="C57" s="82" t="s">
        <v>122</v>
      </c>
      <c r="D57" s="82" t="s">
        <v>83</v>
      </c>
      <c r="E57" t="s">
        <v>64</v>
      </c>
      <c r="F57" t="s">
        <v>64</v>
      </c>
      <c r="G57" t="s">
        <v>64</v>
      </c>
      <c r="H57" t="s">
        <v>64</v>
      </c>
      <c r="I57" t="s">
        <v>64</v>
      </c>
    </row>
    <row r="58" spans="1:9" x14ac:dyDescent="0.25">
      <c r="A58" s="82" t="s">
        <v>126</v>
      </c>
      <c r="B58" s="82" t="s">
        <v>74</v>
      </c>
      <c r="C58" s="82" t="s">
        <v>122</v>
      </c>
      <c r="D58" s="82" t="s">
        <v>85</v>
      </c>
      <c r="E58" t="s">
        <v>64</v>
      </c>
      <c r="F58" t="s">
        <v>64</v>
      </c>
      <c r="G58" t="s">
        <v>64</v>
      </c>
      <c r="H58" t="s">
        <v>64</v>
      </c>
      <c r="I58" t="s">
        <v>64</v>
      </c>
    </row>
    <row r="59" spans="1:9" x14ac:dyDescent="0.25">
      <c r="A59" s="82" t="s">
        <v>127</v>
      </c>
      <c r="B59" s="82" t="s">
        <v>74</v>
      </c>
      <c r="C59" s="82" t="s">
        <v>122</v>
      </c>
      <c r="D59" s="82" t="s">
        <v>87</v>
      </c>
      <c r="E59" t="s">
        <v>64</v>
      </c>
      <c r="F59" t="s">
        <v>64</v>
      </c>
      <c r="G59" t="s">
        <v>64</v>
      </c>
      <c r="H59" t="s">
        <v>64</v>
      </c>
      <c r="I59" t="s">
        <v>64</v>
      </c>
    </row>
    <row r="60" spans="1:9" x14ac:dyDescent="0.25">
      <c r="A60" s="82" t="s">
        <v>128</v>
      </c>
      <c r="B60" s="82" t="s">
        <v>74</v>
      </c>
      <c r="C60" s="82" t="s">
        <v>129</v>
      </c>
      <c r="D60" s="82" t="s">
        <v>76</v>
      </c>
      <c r="E60" t="s">
        <v>64</v>
      </c>
      <c r="F60" t="s">
        <v>64</v>
      </c>
      <c r="G60" t="s">
        <v>64</v>
      </c>
      <c r="H60" t="s">
        <v>64</v>
      </c>
      <c r="I60" t="s">
        <v>130</v>
      </c>
    </row>
    <row r="61" spans="1:9" x14ac:dyDescent="0.25">
      <c r="A61" s="82" t="s">
        <v>131</v>
      </c>
      <c r="B61" s="82" t="s">
        <v>74</v>
      </c>
      <c r="C61" s="82" t="s">
        <v>129</v>
      </c>
      <c r="D61" s="82" t="s">
        <v>79</v>
      </c>
      <c r="E61" t="s">
        <v>64</v>
      </c>
      <c r="F61" t="s">
        <v>64</v>
      </c>
      <c r="G61" t="s">
        <v>64</v>
      </c>
      <c r="H61" t="s">
        <v>64</v>
      </c>
      <c r="I61" t="s">
        <v>132</v>
      </c>
    </row>
    <row r="62" spans="1:9" x14ac:dyDescent="0.25">
      <c r="A62" s="82" t="s">
        <v>133</v>
      </c>
      <c r="B62" s="82" t="s">
        <v>74</v>
      </c>
      <c r="C62" s="82" t="s">
        <v>129</v>
      </c>
      <c r="D62" s="82" t="s">
        <v>81</v>
      </c>
      <c r="E62" t="s">
        <v>64</v>
      </c>
      <c r="F62" t="s">
        <v>64</v>
      </c>
      <c r="G62" t="s">
        <v>64</v>
      </c>
      <c r="H62" t="s">
        <v>64</v>
      </c>
      <c r="I62" t="s">
        <v>64</v>
      </c>
    </row>
    <row r="63" spans="1:9" x14ac:dyDescent="0.25">
      <c r="A63" s="82" t="s">
        <v>134</v>
      </c>
      <c r="B63" s="82" t="s">
        <v>74</v>
      </c>
      <c r="C63" s="82" t="s">
        <v>129</v>
      </c>
      <c r="D63" s="82" t="s">
        <v>83</v>
      </c>
      <c r="E63" t="s">
        <v>64</v>
      </c>
      <c r="F63" t="s">
        <v>64</v>
      </c>
      <c r="G63" t="s">
        <v>64</v>
      </c>
      <c r="H63" t="s">
        <v>64</v>
      </c>
      <c r="I63" t="s">
        <v>64</v>
      </c>
    </row>
    <row r="64" spans="1:9" x14ac:dyDescent="0.25">
      <c r="A64" s="82" t="s">
        <v>135</v>
      </c>
      <c r="B64" s="82" t="s">
        <v>74</v>
      </c>
      <c r="C64" s="82" t="s">
        <v>129</v>
      </c>
      <c r="D64" s="82" t="s">
        <v>85</v>
      </c>
      <c r="E64" t="s">
        <v>64</v>
      </c>
      <c r="F64" t="s">
        <v>64</v>
      </c>
      <c r="G64" t="s">
        <v>64</v>
      </c>
      <c r="H64" t="s">
        <v>64</v>
      </c>
      <c r="I64" t="s">
        <v>64</v>
      </c>
    </row>
    <row r="65" spans="1:9" x14ac:dyDescent="0.25">
      <c r="A65" s="82" t="s">
        <v>136</v>
      </c>
      <c r="B65" s="82" t="s">
        <v>74</v>
      </c>
      <c r="C65" s="82" t="s">
        <v>129</v>
      </c>
      <c r="D65" s="82" t="s">
        <v>87</v>
      </c>
      <c r="E65" t="s">
        <v>64</v>
      </c>
      <c r="F65" t="s">
        <v>64</v>
      </c>
      <c r="G65" t="s">
        <v>64</v>
      </c>
      <c r="H65" t="s">
        <v>64</v>
      </c>
      <c r="I65" t="s">
        <v>64</v>
      </c>
    </row>
    <row r="66" spans="1:9" x14ac:dyDescent="0.25">
      <c r="A66" s="82" t="s">
        <v>137</v>
      </c>
      <c r="B66" s="82" t="s">
        <v>74</v>
      </c>
      <c r="C66" s="82" t="s">
        <v>138</v>
      </c>
      <c r="D66" s="82" t="s">
        <v>76</v>
      </c>
      <c r="E66" t="s">
        <v>64</v>
      </c>
      <c r="F66" t="s">
        <v>64</v>
      </c>
      <c r="G66" t="s">
        <v>64</v>
      </c>
      <c r="H66" t="s">
        <v>64</v>
      </c>
      <c r="I66" t="s">
        <v>64</v>
      </c>
    </row>
    <row r="67" spans="1:9" x14ac:dyDescent="0.25">
      <c r="A67" s="82" t="s">
        <v>139</v>
      </c>
      <c r="B67" s="82" t="s">
        <v>74</v>
      </c>
      <c r="C67" s="82" t="s">
        <v>138</v>
      </c>
      <c r="D67" s="82" t="s">
        <v>79</v>
      </c>
      <c r="E67" t="s">
        <v>64</v>
      </c>
      <c r="F67" t="s">
        <v>64</v>
      </c>
      <c r="G67" t="s">
        <v>64</v>
      </c>
      <c r="H67" t="s">
        <v>64</v>
      </c>
      <c r="I67" t="s">
        <v>64</v>
      </c>
    </row>
    <row r="68" spans="1:9" x14ac:dyDescent="0.25">
      <c r="A68" s="82" t="s">
        <v>140</v>
      </c>
      <c r="B68" s="82" t="s">
        <v>74</v>
      </c>
      <c r="C68" s="82" t="s">
        <v>138</v>
      </c>
      <c r="D68" s="82" t="s">
        <v>81</v>
      </c>
      <c r="E68" t="s">
        <v>64</v>
      </c>
      <c r="F68" t="s">
        <v>64</v>
      </c>
      <c r="G68" t="s">
        <v>64</v>
      </c>
      <c r="H68" t="s">
        <v>64</v>
      </c>
      <c r="I68" t="s">
        <v>64</v>
      </c>
    </row>
    <row r="69" spans="1:9" x14ac:dyDescent="0.25">
      <c r="A69" s="82" t="s">
        <v>141</v>
      </c>
      <c r="B69" s="82" t="s">
        <v>74</v>
      </c>
      <c r="C69" s="82" t="s">
        <v>138</v>
      </c>
      <c r="D69" s="82" t="s">
        <v>83</v>
      </c>
      <c r="E69" t="s">
        <v>64</v>
      </c>
      <c r="F69" t="s">
        <v>64</v>
      </c>
      <c r="G69" t="s">
        <v>64</v>
      </c>
      <c r="H69" t="s">
        <v>64</v>
      </c>
      <c r="I69" t="s">
        <v>64</v>
      </c>
    </row>
    <row r="70" spans="1:9" x14ac:dyDescent="0.25">
      <c r="A70" s="82" t="s">
        <v>142</v>
      </c>
      <c r="B70" s="82" t="s">
        <v>74</v>
      </c>
      <c r="C70" s="82" t="s">
        <v>138</v>
      </c>
      <c r="D70" s="82" t="s">
        <v>85</v>
      </c>
      <c r="E70" t="s">
        <v>64</v>
      </c>
      <c r="F70" t="s">
        <v>64</v>
      </c>
      <c r="G70" t="s">
        <v>64</v>
      </c>
      <c r="H70" t="s">
        <v>64</v>
      </c>
      <c r="I70" t="s">
        <v>64</v>
      </c>
    </row>
    <row r="71" spans="1:9" x14ac:dyDescent="0.25">
      <c r="A71" s="82" t="s">
        <v>143</v>
      </c>
      <c r="B71" s="82" t="s">
        <v>74</v>
      </c>
      <c r="C71" s="82" t="s">
        <v>138</v>
      </c>
      <c r="D71" s="82" t="s">
        <v>87</v>
      </c>
      <c r="E71" t="s">
        <v>64</v>
      </c>
      <c r="F71" t="s">
        <v>64</v>
      </c>
      <c r="G71" t="s">
        <v>64</v>
      </c>
      <c r="H71" t="s">
        <v>64</v>
      </c>
      <c r="I71" t="s">
        <v>64</v>
      </c>
    </row>
    <row r="72" spans="1:9" x14ac:dyDescent="0.25">
      <c r="A72" s="82" t="s">
        <v>144</v>
      </c>
      <c r="B72" s="82" t="s">
        <v>74</v>
      </c>
      <c r="C72" s="82" t="s">
        <v>145</v>
      </c>
      <c r="D72" s="82" t="s">
        <v>76</v>
      </c>
      <c r="E72" t="s">
        <v>64</v>
      </c>
      <c r="F72" t="s">
        <v>64</v>
      </c>
      <c r="G72" t="s">
        <v>64</v>
      </c>
      <c r="H72" t="s">
        <v>64</v>
      </c>
      <c r="I72" t="s">
        <v>64</v>
      </c>
    </row>
    <row r="73" spans="1:9" x14ac:dyDescent="0.25">
      <c r="A73" s="82" t="s">
        <v>146</v>
      </c>
      <c r="B73" s="82" t="s">
        <v>74</v>
      </c>
      <c r="C73" s="82" t="s">
        <v>145</v>
      </c>
      <c r="D73" s="82" t="s">
        <v>79</v>
      </c>
      <c r="E73" t="s">
        <v>64</v>
      </c>
      <c r="F73" t="s">
        <v>64</v>
      </c>
      <c r="G73" t="s">
        <v>64</v>
      </c>
      <c r="H73" t="s">
        <v>64</v>
      </c>
      <c r="I73" t="s">
        <v>64</v>
      </c>
    </row>
    <row r="74" spans="1:9" x14ac:dyDescent="0.25">
      <c r="A74" s="82" t="s">
        <v>147</v>
      </c>
      <c r="B74" s="82" t="s">
        <v>74</v>
      </c>
      <c r="C74" s="82" t="s">
        <v>145</v>
      </c>
      <c r="D74" s="82" t="s">
        <v>81</v>
      </c>
      <c r="E74" t="s">
        <v>64</v>
      </c>
      <c r="F74" t="s">
        <v>64</v>
      </c>
      <c r="G74" t="s">
        <v>64</v>
      </c>
      <c r="H74" t="s">
        <v>64</v>
      </c>
      <c r="I74" t="s">
        <v>64</v>
      </c>
    </row>
    <row r="75" spans="1:9" x14ac:dyDescent="0.25">
      <c r="A75" s="82" t="s">
        <v>148</v>
      </c>
      <c r="B75" s="82" t="s">
        <v>74</v>
      </c>
      <c r="C75" s="82" t="s">
        <v>145</v>
      </c>
      <c r="D75" s="82" t="s">
        <v>83</v>
      </c>
      <c r="E75" t="s">
        <v>64</v>
      </c>
      <c r="F75" t="s">
        <v>64</v>
      </c>
      <c r="G75" t="s">
        <v>64</v>
      </c>
      <c r="H75" t="s">
        <v>64</v>
      </c>
      <c r="I75" t="s">
        <v>64</v>
      </c>
    </row>
    <row r="76" spans="1:9" x14ac:dyDescent="0.25">
      <c r="A76" s="82" t="s">
        <v>149</v>
      </c>
      <c r="B76" s="82" t="s">
        <v>74</v>
      </c>
      <c r="C76" s="82" t="s">
        <v>145</v>
      </c>
      <c r="D76" s="82" t="s">
        <v>85</v>
      </c>
      <c r="E76" t="s">
        <v>64</v>
      </c>
      <c r="F76" t="s">
        <v>64</v>
      </c>
      <c r="G76" t="s">
        <v>64</v>
      </c>
      <c r="H76" t="s">
        <v>64</v>
      </c>
      <c r="I76" t="s">
        <v>64</v>
      </c>
    </row>
    <row r="77" spans="1:9" x14ac:dyDescent="0.25">
      <c r="A77" s="82" t="s">
        <v>150</v>
      </c>
      <c r="B77" s="82" t="s">
        <v>74</v>
      </c>
      <c r="C77" s="82" t="s">
        <v>145</v>
      </c>
      <c r="D77" s="82" t="s">
        <v>87</v>
      </c>
      <c r="E77" t="s">
        <v>64</v>
      </c>
      <c r="F77" t="s">
        <v>64</v>
      </c>
      <c r="G77" t="s">
        <v>64</v>
      </c>
      <c r="H77" t="s">
        <v>64</v>
      </c>
      <c r="I77" t="s">
        <v>64</v>
      </c>
    </row>
    <row r="78" spans="1:9" x14ac:dyDescent="0.25">
      <c r="A78" s="82" t="s">
        <v>151</v>
      </c>
      <c r="B78" s="82" t="s">
        <v>74</v>
      </c>
      <c r="C78" s="82" t="s">
        <v>152</v>
      </c>
      <c r="D78" s="82" t="s">
        <v>76</v>
      </c>
      <c r="E78" t="s">
        <v>153</v>
      </c>
      <c r="F78" t="s">
        <v>153</v>
      </c>
      <c r="G78" t="s">
        <v>153</v>
      </c>
      <c r="H78" t="s">
        <v>153</v>
      </c>
      <c r="I78" t="s">
        <v>153</v>
      </c>
    </row>
    <row r="79" spans="1:9" x14ac:dyDescent="0.25">
      <c r="A79" s="82" t="s">
        <v>154</v>
      </c>
      <c r="B79" s="82" t="s">
        <v>74</v>
      </c>
      <c r="C79" s="82" t="s">
        <v>152</v>
      </c>
      <c r="D79" s="82" t="s">
        <v>79</v>
      </c>
      <c r="E79" t="s">
        <v>155</v>
      </c>
      <c r="F79" t="s">
        <v>155</v>
      </c>
      <c r="G79" t="s">
        <v>155</v>
      </c>
      <c r="H79" t="s">
        <v>155</v>
      </c>
      <c r="I79" t="s">
        <v>155</v>
      </c>
    </row>
    <row r="80" spans="1:9" x14ac:dyDescent="0.25">
      <c r="A80" s="82" t="s">
        <v>156</v>
      </c>
      <c r="B80" s="82" t="s">
        <v>74</v>
      </c>
      <c r="C80" s="82" t="s">
        <v>152</v>
      </c>
      <c r="D80" s="82" t="s">
        <v>81</v>
      </c>
      <c r="E80" t="s">
        <v>64</v>
      </c>
      <c r="F80" t="s">
        <v>64</v>
      </c>
      <c r="G80" t="s">
        <v>64</v>
      </c>
      <c r="H80" t="s">
        <v>64</v>
      </c>
      <c r="I80" t="s">
        <v>64</v>
      </c>
    </row>
    <row r="81" spans="1:9" x14ac:dyDescent="0.25">
      <c r="A81" s="82" t="s">
        <v>157</v>
      </c>
      <c r="B81" s="82" t="s">
        <v>74</v>
      </c>
      <c r="C81" s="82" t="s">
        <v>152</v>
      </c>
      <c r="D81" s="82" t="s">
        <v>83</v>
      </c>
      <c r="E81" t="s">
        <v>64</v>
      </c>
      <c r="F81" t="s">
        <v>64</v>
      </c>
      <c r="G81" t="s">
        <v>64</v>
      </c>
      <c r="H81" t="s">
        <v>64</v>
      </c>
      <c r="I81" t="s">
        <v>64</v>
      </c>
    </row>
    <row r="82" spans="1:9" x14ac:dyDescent="0.25">
      <c r="A82" s="82" t="s">
        <v>158</v>
      </c>
      <c r="B82" s="82" t="s">
        <v>74</v>
      </c>
      <c r="C82" s="82" t="s">
        <v>152</v>
      </c>
      <c r="D82" s="82" t="s">
        <v>85</v>
      </c>
      <c r="E82" t="s">
        <v>64</v>
      </c>
      <c r="F82" t="s">
        <v>64</v>
      </c>
      <c r="G82" t="s">
        <v>64</v>
      </c>
      <c r="H82" t="s">
        <v>64</v>
      </c>
      <c r="I82" t="s">
        <v>64</v>
      </c>
    </row>
    <row r="83" spans="1:9" x14ac:dyDescent="0.25">
      <c r="A83" s="82" t="s">
        <v>159</v>
      </c>
      <c r="B83" s="82" t="s">
        <v>74</v>
      </c>
      <c r="C83" s="82" t="s">
        <v>152</v>
      </c>
      <c r="D83" s="82" t="s">
        <v>87</v>
      </c>
      <c r="E83" t="s">
        <v>64</v>
      </c>
      <c r="F83" t="s">
        <v>64</v>
      </c>
      <c r="G83" t="s">
        <v>64</v>
      </c>
      <c r="H83" t="s">
        <v>64</v>
      </c>
      <c r="I83" t="s">
        <v>64</v>
      </c>
    </row>
    <row r="84" spans="1:9" x14ac:dyDescent="0.25">
      <c r="A84" s="82" t="s">
        <v>160</v>
      </c>
      <c r="B84" s="82" t="s">
        <v>74</v>
      </c>
      <c r="C84" s="82" t="s">
        <v>161</v>
      </c>
      <c r="D84" s="82" t="s">
        <v>76</v>
      </c>
      <c r="E84" t="s">
        <v>64</v>
      </c>
      <c r="F84" t="s">
        <v>64</v>
      </c>
      <c r="G84" t="s">
        <v>64</v>
      </c>
      <c r="H84" t="s">
        <v>64</v>
      </c>
      <c r="I84" t="s">
        <v>64</v>
      </c>
    </row>
    <row r="85" spans="1:9" x14ac:dyDescent="0.25">
      <c r="A85" s="82" t="s">
        <v>162</v>
      </c>
      <c r="B85" s="82" t="s">
        <v>74</v>
      </c>
      <c r="C85" s="82" t="s">
        <v>161</v>
      </c>
      <c r="D85" s="82" t="s">
        <v>79</v>
      </c>
      <c r="E85" t="s">
        <v>64</v>
      </c>
      <c r="F85" t="s">
        <v>64</v>
      </c>
      <c r="G85" t="s">
        <v>64</v>
      </c>
      <c r="H85" t="s">
        <v>64</v>
      </c>
      <c r="I85" t="s">
        <v>64</v>
      </c>
    </row>
    <row r="86" spans="1:9" x14ac:dyDescent="0.25">
      <c r="A86" s="82" t="s">
        <v>163</v>
      </c>
      <c r="B86" s="82" t="s">
        <v>74</v>
      </c>
      <c r="C86" s="82" t="s">
        <v>161</v>
      </c>
      <c r="D86" s="82" t="s">
        <v>81</v>
      </c>
      <c r="E86" t="s">
        <v>64</v>
      </c>
      <c r="F86" t="s">
        <v>64</v>
      </c>
      <c r="G86" t="s">
        <v>64</v>
      </c>
      <c r="H86" t="s">
        <v>64</v>
      </c>
      <c r="I86" t="s">
        <v>64</v>
      </c>
    </row>
    <row r="87" spans="1:9" x14ac:dyDescent="0.25">
      <c r="A87" s="82" t="s">
        <v>164</v>
      </c>
      <c r="B87" s="82" t="s">
        <v>74</v>
      </c>
      <c r="C87" s="82" t="s">
        <v>161</v>
      </c>
      <c r="D87" s="82" t="s">
        <v>83</v>
      </c>
      <c r="E87" t="s">
        <v>64</v>
      </c>
      <c r="F87" t="s">
        <v>64</v>
      </c>
      <c r="G87" t="s">
        <v>64</v>
      </c>
      <c r="H87" t="s">
        <v>64</v>
      </c>
      <c r="I87" t="s">
        <v>64</v>
      </c>
    </row>
    <row r="88" spans="1:9" x14ac:dyDescent="0.25">
      <c r="A88" s="82" t="s">
        <v>165</v>
      </c>
      <c r="B88" s="82" t="s">
        <v>74</v>
      </c>
      <c r="C88" s="82" t="s">
        <v>161</v>
      </c>
      <c r="D88" s="82" t="s">
        <v>85</v>
      </c>
      <c r="E88" t="s">
        <v>64</v>
      </c>
      <c r="F88" t="s">
        <v>64</v>
      </c>
      <c r="G88" t="s">
        <v>64</v>
      </c>
      <c r="H88" t="s">
        <v>64</v>
      </c>
      <c r="I88" t="s">
        <v>64</v>
      </c>
    </row>
    <row r="89" spans="1:9" x14ac:dyDescent="0.25">
      <c r="A89" s="82" t="s">
        <v>166</v>
      </c>
      <c r="B89" s="82" t="s">
        <v>74</v>
      </c>
      <c r="C89" s="82" t="s">
        <v>161</v>
      </c>
      <c r="D89" s="82" t="s">
        <v>87</v>
      </c>
      <c r="E89" t="s">
        <v>64</v>
      </c>
      <c r="F89" t="s">
        <v>64</v>
      </c>
      <c r="G89" t="s">
        <v>64</v>
      </c>
      <c r="H89" t="s">
        <v>64</v>
      </c>
      <c r="I89" t="s">
        <v>64</v>
      </c>
    </row>
    <row r="90" spans="1:9" x14ac:dyDescent="0.25">
      <c r="A90" s="82" t="s">
        <v>167</v>
      </c>
      <c r="B90" s="82" t="s">
        <v>74</v>
      </c>
      <c r="C90" s="82" t="s">
        <v>168</v>
      </c>
      <c r="D90" s="82" t="s">
        <v>76</v>
      </c>
      <c r="E90" t="s">
        <v>64</v>
      </c>
      <c r="F90" t="s">
        <v>64</v>
      </c>
      <c r="G90" t="s">
        <v>64</v>
      </c>
      <c r="H90" t="s">
        <v>64</v>
      </c>
      <c r="I90" t="s">
        <v>64</v>
      </c>
    </row>
    <row r="91" spans="1:9" x14ac:dyDescent="0.25">
      <c r="A91" s="82" t="s">
        <v>169</v>
      </c>
      <c r="B91" s="82" t="s">
        <v>74</v>
      </c>
      <c r="C91" s="82" t="s">
        <v>168</v>
      </c>
      <c r="D91" s="82" t="s">
        <v>79</v>
      </c>
      <c r="E91" t="s">
        <v>64</v>
      </c>
      <c r="F91" t="s">
        <v>64</v>
      </c>
      <c r="G91" t="s">
        <v>64</v>
      </c>
      <c r="H91" t="s">
        <v>64</v>
      </c>
      <c r="I91" t="s">
        <v>64</v>
      </c>
    </row>
    <row r="92" spans="1:9" x14ac:dyDescent="0.25">
      <c r="A92" s="82" t="s">
        <v>170</v>
      </c>
      <c r="B92" s="82" t="s">
        <v>74</v>
      </c>
      <c r="C92" s="82" t="s">
        <v>168</v>
      </c>
      <c r="D92" s="82" t="s">
        <v>81</v>
      </c>
      <c r="E92" t="s">
        <v>64</v>
      </c>
      <c r="F92" t="s">
        <v>64</v>
      </c>
      <c r="G92" t="s">
        <v>64</v>
      </c>
      <c r="H92" t="s">
        <v>64</v>
      </c>
      <c r="I92" t="s">
        <v>64</v>
      </c>
    </row>
    <row r="93" spans="1:9" x14ac:dyDescent="0.25">
      <c r="A93" s="82" t="s">
        <v>171</v>
      </c>
      <c r="B93" s="82" t="s">
        <v>74</v>
      </c>
      <c r="C93" s="82" t="s">
        <v>168</v>
      </c>
      <c r="D93" s="82" t="s">
        <v>83</v>
      </c>
      <c r="E93" t="s">
        <v>64</v>
      </c>
      <c r="F93" t="s">
        <v>64</v>
      </c>
      <c r="G93" t="s">
        <v>64</v>
      </c>
      <c r="H93" t="s">
        <v>64</v>
      </c>
      <c r="I93" t="s">
        <v>64</v>
      </c>
    </row>
    <row r="94" spans="1:9" x14ac:dyDescent="0.25">
      <c r="A94" s="82" t="s">
        <v>172</v>
      </c>
      <c r="B94" s="82" t="s">
        <v>74</v>
      </c>
      <c r="C94" s="82" t="s">
        <v>168</v>
      </c>
      <c r="D94" s="82" t="s">
        <v>85</v>
      </c>
      <c r="E94" t="s">
        <v>64</v>
      </c>
      <c r="F94" t="s">
        <v>64</v>
      </c>
      <c r="G94" t="s">
        <v>64</v>
      </c>
      <c r="H94" t="s">
        <v>64</v>
      </c>
      <c r="I94" t="s">
        <v>64</v>
      </c>
    </row>
    <row r="95" spans="1:9" x14ac:dyDescent="0.25">
      <c r="A95" s="82" t="s">
        <v>173</v>
      </c>
      <c r="B95" s="82" t="s">
        <v>74</v>
      </c>
      <c r="C95" s="82" t="s">
        <v>168</v>
      </c>
      <c r="D95" s="82" t="s">
        <v>87</v>
      </c>
      <c r="E95" t="s">
        <v>64</v>
      </c>
      <c r="F95" t="s">
        <v>64</v>
      </c>
      <c r="G95" t="s">
        <v>64</v>
      </c>
      <c r="H95" t="s">
        <v>64</v>
      </c>
      <c r="I95" t="s">
        <v>64</v>
      </c>
    </row>
    <row r="96" spans="1:9" x14ac:dyDescent="0.25">
      <c r="A96" s="82" t="s">
        <v>174</v>
      </c>
      <c r="B96" s="82" t="s">
        <v>74</v>
      </c>
      <c r="C96" s="82" t="s">
        <v>175</v>
      </c>
      <c r="D96" s="82" t="s">
        <v>76</v>
      </c>
      <c r="E96" t="s">
        <v>176</v>
      </c>
      <c r="F96" t="s">
        <v>176</v>
      </c>
      <c r="G96" t="s">
        <v>176</v>
      </c>
      <c r="H96" t="s">
        <v>176</v>
      </c>
      <c r="I96" t="s">
        <v>176</v>
      </c>
    </row>
    <row r="97" spans="1:9" x14ac:dyDescent="0.25">
      <c r="A97" s="82" t="s">
        <v>177</v>
      </c>
      <c r="B97" s="82" t="s">
        <v>74</v>
      </c>
      <c r="C97" s="82" t="s">
        <v>175</v>
      </c>
      <c r="D97" s="82" t="s">
        <v>79</v>
      </c>
      <c r="E97" t="s">
        <v>178</v>
      </c>
      <c r="F97" t="s">
        <v>178</v>
      </c>
      <c r="G97" t="s">
        <v>178</v>
      </c>
      <c r="H97" t="s">
        <v>178</v>
      </c>
      <c r="I97" t="s">
        <v>178</v>
      </c>
    </row>
    <row r="98" spans="1:9" x14ac:dyDescent="0.25">
      <c r="A98" s="82" t="s">
        <v>179</v>
      </c>
      <c r="B98" s="82" t="s">
        <v>74</v>
      </c>
      <c r="C98" s="82" t="s">
        <v>175</v>
      </c>
      <c r="D98" s="82" t="s">
        <v>81</v>
      </c>
      <c r="E98" t="s">
        <v>64</v>
      </c>
      <c r="F98" t="s">
        <v>64</v>
      </c>
      <c r="G98" t="s">
        <v>64</v>
      </c>
      <c r="H98" t="s">
        <v>64</v>
      </c>
      <c r="I98" t="s">
        <v>64</v>
      </c>
    </row>
    <row r="99" spans="1:9" x14ac:dyDescent="0.25">
      <c r="A99" s="82" t="s">
        <v>180</v>
      </c>
      <c r="B99" s="82" t="s">
        <v>74</v>
      </c>
      <c r="C99" s="82" t="s">
        <v>175</v>
      </c>
      <c r="D99" s="82" t="s">
        <v>83</v>
      </c>
      <c r="E99" t="s">
        <v>64</v>
      </c>
      <c r="F99" t="s">
        <v>64</v>
      </c>
      <c r="G99" t="s">
        <v>64</v>
      </c>
      <c r="H99" t="s">
        <v>64</v>
      </c>
      <c r="I99" t="s">
        <v>64</v>
      </c>
    </row>
    <row r="100" spans="1:9" x14ac:dyDescent="0.25">
      <c r="A100" s="82" t="s">
        <v>181</v>
      </c>
      <c r="B100" s="82" t="s">
        <v>74</v>
      </c>
      <c r="C100" s="82" t="s">
        <v>175</v>
      </c>
      <c r="D100" s="82" t="s">
        <v>85</v>
      </c>
      <c r="E100" t="s">
        <v>64</v>
      </c>
      <c r="F100" t="s">
        <v>64</v>
      </c>
      <c r="G100" t="s">
        <v>64</v>
      </c>
      <c r="H100" t="s">
        <v>64</v>
      </c>
      <c r="I100" t="s">
        <v>64</v>
      </c>
    </row>
    <row r="101" spans="1:9" x14ac:dyDescent="0.25">
      <c r="A101" s="82" t="s">
        <v>182</v>
      </c>
      <c r="B101" s="82" t="s">
        <v>74</v>
      </c>
      <c r="C101" s="82" t="s">
        <v>175</v>
      </c>
      <c r="D101" s="82" t="s">
        <v>87</v>
      </c>
      <c r="E101" t="s">
        <v>64</v>
      </c>
      <c r="F101" t="s">
        <v>64</v>
      </c>
      <c r="G101" t="s">
        <v>64</v>
      </c>
      <c r="H101" t="s">
        <v>64</v>
      </c>
      <c r="I101" t="s">
        <v>64</v>
      </c>
    </row>
    <row r="102" spans="1:9" x14ac:dyDescent="0.25">
      <c r="A102" s="82" t="s">
        <v>183</v>
      </c>
      <c r="B102" s="82" t="s">
        <v>74</v>
      </c>
      <c r="C102" s="82" t="s">
        <v>184</v>
      </c>
      <c r="D102" s="82" t="s">
        <v>76</v>
      </c>
      <c r="E102" t="s">
        <v>64</v>
      </c>
      <c r="F102" t="s">
        <v>64</v>
      </c>
      <c r="G102" t="s">
        <v>64</v>
      </c>
      <c r="H102" t="s">
        <v>64</v>
      </c>
      <c r="I102" t="s">
        <v>64</v>
      </c>
    </row>
    <row r="103" spans="1:9" x14ac:dyDescent="0.25">
      <c r="A103" s="82" t="s">
        <v>185</v>
      </c>
      <c r="B103" s="82" t="s">
        <v>74</v>
      </c>
      <c r="C103" s="82" t="s">
        <v>184</v>
      </c>
      <c r="D103" s="82" t="s">
        <v>79</v>
      </c>
      <c r="E103" t="s">
        <v>64</v>
      </c>
      <c r="F103" t="s">
        <v>64</v>
      </c>
      <c r="G103" t="s">
        <v>64</v>
      </c>
      <c r="H103" t="s">
        <v>64</v>
      </c>
      <c r="I103" t="s">
        <v>64</v>
      </c>
    </row>
    <row r="104" spans="1:9" x14ac:dyDescent="0.25">
      <c r="A104" s="82" t="s">
        <v>186</v>
      </c>
      <c r="B104" s="82" t="s">
        <v>74</v>
      </c>
      <c r="C104" s="82" t="s">
        <v>184</v>
      </c>
      <c r="D104" s="82" t="s">
        <v>81</v>
      </c>
      <c r="E104" t="s">
        <v>64</v>
      </c>
      <c r="F104" t="s">
        <v>64</v>
      </c>
      <c r="G104" t="s">
        <v>64</v>
      </c>
      <c r="H104" t="s">
        <v>64</v>
      </c>
      <c r="I104" t="s">
        <v>64</v>
      </c>
    </row>
    <row r="105" spans="1:9" x14ac:dyDescent="0.25">
      <c r="A105" s="82" t="s">
        <v>187</v>
      </c>
      <c r="B105" s="82" t="s">
        <v>74</v>
      </c>
      <c r="C105" s="82" t="s">
        <v>184</v>
      </c>
      <c r="D105" s="82" t="s">
        <v>83</v>
      </c>
      <c r="E105" t="s">
        <v>64</v>
      </c>
      <c r="F105" t="s">
        <v>64</v>
      </c>
      <c r="G105" t="s">
        <v>64</v>
      </c>
      <c r="H105" t="s">
        <v>64</v>
      </c>
      <c r="I105" t="s">
        <v>64</v>
      </c>
    </row>
    <row r="106" spans="1:9" x14ac:dyDescent="0.25">
      <c r="A106" s="82" t="s">
        <v>188</v>
      </c>
      <c r="B106" s="82" t="s">
        <v>74</v>
      </c>
      <c r="C106" s="82" t="s">
        <v>184</v>
      </c>
      <c r="D106" s="82" t="s">
        <v>85</v>
      </c>
      <c r="E106" t="s">
        <v>64</v>
      </c>
      <c r="F106" t="s">
        <v>64</v>
      </c>
      <c r="G106" t="s">
        <v>64</v>
      </c>
      <c r="H106" t="s">
        <v>64</v>
      </c>
      <c r="I106" t="s">
        <v>64</v>
      </c>
    </row>
    <row r="107" spans="1:9" x14ac:dyDescent="0.25">
      <c r="A107" s="82" t="s">
        <v>189</v>
      </c>
      <c r="B107" s="82" t="s">
        <v>74</v>
      </c>
      <c r="C107" s="82" t="s">
        <v>184</v>
      </c>
      <c r="D107" s="82" t="s">
        <v>87</v>
      </c>
      <c r="E107" t="s">
        <v>64</v>
      </c>
      <c r="F107" t="s">
        <v>64</v>
      </c>
      <c r="G107" t="s">
        <v>64</v>
      </c>
      <c r="H107" t="s">
        <v>64</v>
      </c>
      <c r="I107" t="s">
        <v>64</v>
      </c>
    </row>
    <row r="108" spans="1:9" x14ac:dyDescent="0.25">
      <c r="A108" s="82" t="s">
        <v>190</v>
      </c>
      <c r="B108" s="82" t="s">
        <v>74</v>
      </c>
      <c r="C108" s="82" t="s">
        <v>191</v>
      </c>
      <c r="D108" s="82" t="s">
        <v>76</v>
      </c>
      <c r="E108" t="s">
        <v>192</v>
      </c>
      <c r="F108" t="s">
        <v>192</v>
      </c>
      <c r="G108" t="s">
        <v>192</v>
      </c>
      <c r="H108" t="s">
        <v>192</v>
      </c>
      <c r="I108" t="s">
        <v>192</v>
      </c>
    </row>
    <row r="109" spans="1:9" x14ac:dyDescent="0.25">
      <c r="A109" s="82" t="s">
        <v>193</v>
      </c>
      <c r="B109" s="82" t="s">
        <v>74</v>
      </c>
      <c r="C109" s="82" t="s">
        <v>191</v>
      </c>
      <c r="D109" s="82" t="s">
        <v>79</v>
      </c>
      <c r="E109" t="s">
        <v>194</v>
      </c>
      <c r="F109" t="s">
        <v>194</v>
      </c>
      <c r="G109" t="s">
        <v>194</v>
      </c>
      <c r="H109" t="s">
        <v>194</v>
      </c>
      <c r="I109" t="s">
        <v>194</v>
      </c>
    </row>
    <row r="110" spans="1:9" x14ac:dyDescent="0.25">
      <c r="A110" s="82" t="s">
        <v>195</v>
      </c>
      <c r="B110" s="82" t="s">
        <v>74</v>
      </c>
      <c r="C110" s="82" t="s">
        <v>191</v>
      </c>
      <c r="D110" s="82" t="s">
        <v>81</v>
      </c>
      <c r="E110" t="s">
        <v>64</v>
      </c>
      <c r="F110" t="s">
        <v>64</v>
      </c>
      <c r="G110" t="s">
        <v>64</v>
      </c>
      <c r="H110" t="s">
        <v>64</v>
      </c>
      <c r="I110" t="s">
        <v>64</v>
      </c>
    </row>
    <row r="111" spans="1:9" x14ac:dyDescent="0.25">
      <c r="A111" s="82" t="s">
        <v>196</v>
      </c>
      <c r="B111" s="82" t="s">
        <v>74</v>
      </c>
      <c r="C111" s="82" t="s">
        <v>191</v>
      </c>
      <c r="D111" s="82" t="s">
        <v>83</v>
      </c>
      <c r="E111" t="s">
        <v>64</v>
      </c>
      <c r="F111" t="s">
        <v>64</v>
      </c>
      <c r="G111" t="s">
        <v>64</v>
      </c>
      <c r="H111" t="s">
        <v>64</v>
      </c>
      <c r="I111" t="s">
        <v>64</v>
      </c>
    </row>
    <row r="112" spans="1:9" x14ac:dyDescent="0.25">
      <c r="A112" s="82" t="s">
        <v>197</v>
      </c>
      <c r="B112" s="82" t="s">
        <v>74</v>
      </c>
      <c r="C112" s="82" t="s">
        <v>191</v>
      </c>
      <c r="D112" s="82" t="s">
        <v>85</v>
      </c>
      <c r="E112" t="s">
        <v>64</v>
      </c>
      <c r="F112" t="s">
        <v>64</v>
      </c>
      <c r="G112" t="s">
        <v>64</v>
      </c>
      <c r="H112" t="s">
        <v>64</v>
      </c>
      <c r="I112" t="s">
        <v>64</v>
      </c>
    </row>
    <row r="113" spans="1:9" x14ac:dyDescent="0.25">
      <c r="A113" s="82" t="s">
        <v>198</v>
      </c>
      <c r="B113" s="82" t="s">
        <v>74</v>
      </c>
      <c r="C113" s="82" t="s">
        <v>191</v>
      </c>
      <c r="D113" s="82" t="s">
        <v>87</v>
      </c>
      <c r="E113" t="s">
        <v>64</v>
      </c>
      <c r="F113" t="s">
        <v>64</v>
      </c>
      <c r="G113" t="s">
        <v>64</v>
      </c>
      <c r="H113" t="s">
        <v>64</v>
      </c>
      <c r="I113" t="s">
        <v>64</v>
      </c>
    </row>
    <row r="114" spans="1:9" x14ac:dyDescent="0.25">
      <c r="A114" s="82" t="s">
        <v>199</v>
      </c>
      <c r="B114" s="82" t="s">
        <v>74</v>
      </c>
      <c r="C114" s="82" t="s">
        <v>200</v>
      </c>
      <c r="D114" s="82" t="s">
        <v>76</v>
      </c>
      <c r="E114" t="s">
        <v>201</v>
      </c>
      <c r="F114" t="s">
        <v>201</v>
      </c>
      <c r="G114" t="s">
        <v>201</v>
      </c>
      <c r="H114" t="s">
        <v>201</v>
      </c>
      <c r="I114" t="s">
        <v>202</v>
      </c>
    </row>
    <row r="115" spans="1:9" x14ac:dyDescent="0.25">
      <c r="A115" s="82" t="s">
        <v>203</v>
      </c>
      <c r="B115" s="82" t="s">
        <v>74</v>
      </c>
      <c r="C115" s="82" t="s">
        <v>200</v>
      </c>
      <c r="D115" s="82" t="s">
        <v>79</v>
      </c>
      <c r="E115"/>
      <c r="F115"/>
      <c r="G115"/>
      <c r="H115"/>
      <c r="I115"/>
    </row>
    <row r="116" spans="1:9" x14ac:dyDescent="0.25">
      <c r="A116" s="82" t="s">
        <v>204</v>
      </c>
      <c r="B116" s="82" t="s">
        <v>74</v>
      </c>
      <c r="C116" s="82" t="s">
        <v>200</v>
      </c>
      <c r="D116" s="82" t="s">
        <v>81</v>
      </c>
      <c r="E116" t="s">
        <v>64</v>
      </c>
      <c r="F116" t="s">
        <v>64</v>
      </c>
      <c r="G116" t="s">
        <v>64</v>
      </c>
      <c r="H116" t="s">
        <v>64</v>
      </c>
      <c r="I116" t="s">
        <v>64</v>
      </c>
    </row>
    <row r="117" spans="1:9" x14ac:dyDescent="0.25">
      <c r="A117" s="82" t="s">
        <v>205</v>
      </c>
      <c r="B117" s="82" t="s">
        <v>74</v>
      </c>
      <c r="C117" s="82" t="s">
        <v>200</v>
      </c>
      <c r="D117" s="82" t="s">
        <v>83</v>
      </c>
      <c r="E117"/>
      <c r="F117"/>
      <c r="G117"/>
      <c r="H117"/>
      <c r="I117"/>
    </row>
    <row r="118" spans="1:9" x14ac:dyDescent="0.25">
      <c r="A118" s="82" t="s">
        <v>206</v>
      </c>
      <c r="B118" s="82" t="s">
        <v>74</v>
      </c>
      <c r="C118" s="82" t="s">
        <v>200</v>
      </c>
      <c r="D118" s="82" t="s">
        <v>85</v>
      </c>
      <c r="E118" t="s">
        <v>64</v>
      </c>
      <c r="F118" t="s">
        <v>64</v>
      </c>
      <c r="G118" t="s">
        <v>64</v>
      </c>
      <c r="H118" t="s">
        <v>64</v>
      </c>
      <c r="I118" t="s">
        <v>64</v>
      </c>
    </row>
    <row r="119" spans="1:9" x14ac:dyDescent="0.25">
      <c r="A119" s="82" t="s">
        <v>207</v>
      </c>
      <c r="B119" s="82" t="s">
        <v>74</v>
      </c>
      <c r="C119" s="82" t="s">
        <v>200</v>
      </c>
      <c r="D119" s="82" t="s">
        <v>87</v>
      </c>
      <c r="E119"/>
      <c r="F119"/>
      <c r="G119"/>
      <c r="H119"/>
      <c r="I119"/>
    </row>
    <row r="120" spans="1:9" x14ac:dyDescent="0.25">
      <c r="A120" s="82" t="s">
        <v>208</v>
      </c>
      <c r="B120" s="82" t="s">
        <v>10</v>
      </c>
      <c r="C120" s="82" t="s">
        <v>209</v>
      </c>
      <c r="D120" s="82" t="s">
        <v>210</v>
      </c>
      <c r="E120" t="s">
        <v>211</v>
      </c>
      <c r="F120" t="s">
        <v>211</v>
      </c>
      <c r="G120" t="s">
        <v>211</v>
      </c>
      <c r="H120" t="s">
        <v>211</v>
      </c>
      <c r="I120" t="s">
        <v>211</v>
      </c>
    </row>
    <row r="121" spans="1:9" x14ac:dyDescent="0.25">
      <c r="A121" s="82" t="s">
        <v>212</v>
      </c>
      <c r="B121" s="82" t="s">
        <v>10</v>
      </c>
      <c r="C121" s="82" t="s">
        <v>213</v>
      </c>
      <c r="D121" s="82" t="s">
        <v>210</v>
      </c>
      <c r="E121" t="s">
        <v>64</v>
      </c>
      <c r="F121" t="s">
        <v>64</v>
      </c>
      <c r="G121" t="s">
        <v>64</v>
      </c>
      <c r="H121" t="s">
        <v>64</v>
      </c>
      <c r="I121" t="s">
        <v>214</v>
      </c>
    </row>
    <row r="122" spans="1:9" x14ac:dyDescent="0.25">
      <c r="A122" s="82" t="s">
        <v>215</v>
      </c>
      <c r="B122" s="82" t="s">
        <v>10</v>
      </c>
      <c r="C122" s="82" t="s">
        <v>216</v>
      </c>
      <c r="D122" s="82" t="s">
        <v>210</v>
      </c>
      <c r="E122" t="s">
        <v>211</v>
      </c>
      <c r="F122" t="s">
        <v>211</v>
      </c>
      <c r="G122" t="s">
        <v>211</v>
      </c>
      <c r="H122" t="s">
        <v>211</v>
      </c>
      <c r="I122" t="s">
        <v>217</v>
      </c>
    </row>
    <row r="123" spans="1:9" x14ac:dyDescent="0.25">
      <c r="A123" s="82" t="s">
        <v>218</v>
      </c>
      <c r="B123" s="82" t="s">
        <v>10</v>
      </c>
      <c r="C123" s="82" t="s">
        <v>219</v>
      </c>
      <c r="D123" s="82" t="s">
        <v>220</v>
      </c>
      <c r="E123" t="s">
        <v>64</v>
      </c>
      <c r="F123" t="s">
        <v>64</v>
      </c>
      <c r="G123" t="s">
        <v>64</v>
      </c>
      <c r="H123" t="s">
        <v>64</v>
      </c>
      <c r="I123" t="s">
        <v>221</v>
      </c>
    </row>
    <row r="124" spans="1:9" x14ac:dyDescent="0.25">
      <c r="A124" s="82" t="s">
        <v>222</v>
      </c>
      <c r="B124" s="82" t="s">
        <v>10</v>
      </c>
      <c r="C124" s="82" t="s">
        <v>219</v>
      </c>
      <c r="D124" s="82" t="s">
        <v>223</v>
      </c>
      <c r="E124" t="s">
        <v>64</v>
      </c>
      <c r="F124" t="s">
        <v>64</v>
      </c>
      <c r="G124" t="s">
        <v>64</v>
      </c>
      <c r="H124" t="s">
        <v>64</v>
      </c>
      <c r="I124" t="s">
        <v>64</v>
      </c>
    </row>
    <row r="125" spans="1:9" x14ac:dyDescent="0.25">
      <c r="A125" s="82" t="s">
        <v>224</v>
      </c>
      <c r="B125" s="82" t="s">
        <v>10</v>
      </c>
      <c r="C125" s="82" t="s">
        <v>219</v>
      </c>
      <c r="D125" s="82" t="s">
        <v>225</v>
      </c>
      <c r="E125" t="s">
        <v>64</v>
      </c>
      <c r="F125" t="s">
        <v>64</v>
      </c>
      <c r="G125" t="s">
        <v>64</v>
      </c>
      <c r="H125" t="s">
        <v>64</v>
      </c>
      <c r="I125" t="s">
        <v>64</v>
      </c>
    </row>
    <row r="126" spans="1:9" x14ac:dyDescent="0.25">
      <c r="A126" s="82" t="s">
        <v>226</v>
      </c>
      <c r="B126" s="82" t="s">
        <v>10</v>
      </c>
      <c r="C126" s="82" t="s">
        <v>219</v>
      </c>
      <c r="D126" s="82" t="s">
        <v>227</v>
      </c>
      <c r="E126" t="s">
        <v>64</v>
      </c>
      <c r="F126" t="s">
        <v>64</v>
      </c>
      <c r="G126" t="s">
        <v>64</v>
      </c>
      <c r="H126" t="s">
        <v>64</v>
      </c>
      <c r="I126" t="s">
        <v>64</v>
      </c>
    </row>
    <row r="127" spans="1:9" x14ac:dyDescent="0.25">
      <c r="A127" s="82" t="s">
        <v>228</v>
      </c>
      <c r="B127" s="82" t="s">
        <v>10</v>
      </c>
      <c r="C127" s="82" t="s">
        <v>219</v>
      </c>
      <c r="D127" s="82" t="s">
        <v>229</v>
      </c>
      <c r="E127" t="s">
        <v>64</v>
      </c>
      <c r="F127" t="s">
        <v>64</v>
      </c>
      <c r="G127" t="s">
        <v>64</v>
      </c>
      <c r="H127" t="s">
        <v>64</v>
      </c>
      <c r="I127" t="s">
        <v>64</v>
      </c>
    </row>
    <row r="128" spans="1:9" x14ac:dyDescent="0.25">
      <c r="A128" s="82" t="s">
        <v>230</v>
      </c>
      <c r="B128" s="82" t="s">
        <v>10</v>
      </c>
      <c r="C128" s="82" t="s">
        <v>219</v>
      </c>
      <c r="D128" s="82" t="s">
        <v>231</v>
      </c>
      <c r="E128" t="s">
        <v>64</v>
      </c>
      <c r="F128" t="s">
        <v>64</v>
      </c>
      <c r="G128" t="s">
        <v>64</v>
      </c>
      <c r="H128" t="s">
        <v>64</v>
      </c>
      <c r="I128" t="s">
        <v>64</v>
      </c>
    </row>
    <row r="129" spans="1:9" x14ac:dyDescent="0.25">
      <c r="A129" s="82" t="s">
        <v>232</v>
      </c>
      <c r="B129" s="82" t="s">
        <v>10</v>
      </c>
      <c r="C129" s="82" t="s">
        <v>233</v>
      </c>
      <c r="D129" s="82" t="s">
        <v>220</v>
      </c>
      <c r="E129" t="s">
        <v>64</v>
      </c>
      <c r="F129" t="s">
        <v>64</v>
      </c>
      <c r="G129" t="s">
        <v>64</v>
      </c>
      <c r="H129" t="s">
        <v>64</v>
      </c>
      <c r="I129" t="s">
        <v>234</v>
      </c>
    </row>
    <row r="130" spans="1:9" x14ac:dyDescent="0.25">
      <c r="A130" s="82" t="s">
        <v>235</v>
      </c>
      <c r="B130" s="82" t="s">
        <v>10</v>
      </c>
      <c r="C130" s="82" t="s">
        <v>233</v>
      </c>
      <c r="D130" s="82" t="s">
        <v>223</v>
      </c>
      <c r="E130" t="s">
        <v>64</v>
      </c>
      <c r="F130" t="s">
        <v>64</v>
      </c>
      <c r="G130" t="s">
        <v>64</v>
      </c>
      <c r="H130" t="s">
        <v>64</v>
      </c>
      <c r="I130" t="s">
        <v>64</v>
      </c>
    </row>
    <row r="131" spans="1:9" x14ac:dyDescent="0.25">
      <c r="A131" s="82" t="s">
        <v>236</v>
      </c>
      <c r="B131" s="82" t="s">
        <v>10</v>
      </c>
      <c r="C131" s="82" t="s">
        <v>233</v>
      </c>
      <c r="D131" s="82" t="s">
        <v>225</v>
      </c>
      <c r="E131" t="s">
        <v>64</v>
      </c>
      <c r="F131" t="s">
        <v>64</v>
      </c>
      <c r="G131" t="s">
        <v>64</v>
      </c>
      <c r="H131" t="s">
        <v>64</v>
      </c>
      <c r="I131" t="s">
        <v>64</v>
      </c>
    </row>
    <row r="132" spans="1:9" x14ac:dyDescent="0.25">
      <c r="A132" s="82" t="s">
        <v>237</v>
      </c>
      <c r="B132" s="82" t="s">
        <v>10</v>
      </c>
      <c r="C132" s="82" t="s">
        <v>233</v>
      </c>
      <c r="D132" s="82" t="s">
        <v>227</v>
      </c>
      <c r="E132" t="s">
        <v>64</v>
      </c>
      <c r="F132" t="s">
        <v>64</v>
      </c>
      <c r="G132" t="s">
        <v>64</v>
      </c>
      <c r="H132" t="s">
        <v>64</v>
      </c>
      <c r="I132" t="s">
        <v>64</v>
      </c>
    </row>
    <row r="133" spans="1:9" x14ac:dyDescent="0.25">
      <c r="A133" s="82" t="s">
        <v>238</v>
      </c>
      <c r="B133" s="82" t="s">
        <v>10</v>
      </c>
      <c r="C133" s="82" t="s">
        <v>233</v>
      </c>
      <c r="D133" s="82" t="s">
        <v>229</v>
      </c>
      <c r="E133" t="s">
        <v>64</v>
      </c>
      <c r="F133" t="s">
        <v>64</v>
      </c>
      <c r="G133" t="s">
        <v>64</v>
      </c>
      <c r="H133" t="s">
        <v>64</v>
      </c>
      <c r="I133" t="s">
        <v>64</v>
      </c>
    </row>
    <row r="134" spans="1:9" x14ac:dyDescent="0.25">
      <c r="A134" s="82" t="s">
        <v>239</v>
      </c>
      <c r="B134" s="82" t="s">
        <v>10</v>
      </c>
      <c r="C134" s="82" t="s">
        <v>233</v>
      </c>
      <c r="D134" s="82" t="s">
        <v>231</v>
      </c>
      <c r="E134" t="s">
        <v>64</v>
      </c>
      <c r="F134" t="s">
        <v>64</v>
      </c>
      <c r="G134" t="s">
        <v>64</v>
      </c>
      <c r="H134" t="s">
        <v>64</v>
      </c>
      <c r="I134" t="s">
        <v>64</v>
      </c>
    </row>
    <row r="135" spans="1:9" x14ac:dyDescent="0.25">
      <c r="A135" s="82" t="s">
        <v>240</v>
      </c>
      <c r="B135" s="82" t="s">
        <v>10</v>
      </c>
      <c r="C135" s="82" t="s">
        <v>89</v>
      </c>
      <c r="D135" s="82" t="s">
        <v>220</v>
      </c>
      <c r="E135" t="s">
        <v>241</v>
      </c>
      <c r="F135" t="s">
        <v>241</v>
      </c>
      <c r="G135" t="s">
        <v>241</v>
      </c>
      <c r="H135" t="s">
        <v>241</v>
      </c>
      <c r="I135" t="s">
        <v>241</v>
      </c>
    </row>
    <row r="136" spans="1:9" x14ac:dyDescent="0.25">
      <c r="A136" s="82" t="s">
        <v>242</v>
      </c>
      <c r="B136" s="82" t="s">
        <v>10</v>
      </c>
      <c r="C136" s="82" t="s">
        <v>89</v>
      </c>
      <c r="D136" s="82" t="s">
        <v>223</v>
      </c>
      <c r="E136" t="s">
        <v>64</v>
      </c>
      <c r="F136" t="s">
        <v>64</v>
      </c>
      <c r="G136" t="s">
        <v>64</v>
      </c>
      <c r="H136" t="s">
        <v>64</v>
      </c>
      <c r="I136" t="s">
        <v>64</v>
      </c>
    </row>
    <row r="137" spans="1:9" x14ac:dyDescent="0.25">
      <c r="A137" s="82" t="s">
        <v>243</v>
      </c>
      <c r="B137" s="82" t="s">
        <v>10</v>
      </c>
      <c r="C137" s="82" t="s">
        <v>89</v>
      </c>
      <c r="D137" s="82" t="s">
        <v>225</v>
      </c>
      <c r="E137" t="s">
        <v>64</v>
      </c>
      <c r="F137" t="s">
        <v>64</v>
      </c>
      <c r="G137" t="s">
        <v>64</v>
      </c>
      <c r="H137" t="s">
        <v>64</v>
      </c>
      <c r="I137" t="s">
        <v>64</v>
      </c>
    </row>
    <row r="138" spans="1:9" x14ac:dyDescent="0.25">
      <c r="A138" s="82" t="s">
        <v>244</v>
      </c>
      <c r="B138" s="82" t="s">
        <v>10</v>
      </c>
      <c r="C138" s="82" t="s">
        <v>89</v>
      </c>
      <c r="D138" s="82" t="s">
        <v>227</v>
      </c>
      <c r="E138" t="s">
        <v>64</v>
      </c>
      <c r="F138" t="s">
        <v>64</v>
      </c>
      <c r="G138" t="s">
        <v>64</v>
      </c>
      <c r="H138" t="s">
        <v>64</v>
      </c>
      <c r="I138" t="s">
        <v>64</v>
      </c>
    </row>
    <row r="139" spans="1:9" x14ac:dyDescent="0.25">
      <c r="A139" s="82" t="s">
        <v>245</v>
      </c>
      <c r="B139" s="82" t="s">
        <v>10</v>
      </c>
      <c r="C139" s="82" t="s">
        <v>89</v>
      </c>
      <c r="D139" s="82" t="s">
        <v>229</v>
      </c>
      <c r="E139" t="s">
        <v>64</v>
      </c>
      <c r="F139" t="s">
        <v>64</v>
      </c>
      <c r="G139" t="s">
        <v>64</v>
      </c>
      <c r="H139" t="s">
        <v>64</v>
      </c>
      <c r="I139" t="s">
        <v>64</v>
      </c>
    </row>
    <row r="140" spans="1:9" x14ac:dyDescent="0.25">
      <c r="A140" s="82" t="s">
        <v>246</v>
      </c>
      <c r="B140" s="82" t="s">
        <v>10</v>
      </c>
      <c r="C140" s="82" t="s">
        <v>89</v>
      </c>
      <c r="D140" s="82" t="s">
        <v>231</v>
      </c>
      <c r="E140" t="s">
        <v>64</v>
      </c>
      <c r="F140" t="s">
        <v>64</v>
      </c>
      <c r="G140" t="s">
        <v>64</v>
      </c>
      <c r="H140" t="s">
        <v>64</v>
      </c>
      <c r="I140" t="s">
        <v>64</v>
      </c>
    </row>
    <row r="141" spans="1:9" x14ac:dyDescent="0.25">
      <c r="A141" s="82" t="s">
        <v>247</v>
      </c>
      <c r="B141" s="82" t="s">
        <v>10</v>
      </c>
      <c r="C141" s="82" t="s">
        <v>248</v>
      </c>
      <c r="D141" s="82" t="s">
        <v>220</v>
      </c>
      <c r="E141" t="s">
        <v>249</v>
      </c>
      <c r="F141" t="s">
        <v>249</v>
      </c>
      <c r="G141" t="s">
        <v>249</v>
      </c>
      <c r="H141" t="s">
        <v>249</v>
      </c>
      <c r="I141" t="s">
        <v>249</v>
      </c>
    </row>
    <row r="142" spans="1:9" x14ac:dyDescent="0.25">
      <c r="A142" s="82" t="s">
        <v>250</v>
      </c>
      <c r="B142" s="82" t="s">
        <v>10</v>
      </c>
      <c r="C142" s="82" t="s">
        <v>248</v>
      </c>
      <c r="D142" s="82" t="s">
        <v>223</v>
      </c>
      <c r="E142" t="s">
        <v>64</v>
      </c>
      <c r="F142" t="s">
        <v>64</v>
      </c>
      <c r="G142" t="s">
        <v>64</v>
      </c>
      <c r="H142" t="s">
        <v>64</v>
      </c>
      <c r="I142" t="s">
        <v>64</v>
      </c>
    </row>
    <row r="143" spans="1:9" x14ac:dyDescent="0.25">
      <c r="A143" s="82" t="s">
        <v>251</v>
      </c>
      <c r="B143" s="82" t="s">
        <v>10</v>
      </c>
      <c r="C143" s="82" t="s">
        <v>248</v>
      </c>
      <c r="D143" s="82" t="s">
        <v>225</v>
      </c>
      <c r="E143" t="s">
        <v>64</v>
      </c>
      <c r="F143" t="s">
        <v>64</v>
      </c>
      <c r="G143" t="s">
        <v>64</v>
      </c>
      <c r="H143" t="s">
        <v>64</v>
      </c>
      <c r="I143" t="s">
        <v>64</v>
      </c>
    </row>
    <row r="144" spans="1:9" x14ac:dyDescent="0.25">
      <c r="A144" s="82" t="s">
        <v>252</v>
      </c>
      <c r="B144" s="82" t="s">
        <v>10</v>
      </c>
      <c r="C144" s="82" t="s">
        <v>248</v>
      </c>
      <c r="D144" s="82" t="s">
        <v>227</v>
      </c>
      <c r="E144" t="s">
        <v>64</v>
      </c>
      <c r="F144" t="s">
        <v>64</v>
      </c>
      <c r="G144" t="s">
        <v>64</v>
      </c>
      <c r="H144" t="s">
        <v>64</v>
      </c>
      <c r="I144" t="s">
        <v>64</v>
      </c>
    </row>
    <row r="145" spans="1:9" x14ac:dyDescent="0.25">
      <c r="A145" s="82" t="s">
        <v>253</v>
      </c>
      <c r="B145" s="82" t="s">
        <v>10</v>
      </c>
      <c r="C145" s="82" t="s">
        <v>248</v>
      </c>
      <c r="D145" s="82" t="s">
        <v>229</v>
      </c>
      <c r="E145" t="s">
        <v>64</v>
      </c>
      <c r="F145" t="s">
        <v>64</v>
      </c>
      <c r="G145" t="s">
        <v>64</v>
      </c>
      <c r="H145" t="s">
        <v>64</v>
      </c>
      <c r="I145" t="s">
        <v>64</v>
      </c>
    </row>
    <row r="146" spans="1:9" x14ac:dyDescent="0.25">
      <c r="A146" s="82" t="s">
        <v>254</v>
      </c>
      <c r="B146" s="82" t="s">
        <v>10</v>
      </c>
      <c r="C146" s="82" t="s">
        <v>248</v>
      </c>
      <c r="D146" s="82" t="s">
        <v>231</v>
      </c>
      <c r="E146" t="s">
        <v>64</v>
      </c>
      <c r="F146" t="s">
        <v>64</v>
      </c>
      <c r="G146" t="s">
        <v>64</v>
      </c>
      <c r="H146" t="s">
        <v>64</v>
      </c>
      <c r="I146" t="s">
        <v>64</v>
      </c>
    </row>
    <row r="147" spans="1:9" x14ac:dyDescent="0.25">
      <c r="A147" s="82" t="s">
        <v>255</v>
      </c>
      <c r="B147" s="82" t="s">
        <v>10</v>
      </c>
      <c r="C147" s="82" t="s">
        <v>256</v>
      </c>
      <c r="D147" s="82" t="s">
        <v>220</v>
      </c>
      <c r="E147" t="s">
        <v>257</v>
      </c>
      <c r="F147" t="s">
        <v>257</v>
      </c>
      <c r="G147" t="s">
        <v>257</v>
      </c>
      <c r="H147" t="s">
        <v>257</v>
      </c>
      <c r="I147" t="s">
        <v>257</v>
      </c>
    </row>
    <row r="148" spans="1:9" x14ac:dyDescent="0.25">
      <c r="A148" s="82" t="s">
        <v>258</v>
      </c>
      <c r="B148" s="82" t="s">
        <v>10</v>
      </c>
      <c r="C148" s="82" t="s">
        <v>256</v>
      </c>
      <c r="D148" s="82" t="s">
        <v>223</v>
      </c>
      <c r="E148" t="s">
        <v>64</v>
      </c>
      <c r="F148" t="s">
        <v>64</v>
      </c>
      <c r="G148" t="s">
        <v>64</v>
      </c>
      <c r="H148" t="s">
        <v>64</v>
      </c>
      <c r="I148" t="s">
        <v>64</v>
      </c>
    </row>
    <row r="149" spans="1:9" x14ac:dyDescent="0.25">
      <c r="A149" s="82" t="s">
        <v>259</v>
      </c>
      <c r="B149" s="82" t="s">
        <v>10</v>
      </c>
      <c r="C149" s="82" t="s">
        <v>256</v>
      </c>
      <c r="D149" s="82" t="s">
        <v>225</v>
      </c>
      <c r="E149" t="s">
        <v>64</v>
      </c>
      <c r="F149" t="s">
        <v>64</v>
      </c>
      <c r="G149" t="s">
        <v>64</v>
      </c>
      <c r="H149" t="s">
        <v>64</v>
      </c>
      <c r="I149" t="s">
        <v>64</v>
      </c>
    </row>
    <row r="150" spans="1:9" x14ac:dyDescent="0.25">
      <c r="A150" s="82" t="s">
        <v>260</v>
      </c>
      <c r="B150" s="82" t="s">
        <v>10</v>
      </c>
      <c r="C150" s="82" t="s">
        <v>256</v>
      </c>
      <c r="D150" s="82" t="s">
        <v>227</v>
      </c>
      <c r="E150" t="s">
        <v>64</v>
      </c>
      <c r="F150" t="s">
        <v>64</v>
      </c>
      <c r="G150" t="s">
        <v>64</v>
      </c>
      <c r="H150" t="s">
        <v>64</v>
      </c>
      <c r="I150" t="s">
        <v>64</v>
      </c>
    </row>
    <row r="151" spans="1:9" x14ac:dyDescent="0.25">
      <c r="A151" s="82" t="s">
        <v>261</v>
      </c>
      <c r="B151" s="82" t="s">
        <v>10</v>
      </c>
      <c r="C151" s="82" t="s">
        <v>256</v>
      </c>
      <c r="D151" s="82" t="s">
        <v>229</v>
      </c>
      <c r="E151" t="s">
        <v>64</v>
      </c>
      <c r="F151" t="s">
        <v>64</v>
      </c>
      <c r="G151" t="s">
        <v>64</v>
      </c>
      <c r="H151" t="s">
        <v>64</v>
      </c>
      <c r="I151" t="s">
        <v>64</v>
      </c>
    </row>
    <row r="152" spans="1:9" x14ac:dyDescent="0.25">
      <c r="A152" s="82" t="s">
        <v>262</v>
      </c>
      <c r="B152" s="82" t="s">
        <v>10</v>
      </c>
      <c r="C152" s="82" t="s">
        <v>256</v>
      </c>
      <c r="D152" s="82" t="s">
        <v>231</v>
      </c>
      <c r="E152" t="s">
        <v>64</v>
      </c>
      <c r="F152" t="s">
        <v>64</v>
      </c>
      <c r="G152" t="s">
        <v>64</v>
      </c>
      <c r="H152" t="s">
        <v>64</v>
      </c>
      <c r="I152" t="s">
        <v>64</v>
      </c>
    </row>
    <row r="153" spans="1:9" x14ac:dyDescent="0.25">
      <c r="A153" s="82" t="s">
        <v>263</v>
      </c>
      <c r="B153" s="82" t="s">
        <v>10</v>
      </c>
      <c r="C153" s="82" t="s">
        <v>264</v>
      </c>
      <c r="D153" s="82" t="s">
        <v>220</v>
      </c>
      <c r="E153" t="s">
        <v>265</v>
      </c>
      <c r="F153" t="s">
        <v>265</v>
      </c>
      <c r="G153" t="s">
        <v>265</v>
      </c>
      <c r="H153" t="s">
        <v>265</v>
      </c>
      <c r="I153" t="s">
        <v>265</v>
      </c>
    </row>
    <row r="154" spans="1:9" x14ac:dyDescent="0.25">
      <c r="A154" s="82" t="s">
        <v>266</v>
      </c>
      <c r="B154" s="82" t="s">
        <v>10</v>
      </c>
      <c r="C154" s="82" t="s">
        <v>264</v>
      </c>
      <c r="D154" s="82" t="s">
        <v>223</v>
      </c>
      <c r="E154" t="s">
        <v>64</v>
      </c>
      <c r="F154" t="s">
        <v>64</v>
      </c>
      <c r="G154" t="s">
        <v>64</v>
      </c>
      <c r="H154" t="s">
        <v>64</v>
      </c>
      <c r="I154" t="s">
        <v>64</v>
      </c>
    </row>
    <row r="155" spans="1:9" x14ac:dyDescent="0.25">
      <c r="A155" s="82" t="s">
        <v>267</v>
      </c>
      <c r="B155" s="82" t="s">
        <v>10</v>
      </c>
      <c r="C155" s="82" t="s">
        <v>264</v>
      </c>
      <c r="D155" s="82" t="s">
        <v>225</v>
      </c>
      <c r="E155" t="s">
        <v>64</v>
      </c>
      <c r="F155" t="s">
        <v>64</v>
      </c>
      <c r="G155" t="s">
        <v>64</v>
      </c>
      <c r="H155" t="s">
        <v>64</v>
      </c>
      <c r="I155" t="s">
        <v>64</v>
      </c>
    </row>
    <row r="156" spans="1:9" x14ac:dyDescent="0.25">
      <c r="A156" s="82" t="s">
        <v>268</v>
      </c>
      <c r="B156" s="82" t="s">
        <v>10</v>
      </c>
      <c r="C156" s="82" t="s">
        <v>264</v>
      </c>
      <c r="D156" s="82" t="s">
        <v>227</v>
      </c>
      <c r="E156" t="s">
        <v>64</v>
      </c>
      <c r="F156" t="s">
        <v>64</v>
      </c>
      <c r="G156" t="s">
        <v>64</v>
      </c>
      <c r="H156" t="s">
        <v>64</v>
      </c>
      <c r="I156" t="s">
        <v>64</v>
      </c>
    </row>
    <row r="157" spans="1:9" x14ac:dyDescent="0.25">
      <c r="A157" s="82" t="s">
        <v>269</v>
      </c>
      <c r="B157" s="82" t="s">
        <v>10</v>
      </c>
      <c r="C157" s="82" t="s">
        <v>264</v>
      </c>
      <c r="D157" s="82" t="s">
        <v>229</v>
      </c>
      <c r="E157" t="s">
        <v>64</v>
      </c>
      <c r="F157" t="s">
        <v>64</v>
      </c>
      <c r="G157" t="s">
        <v>64</v>
      </c>
      <c r="H157" t="s">
        <v>64</v>
      </c>
      <c r="I157" t="s">
        <v>64</v>
      </c>
    </row>
    <row r="158" spans="1:9" x14ac:dyDescent="0.25">
      <c r="A158" s="82" t="s">
        <v>270</v>
      </c>
      <c r="B158" s="82" t="s">
        <v>10</v>
      </c>
      <c r="C158" s="82" t="s">
        <v>264</v>
      </c>
      <c r="D158" s="82" t="s">
        <v>231</v>
      </c>
      <c r="E158" t="s">
        <v>64</v>
      </c>
      <c r="F158" t="s">
        <v>64</v>
      </c>
      <c r="G158" t="s">
        <v>64</v>
      </c>
      <c r="H158" t="s">
        <v>64</v>
      </c>
      <c r="I158" t="s">
        <v>64</v>
      </c>
    </row>
    <row r="159" spans="1:9" x14ac:dyDescent="0.25">
      <c r="A159" s="82" t="s">
        <v>271</v>
      </c>
      <c r="B159" s="82" t="s">
        <v>10</v>
      </c>
      <c r="C159" s="82" t="s">
        <v>272</v>
      </c>
      <c r="D159" s="82" t="s">
        <v>220</v>
      </c>
      <c r="E159" t="s">
        <v>64</v>
      </c>
      <c r="F159" t="s">
        <v>64</v>
      </c>
      <c r="G159" t="s">
        <v>64</v>
      </c>
      <c r="H159" t="s">
        <v>64</v>
      </c>
      <c r="I159" t="s">
        <v>273</v>
      </c>
    </row>
    <row r="160" spans="1:9" x14ac:dyDescent="0.25">
      <c r="A160" s="82" t="s">
        <v>274</v>
      </c>
      <c r="B160" s="82" t="s">
        <v>10</v>
      </c>
      <c r="C160" s="82" t="s">
        <v>272</v>
      </c>
      <c r="D160" s="82" t="s">
        <v>223</v>
      </c>
      <c r="E160" t="s">
        <v>64</v>
      </c>
      <c r="F160" t="s">
        <v>64</v>
      </c>
      <c r="G160" t="s">
        <v>64</v>
      </c>
      <c r="H160" t="s">
        <v>64</v>
      </c>
      <c r="I160" t="s">
        <v>64</v>
      </c>
    </row>
    <row r="161" spans="1:9" x14ac:dyDescent="0.25">
      <c r="A161" s="82" t="s">
        <v>275</v>
      </c>
      <c r="B161" s="82" t="s">
        <v>10</v>
      </c>
      <c r="C161" s="82" t="s">
        <v>272</v>
      </c>
      <c r="D161" s="82" t="s">
        <v>225</v>
      </c>
      <c r="E161" t="s">
        <v>64</v>
      </c>
      <c r="F161" t="s">
        <v>64</v>
      </c>
      <c r="G161" t="s">
        <v>64</v>
      </c>
      <c r="H161" t="s">
        <v>64</v>
      </c>
      <c r="I161" t="s">
        <v>64</v>
      </c>
    </row>
    <row r="162" spans="1:9" x14ac:dyDescent="0.25">
      <c r="A162" s="82" t="s">
        <v>276</v>
      </c>
      <c r="B162" s="82" t="s">
        <v>10</v>
      </c>
      <c r="C162" s="82" t="s">
        <v>272</v>
      </c>
      <c r="D162" s="82" t="s">
        <v>227</v>
      </c>
      <c r="E162" t="s">
        <v>64</v>
      </c>
      <c r="F162" t="s">
        <v>64</v>
      </c>
      <c r="G162" t="s">
        <v>64</v>
      </c>
      <c r="H162" t="s">
        <v>64</v>
      </c>
      <c r="I162" t="s">
        <v>64</v>
      </c>
    </row>
    <row r="163" spans="1:9" x14ac:dyDescent="0.25">
      <c r="A163" s="82" t="s">
        <v>277</v>
      </c>
      <c r="B163" s="82" t="s">
        <v>10</v>
      </c>
      <c r="C163" s="82" t="s">
        <v>272</v>
      </c>
      <c r="D163" s="82" t="s">
        <v>229</v>
      </c>
      <c r="E163" t="s">
        <v>64</v>
      </c>
      <c r="F163" t="s">
        <v>64</v>
      </c>
      <c r="G163" t="s">
        <v>64</v>
      </c>
      <c r="H163" t="s">
        <v>64</v>
      </c>
      <c r="I163" t="s">
        <v>64</v>
      </c>
    </row>
    <row r="164" spans="1:9" x14ac:dyDescent="0.25">
      <c r="A164" s="82" t="s">
        <v>278</v>
      </c>
      <c r="B164" s="82" t="s">
        <v>10</v>
      </c>
      <c r="C164" s="82" t="s">
        <v>272</v>
      </c>
      <c r="D164" s="82" t="s">
        <v>231</v>
      </c>
      <c r="E164" t="s">
        <v>64</v>
      </c>
      <c r="F164" t="s">
        <v>64</v>
      </c>
      <c r="G164" t="s">
        <v>64</v>
      </c>
      <c r="H164" t="s">
        <v>64</v>
      </c>
      <c r="I164" t="s">
        <v>64</v>
      </c>
    </row>
    <row r="165" spans="1:9" x14ac:dyDescent="0.25">
      <c r="A165" s="82" t="s">
        <v>279</v>
      </c>
      <c r="B165" s="82" t="s">
        <v>10</v>
      </c>
      <c r="C165" s="82" t="s">
        <v>115</v>
      </c>
      <c r="D165" s="82" t="s">
        <v>220</v>
      </c>
      <c r="E165" t="s">
        <v>64</v>
      </c>
      <c r="F165" t="s">
        <v>64</v>
      </c>
      <c r="G165" t="s">
        <v>64</v>
      </c>
      <c r="H165" t="s">
        <v>64</v>
      </c>
      <c r="I165" t="s">
        <v>64</v>
      </c>
    </row>
    <row r="166" spans="1:9" x14ac:dyDescent="0.25">
      <c r="A166" s="82" t="s">
        <v>280</v>
      </c>
      <c r="B166" s="82" t="s">
        <v>10</v>
      </c>
      <c r="C166" s="82" t="s">
        <v>115</v>
      </c>
      <c r="D166" s="82" t="s">
        <v>223</v>
      </c>
      <c r="E166" t="s">
        <v>64</v>
      </c>
      <c r="F166" t="s">
        <v>64</v>
      </c>
      <c r="G166" t="s">
        <v>64</v>
      </c>
      <c r="H166" t="s">
        <v>64</v>
      </c>
      <c r="I166" t="s">
        <v>64</v>
      </c>
    </row>
    <row r="167" spans="1:9" x14ac:dyDescent="0.25">
      <c r="A167" s="82" t="s">
        <v>281</v>
      </c>
      <c r="B167" s="82" t="s">
        <v>10</v>
      </c>
      <c r="C167" s="82" t="s">
        <v>115</v>
      </c>
      <c r="D167" s="82" t="s">
        <v>225</v>
      </c>
      <c r="E167" t="s">
        <v>64</v>
      </c>
      <c r="F167" t="s">
        <v>64</v>
      </c>
      <c r="G167" t="s">
        <v>64</v>
      </c>
      <c r="H167" t="s">
        <v>64</v>
      </c>
      <c r="I167" t="s">
        <v>64</v>
      </c>
    </row>
    <row r="168" spans="1:9" x14ac:dyDescent="0.25">
      <c r="A168" s="82" t="s">
        <v>282</v>
      </c>
      <c r="B168" s="82" t="s">
        <v>10</v>
      </c>
      <c r="C168" s="82" t="s">
        <v>115</v>
      </c>
      <c r="D168" s="82" t="s">
        <v>227</v>
      </c>
      <c r="E168" t="s">
        <v>64</v>
      </c>
      <c r="F168" t="s">
        <v>64</v>
      </c>
      <c r="G168" t="s">
        <v>64</v>
      </c>
      <c r="H168" t="s">
        <v>64</v>
      </c>
      <c r="I168" t="s">
        <v>64</v>
      </c>
    </row>
    <row r="169" spans="1:9" x14ac:dyDescent="0.25">
      <c r="A169" s="82" t="s">
        <v>283</v>
      </c>
      <c r="B169" s="82" t="s">
        <v>10</v>
      </c>
      <c r="C169" s="82" t="s">
        <v>115</v>
      </c>
      <c r="D169" s="82" t="s">
        <v>229</v>
      </c>
      <c r="E169" t="s">
        <v>64</v>
      </c>
      <c r="F169" t="s">
        <v>64</v>
      </c>
      <c r="G169" t="s">
        <v>64</v>
      </c>
      <c r="H169" t="s">
        <v>64</v>
      </c>
      <c r="I169" t="s">
        <v>64</v>
      </c>
    </row>
    <row r="170" spans="1:9" x14ac:dyDescent="0.25">
      <c r="A170" s="82" t="s">
        <v>284</v>
      </c>
      <c r="B170" s="82" t="s">
        <v>10</v>
      </c>
      <c r="C170" s="82" t="s">
        <v>115</v>
      </c>
      <c r="D170" s="82" t="s">
        <v>231</v>
      </c>
      <c r="E170" t="s">
        <v>64</v>
      </c>
      <c r="F170" t="s">
        <v>64</v>
      </c>
      <c r="G170" t="s">
        <v>64</v>
      </c>
      <c r="H170" t="s">
        <v>64</v>
      </c>
      <c r="I170" t="s">
        <v>64</v>
      </c>
    </row>
    <row r="171" spans="1:9" x14ac:dyDescent="0.25">
      <c r="A171" s="82" t="s">
        <v>285</v>
      </c>
      <c r="B171" s="82" t="s">
        <v>10</v>
      </c>
      <c r="C171" s="82" t="s">
        <v>122</v>
      </c>
      <c r="D171" s="82" t="s">
        <v>220</v>
      </c>
      <c r="E171" t="s">
        <v>64</v>
      </c>
      <c r="F171" t="s">
        <v>64</v>
      </c>
      <c r="G171" t="s">
        <v>64</v>
      </c>
      <c r="H171" t="s">
        <v>64</v>
      </c>
      <c r="I171" t="s">
        <v>64</v>
      </c>
    </row>
    <row r="172" spans="1:9" x14ac:dyDescent="0.25">
      <c r="A172" s="82" t="s">
        <v>286</v>
      </c>
      <c r="B172" s="82" t="s">
        <v>10</v>
      </c>
      <c r="C172" s="82" t="s">
        <v>122</v>
      </c>
      <c r="D172" s="82" t="s">
        <v>223</v>
      </c>
      <c r="E172" t="s">
        <v>64</v>
      </c>
      <c r="F172" t="s">
        <v>64</v>
      </c>
      <c r="G172" t="s">
        <v>64</v>
      </c>
      <c r="H172" t="s">
        <v>64</v>
      </c>
      <c r="I172" t="s">
        <v>64</v>
      </c>
    </row>
    <row r="173" spans="1:9" x14ac:dyDescent="0.25">
      <c r="A173" s="82" t="s">
        <v>287</v>
      </c>
      <c r="B173" s="82" t="s">
        <v>10</v>
      </c>
      <c r="C173" s="82" t="s">
        <v>122</v>
      </c>
      <c r="D173" s="82" t="s">
        <v>225</v>
      </c>
      <c r="E173" t="s">
        <v>64</v>
      </c>
      <c r="F173" t="s">
        <v>64</v>
      </c>
      <c r="G173" t="s">
        <v>64</v>
      </c>
      <c r="H173" t="s">
        <v>64</v>
      </c>
      <c r="I173" t="s">
        <v>64</v>
      </c>
    </row>
    <row r="174" spans="1:9" x14ac:dyDescent="0.25">
      <c r="A174" s="82" t="s">
        <v>288</v>
      </c>
      <c r="B174" s="82" t="s">
        <v>10</v>
      </c>
      <c r="C174" s="82" t="s">
        <v>122</v>
      </c>
      <c r="D174" s="82" t="s">
        <v>227</v>
      </c>
      <c r="E174" t="s">
        <v>64</v>
      </c>
      <c r="F174" t="s">
        <v>64</v>
      </c>
      <c r="G174" t="s">
        <v>64</v>
      </c>
      <c r="H174" t="s">
        <v>64</v>
      </c>
      <c r="I174" t="s">
        <v>64</v>
      </c>
    </row>
    <row r="175" spans="1:9" x14ac:dyDescent="0.25">
      <c r="A175" s="82" t="s">
        <v>289</v>
      </c>
      <c r="B175" s="82" t="s">
        <v>10</v>
      </c>
      <c r="C175" s="82" t="s">
        <v>122</v>
      </c>
      <c r="D175" s="82" t="s">
        <v>229</v>
      </c>
      <c r="E175" t="s">
        <v>64</v>
      </c>
      <c r="F175" t="s">
        <v>64</v>
      </c>
      <c r="G175" t="s">
        <v>64</v>
      </c>
      <c r="H175" t="s">
        <v>64</v>
      </c>
      <c r="I175" t="s">
        <v>64</v>
      </c>
    </row>
    <row r="176" spans="1:9" x14ac:dyDescent="0.25">
      <c r="A176" s="82" t="s">
        <v>290</v>
      </c>
      <c r="B176" s="82" t="s">
        <v>10</v>
      </c>
      <c r="C176" s="82" t="s">
        <v>122</v>
      </c>
      <c r="D176" s="82" t="s">
        <v>231</v>
      </c>
      <c r="E176" t="s">
        <v>64</v>
      </c>
      <c r="F176" t="s">
        <v>64</v>
      </c>
      <c r="G176" t="s">
        <v>64</v>
      </c>
      <c r="H176" t="s">
        <v>64</v>
      </c>
      <c r="I176" t="s">
        <v>64</v>
      </c>
    </row>
    <row r="177" spans="1:9" x14ac:dyDescent="0.25">
      <c r="A177" s="82" t="s">
        <v>291</v>
      </c>
      <c r="B177" s="82" t="s">
        <v>10</v>
      </c>
      <c r="C177" s="82" t="s">
        <v>292</v>
      </c>
      <c r="D177" s="82" t="s">
        <v>220</v>
      </c>
      <c r="E177" t="s">
        <v>64</v>
      </c>
      <c r="F177" t="s">
        <v>64</v>
      </c>
      <c r="G177" t="s">
        <v>64</v>
      </c>
      <c r="H177" t="s">
        <v>64</v>
      </c>
      <c r="I177" t="s">
        <v>64</v>
      </c>
    </row>
    <row r="178" spans="1:9" x14ac:dyDescent="0.25">
      <c r="A178" s="82" t="s">
        <v>293</v>
      </c>
      <c r="B178" s="82" t="s">
        <v>10</v>
      </c>
      <c r="C178" s="82" t="s">
        <v>292</v>
      </c>
      <c r="D178" s="82" t="s">
        <v>223</v>
      </c>
      <c r="E178" t="s">
        <v>64</v>
      </c>
      <c r="F178" t="s">
        <v>64</v>
      </c>
      <c r="G178" t="s">
        <v>64</v>
      </c>
      <c r="H178" t="s">
        <v>64</v>
      </c>
      <c r="I178" t="s">
        <v>64</v>
      </c>
    </row>
    <row r="179" spans="1:9" x14ac:dyDescent="0.25">
      <c r="A179" s="82" t="s">
        <v>294</v>
      </c>
      <c r="B179" s="82" t="s">
        <v>10</v>
      </c>
      <c r="C179" s="82" t="s">
        <v>292</v>
      </c>
      <c r="D179" s="82" t="s">
        <v>225</v>
      </c>
      <c r="E179" t="s">
        <v>64</v>
      </c>
      <c r="F179" t="s">
        <v>64</v>
      </c>
      <c r="G179" t="s">
        <v>64</v>
      </c>
      <c r="H179" t="s">
        <v>64</v>
      </c>
      <c r="I179" t="s">
        <v>64</v>
      </c>
    </row>
    <row r="180" spans="1:9" x14ac:dyDescent="0.25">
      <c r="A180" s="82" t="s">
        <v>295</v>
      </c>
      <c r="B180" s="82" t="s">
        <v>10</v>
      </c>
      <c r="C180" s="82" t="s">
        <v>292</v>
      </c>
      <c r="D180" s="82" t="s">
        <v>227</v>
      </c>
      <c r="E180" t="s">
        <v>64</v>
      </c>
      <c r="F180" t="s">
        <v>64</v>
      </c>
      <c r="G180" t="s">
        <v>64</v>
      </c>
      <c r="H180" t="s">
        <v>64</v>
      </c>
      <c r="I180" t="s">
        <v>64</v>
      </c>
    </row>
    <row r="181" spans="1:9" x14ac:dyDescent="0.25">
      <c r="A181" s="82" t="s">
        <v>296</v>
      </c>
      <c r="B181" s="82" t="s">
        <v>10</v>
      </c>
      <c r="C181" s="82" t="s">
        <v>292</v>
      </c>
      <c r="D181" s="82" t="s">
        <v>229</v>
      </c>
      <c r="E181" t="s">
        <v>64</v>
      </c>
      <c r="F181" t="s">
        <v>64</v>
      </c>
      <c r="G181" t="s">
        <v>64</v>
      </c>
      <c r="H181" t="s">
        <v>64</v>
      </c>
      <c r="I181" t="s">
        <v>64</v>
      </c>
    </row>
    <row r="182" spans="1:9" x14ac:dyDescent="0.25">
      <c r="A182" s="82" t="s">
        <v>297</v>
      </c>
      <c r="B182" s="82" t="s">
        <v>10</v>
      </c>
      <c r="C182" s="82" t="s">
        <v>292</v>
      </c>
      <c r="D182" s="82" t="s">
        <v>231</v>
      </c>
      <c r="E182" t="s">
        <v>64</v>
      </c>
      <c r="F182" t="s">
        <v>64</v>
      </c>
      <c r="G182" t="s">
        <v>64</v>
      </c>
      <c r="H182" t="s">
        <v>64</v>
      </c>
      <c r="I182" t="s">
        <v>64</v>
      </c>
    </row>
    <row r="183" spans="1:9" x14ac:dyDescent="0.25">
      <c r="A183" s="82" t="s">
        <v>298</v>
      </c>
      <c r="B183" s="82" t="s">
        <v>10</v>
      </c>
      <c r="C183" s="82" t="s">
        <v>299</v>
      </c>
      <c r="D183" s="82" t="s">
        <v>220</v>
      </c>
      <c r="E183" t="s">
        <v>64</v>
      </c>
      <c r="F183" t="s">
        <v>64</v>
      </c>
      <c r="G183" t="s">
        <v>64</v>
      </c>
      <c r="H183" t="s">
        <v>64</v>
      </c>
      <c r="I183" t="s">
        <v>64</v>
      </c>
    </row>
    <row r="184" spans="1:9" x14ac:dyDescent="0.25">
      <c r="A184" s="82" t="s">
        <v>300</v>
      </c>
      <c r="B184" s="82" t="s">
        <v>10</v>
      </c>
      <c r="C184" s="82" t="s">
        <v>299</v>
      </c>
      <c r="D184" s="82" t="s">
        <v>223</v>
      </c>
      <c r="E184" t="s">
        <v>64</v>
      </c>
      <c r="F184" t="s">
        <v>64</v>
      </c>
      <c r="G184" t="s">
        <v>64</v>
      </c>
      <c r="H184" t="s">
        <v>64</v>
      </c>
      <c r="I184" t="s">
        <v>64</v>
      </c>
    </row>
    <row r="185" spans="1:9" x14ac:dyDescent="0.25">
      <c r="A185" s="82" t="s">
        <v>301</v>
      </c>
      <c r="B185" s="82" t="s">
        <v>10</v>
      </c>
      <c r="C185" s="82" t="s">
        <v>299</v>
      </c>
      <c r="D185" s="82" t="s">
        <v>225</v>
      </c>
      <c r="E185" t="s">
        <v>64</v>
      </c>
      <c r="F185" t="s">
        <v>64</v>
      </c>
      <c r="G185" t="s">
        <v>64</v>
      </c>
      <c r="H185" t="s">
        <v>64</v>
      </c>
      <c r="I185" t="s">
        <v>64</v>
      </c>
    </row>
    <row r="186" spans="1:9" x14ac:dyDescent="0.25">
      <c r="A186" s="82" t="s">
        <v>302</v>
      </c>
      <c r="B186" s="82" t="s">
        <v>10</v>
      </c>
      <c r="C186" s="82" t="s">
        <v>299</v>
      </c>
      <c r="D186" s="82" t="s">
        <v>227</v>
      </c>
      <c r="E186" t="s">
        <v>64</v>
      </c>
      <c r="F186" t="s">
        <v>64</v>
      </c>
      <c r="G186" t="s">
        <v>64</v>
      </c>
      <c r="H186" t="s">
        <v>64</v>
      </c>
      <c r="I186" t="s">
        <v>64</v>
      </c>
    </row>
    <row r="187" spans="1:9" x14ac:dyDescent="0.25">
      <c r="A187" s="82" t="s">
        <v>303</v>
      </c>
      <c r="B187" s="82" t="s">
        <v>10</v>
      </c>
      <c r="C187" s="82" t="s">
        <v>299</v>
      </c>
      <c r="D187" s="82" t="s">
        <v>229</v>
      </c>
      <c r="E187" t="s">
        <v>64</v>
      </c>
      <c r="F187" t="s">
        <v>64</v>
      </c>
      <c r="G187" t="s">
        <v>64</v>
      </c>
      <c r="H187" t="s">
        <v>64</v>
      </c>
      <c r="I187" t="s">
        <v>64</v>
      </c>
    </row>
    <row r="188" spans="1:9" x14ac:dyDescent="0.25">
      <c r="A188" s="82" t="s">
        <v>304</v>
      </c>
      <c r="B188" s="82" t="s">
        <v>10</v>
      </c>
      <c r="C188" s="82" t="s">
        <v>299</v>
      </c>
      <c r="D188" s="82" t="s">
        <v>231</v>
      </c>
      <c r="E188" t="s">
        <v>64</v>
      </c>
      <c r="F188" t="s">
        <v>64</v>
      </c>
      <c r="G188" t="s">
        <v>64</v>
      </c>
      <c r="H188" t="s">
        <v>64</v>
      </c>
      <c r="I188" t="s">
        <v>64</v>
      </c>
    </row>
    <row r="189" spans="1:9" x14ac:dyDescent="0.25">
      <c r="A189" s="82" t="s">
        <v>305</v>
      </c>
      <c r="B189" s="82" t="s">
        <v>10</v>
      </c>
      <c r="C189" s="82" t="s">
        <v>306</v>
      </c>
      <c r="D189" s="82" t="s">
        <v>220</v>
      </c>
      <c r="E189" t="s">
        <v>64</v>
      </c>
      <c r="F189" t="s">
        <v>64</v>
      </c>
      <c r="G189" t="s">
        <v>64</v>
      </c>
      <c r="H189" t="s">
        <v>64</v>
      </c>
      <c r="I189" t="s">
        <v>64</v>
      </c>
    </row>
    <row r="190" spans="1:9" x14ac:dyDescent="0.25">
      <c r="A190" s="82" t="s">
        <v>307</v>
      </c>
      <c r="B190" s="82" t="s">
        <v>10</v>
      </c>
      <c r="C190" s="82" t="s">
        <v>306</v>
      </c>
      <c r="D190" s="82" t="s">
        <v>223</v>
      </c>
      <c r="E190" t="s">
        <v>64</v>
      </c>
      <c r="F190" t="s">
        <v>64</v>
      </c>
      <c r="G190" t="s">
        <v>64</v>
      </c>
      <c r="H190" t="s">
        <v>64</v>
      </c>
      <c r="I190" t="s">
        <v>64</v>
      </c>
    </row>
    <row r="191" spans="1:9" x14ac:dyDescent="0.25">
      <c r="A191" s="82" t="s">
        <v>308</v>
      </c>
      <c r="B191" s="82" t="s">
        <v>10</v>
      </c>
      <c r="C191" s="82" t="s">
        <v>306</v>
      </c>
      <c r="D191" s="82" t="s">
        <v>225</v>
      </c>
      <c r="E191" t="s">
        <v>64</v>
      </c>
      <c r="F191" t="s">
        <v>64</v>
      </c>
      <c r="G191" t="s">
        <v>64</v>
      </c>
      <c r="H191" t="s">
        <v>64</v>
      </c>
      <c r="I191" t="s">
        <v>64</v>
      </c>
    </row>
    <row r="192" spans="1:9" x14ac:dyDescent="0.25">
      <c r="A192" s="82" t="s">
        <v>309</v>
      </c>
      <c r="B192" s="82" t="s">
        <v>10</v>
      </c>
      <c r="C192" s="82" t="s">
        <v>306</v>
      </c>
      <c r="D192" s="82" t="s">
        <v>227</v>
      </c>
      <c r="E192" t="s">
        <v>64</v>
      </c>
      <c r="F192" t="s">
        <v>64</v>
      </c>
      <c r="G192" t="s">
        <v>64</v>
      </c>
      <c r="H192" t="s">
        <v>64</v>
      </c>
      <c r="I192" t="s">
        <v>64</v>
      </c>
    </row>
    <row r="193" spans="1:9" x14ac:dyDescent="0.25">
      <c r="A193" s="82" t="s">
        <v>310</v>
      </c>
      <c r="B193" s="82" t="s">
        <v>10</v>
      </c>
      <c r="C193" s="82" t="s">
        <v>306</v>
      </c>
      <c r="D193" s="82" t="s">
        <v>229</v>
      </c>
      <c r="E193" t="s">
        <v>64</v>
      </c>
      <c r="F193" t="s">
        <v>64</v>
      </c>
      <c r="G193" t="s">
        <v>64</v>
      </c>
      <c r="H193" t="s">
        <v>64</v>
      </c>
      <c r="I193" t="s">
        <v>64</v>
      </c>
    </row>
    <row r="194" spans="1:9" x14ac:dyDescent="0.25">
      <c r="A194" s="82" t="s">
        <v>311</v>
      </c>
      <c r="B194" s="82" t="s">
        <v>10</v>
      </c>
      <c r="C194" s="82" t="s">
        <v>306</v>
      </c>
      <c r="D194" s="82" t="s">
        <v>231</v>
      </c>
      <c r="E194" t="s">
        <v>64</v>
      </c>
      <c r="F194" t="s">
        <v>64</v>
      </c>
      <c r="G194" t="s">
        <v>64</v>
      </c>
      <c r="H194" t="s">
        <v>64</v>
      </c>
      <c r="I194" t="s">
        <v>64</v>
      </c>
    </row>
    <row r="195" spans="1:9" x14ac:dyDescent="0.25">
      <c r="A195" s="82" t="s">
        <v>312</v>
      </c>
      <c r="B195" s="82" t="s">
        <v>10</v>
      </c>
      <c r="C195" s="82" t="s">
        <v>313</v>
      </c>
      <c r="D195" s="82" t="s">
        <v>220</v>
      </c>
      <c r="E195" t="s">
        <v>64</v>
      </c>
      <c r="F195" t="s">
        <v>64</v>
      </c>
      <c r="G195" t="s">
        <v>64</v>
      </c>
      <c r="H195" t="s">
        <v>64</v>
      </c>
      <c r="I195" t="s">
        <v>64</v>
      </c>
    </row>
    <row r="196" spans="1:9" x14ac:dyDescent="0.25">
      <c r="A196" s="82" t="s">
        <v>314</v>
      </c>
      <c r="B196" s="82" t="s">
        <v>10</v>
      </c>
      <c r="C196" s="82" t="s">
        <v>313</v>
      </c>
      <c r="D196" s="82" t="s">
        <v>223</v>
      </c>
      <c r="E196" t="s">
        <v>64</v>
      </c>
      <c r="F196" t="s">
        <v>64</v>
      </c>
      <c r="G196" t="s">
        <v>64</v>
      </c>
      <c r="H196" t="s">
        <v>64</v>
      </c>
      <c r="I196" t="s">
        <v>64</v>
      </c>
    </row>
    <row r="197" spans="1:9" x14ac:dyDescent="0.25">
      <c r="A197" s="82" t="s">
        <v>315</v>
      </c>
      <c r="B197" s="82" t="s">
        <v>10</v>
      </c>
      <c r="C197" s="82" t="s">
        <v>313</v>
      </c>
      <c r="D197" s="82" t="s">
        <v>225</v>
      </c>
      <c r="E197" t="s">
        <v>64</v>
      </c>
      <c r="F197" t="s">
        <v>64</v>
      </c>
      <c r="G197" t="s">
        <v>64</v>
      </c>
      <c r="H197" t="s">
        <v>64</v>
      </c>
      <c r="I197" t="s">
        <v>64</v>
      </c>
    </row>
    <row r="198" spans="1:9" x14ac:dyDescent="0.25">
      <c r="A198" s="82" t="s">
        <v>316</v>
      </c>
      <c r="B198" s="82" t="s">
        <v>10</v>
      </c>
      <c r="C198" s="82" t="s">
        <v>313</v>
      </c>
      <c r="D198" s="82" t="s">
        <v>227</v>
      </c>
      <c r="E198" t="s">
        <v>64</v>
      </c>
      <c r="F198" t="s">
        <v>64</v>
      </c>
      <c r="G198" t="s">
        <v>64</v>
      </c>
      <c r="H198" t="s">
        <v>64</v>
      </c>
      <c r="I198" t="s">
        <v>64</v>
      </c>
    </row>
    <row r="199" spans="1:9" x14ac:dyDescent="0.25">
      <c r="A199" s="82" t="s">
        <v>317</v>
      </c>
      <c r="B199" s="82" t="s">
        <v>10</v>
      </c>
      <c r="C199" s="82" t="s">
        <v>313</v>
      </c>
      <c r="D199" s="82" t="s">
        <v>229</v>
      </c>
      <c r="E199" t="s">
        <v>64</v>
      </c>
      <c r="F199" t="s">
        <v>64</v>
      </c>
      <c r="G199" t="s">
        <v>64</v>
      </c>
      <c r="H199" t="s">
        <v>64</v>
      </c>
      <c r="I199" t="s">
        <v>64</v>
      </c>
    </row>
    <row r="200" spans="1:9" x14ac:dyDescent="0.25">
      <c r="A200" s="82" t="s">
        <v>318</v>
      </c>
      <c r="B200" s="82" t="s">
        <v>10</v>
      </c>
      <c r="C200" s="82" t="s">
        <v>313</v>
      </c>
      <c r="D200" s="82" t="s">
        <v>231</v>
      </c>
      <c r="E200" t="s">
        <v>64</v>
      </c>
      <c r="F200" t="s">
        <v>64</v>
      </c>
      <c r="G200" t="s">
        <v>64</v>
      </c>
      <c r="H200" t="s">
        <v>64</v>
      </c>
      <c r="I200" t="s">
        <v>64</v>
      </c>
    </row>
    <row r="201" spans="1:9" x14ac:dyDescent="0.25">
      <c r="A201" s="82" t="s">
        <v>319</v>
      </c>
      <c r="B201" s="82" t="s">
        <v>10</v>
      </c>
      <c r="C201" s="82" t="s">
        <v>320</v>
      </c>
      <c r="D201" s="82" t="s">
        <v>220</v>
      </c>
      <c r="E201" t="s">
        <v>64</v>
      </c>
      <c r="F201" t="s">
        <v>64</v>
      </c>
      <c r="G201" t="s">
        <v>64</v>
      </c>
      <c r="H201" t="s">
        <v>64</v>
      </c>
      <c r="I201" t="s">
        <v>64</v>
      </c>
    </row>
    <row r="202" spans="1:9" x14ac:dyDescent="0.25">
      <c r="A202" s="82" t="s">
        <v>321</v>
      </c>
      <c r="B202" s="82" t="s">
        <v>10</v>
      </c>
      <c r="C202" s="82" t="s">
        <v>320</v>
      </c>
      <c r="D202" s="82" t="s">
        <v>223</v>
      </c>
      <c r="E202" t="s">
        <v>64</v>
      </c>
      <c r="F202" t="s">
        <v>64</v>
      </c>
      <c r="G202" t="s">
        <v>64</v>
      </c>
      <c r="H202" t="s">
        <v>64</v>
      </c>
      <c r="I202" t="s">
        <v>64</v>
      </c>
    </row>
    <row r="203" spans="1:9" x14ac:dyDescent="0.25">
      <c r="A203" s="82" t="s">
        <v>322</v>
      </c>
      <c r="B203" s="82" t="s">
        <v>10</v>
      </c>
      <c r="C203" s="82" t="s">
        <v>320</v>
      </c>
      <c r="D203" s="82" t="s">
        <v>225</v>
      </c>
      <c r="E203" t="s">
        <v>64</v>
      </c>
      <c r="F203" t="s">
        <v>64</v>
      </c>
      <c r="G203" t="s">
        <v>64</v>
      </c>
      <c r="H203" t="s">
        <v>64</v>
      </c>
      <c r="I203" t="s">
        <v>64</v>
      </c>
    </row>
    <row r="204" spans="1:9" x14ac:dyDescent="0.25">
      <c r="A204" s="82" t="s">
        <v>323</v>
      </c>
      <c r="B204" s="82" t="s">
        <v>10</v>
      </c>
      <c r="C204" s="82" t="s">
        <v>320</v>
      </c>
      <c r="D204" s="82" t="s">
        <v>227</v>
      </c>
      <c r="E204" t="s">
        <v>64</v>
      </c>
      <c r="F204" t="s">
        <v>64</v>
      </c>
      <c r="G204" t="s">
        <v>64</v>
      </c>
      <c r="H204" t="s">
        <v>64</v>
      </c>
      <c r="I204" t="s">
        <v>64</v>
      </c>
    </row>
    <row r="205" spans="1:9" x14ac:dyDescent="0.25">
      <c r="A205" s="82" t="s">
        <v>324</v>
      </c>
      <c r="B205" s="82" t="s">
        <v>10</v>
      </c>
      <c r="C205" s="82" t="s">
        <v>320</v>
      </c>
      <c r="D205" s="82" t="s">
        <v>229</v>
      </c>
      <c r="E205" t="s">
        <v>64</v>
      </c>
      <c r="F205" t="s">
        <v>64</v>
      </c>
      <c r="G205" t="s">
        <v>64</v>
      </c>
      <c r="H205" t="s">
        <v>64</v>
      </c>
      <c r="I205" t="s">
        <v>64</v>
      </c>
    </row>
    <row r="206" spans="1:9" x14ac:dyDescent="0.25">
      <c r="A206" s="82" t="s">
        <v>325</v>
      </c>
      <c r="B206" s="82" t="s">
        <v>10</v>
      </c>
      <c r="C206" s="84" t="s">
        <v>320</v>
      </c>
      <c r="D206" s="82" t="s">
        <v>231</v>
      </c>
      <c r="E206" t="s">
        <v>64</v>
      </c>
      <c r="F206" t="s">
        <v>64</v>
      </c>
      <c r="G206" t="s">
        <v>64</v>
      </c>
      <c r="H206" t="s">
        <v>64</v>
      </c>
      <c r="I206" t="s">
        <v>64</v>
      </c>
    </row>
    <row r="207" spans="1:9" x14ac:dyDescent="0.25">
      <c r="A207" s="82" t="s">
        <v>326</v>
      </c>
      <c r="B207" s="82" t="s">
        <v>10</v>
      </c>
      <c r="C207" s="84"/>
      <c r="D207" s="82" t="s">
        <v>220</v>
      </c>
      <c r="E207"/>
      <c r="F207"/>
      <c r="G207"/>
      <c r="H207"/>
      <c r="I207"/>
    </row>
    <row r="208" spans="1:9" x14ac:dyDescent="0.25">
      <c r="A208" s="82" t="s">
        <v>327</v>
      </c>
      <c r="B208" s="82" t="s">
        <v>10</v>
      </c>
      <c r="C208" s="84"/>
      <c r="D208" s="82" t="s">
        <v>223</v>
      </c>
      <c r="E208"/>
      <c r="F208"/>
      <c r="G208"/>
      <c r="H208"/>
      <c r="I208"/>
    </row>
    <row r="209" spans="1:9" x14ac:dyDescent="0.25">
      <c r="A209" s="82" t="s">
        <v>328</v>
      </c>
      <c r="B209" s="82" t="s">
        <v>10</v>
      </c>
      <c r="C209" s="84"/>
      <c r="D209" s="82" t="s">
        <v>225</v>
      </c>
      <c r="E209"/>
      <c r="F209"/>
      <c r="G209"/>
      <c r="H209"/>
      <c r="I209"/>
    </row>
    <row r="210" spans="1:9" x14ac:dyDescent="0.25">
      <c r="A210" s="82" t="s">
        <v>329</v>
      </c>
      <c r="B210" s="82" t="s">
        <v>10</v>
      </c>
      <c r="C210" s="84"/>
      <c r="D210" s="82" t="s">
        <v>227</v>
      </c>
      <c r="E210"/>
      <c r="F210"/>
      <c r="G210"/>
      <c r="H210"/>
      <c r="I210"/>
    </row>
    <row r="211" spans="1:9" x14ac:dyDescent="0.25">
      <c r="A211" s="82" t="s">
        <v>330</v>
      </c>
      <c r="B211" s="82" t="s">
        <v>10</v>
      </c>
      <c r="C211" s="84"/>
      <c r="D211" s="82" t="s">
        <v>229</v>
      </c>
      <c r="E211"/>
      <c r="F211"/>
      <c r="G211"/>
      <c r="H211"/>
      <c r="I211"/>
    </row>
    <row r="212" spans="1:9" x14ac:dyDescent="0.25">
      <c r="A212" s="82" t="s">
        <v>331</v>
      </c>
      <c r="B212" s="82" t="s">
        <v>10</v>
      </c>
      <c r="C212" s="84"/>
      <c r="D212" s="82" t="s">
        <v>231</v>
      </c>
      <c r="E212"/>
      <c r="F212"/>
      <c r="G212"/>
      <c r="H212"/>
      <c r="I212"/>
    </row>
    <row r="213" spans="1:9" x14ac:dyDescent="0.25">
      <c r="A213" s="82" t="s">
        <v>332</v>
      </c>
      <c r="B213" s="82" t="s">
        <v>10</v>
      </c>
      <c r="C213" s="82" t="s">
        <v>333</v>
      </c>
      <c r="D213" s="82" t="s">
        <v>220</v>
      </c>
      <c r="E213" t="s">
        <v>13</v>
      </c>
      <c r="F213" t="s">
        <v>13</v>
      </c>
      <c r="G213" t="s">
        <v>13</v>
      </c>
      <c r="H213" t="s">
        <v>13</v>
      </c>
      <c r="I213" t="s">
        <v>14</v>
      </c>
    </row>
    <row r="214" spans="1:9" x14ac:dyDescent="0.25">
      <c r="A214" s="82" t="s">
        <v>334</v>
      </c>
      <c r="B214" s="82" t="s">
        <v>10</v>
      </c>
      <c r="C214" s="82" t="s">
        <v>333</v>
      </c>
      <c r="D214" s="82" t="s">
        <v>223</v>
      </c>
      <c r="E214" t="s">
        <v>64</v>
      </c>
      <c r="F214" t="s">
        <v>64</v>
      </c>
      <c r="G214" t="s">
        <v>64</v>
      </c>
      <c r="H214" t="s">
        <v>64</v>
      </c>
      <c r="I214" t="s">
        <v>64</v>
      </c>
    </row>
    <row r="215" spans="1:9" x14ac:dyDescent="0.25">
      <c r="A215" s="82" t="s">
        <v>335</v>
      </c>
      <c r="B215" s="82" t="s">
        <v>10</v>
      </c>
      <c r="C215" s="82" t="s">
        <v>333</v>
      </c>
      <c r="D215" s="82" t="s">
        <v>225</v>
      </c>
      <c r="E215" t="s">
        <v>64</v>
      </c>
      <c r="F215" t="s">
        <v>64</v>
      </c>
      <c r="G215" t="s">
        <v>64</v>
      </c>
      <c r="H215" t="s">
        <v>64</v>
      </c>
      <c r="I215" t="s">
        <v>64</v>
      </c>
    </row>
    <row r="216" spans="1:9" x14ac:dyDescent="0.25">
      <c r="A216" s="82" t="s">
        <v>336</v>
      </c>
      <c r="B216" s="82" t="s">
        <v>10</v>
      </c>
      <c r="C216" s="82" t="s">
        <v>333</v>
      </c>
      <c r="D216" s="82" t="s">
        <v>227</v>
      </c>
      <c r="E216" t="s">
        <v>64</v>
      </c>
      <c r="F216" t="s">
        <v>64</v>
      </c>
      <c r="G216" t="s">
        <v>64</v>
      </c>
      <c r="H216" t="s">
        <v>64</v>
      </c>
      <c r="I216" t="s">
        <v>64</v>
      </c>
    </row>
    <row r="217" spans="1:9" x14ac:dyDescent="0.25">
      <c r="A217" s="82" t="s">
        <v>337</v>
      </c>
      <c r="B217" s="82" t="s">
        <v>10</v>
      </c>
      <c r="C217" s="82" t="s">
        <v>333</v>
      </c>
      <c r="D217" s="82" t="s">
        <v>229</v>
      </c>
      <c r="E217" t="s">
        <v>64</v>
      </c>
      <c r="F217" t="s">
        <v>64</v>
      </c>
      <c r="G217" t="s">
        <v>64</v>
      </c>
      <c r="H217" t="s">
        <v>64</v>
      </c>
      <c r="I217" t="s">
        <v>64</v>
      </c>
    </row>
    <row r="218" spans="1:9" x14ac:dyDescent="0.25">
      <c r="A218" s="82" t="s">
        <v>338</v>
      </c>
      <c r="B218" s="82" t="s">
        <v>10</v>
      </c>
      <c r="C218" s="82" t="s">
        <v>333</v>
      </c>
      <c r="D218" s="82" t="s">
        <v>231</v>
      </c>
      <c r="E218" t="s">
        <v>64</v>
      </c>
      <c r="F218" t="s">
        <v>64</v>
      </c>
      <c r="G218" t="s">
        <v>64</v>
      </c>
      <c r="H218" t="s">
        <v>64</v>
      </c>
      <c r="I218" t="s">
        <v>64</v>
      </c>
    </row>
    <row r="219" spans="1:9" x14ac:dyDescent="0.25">
      <c r="A219" s="82" t="s">
        <v>339</v>
      </c>
      <c r="B219" s="82" t="s">
        <v>10</v>
      </c>
      <c r="C219" s="82" t="s">
        <v>340</v>
      </c>
      <c r="D219" s="82" t="s">
        <v>341</v>
      </c>
      <c r="E219" t="s">
        <v>64</v>
      </c>
      <c r="F219" t="s">
        <v>64</v>
      </c>
      <c r="G219" t="s">
        <v>64</v>
      </c>
      <c r="H219" t="s">
        <v>64</v>
      </c>
      <c r="I219" t="s">
        <v>342</v>
      </c>
    </row>
    <row r="220" spans="1:9" x14ac:dyDescent="0.25">
      <c r="A220" s="82" t="s">
        <v>343</v>
      </c>
      <c r="B220" s="82" t="s">
        <v>10</v>
      </c>
      <c r="C220" s="82" t="s">
        <v>344</v>
      </c>
      <c r="D220" s="82" t="s">
        <v>341</v>
      </c>
      <c r="E220" t="s">
        <v>64</v>
      </c>
      <c r="F220" t="s">
        <v>64</v>
      </c>
      <c r="G220" t="s">
        <v>64</v>
      </c>
      <c r="H220" t="s">
        <v>64</v>
      </c>
      <c r="I220" t="s">
        <v>345</v>
      </c>
    </row>
    <row r="221" spans="1:9" x14ac:dyDescent="0.25">
      <c r="A221" s="82" t="s">
        <v>346</v>
      </c>
      <c r="B221" s="82" t="s">
        <v>10</v>
      </c>
      <c r="C221" s="82" t="s">
        <v>347</v>
      </c>
      <c r="D221" s="82" t="s">
        <v>341</v>
      </c>
      <c r="E221" t="s">
        <v>348</v>
      </c>
      <c r="F221" t="s">
        <v>349</v>
      </c>
      <c r="G221" t="s">
        <v>350</v>
      </c>
      <c r="H221" t="s">
        <v>351</v>
      </c>
      <c r="I221" t="s">
        <v>352</v>
      </c>
    </row>
    <row r="222" spans="1:9" x14ac:dyDescent="0.25">
      <c r="A222" s="82" t="s">
        <v>353</v>
      </c>
      <c r="B222" s="82" t="s">
        <v>40</v>
      </c>
      <c r="C222" s="82" t="s">
        <v>354</v>
      </c>
      <c r="D222" s="82" t="s">
        <v>355</v>
      </c>
      <c r="E222" t="s">
        <v>356</v>
      </c>
      <c r="F222" t="s">
        <v>356</v>
      </c>
      <c r="G222" t="s">
        <v>356</v>
      </c>
      <c r="H222" t="s">
        <v>356</v>
      </c>
      <c r="I222" t="s">
        <v>356</v>
      </c>
    </row>
    <row r="223" spans="1:9" x14ac:dyDescent="0.25">
      <c r="A223" s="82" t="s">
        <v>357</v>
      </c>
      <c r="B223" s="82" t="s">
        <v>40</v>
      </c>
      <c r="C223" s="82" t="s">
        <v>354</v>
      </c>
      <c r="D223" s="82" t="s">
        <v>358</v>
      </c>
      <c r="E223" t="s">
        <v>359</v>
      </c>
      <c r="F223" t="s">
        <v>360</v>
      </c>
      <c r="G223" t="s">
        <v>361</v>
      </c>
      <c r="H223" t="s">
        <v>362</v>
      </c>
      <c r="I223" t="s">
        <v>359</v>
      </c>
    </row>
    <row r="224" spans="1:9" x14ac:dyDescent="0.25">
      <c r="A224" s="82" t="s">
        <v>363</v>
      </c>
      <c r="B224" s="82" t="s">
        <v>40</v>
      </c>
      <c r="C224" s="82" t="s">
        <v>354</v>
      </c>
      <c r="D224" s="82" t="s">
        <v>364</v>
      </c>
      <c r="E224" t="s">
        <v>362</v>
      </c>
      <c r="F224" t="s">
        <v>359</v>
      </c>
      <c r="G224" t="s">
        <v>360</v>
      </c>
      <c r="H224" t="s">
        <v>361</v>
      </c>
      <c r="I224" t="s">
        <v>362</v>
      </c>
    </row>
    <row r="225" spans="1:9" x14ac:dyDescent="0.25">
      <c r="A225" s="82" t="s">
        <v>365</v>
      </c>
      <c r="B225" s="82" t="s">
        <v>40</v>
      </c>
      <c r="C225" s="82" t="s">
        <v>354</v>
      </c>
      <c r="D225" s="82" t="s">
        <v>366</v>
      </c>
      <c r="E225" t="s">
        <v>361</v>
      </c>
      <c r="F225" t="s">
        <v>362</v>
      </c>
      <c r="G225" t="s">
        <v>359</v>
      </c>
      <c r="H225" t="s">
        <v>360</v>
      </c>
      <c r="I225" t="s">
        <v>361</v>
      </c>
    </row>
    <row r="226" spans="1:9" x14ac:dyDescent="0.25">
      <c r="A226" s="82" t="s">
        <v>367</v>
      </c>
      <c r="B226" s="82" t="s">
        <v>40</v>
      </c>
      <c r="C226" s="82" t="s">
        <v>354</v>
      </c>
      <c r="D226" s="82" t="s">
        <v>368</v>
      </c>
      <c r="E226" t="s">
        <v>360</v>
      </c>
      <c r="F226" t="s">
        <v>361</v>
      </c>
      <c r="G226" t="s">
        <v>362</v>
      </c>
      <c r="H226" t="s">
        <v>359</v>
      </c>
      <c r="I226" t="s">
        <v>360</v>
      </c>
    </row>
    <row r="227" spans="1:9" x14ac:dyDescent="0.25">
      <c r="A227" s="82" t="s">
        <v>369</v>
      </c>
      <c r="B227" s="82" t="s">
        <v>40</v>
      </c>
      <c r="C227" s="82" t="s">
        <v>370</v>
      </c>
      <c r="D227" s="82" t="s">
        <v>355</v>
      </c>
      <c r="E227" t="s">
        <v>356</v>
      </c>
      <c r="F227" t="s">
        <v>356</v>
      </c>
      <c r="G227" t="s">
        <v>356</v>
      </c>
      <c r="H227" t="s">
        <v>356</v>
      </c>
      <c r="I227" t="s">
        <v>356</v>
      </c>
    </row>
    <row r="228" spans="1:9" x14ac:dyDescent="0.25">
      <c r="A228" s="82" t="s">
        <v>371</v>
      </c>
      <c r="B228" s="82" t="s">
        <v>40</v>
      </c>
      <c r="C228" s="82" t="s">
        <v>370</v>
      </c>
      <c r="D228" s="82" t="s">
        <v>358</v>
      </c>
      <c r="E228" t="s">
        <v>359</v>
      </c>
      <c r="F228" t="s">
        <v>360</v>
      </c>
      <c r="G228" t="s">
        <v>361</v>
      </c>
      <c r="H228" t="s">
        <v>362</v>
      </c>
      <c r="I228" t="s">
        <v>359</v>
      </c>
    </row>
    <row r="229" spans="1:9" x14ac:dyDescent="0.25">
      <c r="A229" s="82" t="s">
        <v>372</v>
      </c>
      <c r="B229" s="82" t="s">
        <v>40</v>
      </c>
      <c r="C229" s="82" t="s">
        <v>370</v>
      </c>
      <c r="D229" s="82" t="s">
        <v>364</v>
      </c>
      <c r="E229" t="s">
        <v>362</v>
      </c>
      <c r="F229" t="s">
        <v>359</v>
      </c>
      <c r="G229" t="s">
        <v>360</v>
      </c>
      <c r="H229" t="s">
        <v>361</v>
      </c>
      <c r="I229" t="s">
        <v>362</v>
      </c>
    </row>
    <row r="230" spans="1:9" x14ac:dyDescent="0.25">
      <c r="A230" s="82" t="s">
        <v>373</v>
      </c>
      <c r="B230" s="82" t="s">
        <v>40</v>
      </c>
      <c r="C230" s="82" t="s">
        <v>370</v>
      </c>
      <c r="D230" s="82" t="s">
        <v>366</v>
      </c>
      <c r="E230" t="s">
        <v>361</v>
      </c>
      <c r="F230" t="s">
        <v>362</v>
      </c>
      <c r="G230" t="s">
        <v>359</v>
      </c>
      <c r="H230" t="s">
        <v>360</v>
      </c>
      <c r="I230" t="s">
        <v>361</v>
      </c>
    </row>
    <row r="231" spans="1:9" x14ac:dyDescent="0.25">
      <c r="A231" s="82" t="s">
        <v>374</v>
      </c>
      <c r="B231" s="82" t="s">
        <v>40</v>
      </c>
      <c r="C231" s="82" t="s">
        <v>370</v>
      </c>
      <c r="D231" s="82" t="s">
        <v>368</v>
      </c>
      <c r="E231" t="s">
        <v>360</v>
      </c>
      <c r="F231" t="s">
        <v>361</v>
      </c>
      <c r="G231" t="s">
        <v>362</v>
      </c>
      <c r="H231" t="s">
        <v>359</v>
      </c>
      <c r="I231" t="s">
        <v>360</v>
      </c>
    </row>
    <row r="232" spans="1:9" x14ac:dyDescent="0.25">
      <c r="A232" s="82" t="s">
        <v>375</v>
      </c>
      <c r="B232" s="82" t="s">
        <v>40</v>
      </c>
      <c r="C232" s="82" t="s">
        <v>376</v>
      </c>
      <c r="D232" s="82" t="s">
        <v>355</v>
      </c>
      <c r="E232" t="s">
        <v>377</v>
      </c>
      <c r="F232" t="s">
        <v>377</v>
      </c>
      <c r="G232" t="s">
        <v>377</v>
      </c>
      <c r="H232" t="s">
        <v>377</v>
      </c>
      <c r="I232" t="s">
        <v>377</v>
      </c>
    </row>
    <row r="233" spans="1:9" x14ac:dyDescent="0.25">
      <c r="A233" s="82" t="s">
        <v>378</v>
      </c>
      <c r="B233" s="82" t="s">
        <v>40</v>
      </c>
      <c r="C233" s="82" t="s">
        <v>376</v>
      </c>
      <c r="D233" s="82" t="s">
        <v>358</v>
      </c>
      <c r="E233" t="s">
        <v>379</v>
      </c>
      <c r="F233" t="s">
        <v>380</v>
      </c>
      <c r="G233" t="s">
        <v>381</v>
      </c>
      <c r="H233" t="s">
        <v>382</v>
      </c>
      <c r="I233" t="s">
        <v>379</v>
      </c>
    </row>
    <row r="234" spans="1:9" x14ac:dyDescent="0.25">
      <c r="A234" s="82" t="s">
        <v>383</v>
      </c>
      <c r="B234" s="82" t="s">
        <v>40</v>
      </c>
      <c r="C234" s="82" t="s">
        <v>376</v>
      </c>
      <c r="D234" s="82" t="s">
        <v>364</v>
      </c>
      <c r="E234" t="s">
        <v>382</v>
      </c>
      <c r="F234" t="s">
        <v>379</v>
      </c>
      <c r="G234" t="s">
        <v>380</v>
      </c>
      <c r="H234" t="s">
        <v>381</v>
      </c>
      <c r="I234" t="s">
        <v>382</v>
      </c>
    </row>
    <row r="235" spans="1:9" x14ac:dyDescent="0.25">
      <c r="A235" s="82" t="s">
        <v>384</v>
      </c>
      <c r="B235" s="82" t="s">
        <v>40</v>
      </c>
      <c r="C235" s="82" t="s">
        <v>376</v>
      </c>
      <c r="D235" s="82" t="s">
        <v>366</v>
      </c>
      <c r="E235" t="s">
        <v>381</v>
      </c>
      <c r="F235" t="s">
        <v>382</v>
      </c>
      <c r="G235" t="s">
        <v>379</v>
      </c>
      <c r="H235" t="s">
        <v>380</v>
      </c>
      <c r="I235" t="s">
        <v>381</v>
      </c>
    </row>
    <row r="236" spans="1:9" x14ac:dyDescent="0.25">
      <c r="A236" s="82" t="s">
        <v>385</v>
      </c>
      <c r="B236" s="82" t="s">
        <v>40</v>
      </c>
      <c r="C236" s="82" t="s">
        <v>376</v>
      </c>
      <c r="D236" s="82" t="s">
        <v>368</v>
      </c>
      <c r="E236" t="s">
        <v>380</v>
      </c>
      <c r="F236" t="s">
        <v>381</v>
      </c>
      <c r="G236" t="s">
        <v>382</v>
      </c>
      <c r="H236" t="s">
        <v>379</v>
      </c>
      <c r="I236" t="s">
        <v>380</v>
      </c>
    </row>
    <row r="237" spans="1:9" x14ac:dyDescent="0.25">
      <c r="A237" s="82" t="s">
        <v>386</v>
      </c>
      <c r="B237" s="82" t="s">
        <v>40</v>
      </c>
      <c r="C237" s="82" t="s">
        <v>387</v>
      </c>
      <c r="D237" s="82" t="s">
        <v>355</v>
      </c>
      <c r="E237" t="s">
        <v>388</v>
      </c>
      <c r="F237" t="s">
        <v>388</v>
      </c>
      <c r="G237" t="s">
        <v>388</v>
      </c>
      <c r="H237" t="s">
        <v>388</v>
      </c>
      <c r="I237" t="s">
        <v>388</v>
      </c>
    </row>
    <row r="238" spans="1:9" x14ac:dyDescent="0.25">
      <c r="A238" s="82" t="s">
        <v>389</v>
      </c>
      <c r="B238" s="82" t="s">
        <v>40</v>
      </c>
      <c r="C238" s="82" t="s">
        <v>387</v>
      </c>
      <c r="D238" s="82" t="s">
        <v>358</v>
      </c>
      <c r="E238" t="s">
        <v>388</v>
      </c>
      <c r="F238" t="s">
        <v>388</v>
      </c>
      <c r="G238" t="s">
        <v>388</v>
      </c>
      <c r="H238" t="s">
        <v>388</v>
      </c>
      <c r="I238" t="s">
        <v>388</v>
      </c>
    </row>
    <row r="239" spans="1:9" x14ac:dyDescent="0.25">
      <c r="A239" s="82" t="s">
        <v>390</v>
      </c>
      <c r="B239" s="82" t="s">
        <v>40</v>
      </c>
      <c r="C239" s="82" t="s">
        <v>387</v>
      </c>
      <c r="D239" s="82" t="s">
        <v>364</v>
      </c>
      <c r="E239" t="s">
        <v>388</v>
      </c>
      <c r="F239" t="s">
        <v>388</v>
      </c>
      <c r="G239" t="s">
        <v>388</v>
      </c>
      <c r="H239" t="s">
        <v>388</v>
      </c>
      <c r="I239" t="s">
        <v>388</v>
      </c>
    </row>
    <row r="240" spans="1:9" x14ac:dyDescent="0.25">
      <c r="A240" s="82" t="s">
        <v>391</v>
      </c>
      <c r="B240" s="82" t="s">
        <v>40</v>
      </c>
      <c r="C240" s="82" t="s">
        <v>387</v>
      </c>
      <c r="D240" s="82" t="s">
        <v>366</v>
      </c>
      <c r="E240" t="s">
        <v>388</v>
      </c>
      <c r="F240" t="s">
        <v>388</v>
      </c>
      <c r="G240" t="s">
        <v>388</v>
      </c>
      <c r="H240" t="s">
        <v>388</v>
      </c>
      <c r="I240" t="s">
        <v>388</v>
      </c>
    </row>
    <row r="241" spans="1:9" x14ac:dyDescent="0.25">
      <c r="A241" s="82" t="s">
        <v>392</v>
      </c>
      <c r="B241" s="82" t="s">
        <v>40</v>
      </c>
      <c r="C241" s="82" t="s">
        <v>387</v>
      </c>
      <c r="D241" s="82" t="s">
        <v>368</v>
      </c>
      <c r="E241" t="s">
        <v>388</v>
      </c>
      <c r="F241" t="s">
        <v>388</v>
      </c>
      <c r="G241" t="s">
        <v>388</v>
      </c>
      <c r="H241" t="s">
        <v>388</v>
      </c>
      <c r="I241" t="s">
        <v>388</v>
      </c>
    </row>
    <row r="242" spans="1:9" x14ac:dyDescent="0.25">
      <c r="A242" s="82" t="s">
        <v>393</v>
      </c>
      <c r="B242" s="82" t="s">
        <v>40</v>
      </c>
      <c r="C242" s="82" t="s">
        <v>394</v>
      </c>
      <c r="D242" s="82" t="s">
        <v>355</v>
      </c>
      <c r="E242" t="s">
        <v>388</v>
      </c>
      <c r="F242" t="s">
        <v>388</v>
      </c>
      <c r="G242" t="s">
        <v>388</v>
      </c>
      <c r="H242" t="s">
        <v>388</v>
      </c>
      <c r="I242" t="s">
        <v>388</v>
      </c>
    </row>
    <row r="243" spans="1:9" x14ac:dyDescent="0.25">
      <c r="A243" s="82" t="s">
        <v>395</v>
      </c>
      <c r="B243" s="82" t="s">
        <v>40</v>
      </c>
      <c r="C243" s="82" t="s">
        <v>394</v>
      </c>
      <c r="D243" s="82" t="s">
        <v>358</v>
      </c>
      <c r="E243" t="s">
        <v>388</v>
      </c>
      <c r="F243" t="s">
        <v>388</v>
      </c>
      <c r="G243" t="s">
        <v>388</v>
      </c>
      <c r="H243" t="s">
        <v>388</v>
      </c>
      <c r="I243" t="s">
        <v>388</v>
      </c>
    </row>
    <row r="244" spans="1:9" x14ac:dyDescent="0.25">
      <c r="A244" s="82" t="s">
        <v>396</v>
      </c>
      <c r="B244" s="82" t="s">
        <v>40</v>
      </c>
      <c r="C244" s="82" t="s">
        <v>394</v>
      </c>
      <c r="D244" s="82" t="s">
        <v>364</v>
      </c>
      <c r="E244" t="s">
        <v>388</v>
      </c>
      <c r="F244" t="s">
        <v>388</v>
      </c>
      <c r="G244" t="s">
        <v>388</v>
      </c>
      <c r="H244" t="s">
        <v>388</v>
      </c>
      <c r="I244" t="s">
        <v>388</v>
      </c>
    </row>
    <row r="245" spans="1:9" x14ac:dyDescent="0.25">
      <c r="A245" s="82" t="s">
        <v>397</v>
      </c>
      <c r="B245" s="82" t="s">
        <v>40</v>
      </c>
      <c r="C245" s="82" t="s">
        <v>394</v>
      </c>
      <c r="D245" s="82" t="s">
        <v>366</v>
      </c>
      <c r="E245" t="s">
        <v>388</v>
      </c>
      <c r="F245" t="s">
        <v>388</v>
      </c>
      <c r="G245" t="s">
        <v>388</v>
      </c>
      <c r="H245" t="s">
        <v>388</v>
      </c>
      <c r="I245" t="s">
        <v>388</v>
      </c>
    </row>
    <row r="246" spans="1:9" x14ac:dyDescent="0.25">
      <c r="A246" s="82" t="s">
        <v>398</v>
      </c>
      <c r="B246" s="82" t="s">
        <v>40</v>
      </c>
      <c r="C246" s="82" t="s">
        <v>394</v>
      </c>
      <c r="D246" s="82" t="s">
        <v>368</v>
      </c>
      <c r="E246" t="s">
        <v>388</v>
      </c>
      <c r="F246" t="s">
        <v>388</v>
      </c>
      <c r="G246" t="s">
        <v>388</v>
      </c>
      <c r="H246" t="s">
        <v>388</v>
      </c>
      <c r="I246" t="s">
        <v>388</v>
      </c>
    </row>
    <row r="247" spans="1:9" x14ac:dyDescent="0.25">
      <c r="A247" s="82" t="s">
        <v>399</v>
      </c>
      <c r="B247" s="82" t="s">
        <v>400</v>
      </c>
      <c r="C247" s="82" t="s">
        <v>401</v>
      </c>
      <c r="D247" s="82" t="s">
        <v>402</v>
      </c>
      <c r="E247" t="s">
        <v>403</v>
      </c>
      <c r="F247" t="s">
        <v>403</v>
      </c>
      <c r="G247" t="s">
        <v>403</v>
      </c>
      <c r="H247" t="s">
        <v>403</v>
      </c>
      <c r="I247" t="s">
        <v>403</v>
      </c>
    </row>
    <row r="248" spans="1:9" x14ac:dyDescent="0.25">
      <c r="A248" s="82" t="s">
        <v>404</v>
      </c>
      <c r="B248" s="82" t="s">
        <v>400</v>
      </c>
      <c r="C248" s="82" t="s">
        <v>405</v>
      </c>
      <c r="D248" s="82" t="s">
        <v>406</v>
      </c>
      <c r="E248">
        <v>0.94211118764915347</v>
      </c>
      <c r="F248">
        <v>0.94211115194326922</v>
      </c>
      <c r="G248">
        <v>0.94211118764915347</v>
      </c>
      <c r="H248">
        <v>0.94211109678871974</v>
      </c>
      <c r="I248">
        <v>0.86854472841915864</v>
      </c>
    </row>
    <row r="249" spans="1:9" x14ac:dyDescent="0.25">
      <c r="A249" s="82" t="s">
        <v>407</v>
      </c>
      <c r="B249" s="82" t="s">
        <v>400</v>
      </c>
      <c r="C249" s="82" t="s">
        <v>405</v>
      </c>
      <c r="D249" s="82" t="s">
        <v>408</v>
      </c>
      <c r="E249">
        <v>5.4588546939041036</v>
      </c>
      <c r="F249">
        <v>5.4588546939041036</v>
      </c>
      <c r="G249">
        <v>5.4588546939041036</v>
      </c>
      <c r="H249">
        <v>5.4588546939041036</v>
      </c>
      <c r="I249">
        <v>1.6639493689415119</v>
      </c>
    </row>
    <row r="250" spans="1:9" x14ac:dyDescent="0.25">
      <c r="A250" s="82" t="s">
        <v>409</v>
      </c>
      <c r="B250" s="82" t="s">
        <v>410</v>
      </c>
      <c r="C250" s="82" t="s">
        <v>411</v>
      </c>
      <c r="D250" s="82" t="s">
        <v>412</v>
      </c>
      <c r="E250" t="s">
        <v>211</v>
      </c>
      <c r="F250" t="s">
        <v>211</v>
      </c>
      <c r="G250" t="s">
        <v>211</v>
      </c>
      <c r="H250" t="s">
        <v>211</v>
      </c>
      <c r="I250" t="s">
        <v>211</v>
      </c>
    </row>
    <row r="251" spans="1:9" x14ac:dyDescent="0.25">
      <c r="A251" s="82" t="s">
        <v>413</v>
      </c>
      <c r="B251" s="82" t="s">
        <v>410</v>
      </c>
      <c r="C251" s="82" t="s">
        <v>414</v>
      </c>
      <c r="D251" s="82" t="s">
        <v>412</v>
      </c>
      <c r="E251" t="s">
        <v>64</v>
      </c>
      <c r="F251" t="s">
        <v>64</v>
      </c>
      <c r="G251" t="s">
        <v>64</v>
      </c>
      <c r="H251" t="s">
        <v>64</v>
      </c>
      <c r="I251" t="s">
        <v>214</v>
      </c>
    </row>
    <row r="252" spans="1:9" x14ac:dyDescent="0.25">
      <c r="A252" s="82" t="s">
        <v>415</v>
      </c>
      <c r="B252" s="82" t="s">
        <v>410</v>
      </c>
      <c r="C252" s="82" t="s">
        <v>416</v>
      </c>
      <c r="D252" s="82" t="s">
        <v>412</v>
      </c>
      <c r="E252" t="s">
        <v>417</v>
      </c>
      <c r="F252" t="s">
        <v>417</v>
      </c>
      <c r="G252" t="s">
        <v>417</v>
      </c>
      <c r="H252" t="s">
        <v>417</v>
      </c>
      <c r="I252" t="s">
        <v>418</v>
      </c>
    </row>
    <row r="253" spans="1:9" x14ac:dyDescent="0.25">
      <c r="A253" s="82" t="s">
        <v>419</v>
      </c>
      <c r="B253" s="82" t="s">
        <v>410</v>
      </c>
      <c r="C253" s="82" t="s">
        <v>420</v>
      </c>
      <c r="D253" s="82" t="s">
        <v>421</v>
      </c>
      <c r="E253" t="s">
        <v>422</v>
      </c>
      <c r="F253" t="s">
        <v>422</v>
      </c>
      <c r="G253" t="s">
        <v>422</v>
      </c>
      <c r="H253" t="s">
        <v>422</v>
      </c>
      <c r="I253" t="s">
        <v>422</v>
      </c>
    </row>
    <row r="254" spans="1:9" x14ac:dyDescent="0.25">
      <c r="A254" s="82" t="s">
        <v>423</v>
      </c>
      <c r="B254" s="82" t="s">
        <v>410</v>
      </c>
      <c r="C254" s="82" t="s">
        <v>424</v>
      </c>
      <c r="D254" s="82" t="s">
        <v>425</v>
      </c>
      <c r="E254" t="s">
        <v>426</v>
      </c>
      <c r="F254" t="s">
        <v>426</v>
      </c>
      <c r="G254" t="s">
        <v>426</v>
      </c>
      <c r="H254" t="s">
        <v>426</v>
      </c>
      <c r="I254" t="s">
        <v>426</v>
      </c>
    </row>
    <row r="255" spans="1:9" x14ac:dyDescent="0.25">
      <c r="A255" s="82" t="s">
        <v>427</v>
      </c>
      <c r="B255" s="82" t="s">
        <v>410</v>
      </c>
      <c r="C255" s="82" t="s">
        <v>428</v>
      </c>
      <c r="D255" s="82" t="s">
        <v>425</v>
      </c>
      <c r="E255" t="s">
        <v>429</v>
      </c>
      <c r="F255" t="s">
        <v>429</v>
      </c>
      <c r="G255" t="s">
        <v>429</v>
      </c>
      <c r="H255" t="s">
        <v>429</v>
      </c>
      <c r="I255" t="s">
        <v>429</v>
      </c>
    </row>
    <row r="256" spans="1:9" x14ac:dyDescent="0.25">
      <c r="A256" s="82" t="s">
        <v>430</v>
      </c>
      <c r="B256" s="82" t="s">
        <v>410</v>
      </c>
      <c r="C256" s="82" t="s">
        <v>431</v>
      </c>
      <c r="D256" s="82" t="s">
        <v>432</v>
      </c>
      <c r="E256" t="s">
        <v>433</v>
      </c>
      <c r="F256" t="s">
        <v>433</v>
      </c>
      <c r="G256" t="s">
        <v>433</v>
      </c>
      <c r="H256" t="s">
        <v>433</v>
      </c>
      <c r="I256" t="s">
        <v>433</v>
      </c>
    </row>
    <row r="257" spans="1:9" x14ac:dyDescent="0.25">
      <c r="A257" s="82" t="s">
        <v>434</v>
      </c>
      <c r="B257" s="82" t="s">
        <v>410</v>
      </c>
      <c r="C257" s="82" t="s">
        <v>435</v>
      </c>
      <c r="D257" s="82" t="s">
        <v>436</v>
      </c>
      <c r="E257" t="s">
        <v>437</v>
      </c>
      <c r="F257" t="s">
        <v>437</v>
      </c>
      <c r="G257" t="s">
        <v>437</v>
      </c>
      <c r="H257" t="s">
        <v>437</v>
      </c>
      <c r="I257" t="s">
        <v>437</v>
      </c>
    </row>
    <row r="258" spans="1:9" x14ac:dyDescent="0.25">
      <c r="A258" s="82" t="s">
        <v>438</v>
      </c>
      <c r="B258" s="82" t="s">
        <v>410</v>
      </c>
      <c r="C258" s="82" t="s">
        <v>439</v>
      </c>
      <c r="D258" s="82" t="s">
        <v>440</v>
      </c>
      <c r="E258" t="s">
        <v>441</v>
      </c>
      <c r="F258" t="s">
        <v>441</v>
      </c>
      <c r="G258" t="s">
        <v>441</v>
      </c>
      <c r="H258" t="s">
        <v>441</v>
      </c>
      <c r="I258" t="s">
        <v>441</v>
      </c>
    </row>
    <row r="259" spans="1:9" x14ac:dyDescent="0.25">
      <c r="A259" s="82" t="s">
        <v>442</v>
      </c>
      <c r="B259" s="82" t="s">
        <v>443</v>
      </c>
      <c r="C259" s="82" t="s">
        <v>444</v>
      </c>
      <c r="D259" s="82" t="s">
        <v>445</v>
      </c>
      <c r="E259" t="s">
        <v>446</v>
      </c>
      <c r="F259" t="s">
        <v>446</v>
      </c>
      <c r="G259" t="s">
        <v>446</v>
      </c>
      <c r="H259" t="s">
        <v>446</v>
      </c>
      <c r="I259" t="s">
        <v>446</v>
      </c>
    </row>
    <row r="260" spans="1:9" x14ac:dyDescent="0.25">
      <c r="A260" s="82" t="s">
        <v>447</v>
      </c>
      <c r="B260" s="82" t="s">
        <v>443</v>
      </c>
      <c r="C260" s="82" t="s">
        <v>448</v>
      </c>
      <c r="D260" s="82" t="s">
        <v>445</v>
      </c>
      <c r="E260" t="s">
        <v>446</v>
      </c>
      <c r="F260" t="s">
        <v>446</v>
      </c>
      <c r="G260" t="s">
        <v>446</v>
      </c>
      <c r="H260" t="s">
        <v>446</v>
      </c>
      <c r="I260" t="s">
        <v>446</v>
      </c>
    </row>
    <row r="261" spans="1:9" x14ac:dyDescent="0.25">
      <c r="A261" s="82" t="s">
        <v>449</v>
      </c>
      <c r="B261" s="82" t="s">
        <v>443</v>
      </c>
      <c r="C261" s="82" t="s">
        <v>450</v>
      </c>
      <c r="D261" s="82" t="s">
        <v>445</v>
      </c>
      <c r="E261" t="s">
        <v>446</v>
      </c>
      <c r="F261" t="s">
        <v>446</v>
      </c>
      <c r="G261" t="s">
        <v>446</v>
      </c>
      <c r="H261" t="s">
        <v>446</v>
      </c>
      <c r="I261" t="s">
        <v>451</v>
      </c>
    </row>
    <row r="262" spans="1:9" x14ac:dyDescent="0.25">
      <c r="A262" s="82" t="s">
        <v>452</v>
      </c>
      <c r="B262" s="82" t="s">
        <v>443</v>
      </c>
      <c r="C262" s="82" t="s">
        <v>453</v>
      </c>
      <c r="D262" s="82" t="s">
        <v>445</v>
      </c>
      <c r="E262" t="s">
        <v>446</v>
      </c>
      <c r="F262" t="s">
        <v>446</v>
      </c>
      <c r="G262" t="s">
        <v>446</v>
      </c>
      <c r="H262" t="s">
        <v>446</v>
      </c>
      <c r="I262" t="s">
        <v>454</v>
      </c>
    </row>
    <row r="263" spans="1:9" x14ac:dyDescent="0.25">
      <c r="A263" s="82" t="s">
        <v>455</v>
      </c>
      <c r="B263" s="82" t="s">
        <v>443</v>
      </c>
      <c r="C263" s="82" t="s">
        <v>456</v>
      </c>
      <c r="D263" s="82" t="s">
        <v>445</v>
      </c>
      <c r="E263" t="s">
        <v>446</v>
      </c>
      <c r="F263" t="s">
        <v>446</v>
      </c>
      <c r="G263" t="s">
        <v>446</v>
      </c>
      <c r="H263" t="s">
        <v>446</v>
      </c>
      <c r="I263" t="s">
        <v>446</v>
      </c>
    </row>
    <row r="264" spans="1:9" x14ac:dyDescent="0.25">
      <c r="A264" s="82" t="s">
        <v>457</v>
      </c>
      <c r="B264" s="82" t="s">
        <v>443</v>
      </c>
      <c r="C264" s="82" t="s">
        <v>458</v>
      </c>
      <c r="D264" s="82" t="s">
        <v>445</v>
      </c>
      <c r="E264" t="s">
        <v>446</v>
      </c>
      <c r="F264" t="s">
        <v>446</v>
      </c>
      <c r="G264" t="s">
        <v>446</v>
      </c>
      <c r="H264" t="s">
        <v>446</v>
      </c>
      <c r="I264" t="s">
        <v>446</v>
      </c>
    </row>
    <row r="265" spans="1:9" x14ac:dyDescent="0.25">
      <c r="A265" s="82" t="s">
        <v>459</v>
      </c>
      <c r="B265" s="82" t="s">
        <v>443</v>
      </c>
      <c r="C265" s="82" t="s">
        <v>460</v>
      </c>
      <c r="D265" s="82" t="s">
        <v>445</v>
      </c>
      <c r="E265" t="s">
        <v>461</v>
      </c>
      <c r="F265" t="s">
        <v>462</v>
      </c>
      <c r="G265" t="s">
        <v>463</v>
      </c>
      <c r="H265" t="s">
        <v>464</v>
      </c>
      <c r="I265" t="s">
        <v>465</v>
      </c>
    </row>
    <row r="266" spans="1:9" x14ac:dyDescent="0.25">
      <c r="A266" s="82" t="s">
        <v>466</v>
      </c>
      <c r="B266" s="82" t="s">
        <v>443</v>
      </c>
      <c r="C266" s="82" t="s">
        <v>467</v>
      </c>
      <c r="D266" s="82" t="s">
        <v>445</v>
      </c>
      <c r="E266" t="s">
        <v>468</v>
      </c>
      <c r="F266" t="s">
        <v>468</v>
      </c>
      <c r="G266" t="s">
        <v>468</v>
      </c>
      <c r="H266" t="s">
        <v>468</v>
      </c>
      <c r="I266" t="s">
        <v>468</v>
      </c>
    </row>
    <row r="267" spans="1:9" x14ac:dyDescent="0.25">
      <c r="A267" s="82" t="s">
        <v>469</v>
      </c>
      <c r="B267" s="82" t="s">
        <v>443</v>
      </c>
      <c r="C267" s="82" t="s">
        <v>470</v>
      </c>
      <c r="D267" s="82" t="s">
        <v>445</v>
      </c>
      <c r="E267" t="s">
        <v>471</v>
      </c>
      <c r="F267" t="s">
        <v>471</v>
      </c>
      <c r="G267" t="s">
        <v>471</v>
      </c>
      <c r="H267" t="s">
        <v>471</v>
      </c>
      <c r="I267" t="s">
        <v>471</v>
      </c>
    </row>
    <row r="268" spans="1:9" x14ac:dyDescent="0.25">
      <c r="A268" s="82" t="s">
        <v>472</v>
      </c>
      <c r="B268" s="82" t="s">
        <v>443</v>
      </c>
      <c r="C268" s="82" t="s">
        <v>473</v>
      </c>
      <c r="D268" s="82" t="s">
        <v>445</v>
      </c>
      <c r="E268" t="s">
        <v>474</v>
      </c>
      <c r="F268" t="s">
        <v>475</v>
      </c>
      <c r="G268" t="s">
        <v>476</v>
      </c>
      <c r="H268" t="s">
        <v>477</v>
      </c>
      <c r="I268" t="s">
        <v>478</v>
      </c>
    </row>
    <row r="269" spans="1:9" x14ac:dyDescent="0.25">
      <c r="A269" s="82" t="s">
        <v>479</v>
      </c>
      <c r="B269" s="82" t="s">
        <v>443</v>
      </c>
      <c r="C269" s="82" t="s">
        <v>480</v>
      </c>
      <c r="D269" s="82" t="s">
        <v>445</v>
      </c>
      <c r="E269" t="s">
        <v>446</v>
      </c>
      <c r="F269" t="s">
        <v>446</v>
      </c>
      <c r="G269" t="s">
        <v>446</v>
      </c>
      <c r="H269" t="s">
        <v>446</v>
      </c>
      <c r="I269" t="s">
        <v>446</v>
      </c>
    </row>
    <row r="270" spans="1:9" x14ac:dyDescent="0.25">
      <c r="A270" s="82" t="s">
        <v>481</v>
      </c>
      <c r="B270" s="82" t="s">
        <v>443</v>
      </c>
      <c r="C270" s="82" t="s">
        <v>482</v>
      </c>
      <c r="D270" s="82" t="s">
        <v>445</v>
      </c>
      <c r="E270" t="s">
        <v>483</v>
      </c>
      <c r="F270" t="s">
        <v>484</v>
      </c>
      <c r="G270" t="s">
        <v>485</v>
      </c>
      <c r="H270" t="s">
        <v>486</v>
      </c>
      <c r="I270" t="s">
        <v>487</v>
      </c>
    </row>
    <row r="271" spans="1:9" x14ac:dyDescent="0.25">
      <c r="A271" s="82" t="s">
        <v>488</v>
      </c>
      <c r="B271" s="82" t="s">
        <v>443</v>
      </c>
      <c r="C271" s="82" t="s">
        <v>489</v>
      </c>
      <c r="D271" s="82" t="s">
        <v>445</v>
      </c>
      <c r="E271" t="s">
        <v>490</v>
      </c>
      <c r="F271" t="s">
        <v>491</v>
      </c>
      <c r="G271" t="s">
        <v>492</v>
      </c>
      <c r="H271" t="s">
        <v>493</v>
      </c>
      <c r="I271" t="s">
        <v>494</v>
      </c>
    </row>
    <row r="272" spans="1:9" x14ac:dyDescent="0.25">
      <c r="A272" s="82" t="s">
        <v>495</v>
      </c>
      <c r="B272" s="82" t="s">
        <v>443</v>
      </c>
      <c r="C272" s="82" t="s">
        <v>496</v>
      </c>
      <c r="D272" s="82" t="s">
        <v>445</v>
      </c>
      <c r="E272" t="s">
        <v>446</v>
      </c>
      <c r="F272" t="s">
        <v>446</v>
      </c>
      <c r="G272" t="s">
        <v>446</v>
      </c>
      <c r="H272" t="s">
        <v>446</v>
      </c>
      <c r="I272" t="s">
        <v>446</v>
      </c>
    </row>
    <row r="273" spans="1:9" x14ac:dyDescent="0.25">
      <c r="A273" s="82" t="s">
        <v>497</v>
      </c>
      <c r="B273" s="82" t="s">
        <v>443</v>
      </c>
      <c r="C273" s="82" t="s">
        <v>498</v>
      </c>
      <c r="D273" s="82" t="s">
        <v>445</v>
      </c>
      <c r="E273" t="s">
        <v>499</v>
      </c>
      <c r="F273" t="s">
        <v>500</v>
      </c>
      <c r="G273" t="s">
        <v>501</v>
      </c>
      <c r="H273" t="s">
        <v>502</v>
      </c>
      <c r="I273" t="s">
        <v>503</v>
      </c>
    </row>
    <row r="274" spans="1:9" x14ac:dyDescent="0.25">
      <c r="A274" s="82" t="s">
        <v>504</v>
      </c>
      <c r="B274" s="82" t="s">
        <v>443</v>
      </c>
      <c r="C274" s="82" t="s">
        <v>505</v>
      </c>
      <c r="D274" s="82" t="s">
        <v>445</v>
      </c>
      <c r="E274" t="s">
        <v>446</v>
      </c>
      <c r="F274" t="s">
        <v>446</v>
      </c>
      <c r="G274" t="s">
        <v>446</v>
      </c>
      <c r="H274" t="s">
        <v>446</v>
      </c>
      <c r="I274" t="s">
        <v>446</v>
      </c>
    </row>
    <row r="275" spans="1:9" x14ac:dyDescent="0.25">
      <c r="A275" s="82" t="s">
        <v>506</v>
      </c>
      <c r="B275" s="82" t="s">
        <v>443</v>
      </c>
      <c r="C275" s="82" t="s">
        <v>507</v>
      </c>
      <c r="D275" s="82" t="s">
        <v>445</v>
      </c>
      <c r="E275" t="s">
        <v>508</v>
      </c>
      <c r="F275" t="s">
        <v>509</v>
      </c>
      <c r="G275" t="s">
        <v>510</v>
      </c>
      <c r="H275" t="s">
        <v>511</v>
      </c>
      <c r="I275" t="s">
        <v>512</v>
      </c>
    </row>
    <row r="276" spans="1:9" x14ac:dyDescent="0.25">
      <c r="A276" s="82" t="s">
        <v>513</v>
      </c>
      <c r="B276" s="82" t="s">
        <v>443</v>
      </c>
      <c r="C276" s="82" t="s">
        <v>514</v>
      </c>
      <c r="D276" s="82" t="s">
        <v>445</v>
      </c>
      <c r="E276" t="s">
        <v>515</v>
      </c>
      <c r="F276" t="s">
        <v>516</v>
      </c>
      <c r="G276" t="s">
        <v>517</v>
      </c>
      <c r="H276" t="s">
        <v>518</v>
      </c>
      <c r="I276" t="s">
        <v>519</v>
      </c>
    </row>
    <row r="277" spans="1:9" x14ac:dyDescent="0.25">
      <c r="A277" s="82" t="s">
        <v>520</v>
      </c>
      <c r="B277" s="82" t="s">
        <v>400</v>
      </c>
      <c r="C277" s="82" t="s">
        <v>521</v>
      </c>
      <c r="D277" s="82" t="s">
        <v>522</v>
      </c>
      <c r="E277">
        <v>0</v>
      </c>
      <c r="F277">
        <v>0</v>
      </c>
      <c r="G277">
        <v>0</v>
      </c>
      <c r="H277">
        <v>0</v>
      </c>
      <c r="I277">
        <v>4.7164924111111111</v>
      </c>
    </row>
    <row r="278" spans="1:9" x14ac:dyDescent="0.25">
      <c r="A278" s="82" t="s">
        <v>523</v>
      </c>
      <c r="B278" s="82" t="s">
        <v>400</v>
      </c>
      <c r="C278" s="82" t="s">
        <v>521</v>
      </c>
      <c r="D278" s="82" t="s">
        <v>524</v>
      </c>
      <c r="E278">
        <v>0</v>
      </c>
      <c r="F278">
        <v>0</v>
      </c>
      <c r="G278">
        <v>0</v>
      </c>
      <c r="H278">
        <v>0</v>
      </c>
      <c r="I278">
        <v>1.606664736111111</v>
      </c>
    </row>
    <row r="279" spans="1:9" x14ac:dyDescent="0.25">
      <c r="A279" s="82" t="s">
        <v>525</v>
      </c>
      <c r="B279" s="82" t="s">
        <v>400</v>
      </c>
      <c r="C279" s="82" t="s">
        <v>526</v>
      </c>
      <c r="D279" s="82" t="s">
        <v>527</v>
      </c>
      <c r="E279">
        <v>4.51</v>
      </c>
      <c r="F279">
        <v>4.51</v>
      </c>
      <c r="G279">
        <v>4.51</v>
      </c>
      <c r="H279">
        <v>4.51</v>
      </c>
      <c r="I279">
        <v>1.655</v>
      </c>
    </row>
    <row r="280" spans="1:9" x14ac:dyDescent="0.25">
      <c r="A280" s="82" t="s">
        <v>528</v>
      </c>
      <c r="B280" s="82" t="s">
        <v>400</v>
      </c>
      <c r="C280" s="82" t="s">
        <v>526</v>
      </c>
      <c r="D280" s="82" t="s">
        <v>529</v>
      </c>
      <c r="E280">
        <v>0.39800000000000002</v>
      </c>
      <c r="F280">
        <v>0.39800000000000002</v>
      </c>
      <c r="G280">
        <v>0.39800000000000002</v>
      </c>
      <c r="H280">
        <v>0.39800000000000002</v>
      </c>
      <c r="I280">
        <v>0.37</v>
      </c>
    </row>
    <row r="281" spans="1:9" x14ac:dyDescent="0.25">
      <c r="A281" s="82" t="s">
        <v>530</v>
      </c>
      <c r="B281" s="82" t="s">
        <v>400</v>
      </c>
      <c r="C281" s="82" t="s">
        <v>526</v>
      </c>
      <c r="D281" s="82" t="s">
        <v>531</v>
      </c>
      <c r="E281">
        <v>0.56600000000000006</v>
      </c>
      <c r="F281">
        <v>0.56600000000000006</v>
      </c>
      <c r="G281">
        <v>0.56600000000000006</v>
      </c>
      <c r="H281">
        <v>0.56600000000000006</v>
      </c>
      <c r="I281">
        <v>0.80400000000000005</v>
      </c>
    </row>
    <row r="282" spans="1:9" x14ac:dyDescent="0.25">
      <c r="A282" s="83" t="s">
        <v>532</v>
      </c>
      <c r="B282" s="83" t="s">
        <v>533</v>
      </c>
      <c r="C282" s="83" t="s">
        <v>534</v>
      </c>
      <c r="D282" s="83" t="s">
        <v>220</v>
      </c>
      <c r="E282" t="s">
        <v>64</v>
      </c>
      <c r="F282" t="s">
        <v>64</v>
      </c>
      <c r="G282" t="s">
        <v>64</v>
      </c>
      <c r="H282" t="s">
        <v>64</v>
      </c>
      <c r="I282" t="s">
        <v>221</v>
      </c>
    </row>
    <row r="283" spans="1:9" x14ac:dyDescent="0.25">
      <c r="A283" s="83" t="s">
        <v>535</v>
      </c>
      <c r="B283" s="83" t="s">
        <v>533</v>
      </c>
      <c r="C283" s="83" t="s">
        <v>534</v>
      </c>
      <c r="D283" s="83" t="s">
        <v>223</v>
      </c>
      <c r="E283" t="s">
        <v>64</v>
      </c>
      <c r="F283" t="s">
        <v>64</v>
      </c>
      <c r="G283" t="s">
        <v>64</v>
      </c>
      <c r="H283" t="s">
        <v>64</v>
      </c>
      <c r="I283" t="s">
        <v>64</v>
      </c>
    </row>
    <row r="284" spans="1:9" x14ac:dyDescent="0.25">
      <c r="A284" s="83" t="s">
        <v>536</v>
      </c>
      <c r="B284" s="83" t="s">
        <v>533</v>
      </c>
      <c r="C284" s="83" t="s">
        <v>534</v>
      </c>
      <c r="D284" s="83" t="s">
        <v>225</v>
      </c>
      <c r="E284" t="s">
        <v>64</v>
      </c>
      <c r="F284" t="s">
        <v>64</v>
      </c>
      <c r="G284" t="s">
        <v>64</v>
      </c>
      <c r="H284" t="s">
        <v>64</v>
      </c>
      <c r="I284" t="s">
        <v>64</v>
      </c>
    </row>
    <row r="285" spans="1:9" x14ac:dyDescent="0.25">
      <c r="A285" s="83" t="s">
        <v>537</v>
      </c>
      <c r="B285" s="83" t="s">
        <v>533</v>
      </c>
      <c r="C285" s="83" t="s">
        <v>534</v>
      </c>
      <c r="D285" s="83" t="s">
        <v>227</v>
      </c>
      <c r="E285" t="s">
        <v>64</v>
      </c>
      <c r="F285" t="s">
        <v>64</v>
      </c>
      <c r="G285" t="s">
        <v>64</v>
      </c>
      <c r="H285" t="s">
        <v>64</v>
      </c>
      <c r="I285" t="s">
        <v>64</v>
      </c>
    </row>
    <row r="286" spans="1:9" x14ac:dyDescent="0.25">
      <c r="A286" s="83" t="s">
        <v>538</v>
      </c>
      <c r="B286" s="83" t="s">
        <v>533</v>
      </c>
      <c r="C286" s="83" t="s">
        <v>534</v>
      </c>
      <c r="D286" s="83" t="s">
        <v>229</v>
      </c>
      <c r="E286" t="s">
        <v>64</v>
      </c>
      <c r="F286" t="s">
        <v>64</v>
      </c>
      <c r="G286" t="s">
        <v>64</v>
      </c>
      <c r="H286" t="s">
        <v>64</v>
      </c>
      <c r="I286" t="s">
        <v>64</v>
      </c>
    </row>
    <row r="287" spans="1:9" x14ac:dyDescent="0.25">
      <c r="A287" s="83" t="s">
        <v>539</v>
      </c>
      <c r="B287" s="83" t="s">
        <v>533</v>
      </c>
      <c r="C287" s="83" t="s">
        <v>534</v>
      </c>
      <c r="D287" s="83" t="s">
        <v>231</v>
      </c>
      <c r="E287" t="s">
        <v>64</v>
      </c>
      <c r="F287" t="s">
        <v>64</v>
      </c>
      <c r="G287" t="s">
        <v>64</v>
      </c>
      <c r="H287" t="s">
        <v>64</v>
      </c>
      <c r="I287" t="s">
        <v>64</v>
      </c>
    </row>
    <row r="288" spans="1:9" x14ac:dyDescent="0.25">
      <c r="A288" s="83" t="s">
        <v>540</v>
      </c>
      <c r="B288" s="83" t="s">
        <v>533</v>
      </c>
      <c r="C288" s="83" t="s">
        <v>541</v>
      </c>
      <c r="D288" s="83" t="s">
        <v>220</v>
      </c>
      <c r="E288" t="s">
        <v>64</v>
      </c>
      <c r="F288" t="s">
        <v>64</v>
      </c>
      <c r="G288" t="s">
        <v>64</v>
      </c>
      <c r="H288" t="s">
        <v>64</v>
      </c>
      <c r="I288" t="s">
        <v>234</v>
      </c>
    </row>
    <row r="289" spans="1:9" x14ac:dyDescent="0.25">
      <c r="A289" s="83" t="s">
        <v>542</v>
      </c>
      <c r="B289" s="83" t="s">
        <v>533</v>
      </c>
      <c r="C289" s="83" t="s">
        <v>541</v>
      </c>
      <c r="D289" s="83" t="s">
        <v>223</v>
      </c>
      <c r="E289" t="s">
        <v>64</v>
      </c>
      <c r="F289" t="s">
        <v>64</v>
      </c>
      <c r="G289" t="s">
        <v>64</v>
      </c>
      <c r="H289" t="s">
        <v>64</v>
      </c>
      <c r="I289" t="s">
        <v>64</v>
      </c>
    </row>
    <row r="290" spans="1:9" x14ac:dyDescent="0.25">
      <c r="A290" s="83" t="s">
        <v>543</v>
      </c>
      <c r="B290" s="83" t="s">
        <v>533</v>
      </c>
      <c r="C290" s="83" t="s">
        <v>541</v>
      </c>
      <c r="D290" s="83" t="s">
        <v>225</v>
      </c>
      <c r="E290" t="s">
        <v>64</v>
      </c>
      <c r="F290" t="s">
        <v>64</v>
      </c>
      <c r="G290" t="s">
        <v>64</v>
      </c>
      <c r="H290" t="s">
        <v>64</v>
      </c>
      <c r="I290" t="s">
        <v>64</v>
      </c>
    </row>
    <row r="291" spans="1:9" x14ac:dyDescent="0.25">
      <c r="A291" s="83" t="s">
        <v>544</v>
      </c>
      <c r="B291" s="83" t="s">
        <v>533</v>
      </c>
      <c r="C291" s="83" t="s">
        <v>541</v>
      </c>
      <c r="D291" s="83" t="s">
        <v>227</v>
      </c>
      <c r="E291" t="s">
        <v>64</v>
      </c>
      <c r="F291" t="s">
        <v>64</v>
      </c>
      <c r="G291" t="s">
        <v>64</v>
      </c>
      <c r="H291" t="s">
        <v>64</v>
      </c>
      <c r="I291" t="s">
        <v>64</v>
      </c>
    </row>
    <row r="292" spans="1:9" x14ac:dyDescent="0.25">
      <c r="A292" s="83" t="s">
        <v>545</v>
      </c>
      <c r="B292" s="83" t="s">
        <v>533</v>
      </c>
      <c r="C292" s="83" t="s">
        <v>541</v>
      </c>
      <c r="D292" s="83" t="s">
        <v>229</v>
      </c>
      <c r="E292" t="s">
        <v>64</v>
      </c>
      <c r="F292" t="s">
        <v>64</v>
      </c>
      <c r="G292" t="s">
        <v>64</v>
      </c>
      <c r="H292" t="s">
        <v>64</v>
      </c>
      <c r="I292" t="s">
        <v>64</v>
      </c>
    </row>
    <row r="293" spans="1:9" x14ac:dyDescent="0.25">
      <c r="A293" s="83" t="s">
        <v>546</v>
      </c>
      <c r="B293" s="83" t="s">
        <v>533</v>
      </c>
      <c r="C293" s="83" t="s">
        <v>541</v>
      </c>
      <c r="D293" s="83" t="s">
        <v>231</v>
      </c>
      <c r="E293" t="s">
        <v>64</v>
      </c>
      <c r="F293" t="s">
        <v>64</v>
      </c>
      <c r="G293" t="s">
        <v>64</v>
      </c>
      <c r="H293" t="s">
        <v>64</v>
      </c>
      <c r="I293" t="s">
        <v>64</v>
      </c>
    </row>
    <row r="294" spans="1:9" x14ac:dyDescent="0.25">
      <c r="A294" s="83" t="s">
        <v>547</v>
      </c>
      <c r="B294" s="83" t="s">
        <v>533</v>
      </c>
      <c r="C294" s="83" t="s">
        <v>548</v>
      </c>
      <c r="D294" s="83" t="s">
        <v>220</v>
      </c>
      <c r="E294" t="s">
        <v>241</v>
      </c>
      <c r="F294" t="s">
        <v>241</v>
      </c>
      <c r="G294" t="s">
        <v>241</v>
      </c>
      <c r="H294" t="s">
        <v>241</v>
      </c>
      <c r="I294" t="s">
        <v>241</v>
      </c>
    </row>
    <row r="295" spans="1:9" x14ac:dyDescent="0.25">
      <c r="A295" s="83" t="s">
        <v>549</v>
      </c>
      <c r="B295" s="83" t="s">
        <v>533</v>
      </c>
      <c r="C295" s="83" t="s">
        <v>548</v>
      </c>
      <c r="D295" s="83" t="s">
        <v>223</v>
      </c>
      <c r="E295" t="s">
        <v>64</v>
      </c>
      <c r="F295" t="s">
        <v>64</v>
      </c>
      <c r="G295" t="s">
        <v>64</v>
      </c>
      <c r="H295" t="s">
        <v>64</v>
      </c>
      <c r="I295" t="s">
        <v>64</v>
      </c>
    </row>
    <row r="296" spans="1:9" x14ac:dyDescent="0.25">
      <c r="A296" s="83" t="s">
        <v>550</v>
      </c>
      <c r="B296" s="83" t="s">
        <v>533</v>
      </c>
      <c r="C296" s="83" t="s">
        <v>548</v>
      </c>
      <c r="D296" s="83" t="s">
        <v>225</v>
      </c>
      <c r="E296" t="s">
        <v>64</v>
      </c>
      <c r="F296" t="s">
        <v>64</v>
      </c>
      <c r="G296" t="s">
        <v>64</v>
      </c>
      <c r="H296" t="s">
        <v>64</v>
      </c>
      <c r="I296" t="s">
        <v>64</v>
      </c>
    </row>
    <row r="297" spans="1:9" x14ac:dyDescent="0.25">
      <c r="A297" s="83" t="s">
        <v>551</v>
      </c>
      <c r="B297" s="83" t="s">
        <v>533</v>
      </c>
      <c r="C297" s="83" t="s">
        <v>548</v>
      </c>
      <c r="D297" s="83" t="s">
        <v>227</v>
      </c>
      <c r="E297" t="s">
        <v>64</v>
      </c>
      <c r="F297" t="s">
        <v>64</v>
      </c>
      <c r="G297" t="s">
        <v>64</v>
      </c>
      <c r="H297" t="s">
        <v>64</v>
      </c>
      <c r="I297" t="s">
        <v>64</v>
      </c>
    </row>
    <row r="298" spans="1:9" x14ac:dyDescent="0.25">
      <c r="A298" s="83" t="s">
        <v>552</v>
      </c>
      <c r="B298" s="83" t="s">
        <v>533</v>
      </c>
      <c r="C298" s="83" t="s">
        <v>548</v>
      </c>
      <c r="D298" s="83" t="s">
        <v>229</v>
      </c>
      <c r="E298" t="s">
        <v>64</v>
      </c>
      <c r="F298" t="s">
        <v>64</v>
      </c>
      <c r="G298" t="s">
        <v>64</v>
      </c>
      <c r="H298" t="s">
        <v>64</v>
      </c>
      <c r="I298" t="s">
        <v>64</v>
      </c>
    </row>
    <row r="299" spans="1:9" x14ac:dyDescent="0.25">
      <c r="A299" s="83" t="s">
        <v>553</v>
      </c>
      <c r="B299" s="83" t="s">
        <v>533</v>
      </c>
      <c r="C299" s="83" t="s">
        <v>548</v>
      </c>
      <c r="D299" s="83" t="s">
        <v>231</v>
      </c>
      <c r="E299" t="s">
        <v>64</v>
      </c>
      <c r="F299" t="s">
        <v>64</v>
      </c>
      <c r="G299" t="s">
        <v>64</v>
      </c>
      <c r="H299" t="s">
        <v>64</v>
      </c>
      <c r="I299" t="s">
        <v>64</v>
      </c>
    </row>
    <row r="300" spans="1:9" x14ac:dyDescent="0.25">
      <c r="A300" s="83" t="s">
        <v>554</v>
      </c>
      <c r="B300" s="83" t="s">
        <v>533</v>
      </c>
      <c r="C300" s="83" t="s">
        <v>555</v>
      </c>
      <c r="D300" s="83" t="s">
        <v>220</v>
      </c>
      <c r="E300" t="s">
        <v>249</v>
      </c>
      <c r="F300" t="s">
        <v>249</v>
      </c>
      <c r="G300" t="s">
        <v>249</v>
      </c>
      <c r="H300" t="s">
        <v>249</v>
      </c>
      <c r="I300" t="s">
        <v>249</v>
      </c>
    </row>
    <row r="301" spans="1:9" x14ac:dyDescent="0.25">
      <c r="A301" s="83" t="s">
        <v>556</v>
      </c>
      <c r="B301" s="83" t="s">
        <v>533</v>
      </c>
      <c r="C301" s="83" t="s">
        <v>555</v>
      </c>
      <c r="D301" s="83" t="s">
        <v>223</v>
      </c>
      <c r="E301" t="s">
        <v>64</v>
      </c>
      <c r="F301" t="s">
        <v>64</v>
      </c>
      <c r="G301" t="s">
        <v>64</v>
      </c>
      <c r="H301" t="s">
        <v>64</v>
      </c>
      <c r="I301" t="s">
        <v>64</v>
      </c>
    </row>
    <row r="302" spans="1:9" x14ac:dyDescent="0.25">
      <c r="A302" s="83" t="s">
        <v>557</v>
      </c>
      <c r="B302" s="83" t="s">
        <v>533</v>
      </c>
      <c r="C302" s="83" t="s">
        <v>555</v>
      </c>
      <c r="D302" s="83" t="s">
        <v>225</v>
      </c>
      <c r="E302" t="s">
        <v>64</v>
      </c>
      <c r="F302" t="s">
        <v>64</v>
      </c>
      <c r="G302" t="s">
        <v>64</v>
      </c>
      <c r="H302" t="s">
        <v>64</v>
      </c>
      <c r="I302" t="s">
        <v>64</v>
      </c>
    </row>
    <row r="303" spans="1:9" x14ac:dyDescent="0.25">
      <c r="A303" s="83" t="s">
        <v>558</v>
      </c>
      <c r="B303" s="83" t="s">
        <v>533</v>
      </c>
      <c r="C303" s="83" t="s">
        <v>555</v>
      </c>
      <c r="D303" s="83" t="s">
        <v>227</v>
      </c>
      <c r="E303" t="s">
        <v>64</v>
      </c>
      <c r="F303" t="s">
        <v>64</v>
      </c>
      <c r="G303" t="s">
        <v>64</v>
      </c>
      <c r="H303" t="s">
        <v>64</v>
      </c>
      <c r="I303" t="s">
        <v>64</v>
      </c>
    </row>
    <row r="304" spans="1:9" x14ac:dyDescent="0.25">
      <c r="A304" s="83" t="s">
        <v>559</v>
      </c>
      <c r="B304" s="83" t="s">
        <v>533</v>
      </c>
      <c r="C304" s="83" t="s">
        <v>555</v>
      </c>
      <c r="D304" s="83" t="s">
        <v>229</v>
      </c>
      <c r="E304" t="s">
        <v>64</v>
      </c>
      <c r="F304" t="s">
        <v>64</v>
      </c>
      <c r="G304" t="s">
        <v>64</v>
      </c>
      <c r="H304" t="s">
        <v>64</v>
      </c>
      <c r="I304" t="s">
        <v>64</v>
      </c>
    </row>
    <row r="305" spans="1:9" x14ac:dyDescent="0.25">
      <c r="A305" s="83" t="s">
        <v>560</v>
      </c>
      <c r="B305" s="83" t="s">
        <v>533</v>
      </c>
      <c r="C305" s="83" t="s">
        <v>555</v>
      </c>
      <c r="D305" s="83" t="s">
        <v>231</v>
      </c>
      <c r="E305" t="s">
        <v>64</v>
      </c>
      <c r="F305" t="s">
        <v>64</v>
      </c>
      <c r="G305" t="s">
        <v>64</v>
      </c>
      <c r="H305" t="s">
        <v>64</v>
      </c>
      <c r="I305" t="s">
        <v>64</v>
      </c>
    </row>
    <row r="306" spans="1:9" x14ac:dyDescent="0.25">
      <c r="A306" s="83" t="s">
        <v>561</v>
      </c>
      <c r="B306" s="83" t="s">
        <v>533</v>
      </c>
      <c r="C306" s="83" t="s">
        <v>562</v>
      </c>
      <c r="D306" s="83" t="s">
        <v>220</v>
      </c>
      <c r="E306" t="s">
        <v>563</v>
      </c>
      <c r="F306" t="s">
        <v>563</v>
      </c>
      <c r="G306" t="s">
        <v>563</v>
      </c>
      <c r="H306" t="s">
        <v>563</v>
      </c>
      <c r="I306" t="s">
        <v>563</v>
      </c>
    </row>
    <row r="307" spans="1:9" x14ac:dyDescent="0.25">
      <c r="A307" s="83" t="s">
        <v>564</v>
      </c>
      <c r="B307" s="83" t="s">
        <v>533</v>
      </c>
      <c r="C307" s="83" t="s">
        <v>562</v>
      </c>
      <c r="D307" s="83" t="s">
        <v>223</v>
      </c>
      <c r="E307" t="s">
        <v>64</v>
      </c>
      <c r="F307" t="s">
        <v>64</v>
      </c>
      <c r="G307" t="s">
        <v>64</v>
      </c>
      <c r="H307" t="s">
        <v>64</v>
      </c>
      <c r="I307" t="s">
        <v>64</v>
      </c>
    </row>
    <row r="308" spans="1:9" x14ac:dyDescent="0.25">
      <c r="A308" s="83" t="s">
        <v>565</v>
      </c>
      <c r="B308" s="83" t="s">
        <v>533</v>
      </c>
      <c r="C308" s="83" t="s">
        <v>562</v>
      </c>
      <c r="D308" s="83" t="s">
        <v>225</v>
      </c>
      <c r="E308" t="s">
        <v>64</v>
      </c>
      <c r="F308" t="s">
        <v>64</v>
      </c>
      <c r="G308" t="s">
        <v>64</v>
      </c>
      <c r="H308" t="s">
        <v>64</v>
      </c>
      <c r="I308" t="s">
        <v>64</v>
      </c>
    </row>
    <row r="309" spans="1:9" x14ac:dyDescent="0.25">
      <c r="A309" s="83" t="s">
        <v>566</v>
      </c>
      <c r="B309" s="83" t="s">
        <v>533</v>
      </c>
      <c r="C309" s="83" t="s">
        <v>562</v>
      </c>
      <c r="D309" s="83" t="s">
        <v>227</v>
      </c>
      <c r="E309" t="s">
        <v>64</v>
      </c>
      <c r="F309" t="s">
        <v>64</v>
      </c>
      <c r="G309" t="s">
        <v>64</v>
      </c>
      <c r="H309" t="s">
        <v>64</v>
      </c>
      <c r="I309" t="s">
        <v>64</v>
      </c>
    </row>
    <row r="310" spans="1:9" x14ac:dyDescent="0.25">
      <c r="A310" s="83" t="s">
        <v>567</v>
      </c>
      <c r="B310" s="83" t="s">
        <v>533</v>
      </c>
      <c r="C310" s="83" t="s">
        <v>562</v>
      </c>
      <c r="D310" s="83" t="s">
        <v>229</v>
      </c>
      <c r="E310" t="s">
        <v>64</v>
      </c>
      <c r="F310" t="s">
        <v>64</v>
      </c>
      <c r="G310" t="s">
        <v>64</v>
      </c>
      <c r="H310" t="s">
        <v>64</v>
      </c>
      <c r="I310" t="s">
        <v>64</v>
      </c>
    </row>
    <row r="311" spans="1:9" x14ac:dyDescent="0.25">
      <c r="A311" s="83" t="s">
        <v>568</v>
      </c>
      <c r="B311" s="83" t="s">
        <v>533</v>
      </c>
      <c r="C311" s="83" t="s">
        <v>562</v>
      </c>
      <c r="D311" s="83" t="s">
        <v>231</v>
      </c>
      <c r="E311" t="s">
        <v>64</v>
      </c>
      <c r="F311" t="s">
        <v>64</v>
      </c>
      <c r="G311" t="s">
        <v>64</v>
      </c>
      <c r="H311" t="s">
        <v>64</v>
      </c>
      <c r="I311" t="s">
        <v>64</v>
      </c>
    </row>
    <row r="312" spans="1:9" x14ac:dyDescent="0.25">
      <c r="A312" s="83" t="s">
        <v>569</v>
      </c>
      <c r="B312" s="83" t="s">
        <v>533</v>
      </c>
      <c r="C312" s="83" t="s">
        <v>570</v>
      </c>
      <c r="D312" s="83" t="s">
        <v>220</v>
      </c>
      <c r="E312" t="s">
        <v>571</v>
      </c>
      <c r="F312" t="s">
        <v>571</v>
      </c>
      <c r="G312" t="s">
        <v>571</v>
      </c>
      <c r="H312" t="s">
        <v>571</v>
      </c>
      <c r="I312" t="s">
        <v>571</v>
      </c>
    </row>
    <row r="313" spans="1:9" x14ac:dyDescent="0.25">
      <c r="A313" s="83" t="s">
        <v>572</v>
      </c>
      <c r="B313" s="83" t="s">
        <v>533</v>
      </c>
      <c r="C313" s="83" t="s">
        <v>570</v>
      </c>
      <c r="D313" s="83" t="s">
        <v>223</v>
      </c>
      <c r="E313" t="s">
        <v>64</v>
      </c>
      <c r="F313" t="s">
        <v>64</v>
      </c>
      <c r="G313" t="s">
        <v>64</v>
      </c>
      <c r="H313" t="s">
        <v>64</v>
      </c>
      <c r="I313" t="s">
        <v>64</v>
      </c>
    </row>
    <row r="314" spans="1:9" x14ac:dyDescent="0.25">
      <c r="A314" s="83" t="s">
        <v>573</v>
      </c>
      <c r="B314" s="83" t="s">
        <v>533</v>
      </c>
      <c r="C314" s="83" t="s">
        <v>570</v>
      </c>
      <c r="D314" s="83" t="s">
        <v>225</v>
      </c>
      <c r="E314" t="s">
        <v>64</v>
      </c>
      <c r="F314" t="s">
        <v>64</v>
      </c>
      <c r="G314" t="s">
        <v>64</v>
      </c>
      <c r="H314" t="s">
        <v>64</v>
      </c>
      <c r="I314" t="s">
        <v>64</v>
      </c>
    </row>
    <row r="315" spans="1:9" x14ac:dyDescent="0.25">
      <c r="A315" s="83" t="s">
        <v>574</v>
      </c>
      <c r="B315" s="83" t="s">
        <v>533</v>
      </c>
      <c r="C315" s="83" t="s">
        <v>570</v>
      </c>
      <c r="D315" s="83" t="s">
        <v>227</v>
      </c>
      <c r="E315" t="s">
        <v>64</v>
      </c>
      <c r="F315" t="s">
        <v>64</v>
      </c>
      <c r="G315" t="s">
        <v>64</v>
      </c>
      <c r="H315" t="s">
        <v>64</v>
      </c>
      <c r="I315" t="s">
        <v>64</v>
      </c>
    </row>
    <row r="316" spans="1:9" x14ac:dyDescent="0.25">
      <c r="A316" s="83" t="s">
        <v>575</v>
      </c>
      <c r="B316" s="83" t="s">
        <v>533</v>
      </c>
      <c r="C316" s="83" t="s">
        <v>570</v>
      </c>
      <c r="D316" s="83" t="s">
        <v>229</v>
      </c>
      <c r="E316" t="s">
        <v>64</v>
      </c>
      <c r="F316" t="s">
        <v>64</v>
      </c>
      <c r="G316" t="s">
        <v>64</v>
      </c>
      <c r="H316" t="s">
        <v>64</v>
      </c>
      <c r="I316" t="s">
        <v>64</v>
      </c>
    </row>
    <row r="317" spans="1:9" x14ac:dyDescent="0.25">
      <c r="A317" s="83" t="s">
        <v>576</v>
      </c>
      <c r="B317" s="83" t="s">
        <v>533</v>
      </c>
      <c r="C317" s="83" t="s">
        <v>570</v>
      </c>
      <c r="D317" s="83" t="s">
        <v>231</v>
      </c>
      <c r="E317" t="s">
        <v>64</v>
      </c>
      <c r="F317" t="s">
        <v>64</v>
      </c>
      <c r="G317" t="s">
        <v>64</v>
      </c>
      <c r="H317" t="s">
        <v>64</v>
      </c>
      <c r="I317" t="s">
        <v>64</v>
      </c>
    </row>
    <row r="318" spans="1:9" x14ac:dyDescent="0.25">
      <c r="A318" s="83" t="s">
        <v>577</v>
      </c>
      <c r="B318" s="83" t="s">
        <v>533</v>
      </c>
      <c r="C318" s="83" t="s">
        <v>578</v>
      </c>
      <c r="D318" s="83" t="s">
        <v>220</v>
      </c>
      <c r="E318" t="s">
        <v>579</v>
      </c>
      <c r="F318" t="s">
        <v>579</v>
      </c>
      <c r="G318" t="s">
        <v>579</v>
      </c>
      <c r="H318" t="s">
        <v>579</v>
      </c>
      <c r="I318" t="s">
        <v>579</v>
      </c>
    </row>
    <row r="319" spans="1:9" x14ac:dyDescent="0.25">
      <c r="A319" s="83" t="s">
        <v>580</v>
      </c>
      <c r="B319" s="83" t="s">
        <v>533</v>
      </c>
      <c r="C319" s="83" t="s">
        <v>578</v>
      </c>
      <c r="D319" s="83" t="s">
        <v>223</v>
      </c>
      <c r="E319" t="s">
        <v>64</v>
      </c>
      <c r="F319" t="s">
        <v>64</v>
      </c>
      <c r="G319" t="s">
        <v>64</v>
      </c>
      <c r="H319" t="s">
        <v>64</v>
      </c>
      <c r="I319" t="s">
        <v>64</v>
      </c>
    </row>
    <row r="320" spans="1:9" x14ac:dyDescent="0.25">
      <c r="A320" s="83" t="s">
        <v>581</v>
      </c>
      <c r="B320" s="83" t="s">
        <v>533</v>
      </c>
      <c r="C320" s="83" t="s">
        <v>578</v>
      </c>
      <c r="D320" s="83" t="s">
        <v>225</v>
      </c>
      <c r="E320" t="s">
        <v>64</v>
      </c>
      <c r="F320" t="s">
        <v>64</v>
      </c>
      <c r="G320" t="s">
        <v>64</v>
      </c>
      <c r="H320" t="s">
        <v>64</v>
      </c>
      <c r="I320" t="s">
        <v>64</v>
      </c>
    </row>
    <row r="321" spans="1:9" x14ac:dyDescent="0.25">
      <c r="A321" s="83" t="s">
        <v>582</v>
      </c>
      <c r="B321" s="83" t="s">
        <v>533</v>
      </c>
      <c r="C321" s="83" t="s">
        <v>578</v>
      </c>
      <c r="D321" s="83" t="s">
        <v>227</v>
      </c>
      <c r="E321" t="s">
        <v>64</v>
      </c>
      <c r="F321" t="s">
        <v>64</v>
      </c>
      <c r="G321" t="s">
        <v>64</v>
      </c>
      <c r="H321" t="s">
        <v>64</v>
      </c>
      <c r="I321" t="s">
        <v>64</v>
      </c>
    </row>
    <row r="322" spans="1:9" x14ac:dyDescent="0.25">
      <c r="A322" s="83" t="s">
        <v>583</v>
      </c>
      <c r="B322" s="83" t="s">
        <v>533</v>
      </c>
      <c r="C322" s="83" t="s">
        <v>578</v>
      </c>
      <c r="D322" s="83" t="s">
        <v>229</v>
      </c>
      <c r="E322" t="s">
        <v>64</v>
      </c>
      <c r="F322" t="s">
        <v>64</v>
      </c>
      <c r="G322" t="s">
        <v>64</v>
      </c>
      <c r="H322" t="s">
        <v>64</v>
      </c>
      <c r="I322" t="s">
        <v>64</v>
      </c>
    </row>
    <row r="323" spans="1:9" x14ac:dyDescent="0.25">
      <c r="A323" s="83" t="s">
        <v>584</v>
      </c>
      <c r="B323" s="83" t="s">
        <v>533</v>
      </c>
      <c r="C323" s="83" t="s">
        <v>578</v>
      </c>
      <c r="D323" s="83" t="s">
        <v>231</v>
      </c>
      <c r="E323" t="s">
        <v>64</v>
      </c>
      <c r="F323" t="s">
        <v>64</v>
      </c>
      <c r="G323" t="s">
        <v>64</v>
      </c>
      <c r="H323" t="s">
        <v>64</v>
      </c>
      <c r="I323" t="s">
        <v>64</v>
      </c>
    </row>
    <row r="324" spans="1:9" x14ac:dyDescent="0.25">
      <c r="A324" s="83" t="s">
        <v>585</v>
      </c>
      <c r="B324" s="83" t="s">
        <v>533</v>
      </c>
      <c r="C324" s="83" t="s">
        <v>586</v>
      </c>
      <c r="D324" s="83" t="s">
        <v>220</v>
      </c>
      <c r="E324" t="s">
        <v>587</v>
      </c>
      <c r="F324" t="s">
        <v>587</v>
      </c>
      <c r="G324" t="s">
        <v>587</v>
      </c>
      <c r="H324" t="s">
        <v>587</v>
      </c>
      <c r="I324" t="s">
        <v>587</v>
      </c>
    </row>
    <row r="325" spans="1:9" x14ac:dyDescent="0.25">
      <c r="A325" s="83" t="s">
        <v>588</v>
      </c>
      <c r="B325" s="83" t="s">
        <v>533</v>
      </c>
      <c r="C325" s="83" t="s">
        <v>586</v>
      </c>
      <c r="D325" s="83" t="s">
        <v>223</v>
      </c>
      <c r="E325" t="s">
        <v>64</v>
      </c>
      <c r="F325" t="s">
        <v>64</v>
      </c>
      <c r="G325" t="s">
        <v>64</v>
      </c>
      <c r="H325" t="s">
        <v>64</v>
      </c>
      <c r="I325" t="s">
        <v>64</v>
      </c>
    </row>
    <row r="326" spans="1:9" x14ac:dyDescent="0.25">
      <c r="A326" s="83" t="s">
        <v>589</v>
      </c>
      <c r="B326" s="83" t="s">
        <v>533</v>
      </c>
      <c r="C326" s="83" t="s">
        <v>586</v>
      </c>
      <c r="D326" s="83" t="s">
        <v>225</v>
      </c>
      <c r="E326" t="s">
        <v>64</v>
      </c>
      <c r="F326" t="s">
        <v>64</v>
      </c>
      <c r="G326" t="s">
        <v>64</v>
      </c>
      <c r="H326" t="s">
        <v>64</v>
      </c>
      <c r="I326" t="s">
        <v>64</v>
      </c>
    </row>
    <row r="327" spans="1:9" x14ac:dyDescent="0.25">
      <c r="A327" s="83" t="s">
        <v>590</v>
      </c>
      <c r="B327" s="83" t="s">
        <v>533</v>
      </c>
      <c r="C327" s="83" t="s">
        <v>586</v>
      </c>
      <c r="D327" s="83" t="s">
        <v>227</v>
      </c>
      <c r="E327" t="s">
        <v>64</v>
      </c>
      <c r="F327" t="s">
        <v>64</v>
      </c>
      <c r="G327" t="s">
        <v>64</v>
      </c>
      <c r="H327" t="s">
        <v>64</v>
      </c>
      <c r="I327" t="s">
        <v>64</v>
      </c>
    </row>
    <row r="328" spans="1:9" x14ac:dyDescent="0.25">
      <c r="A328" s="83" t="s">
        <v>591</v>
      </c>
      <c r="B328" s="83" t="s">
        <v>533</v>
      </c>
      <c r="C328" s="83" t="s">
        <v>586</v>
      </c>
      <c r="D328" s="83" t="s">
        <v>229</v>
      </c>
      <c r="E328" t="s">
        <v>64</v>
      </c>
      <c r="F328" t="s">
        <v>64</v>
      </c>
      <c r="G328" t="s">
        <v>64</v>
      </c>
      <c r="H328" t="s">
        <v>64</v>
      </c>
      <c r="I328" t="s">
        <v>64</v>
      </c>
    </row>
    <row r="329" spans="1:9" x14ac:dyDescent="0.25">
      <c r="A329" s="83" t="s">
        <v>592</v>
      </c>
      <c r="B329" s="83" t="s">
        <v>533</v>
      </c>
      <c r="C329" s="83" t="s">
        <v>586</v>
      </c>
      <c r="D329" s="83" t="s">
        <v>231</v>
      </c>
      <c r="E329" t="s">
        <v>64</v>
      </c>
      <c r="F329" t="s">
        <v>64</v>
      </c>
      <c r="G329" t="s">
        <v>64</v>
      </c>
      <c r="H329" t="s">
        <v>64</v>
      </c>
      <c r="I329" t="s">
        <v>64</v>
      </c>
    </row>
    <row r="330" spans="1:9" x14ac:dyDescent="0.25">
      <c r="A330" s="83" t="s">
        <v>593</v>
      </c>
      <c r="B330" s="83" t="s">
        <v>533</v>
      </c>
      <c r="C330" s="83" t="s">
        <v>594</v>
      </c>
      <c r="D330" s="83" t="s">
        <v>220</v>
      </c>
      <c r="E330" t="s">
        <v>595</v>
      </c>
      <c r="F330" t="s">
        <v>595</v>
      </c>
      <c r="G330" t="s">
        <v>595</v>
      </c>
      <c r="H330" t="s">
        <v>595</v>
      </c>
      <c r="I330" t="s">
        <v>595</v>
      </c>
    </row>
    <row r="331" spans="1:9" x14ac:dyDescent="0.25">
      <c r="A331" s="83" t="s">
        <v>596</v>
      </c>
      <c r="B331" s="83" t="s">
        <v>533</v>
      </c>
      <c r="C331" s="83" t="s">
        <v>594</v>
      </c>
      <c r="D331" s="83" t="s">
        <v>223</v>
      </c>
      <c r="E331" t="s">
        <v>64</v>
      </c>
      <c r="F331" t="s">
        <v>64</v>
      </c>
      <c r="G331" t="s">
        <v>64</v>
      </c>
      <c r="H331" t="s">
        <v>64</v>
      </c>
      <c r="I331" t="s">
        <v>64</v>
      </c>
    </row>
    <row r="332" spans="1:9" x14ac:dyDescent="0.25">
      <c r="A332" s="83" t="s">
        <v>597</v>
      </c>
      <c r="B332" s="83" t="s">
        <v>533</v>
      </c>
      <c r="C332" s="83" t="s">
        <v>594</v>
      </c>
      <c r="D332" s="83" t="s">
        <v>225</v>
      </c>
      <c r="E332" t="s">
        <v>64</v>
      </c>
      <c r="F332" t="s">
        <v>64</v>
      </c>
      <c r="G332" t="s">
        <v>64</v>
      </c>
      <c r="H332" t="s">
        <v>64</v>
      </c>
      <c r="I332" t="s">
        <v>64</v>
      </c>
    </row>
    <row r="333" spans="1:9" x14ac:dyDescent="0.25">
      <c r="A333" s="83" t="s">
        <v>598</v>
      </c>
      <c r="B333" s="83" t="s">
        <v>533</v>
      </c>
      <c r="C333" s="83" t="s">
        <v>594</v>
      </c>
      <c r="D333" s="83" t="s">
        <v>227</v>
      </c>
      <c r="E333" t="s">
        <v>64</v>
      </c>
      <c r="F333" t="s">
        <v>64</v>
      </c>
      <c r="G333" t="s">
        <v>64</v>
      </c>
      <c r="H333" t="s">
        <v>64</v>
      </c>
      <c r="I333" t="s">
        <v>64</v>
      </c>
    </row>
    <row r="334" spans="1:9" x14ac:dyDescent="0.25">
      <c r="A334" s="83" t="s">
        <v>599</v>
      </c>
      <c r="B334" s="83" t="s">
        <v>533</v>
      </c>
      <c r="C334" s="83" t="s">
        <v>594</v>
      </c>
      <c r="D334" s="83" t="s">
        <v>229</v>
      </c>
      <c r="E334" t="s">
        <v>64</v>
      </c>
      <c r="F334" t="s">
        <v>64</v>
      </c>
      <c r="G334" t="s">
        <v>64</v>
      </c>
      <c r="H334" t="s">
        <v>64</v>
      </c>
      <c r="I334" t="s">
        <v>64</v>
      </c>
    </row>
    <row r="335" spans="1:9" x14ac:dyDescent="0.25">
      <c r="A335" s="83" t="s">
        <v>600</v>
      </c>
      <c r="B335" s="83" t="s">
        <v>533</v>
      </c>
      <c r="C335" s="83" t="s">
        <v>594</v>
      </c>
      <c r="D335" s="83" t="s">
        <v>231</v>
      </c>
      <c r="E335" t="s">
        <v>64</v>
      </c>
      <c r="F335" t="s">
        <v>64</v>
      </c>
      <c r="G335" t="s">
        <v>64</v>
      </c>
      <c r="H335" t="s">
        <v>64</v>
      </c>
      <c r="I335" t="s">
        <v>64</v>
      </c>
    </row>
    <row r="336" spans="1:9" x14ac:dyDescent="0.25">
      <c r="A336" s="83" t="s">
        <v>601</v>
      </c>
      <c r="B336" s="83" t="s">
        <v>533</v>
      </c>
      <c r="C336" s="83" t="s">
        <v>602</v>
      </c>
      <c r="D336" s="83" t="s">
        <v>220</v>
      </c>
      <c r="E336" t="s">
        <v>603</v>
      </c>
      <c r="F336" t="s">
        <v>603</v>
      </c>
      <c r="G336" t="s">
        <v>603</v>
      </c>
      <c r="H336" t="s">
        <v>603</v>
      </c>
      <c r="I336" t="s">
        <v>603</v>
      </c>
    </row>
    <row r="337" spans="1:9" x14ac:dyDescent="0.25">
      <c r="A337" s="83" t="s">
        <v>604</v>
      </c>
      <c r="B337" s="83" t="s">
        <v>533</v>
      </c>
      <c r="C337" s="83" t="s">
        <v>602</v>
      </c>
      <c r="D337" s="83" t="s">
        <v>223</v>
      </c>
      <c r="E337" t="s">
        <v>64</v>
      </c>
      <c r="F337" t="s">
        <v>64</v>
      </c>
      <c r="G337" t="s">
        <v>64</v>
      </c>
      <c r="H337" t="s">
        <v>64</v>
      </c>
      <c r="I337" t="s">
        <v>64</v>
      </c>
    </row>
    <row r="338" spans="1:9" x14ac:dyDescent="0.25">
      <c r="A338" s="83" t="s">
        <v>605</v>
      </c>
      <c r="B338" s="83" t="s">
        <v>533</v>
      </c>
      <c r="C338" s="83" t="s">
        <v>602</v>
      </c>
      <c r="D338" s="83" t="s">
        <v>225</v>
      </c>
      <c r="E338" t="s">
        <v>64</v>
      </c>
      <c r="F338" t="s">
        <v>64</v>
      </c>
      <c r="G338" t="s">
        <v>64</v>
      </c>
      <c r="H338" t="s">
        <v>64</v>
      </c>
      <c r="I338" t="s">
        <v>64</v>
      </c>
    </row>
    <row r="339" spans="1:9" x14ac:dyDescent="0.25">
      <c r="A339" s="83" t="s">
        <v>606</v>
      </c>
      <c r="B339" s="83" t="s">
        <v>533</v>
      </c>
      <c r="C339" s="83" t="s">
        <v>602</v>
      </c>
      <c r="D339" s="83" t="s">
        <v>227</v>
      </c>
      <c r="E339" t="s">
        <v>64</v>
      </c>
      <c r="F339" t="s">
        <v>64</v>
      </c>
      <c r="G339" t="s">
        <v>64</v>
      </c>
      <c r="H339" t="s">
        <v>64</v>
      </c>
      <c r="I339" t="s">
        <v>64</v>
      </c>
    </row>
    <row r="340" spans="1:9" x14ac:dyDescent="0.25">
      <c r="A340" s="83" t="s">
        <v>607</v>
      </c>
      <c r="B340" s="83" t="s">
        <v>533</v>
      </c>
      <c r="C340" s="83" t="s">
        <v>602</v>
      </c>
      <c r="D340" s="83" t="s">
        <v>229</v>
      </c>
      <c r="E340" t="s">
        <v>64</v>
      </c>
      <c r="F340" t="s">
        <v>64</v>
      </c>
      <c r="G340" t="s">
        <v>64</v>
      </c>
      <c r="H340" t="s">
        <v>64</v>
      </c>
      <c r="I340" t="s">
        <v>64</v>
      </c>
    </row>
    <row r="341" spans="1:9" x14ac:dyDescent="0.25">
      <c r="A341" s="83" t="s">
        <v>608</v>
      </c>
      <c r="B341" s="83" t="s">
        <v>533</v>
      </c>
      <c r="C341" s="83" t="s">
        <v>602</v>
      </c>
      <c r="D341" s="83" t="s">
        <v>231</v>
      </c>
      <c r="E341" t="s">
        <v>64</v>
      </c>
      <c r="F341" t="s">
        <v>64</v>
      </c>
      <c r="G341" t="s">
        <v>64</v>
      </c>
      <c r="H341" t="s">
        <v>64</v>
      </c>
      <c r="I341" t="s">
        <v>64</v>
      </c>
    </row>
    <row r="342" spans="1:9" x14ac:dyDescent="0.25">
      <c r="A342" s="83" t="s">
        <v>609</v>
      </c>
      <c r="B342" s="83" t="s">
        <v>533</v>
      </c>
      <c r="C342" s="83" t="s">
        <v>610</v>
      </c>
      <c r="D342" s="83" t="s">
        <v>220</v>
      </c>
      <c r="E342" t="s">
        <v>611</v>
      </c>
      <c r="F342" t="s">
        <v>611</v>
      </c>
      <c r="G342" t="s">
        <v>611</v>
      </c>
      <c r="H342" t="s">
        <v>611</v>
      </c>
      <c r="I342" t="s">
        <v>611</v>
      </c>
    </row>
    <row r="343" spans="1:9" x14ac:dyDescent="0.25">
      <c r="A343" s="83" t="s">
        <v>612</v>
      </c>
      <c r="B343" s="83" t="s">
        <v>533</v>
      </c>
      <c r="C343" s="83" t="s">
        <v>610</v>
      </c>
      <c r="D343" s="83" t="s">
        <v>223</v>
      </c>
      <c r="E343" t="s">
        <v>64</v>
      </c>
      <c r="F343" t="s">
        <v>64</v>
      </c>
      <c r="G343" t="s">
        <v>64</v>
      </c>
      <c r="H343" t="s">
        <v>64</v>
      </c>
      <c r="I343" t="s">
        <v>64</v>
      </c>
    </row>
    <row r="344" spans="1:9" x14ac:dyDescent="0.25">
      <c r="A344" s="83" t="s">
        <v>613</v>
      </c>
      <c r="B344" s="83" t="s">
        <v>533</v>
      </c>
      <c r="C344" s="83" t="s">
        <v>610</v>
      </c>
      <c r="D344" s="83" t="s">
        <v>225</v>
      </c>
      <c r="E344" t="s">
        <v>64</v>
      </c>
      <c r="F344" t="s">
        <v>64</v>
      </c>
      <c r="G344" t="s">
        <v>64</v>
      </c>
      <c r="H344" t="s">
        <v>64</v>
      </c>
      <c r="I344" t="s">
        <v>64</v>
      </c>
    </row>
    <row r="345" spans="1:9" x14ac:dyDescent="0.25">
      <c r="A345" s="83" t="s">
        <v>614</v>
      </c>
      <c r="B345" s="83" t="s">
        <v>533</v>
      </c>
      <c r="C345" s="83" t="s">
        <v>610</v>
      </c>
      <c r="D345" s="83" t="s">
        <v>227</v>
      </c>
      <c r="E345" t="s">
        <v>64</v>
      </c>
      <c r="F345" t="s">
        <v>64</v>
      </c>
      <c r="G345" t="s">
        <v>64</v>
      </c>
      <c r="H345" t="s">
        <v>64</v>
      </c>
      <c r="I345" t="s">
        <v>64</v>
      </c>
    </row>
    <row r="346" spans="1:9" x14ac:dyDescent="0.25">
      <c r="A346" s="83" t="s">
        <v>615</v>
      </c>
      <c r="B346" s="83" t="s">
        <v>533</v>
      </c>
      <c r="C346" s="83" t="s">
        <v>610</v>
      </c>
      <c r="D346" s="83" t="s">
        <v>229</v>
      </c>
      <c r="E346" t="s">
        <v>64</v>
      </c>
      <c r="F346" t="s">
        <v>64</v>
      </c>
      <c r="G346" t="s">
        <v>64</v>
      </c>
      <c r="H346" t="s">
        <v>64</v>
      </c>
      <c r="I346" t="s">
        <v>64</v>
      </c>
    </row>
    <row r="347" spans="1:9" x14ac:dyDescent="0.25">
      <c r="A347" s="83" t="s">
        <v>616</v>
      </c>
      <c r="B347" s="83" t="s">
        <v>533</v>
      </c>
      <c r="C347" s="83" t="s">
        <v>610</v>
      </c>
      <c r="D347" s="83" t="s">
        <v>231</v>
      </c>
      <c r="E347" t="s">
        <v>64</v>
      </c>
      <c r="F347" t="s">
        <v>64</v>
      </c>
      <c r="G347" t="s">
        <v>64</v>
      </c>
      <c r="H347" t="s">
        <v>64</v>
      </c>
      <c r="I347" t="s">
        <v>64</v>
      </c>
    </row>
    <row r="348" spans="1:9" x14ac:dyDescent="0.25">
      <c r="A348" s="83" t="s">
        <v>617</v>
      </c>
      <c r="B348" s="83" t="s">
        <v>533</v>
      </c>
      <c r="C348" s="83" t="s">
        <v>618</v>
      </c>
      <c r="D348" s="83" t="s">
        <v>220</v>
      </c>
      <c r="E348" t="s">
        <v>619</v>
      </c>
      <c r="F348" t="s">
        <v>619</v>
      </c>
      <c r="G348" t="s">
        <v>619</v>
      </c>
      <c r="H348" t="s">
        <v>619</v>
      </c>
      <c r="I348" t="s">
        <v>619</v>
      </c>
    </row>
    <row r="349" spans="1:9" x14ac:dyDescent="0.25">
      <c r="A349" s="83" t="s">
        <v>620</v>
      </c>
      <c r="B349" s="83" t="s">
        <v>533</v>
      </c>
      <c r="C349" s="83" t="s">
        <v>618</v>
      </c>
      <c r="D349" s="83" t="s">
        <v>223</v>
      </c>
      <c r="E349" t="s">
        <v>64</v>
      </c>
      <c r="F349" t="s">
        <v>64</v>
      </c>
      <c r="G349" t="s">
        <v>64</v>
      </c>
      <c r="H349" t="s">
        <v>64</v>
      </c>
      <c r="I349" t="s">
        <v>64</v>
      </c>
    </row>
    <row r="350" spans="1:9" x14ac:dyDescent="0.25">
      <c r="A350" s="83" t="s">
        <v>621</v>
      </c>
      <c r="B350" s="83" t="s">
        <v>533</v>
      </c>
      <c r="C350" s="83" t="s">
        <v>618</v>
      </c>
      <c r="D350" s="83" t="s">
        <v>225</v>
      </c>
      <c r="E350" t="s">
        <v>64</v>
      </c>
      <c r="F350" t="s">
        <v>64</v>
      </c>
      <c r="G350" t="s">
        <v>64</v>
      </c>
      <c r="H350" t="s">
        <v>64</v>
      </c>
      <c r="I350" t="s">
        <v>64</v>
      </c>
    </row>
    <row r="351" spans="1:9" x14ac:dyDescent="0.25">
      <c r="A351" s="83" t="s">
        <v>622</v>
      </c>
      <c r="B351" s="83" t="s">
        <v>533</v>
      </c>
      <c r="C351" s="83" t="s">
        <v>618</v>
      </c>
      <c r="D351" s="83" t="s">
        <v>227</v>
      </c>
      <c r="E351" t="s">
        <v>64</v>
      </c>
      <c r="F351" t="s">
        <v>64</v>
      </c>
      <c r="G351" t="s">
        <v>64</v>
      </c>
      <c r="H351" t="s">
        <v>64</v>
      </c>
      <c r="I351" t="s">
        <v>64</v>
      </c>
    </row>
    <row r="352" spans="1:9" x14ac:dyDescent="0.25">
      <c r="A352" s="83" t="s">
        <v>623</v>
      </c>
      <c r="B352" s="83" t="s">
        <v>533</v>
      </c>
      <c r="C352" s="83" t="s">
        <v>618</v>
      </c>
      <c r="D352" s="83" t="s">
        <v>229</v>
      </c>
      <c r="E352" t="s">
        <v>64</v>
      </c>
      <c r="F352" t="s">
        <v>64</v>
      </c>
      <c r="G352" t="s">
        <v>64</v>
      </c>
      <c r="H352" t="s">
        <v>64</v>
      </c>
      <c r="I352" t="s">
        <v>64</v>
      </c>
    </row>
    <row r="353" spans="1:9" x14ac:dyDescent="0.25">
      <c r="A353" s="83" t="s">
        <v>624</v>
      </c>
      <c r="B353" s="83" t="s">
        <v>533</v>
      </c>
      <c r="C353" s="83" t="s">
        <v>618</v>
      </c>
      <c r="D353" s="83" t="s">
        <v>231</v>
      </c>
      <c r="E353" t="s">
        <v>64</v>
      </c>
      <c r="F353" t="s">
        <v>64</v>
      </c>
      <c r="G353" t="s">
        <v>64</v>
      </c>
      <c r="H353" t="s">
        <v>64</v>
      </c>
      <c r="I353" t="s">
        <v>64</v>
      </c>
    </row>
    <row r="354" spans="1:9" x14ac:dyDescent="0.25">
      <c r="A354" s="83" t="s">
        <v>625</v>
      </c>
      <c r="B354" s="83" t="s">
        <v>533</v>
      </c>
      <c r="C354" s="83" t="s">
        <v>626</v>
      </c>
      <c r="D354" s="83" t="s">
        <v>220</v>
      </c>
      <c r="E354" t="s">
        <v>64</v>
      </c>
      <c r="F354" t="s">
        <v>64</v>
      </c>
      <c r="G354" t="s">
        <v>64</v>
      </c>
      <c r="H354" t="s">
        <v>64</v>
      </c>
      <c r="I354" t="s">
        <v>273</v>
      </c>
    </row>
    <row r="355" spans="1:9" x14ac:dyDescent="0.25">
      <c r="A355" s="83" t="s">
        <v>627</v>
      </c>
      <c r="B355" s="83" t="s">
        <v>533</v>
      </c>
      <c r="C355" s="83" t="s">
        <v>626</v>
      </c>
      <c r="D355" s="83" t="s">
        <v>223</v>
      </c>
      <c r="E355" t="s">
        <v>64</v>
      </c>
      <c r="F355" t="s">
        <v>64</v>
      </c>
      <c r="G355" t="s">
        <v>64</v>
      </c>
      <c r="H355" t="s">
        <v>64</v>
      </c>
      <c r="I355" t="s">
        <v>64</v>
      </c>
    </row>
    <row r="356" spans="1:9" x14ac:dyDescent="0.25">
      <c r="A356" s="83" t="s">
        <v>628</v>
      </c>
      <c r="B356" s="83" t="s">
        <v>533</v>
      </c>
      <c r="C356" s="83" t="s">
        <v>626</v>
      </c>
      <c r="D356" s="83" t="s">
        <v>225</v>
      </c>
      <c r="E356" t="s">
        <v>64</v>
      </c>
      <c r="F356" t="s">
        <v>64</v>
      </c>
      <c r="G356" t="s">
        <v>64</v>
      </c>
      <c r="H356" t="s">
        <v>64</v>
      </c>
      <c r="I356" t="s">
        <v>64</v>
      </c>
    </row>
    <row r="357" spans="1:9" x14ac:dyDescent="0.25">
      <c r="A357" s="83" t="s">
        <v>629</v>
      </c>
      <c r="B357" s="83" t="s">
        <v>533</v>
      </c>
      <c r="C357" s="83" t="s">
        <v>626</v>
      </c>
      <c r="D357" s="83" t="s">
        <v>227</v>
      </c>
      <c r="E357" t="s">
        <v>64</v>
      </c>
      <c r="F357" t="s">
        <v>64</v>
      </c>
      <c r="G357" t="s">
        <v>64</v>
      </c>
      <c r="H357" t="s">
        <v>64</v>
      </c>
      <c r="I357" t="s">
        <v>64</v>
      </c>
    </row>
    <row r="358" spans="1:9" x14ac:dyDescent="0.25">
      <c r="A358" s="83" t="s">
        <v>630</v>
      </c>
      <c r="B358" s="83" t="s">
        <v>533</v>
      </c>
      <c r="C358" s="83" t="s">
        <v>626</v>
      </c>
      <c r="D358" s="83" t="s">
        <v>229</v>
      </c>
      <c r="E358" t="s">
        <v>64</v>
      </c>
      <c r="F358" t="s">
        <v>64</v>
      </c>
      <c r="G358" t="s">
        <v>64</v>
      </c>
      <c r="H358" t="s">
        <v>64</v>
      </c>
      <c r="I358" t="s">
        <v>64</v>
      </c>
    </row>
    <row r="359" spans="1:9" x14ac:dyDescent="0.25">
      <c r="A359" s="83" t="s">
        <v>631</v>
      </c>
      <c r="B359" s="83" t="s">
        <v>533</v>
      </c>
      <c r="C359" s="83" t="s">
        <v>626</v>
      </c>
      <c r="D359" s="83" t="s">
        <v>231</v>
      </c>
      <c r="E359" t="s">
        <v>64</v>
      </c>
      <c r="F359" t="s">
        <v>64</v>
      </c>
      <c r="G359" t="s">
        <v>64</v>
      </c>
      <c r="H359" t="s">
        <v>64</v>
      </c>
      <c r="I359" t="s">
        <v>64</v>
      </c>
    </row>
    <row r="360" spans="1:9" x14ac:dyDescent="0.25">
      <c r="A360" s="83" t="s">
        <v>632</v>
      </c>
      <c r="B360" s="83" t="s">
        <v>533</v>
      </c>
      <c r="C360" s="83" t="s">
        <v>633</v>
      </c>
      <c r="D360" s="83" t="s">
        <v>220</v>
      </c>
      <c r="E360" t="s">
        <v>64</v>
      </c>
      <c r="F360" t="s">
        <v>64</v>
      </c>
      <c r="G360" t="s">
        <v>64</v>
      </c>
      <c r="H360" t="s">
        <v>64</v>
      </c>
      <c r="I360" t="s">
        <v>64</v>
      </c>
    </row>
    <row r="361" spans="1:9" x14ac:dyDescent="0.25">
      <c r="A361" s="83" t="s">
        <v>634</v>
      </c>
      <c r="B361" s="83" t="s">
        <v>533</v>
      </c>
      <c r="C361" s="83" t="s">
        <v>633</v>
      </c>
      <c r="D361" s="83" t="s">
        <v>223</v>
      </c>
      <c r="E361" t="s">
        <v>64</v>
      </c>
      <c r="F361" t="s">
        <v>64</v>
      </c>
      <c r="G361" t="s">
        <v>64</v>
      </c>
      <c r="H361" t="s">
        <v>64</v>
      </c>
      <c r="I361" t="s">
        <v>64</v>
      </c>
    </row>
    <row r="362" spans="1:9" x14ac:dyDescent="0.25">
      <c r="A362" s="83" t="s">
        <v>635</v>
      </c>
      <c r="B362" s="83" t="s">
        <v>533</v>
      </c>
      <c r="C362" s="83" t="s">
        <v>633</v>
      </c>
      <c r="D362" s="83" t="s">
        <v>225</v>
      </c>
      <c r="E362" t="s">
        <v>64</v>
      </c>
      <c r="F362" t="s">
        <v>64</v>
      </c>
      <c r="G362" t="s">
        <v>64</v>
      </c>
      <c r="H362" t="s">
        <v>64</v>
      </c>
      <c r="I362" t="s">
        <v>64</v>
      </c>
    </row>
    <row r="363" spans="1:9" x14ac:dyDescent="0.25">
      <c r="A363" s="83" t="s">
        <v>636</v>
      </c>
      <c r="B363" s="83" t="s">
        <v>533</v>
      </c>
      <c r="C363" s="83" t="s">
        <v>633</v>
      </c>
      <c r="D363" s="83" t="s">
        <v>227</v>
      </c>
      <c r="E363" t="s">
        <v>64</v>
      </c>
      <c r="F363" t="s">
        <v>64</v>
      </c>
      <c r="G363" t="s">
        <v>64</v>
      </c>
      <c r="H363" t="s">
        <v>64</v>
      </c>
      <c r="I363" t="s">
        <v>64</v>
      </c>
    </row>
    <row r="364" spans="1:9" x14ac:dyDescent="0.25">
      <c r="A364" s="83" t="s">
        <v>637</v>
      </c>
      <c r="B364" s="83" t="s">
        <v>533</v>
      </c>
      <c r="C364" s="83" t="s">
        <v>633</v>
      </c>
      <c r="D364" s="83" t="s">
        <v>229</v>
      </c>
      <c r="E364" t="s">
        <v>64</v>
      </c>
      <c r="F364" t="s">
        <v>64</v>
      </c>
      <c r="G364" t="s">
        <v>64</v>
      </c>
      <c r="H364" t="s">
        <v>64</v>
      </c>
      <c r="I364" t="s">
        <v>64</v>
      </c>
    </row>
    <row r="365" spans="1:9" x14ac:dyDescent="0.25">
      <c r="A365" s="83" t="s">
        <v>638</v>
      </c>
      <c r="B365" s="83" t="s">
        <v>533</v>
      </c>
      <c r="C365" s="83" t="s">
        <v>633</v>
      </c>
      <c r="D365" s="83" t="s">
        <v>231</v>
      </c>
      <c r="E365" t="s">
        <v>64</v>
      </c>
      <c r="F365" t="s">
        <v>64</v>
      </c>
      <c r="G365" t="s">
        <v>64</v>
      </c>
      <c r="H365" t="s">
        <v>64</v>
      </c>
      <c r="I365" t="s">
        <v>64</v>
      </c>
    </row>
    <row r="366" spans="1:9" x14ac:dyDescent="0.25">
      <c r="A366" s="83" t="s">
        <v>639</v>
      </c>
      <c r="B366" s="83" t="s">
        <v>533</v>
      </c>
      <c r="C366" s="83" t="s">
        <v>640</v>
      </c>
      <c r="D366" s="83" t="s">
        <v>220</v>
      </c>
      <c r="E366" t="s">
        <v>64</v>
      </c>
      <c r="F366" t="s">
        <v>64</v>
      </c>
      <c r="G366" t="s">
        <v>64</v>
      </c>
      <c r="H366" t="s">
        <v>64</v>
      </c>
      <c r="I366" t="s">
        <v>64</v>
      </c>
    </row>
    <row r="367" spans="1:9" x14ac:dyDescent="0.25">
      <c r="A367" s="83" t="s">
        <v>641</v>
      </c>
      <c r="B367" s="83" t="s">
        <v>533</v>
      </c>
      <c r="C367" s="83" t="s">
        <v>640</v>
      </c>
      <c r="D367" s="83" t="s">
        <v>223</v>
      </c>
      <c r="E367" t="s">
        <v>64</v>
      </c>
      <c r="F367" t="s">
        <v>64</v>
      </c>
      <c r="G367" t="s">
        <v>64</v>
      </c>
      <c r="H367" t="s">
        <v>64</v>
      </c>
      <c r="I367" t="s">
        <v>64</v>
      </c>
    </row>
    <row r="368" spans="1:9" x14ac:dyDescent="0.25">
      <c r="A368" s="83" t="s">
        <v>642</v>
      </c>
      <c r="B368" s="83" t="s">
        <v>533</v>
      </c>
      <c r="C368" s="83" t="s">
        <v>640</v>
      </c>
      <c r="D368" s="83" t="s">
        <v>225</v>
      </c>
      <c r="E368" t="s">
        <v>64</v>
      </c>
      <c r="F368" t="s">
        <v>64</v>
      </c>
      <c r="G368" t="s">
        <v>64</v>
      </c>
      <c r="H368" t="s">
        <v>64</v>
      </c>
      <c r="I368" t="s">
        <v>64</v>
      </c>
    </row>
    <row r="369" spans="1:9" x14ac:dyDescent="0.25">
      <c r="A369" s="83" t="s">
        <v>643</v>
      </c>
      <c r="B369" s="83" t="s">
        <v>533</v>
      </c>
      <c r="C369" s="83" t="s">
        <v>640</v>
      </c>
      <c r="D369" s="83" t="s">
        <v>227</v>
      </c>
      <c r="E369" t="s">
        <v>64</v>
      </c>
      <c r="F369" t="s">
        <v>64</v>
      </c>
      <c r="G369" t="s">
        <v>64</v>
      </c>
      <c r="H369" t="s">
        <v>64</v>
      </c>
      <c r="I369" t="s">
        <v>64</v>
      </c>
    </row>
    <row r="370" spans="1:9" x14ac:dyDescent="0.25">
      <c r="A370" s="83" t="s">
        <v>644</v>
      </c>
      <c r="B370" s="83" t="s">
        <v>533</v>
      </c>
      <c r="C370" s="83" t="s">
        <v>640</v>
      </c>
      <c r="D370" s="83" t="s">
        <v>229</v>
      </c>
      <c r="E370" t="s">
        <v>64</v>
      </c>
      <c r="F370" t="s">
        <v>64</v>
      </c>
      <c r="G370" t="s">
        <v>64</v>
      </c>
      <c r="H370" t="s">
        <v>64</v>
      </c>
      <c r="I370" t="s">
        <v>64</v>
      </c>
    </row>
    <row r="371" spans="1:9" x14ac:dyDescent="0.25">
      <c r="A371" s="83" t="s">
        <v>645</v>
      </c>
      <c r="B371" s="83" t="s">
        <v>533</v>
      </c>
      <c r="C371" s="83" t="s">
        <v>640</v>
      </c>
      <c r="D371" s="83" t="s">
        <v>231</v>
      </c>
      <c r="E371" t="s">
        <v>64</v>
      </c>
      <c r="F371" t="s">
        <v>64</v>
      </c>
      <c r="G371" t="s">
        <v>64</v>
      </c>
      <c r="H371" t="s">
        <v>64</v>
      </c>
      <c r="I371" t="s">
        <v>64</v>
      </c>
    </row>
    <row r="372" spans="1:9" x14ac:dyDescent="0.25">
      <c r="A372" s="83" t="s">
        <v>646</v>
      </c>
      <c r="B372" s="83" t="s">
        <v>533</v>
      </c>
      <c r="C372" s="83" t="s">
        <v>647</v>
      </c>
      <c r="D372" s="83" t="s">
        <v>220</v>
      </c>
      <c r="E372" t="s">
        <v>64</v>
      </c>
      <c r="F372" t="s">
        <v>64</v>
      </c>
      <c r="G372" t="s">
        <v>64</v>
      </c>
      <c r="H372" t="s">
        <v>64</v>
      </c>
      <c r="I372" t="s">
        <v>64</v>
      </c>
    </row>
    <row r="373" spans="1:9" x14ac:dyDescent="0.25">
      <c r="A373" s="83" t="s">
        <v>648</v>
      </c>
      <c r="B373" s="83" t="s">
        <v>533</v>
      </c>
      <c r="C373" s="83" t="s">
        <v>647</v>
      </c>
      <c r="D373" s="83" t="s">
        <v>223</v>
      </c>
      <c r="E373" t="s">
        <v>64</v>
      </c>
      <c r="F373" t="s">
        <v>64</v>
      </c>
      <c r="G373" t="s">
        <v>64</v>
      </c>
      <c r="H373" t="s">
        <v>64</v>
      </c>
      <c r="I373" t="s">
        <v>64</v>
      </c>
    </row>
    <row r="374" spans="1:9" x14ac:dyDescent="0.25">
      <c r="A374" s="83" t="s">
        <v>649</v>
      </c>
      <c r="B374" s="83" t="s">
        <v>533</v>
      </c>
      <c r="C374" s="83" t="s">
        <v>647</v>
      </c>
      <c r="D374" s="83" t="s">
        <v>225</v>
      </c>
      <c r="E374" t="s">
        <v>64</v>
      </c>
      <c r="F374" t="s">
        <v>64</v>
      </c>
      <c r="G374" t="s">
        <v>64</v>
      </c>
      <c r="H374" t="s">
        <v>64</v>
      </c>
      <c r="I374" t="s">
        <v>64</v>
      </c>
    </row>
    <row r="375" spans="1:9" x14ac:dyDescent="0.25">
      <c r="A375" s="83" t="s">
        <v>650</v>
      </c>
      <c r="B375" s="83" t="s">
        <v>533</v>
      </c>
      <c r="C375" s="83" t="s">
        <v>647</v>
      </c>
      <c r="D375" s="83" t="s">
        <v>227</v>
      </c>
      <c r="E375" t="s">
        <v>64</v>
      </c>
      <c r="F375" t="s">
        <v>64</v>
      </c>
      <c r="G375" t="s">
        <v>64</v>
      </c>
      <c r="H375" t="s">
        <v>64</v>
      </c>
      <c r="I375" t="s">
        <v>64</v>
      </c>
    </row>
    <row r="376" spans="1:9" x14ac:dyDescent="0.25">
      <c r="A376" s="83" t="s">
        <v>651</v>
      </c>
      <c r="B376" s="83" t="s">
        <v>533</v>
      </c>
      <c r="C376" s="83" t="s">
        <v>647</v>
      </c>
      <c r="D376" s="83" t="s">
        <v>229</v>
      </c>
      <c r="E376" t="s">
        <v>64</v>
      </c>
      <c r="F376" t="s">
        <v>64</v>
      </c>
      <c r="G376" t="s">
        <v>64</v>
      </c>
      <c r="H376" t="s">
        <v>64</v>
      </c>
      <c r="I376" t="s">
        <v>64</v>
      </c>
    </row>
    <row r="377" spans="1:9" x14ac:dyDescent="0.25">
      <c r="A377" s="83" t="s">
        <v>652</v>
      </c>
      <c r="B377" s="83" t="s">
        <v>533</v>
      </c>
      <c r="C377" s="83" t="s">
        <v>647</v>
      </c>
      <c r="D377" s="83" t="s">
        <v>231</v>
      </c>
      <c r="E377" t="s">
        <v>64</v>
      </c>
      <c r="F377" t="s">
        <v>64</v>
      </c>
      <c r="G377" t="s">
        <v>64</v>
      </c>
      <c r="H377" t="s">
        <v>64</v>
      </c>
      <c r="I377" t="s">
        <v>64</v>
      </c>
    </row>
    <row r="378" spans="1:9" x14ac:dyDescent="0.25">
      <c r="A378" s="83" t="s">
        <v>653</v>
      </c>
      <c r="B378" s="83" t="s">
        <v>533</v>
      </c>
      <c r="C378" s="83" t="s">
        <v>654</v>
      </c>
      <c r="D378" s="83" t="s">
        <v>220</v>
      </c>
      <c r="E378" t="s">
        <v>64</v>
      </c>
      <c r="F378" t="s">
        <v>64</v>
      </c>
      <c r="G378" t="s">
        <v>64</v>
      </c>
      <c r="H378" t="s">
        <v>64</v>
      </c>
      <c r="I378" t="s">
        <v>64</v>
      </c>
    </row>
    <row r="379" spans="1:9" x14ac:dyDescent="0.25">
      <c r="A379" s="83" t="s">
        <v>655</v>
      </c>
      <c r="B379" s="83" t="s">
        <v>533</v>
      </c>
      <c r="C379" s="83" t="s">
        <v>654</v>
      </c>
      <c r="D379" s="83" t="s">
        <v>223</v>
      </c>
      <c r="E379" t="s">
        <v>64</v>
      </c>
      <c r="F379" t="s">
        <v>64</v>
      </c>
      <c r="G379" t="s">
        <v>64</v>
      </c>
      <c r="H379" t="s">
        <v>64</v>
      </c>
      <c r="I379" t="s">
        <v>64</v>
      </c>
    </row>
    <row r="380" spans="1:9" x14ac:dyDescent="0.25">
      <c r="A380" s="83" t="s">
        <v>656</v>
      </c>
      <c r="B380" s="83" t="s">
        <v>533</v>
      </c>
      <c r="C380" s="83" t="s">
        <v>654</v>
      </c>
      <c r="D380" s="83" t="s">
        <v>225</v>
      </c>
      <c r="E380" t="s">
        <v>64</v>
      </c>
      <c r="F380" t="s">
        <v>64</v>
      </c>
      <c r="G380" t="s">
        <v>64</v>
      </c>
      <c r="H380" t="s">
        <v>64</v>
      </c>
      <c r="I380" t="s">
        <v>64</v>
      </c>
    </row>
    <row r="381" spans="1:9" x14ac:dyDescent="0.25">
      <c r="A381" s="83" t="s">
        <v>657</v>
      </c>
      <c r="B381" s="83" t="s">
        <v>533</v>
      </c>
      <c r="C381" s="83" t="s">
        <v>654</v>
      </c>
      <c r="D381" s="83" t="s">
        <v>227</v>
      </c>
      <c r="E381" t="s">
        <v>64</v>
      </c>
      <c r="F381" t="s">
        <v>64</v>
      </c>
      <c r="G381" t="s">
        <v>64</v>
      </c>
      <c r="H381" t="s">
        <v>64</v>
      </c>
      <c r="I381" t="s">
        <v>64</v>
      </c>
    </row>
    <row r="382" spans="1:9" x14ac:dyDescent="0.25">
      <c r="A382" s="83" t="s">
        <v>658</v>
      </c>
      <c r="B382" s="83" t="s">
        <v>533</v>
      </c>
      <c r="C382" s="83" t="s">
        <v>654</v>
      </c>
      <c r="D382" s="83" t="s">
        <v>229</v>
      </c>
      <c r="E382" t="s">
        <v>64</v>
      </c>
      <c r="F382" t="s">
        <v>64</v>
      </c>
      <c r="G382" t="s">
        <v>64</v>
      </c>
      <c r="H382" t="s">
        <v>64</v>
      </c>
      <c r="I382" t="s">
        <v>64</v>
      </c>
    </row>
    <row r="383" spans="1:9" x14ac:dyDescent="0.25">
      <c r="A383" s="83" t="s">
        <v>659</v>
      </c>
      <c r="B383" s="83" t="s">
        <v>533</v>
      </c>
      <c r="C383" s="83" t="s">
        <v>654</v>
      </c>
      <c r="D383" s="83" t="s">
        <v>231</v>
      </c>
      <c r="E383" t="s">
        <v>64</v>
      </c>
      <c r="F383" t="s">
        <v>64</v>
      </c>
      <c r="G383" t="s">
        <v>64</v>
      </c>
      <c r="H383" t="s">
        <v>64</v>
      </c>
      <c r="I383" t="s">
        <v>64</v>
      </c>
    </row>
    <row r="384" spans="1:9" x14ac:dyDescent="0.25">
      <c r="A384" s="83" t="s">
        <v>660</v>
      </c>
      <c r="B384" s="83" t="s">
        <v>533</v>
      </c>
      <c r="C384" s="83" t="s">
        <v>661</v>
      </c>
      <c r="D384" s="83" t="s">
        <v>220</v>
      </c>
      <c r="E384" t="s">
        <v>64</v>
      </c>
      <c r="F384" t="s">
        <v>64</v>
      </c>
      <c r="G384" t="s">
        <v>64</v>
      </c>
      <c r="H384" t="s">
        <v>64</v>
      </c>
      <c r="I384" t="s">
        <v>64</v>
      </c>
    </row>
    <row r="385" spans="1:9" x14ac:dyDescent="0.25">
      <c r="A385" s="83" t="s">
        <v>662</v>
      </c>
      <c r="B385" s="83" t="s">
        <v>533</v>
      </c>
      <c r="C385" s="83" t="s">
        <v>661</v>
      </c>
      <c r="D385" s="83" t="s">
        <v>223</v>
      </c>
      <c r="E385" t="s">
        <v>64</v>
      </c>
      <c r="F385" t="s">
        <v>64</v>
      </c>
      <c r="G385" t="s">
        <v>64</v>
      </c>
      <c r="H385" t="s">
        <v>64</v>
      </c>
      <c r="I385" t="s">
        <v>64</v>
      </c>
    </row>
    <row r="386" spans="1:9" x14ac:dyDescent="0.25">
      <c r="A386" s="83" t="s">
        <v>663</v>
      </c>
      <c r="B386" s="83" t="s">
        <v>533</v>
      </c>
      <c r="C386" s="83" t="s">
        <v>661</v>
      </c>
      <c r="D386" s="83" t="s">
        <v>225</v>
      </c>
      <c r="E386" t="s">
        <v>64</v>
      </c>
      <c r="F386" t="s">
        <v>64</v>
      </c>
      <c r="G386" t="s">
        <v>64</v>
      </c>
      <c r="H386" t="s">
        <v>64</v>
      </c>
      <c r="I386" t="s">
        <v>64</v>
      </c>
    </row>
    <row r="387" spans="1:9" x14ac:dyDescent="0.25">
      <c r="A387" s="83" t="s">
        <v>664</v>
      </c>
      <c r="B387" s="83" t="s">
        <v>533</v>
      </c>
      <c r="C387" s="83" t="s">
        <v>661</v>
      </c>
      <c r="D387" s="83" t="s">
        <v>227</v>
      </c>
      <c r="E387" t="s">
        <v>64</v>
      </c>
      <c r="F387" t="s">
        <v>64</v>
      </c>
      <c r="G387" t="s">
        <v>64</v>
      </c>
      <c r="H387" t="s">
        <v>64</v>
      </c>
      <c r="I387" t="s">
        <v>64</v>
      </c>
    </row>
    <row r="388" spans="1:9" x14ac:dyDescent="0.25">
      <c r="A388" s="83" t="s">
        <v>665</v>
      </c>
      <c r="B388" s="83" t="s">
        <v>533</v>
      </c>
      <c r="C388" s="83" t="s">
        <v>661</v>
      </c>
      <c r="D388" s="83" t="s">
        <v>229</v>
      </c>
      <c r="E388" t="s">
        <v>64</v>
      </c>
      <c r="F388" t="s">
        <v>64</v>
      </c>
      <c r="G388" t="s">
        <v>64</v>
      </c>
      <c r="H388" t="s">
        <v>64</v>
      </c>
      <c r="I388" t="s">
        <v>64</v>
      </c>
    </row>
    <row r="389" spans="1:9" x14ac:dyDescent="0.25">
      <c r="A389" s="83" t="s">
        <v>666</v>
      </c>
      <c r="B389" s="83" t="s">
        <v>533</v>
      </c>
      <c r="C389" s="83" t="s">
        <v>661</v>
      </c>
      <c r="D389" s="83" t="s">
        <v>231</v>
      </c>
      <c r="E389" t="s">
        <v>64</v>
      </c>
      <c r="F389" t="s">
        <v>64</v>
      </c>
      <c r="G389" t="s">
        <v>64</v>
      </c>
      <c r="H389" t="s">
        <v>64</v>
      </c>
      <c r="I389" t="s">
        <v>64</v>
      </c>
    </row>
    <row r="390" spans="1:9" x14ac:dyDescent="0.25">
      <c r="A390" s="83" t="s">
        <v>667</v>
      </c>
      <c r="B390" s="83" t="s">
        <v>533</v>
      </c>
      <c r="C390" s="83" t="s">
        <v>668</v>
      </c>
      <c r="D390" s="83" t="s">
        <v>220</v>
      </c>
      <c r="E390" t="s">
        <v>64</v>
      </c>
      <c r="F390" t="s">
        <v>64</v>
      </c>
      <c r="G390" t="s">
        <v>64</v>
      </c>
      <c r="H390" t="s">
        <v>64</v>
      </c>
      <c r="I390" t="s">
        <v>64</v>
      </c>
    </row>
    <row r="391" spans="1:9" x14ac:dyDescent="0.25">
      <c r="A391" s="83" t="s">
        <v>669</v>
      </c>
      <c r="B391" s="83" t="s">
        <v>533</v>
      </c>
      <c r="C391" s="83" t="s">
        <v>668</v>
      </c>
      <c r="D391" s="83" t="s">
        <v>223</v>
      </c>
      <c r="E391" t="s">
        <v>64</v>
      </c>
      <c r="F391" t="s">
        <v>64</v>
      </c>
      <c r="G391" t="s">
        <v>64</v>
      </c>
      <c r="H391" t="s">
        <v>64</v>
      </c>
      <c r="I391" t="s">
        <v>64</v>
      </c>
    </row>
    <row r="392" spans="1:9" x14ac:dyDescent="0.25">
      <c r="A392" s="83" t="s">
        <v>670</v>
      </c>
      <c r="B392" s="83" t="s">
        <v>533</v>
      </c>
      <c r="C392" s="83" t="s">
        <v>668</v>
      </c>
      <c r="D392" s="83" t="s">
        <v>225</v>
      </c>
      <c r="E392" t="s">
        <v>64</v>
      </c>
      <c r="F392" t="s">
        <v>64</v>
      </c>
      <c r="G392" t="s">
        <v>64</v>
      </c>
      <c r="H392" t="s">
        <v>64</v>
      </c>
      <c r="I392" t="s">
        <v>64</v>
      </c>
    </row>
    <row r="393" spans="1:9" x14ac:dyDescent="0.25">
      <c r="A393" s="83" t="s">
        <v>671</v>
      </c>
      <c r="B393" s="83" t="s">
        <v>533</v>
      </c>
      <c r="C393" s="83" t="s">
        <v>668</v>
      </c>
      <c r="D393" s="83" t="s">
        <v>227</v>
      </c>
      <c r="E393" t="s">
        <v>64</v>
      </c>
      <c r="F393" t="s">
        <v>64</v>
      </c>
      <c r="G393" t="s">
        <v>64</v>
      </c>
      <c r="H393" t="s">
        <v>64</v>
      </c>
      <c r="I393" t="s">
        <v>64</v>
      </c>
    </row>
    <row r="394" spans="1:9" x14ac:dyDescent="0.25">
      <c r="A394" s="83" t="s">
        <v>672</v>
      </c>
      <c r="B394" s="83" t="s">
        <v>533</v>
      </c>
      <c r="C394" s="83" t="s">
        <v>668</v>
      </c>
      <c r="D394" s="83" t="s">
        <v>229</v>
      </c>
      <c r="E394" t="s">
        <v>64</v>
      </c>
      <c r="F394" t="s">
        <v>64</v>
      </c>
      <c r="G394" t="s">
        <v>64</v>
      </c>
      <c r="H394" t="s">
        <v>64</v>
      </c>
      <c r="I394" t="s">
        <v>64</v>
      </c>
    </row>
    <row r="395" spans="1:9" x14ac:dyDescent="0.25">
      <c r="A395" s="83" t="s">
        <v>673</v>
      </c>
      <c r="B395" s="83" t="s">
        <v>533</v>
      </c>
      <c r="C395" s="83" t="s">
        <v>668</v>
      </c>
      <c r="D395" s="83" t="s">
        <v>231</v>
      </c>
      <c r="E395" t="s">
        <v>64</v>
      </c>
      <c r="F395" t="s">
        <v>64</v>
      </c>
      <c r="G395" t="s">
        <v>64</v>
      </c>
      <c r="H395" t="s">
        <v>64</v>
      </c>
      <c r="I395" t="s">
        <v>64</v>
      </c>
    </row>
    <row r="396" spans="1:9" x14ac:dyDescent="0.25">
      <c r="A396" s="83" t="s">
        <v>674</v>
      </c>
      <c r="B396" s="83" t="s">
        <v>533</v>
      </c>
      <c r="C396" s="83" t="s">
        <v>675</v>
      </c>
      <c r="D396" s="83" t="s">
        <v>220</v>
      </c>
      <c r="E396" t="s">
        <v>64</v>
      </c>
      <c r="F396" t="s">
        <v>64</v>
      </c>
      <c r="G396" t="s">
        <v>64</v>
      </c>
      <c r="H396" t="s">
        <v>64</v>
      </c>
      <c r="I396" t="s">
        <v>64</v>
      </c>
    </row>
    <row r="397" spans="1:9" x14ac:dyDescent="0.25">
      <c r="A397" s="83" t="s">
        <v>676</v>
      </c>
      <c r="B397" s="83" t="s">
        <v>533</v>
      </c>
      <c r="C397" s="83" t="s">
        <v>675</v>
      </c>
      <c r="D397" s="83" t="s">
        <v>223</v>
      </c>
      <c r="E397" t="s">
        <v>64</v>
      </c>
      <c r="F397" t="s">
        <v>64</v>
      </c>
      <c r="G397" t="s">
        <v>64</v>
      </c>
      <c r="H397" t="s">
        <v>64</v>
      </c>
      <c r="I397" t="s">
        <v>64</v>
      </c>
    </row>
    <row r="398" spans="1:9" x14ac:dyDescent="0.25">
      <c r="A398" s="83" t="s">
        <v>677</v>
      </c>
      <c r="B398" s="83" t="s">
        <v>533</v>
      </c>
      <c r="C398" s="83" t="s">
        <v>675</v>
      </c>
      <c r="D398" s="83" t="s">
        <v>225</v>
      </c>
      <c r="E398" t="s">
        <v>64</v>
      </c>
      <c r="F398" t="s">
        <v>64</v>
      </c>
      <c r="G398" t="s">
        <v>64</v>
      </c>
      <c r="H398" t="s">
        <v>64</v>
      </c>
      <c r="I398" t="s">
        <v>64</v>
      </c>
    </row>
    <row r="399" spans="1:9" x14ac:dyDescent="0.25">
      <c r="A399" s="83" t="s">
        <v>678</v>
      </c>
      <c r="B399" s="83" t="s">
        <v>533</v>
      </c>
      <c r="C399" s="83" t="s">
        <v>675</v>
      </c>
      <c r="D399" s="83" t="s">
        <v>227</v>
      </c>
      <c r="E399" t="s">
        <v>64</v>
      </c>
      <c r="F399" t="s">
        <v>64</v>
      </c>
      <c r="G399" t="s">
        <v>64</v>
      </c>
      <c r="H399" t="s">
        <v>64</v>
      </c>
      <c r="I399" t="s">
        <v>64</v>
      </c>
    </row>
    <row r="400" spans="1:9" x14ac:dyDescent="0.25">
      <c r="A400" s="83" t="s">
        <v>679</v>
      </c>
      <c r="B400" s="83" t="s">
        <v>533</v>
      </c>
      <c r="C400" s="83" t="s">
        <v>675</v>
      </c>
      <c r="D400" s="83" t="s">
        <v>229</v>
      </c>
      <c r="E400" t="s">
        <v>64</v>
      </c>
      <c r="F400" t="s">
        <v>64</v>
      </c>
      <c r="G400" t="s">
        <v>64</v>
      </c>
      <c r="H400" t="s">
        <v>64</v>
      </c>
      <c r="I400" t="s">
        <v>64</v>
      </c>
    </row>
    <row r="401" spans="1:9" x14ac:dyDescent="0.25">
      <c r="A401" s="83" t="s">
        <v>680</v>
      </c>
      <c r="B401" s="83" t="s">
        <v>533</v>
      </c>
      <c r="C401" s="83" t="s">
        <v>675</v>
      </c>
      <c r="D401" s="83" t="s">
        <v>231</v>
      </c>
      <c r="E401" t="s">
        <v>64</v>
      </c>
      <c r="F401" t="s">
        <v>64</v>
      </c>
      <c r="G401" t="s">
        <v>64</v>
      </c>
      <c r="H401" t="s">
        <v>64</v>
      </c>
      <c r="I401" t="s">
        <v>64</v>
      </c>
    </row>
  </sheetData>
  <mergeCells count="1">
    <mergeCell ref="C206:C2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1"/>
  <sheetViews>
    <sheetView zoomScale="70" zoomScaleNormal="70" workbookViewId="0">
      <selection activeCell="A47" sqref="A47:XFD47"/>
    </sheetView>
  </sheetViews>
  <sheetFormatPr baseColWidth="10" defaultRowHeight="15" x14ac:dyDescent="0.25"/>
  <cols>
    <col min="2" max="2" width="24.85546875" style="63" bestFit="1" customWidth="1"/>
    <col min="3" max="3" width="6" style="63" bestFit="1" customWidth="1"/>
    <col min="4" max="4" width="10" style="43" customWidth="1"/>
    <col min="5" max="5" width="12.85546875" style="43" customWidth="1"/>
    <col min="6" max="10" width="12.7109375" style="69" customWidth="1"/>
    <col min="11" max="15" width="12.7109375" style="11" customWidth="1"/>
    <col min="16" max="16" width="9" style="69" customWidth="1"/>
    <col min="17" max="17" width="103.85546875" style="63" customWidth="1"/>
    <col min="18" max="18" width="33.140625" style="43" customWidth="1"/>
    <col min="19" max="19" width="18.85546875" style="43" bestFit="1" customWidth="1"/>
    <col min="20" max="20" width="13.5703125" style="45" bestFit="1" customWidth="1"/>
    <col min="21" max="21" width="15" style="45" bestFit="1" customWidth="1"/>
    <col min="22" max="23" width="11.5703125" style="45" bestFit="1" customWidth="1"/>
    <col min="24" max="24" width="10.42578125" style="43" customWidth="1"/>
    <col min="25" max="25" width="14.85546875" style="43" bestFit="1" customWidth="1"/>
    <col min="26" max="26" width="17.140625" style="43" bestFit="1" customWidth="1"/>
    <col min="27" max="58" width="9.140625" style="45" customWidth="1"/>
  </cols>
  <sheetData>
    <row r="1" spans="2:58" x14ac:dyDescent="0.25">
      <c r="B1" s="70"/>
      <c r="C1" s="70"/>
      <c r="D1" s="71" t="s">
        <v>681</v>
      </c>
      <c r="E1" s="71"/>
      <c r="F1" s="41"/>
      <c r="G1" s="41"/>
      <c r="H1" s="41"/>
      <c r="I1" s="41"/>
      <c r="J1" s="41"/>
      <c r="K1" s="39" t="s">
        <v>682</v>
      </c>
      <c r="L1" s="39"/>
      <c r="M1" s="39"/>
      <c r="N1" s="39"/>
      <c r="O1" s="39"/>
      <c r="P1" s="40"/>
      <c r="Q1" s="49" t="s">
        <v>683</v>
      </c>
      <c r="R1" s="50" t="s">
        <v>684</v>
      </c>
      <c r="S1" s="50"/>
      <c r="T1" s="51"/>
      <c r="U1" s="51"/>
      <c r="V1" s="51"/>
      <c r="W1" s="51"/>
      <c r="AA1" s="43"/>
    </row>
    <row r="2" spans="2:58" s="1" customFormat="1" x14ac:dyDescent="0.25">
      <c r="C2" s="1" t="s">
        <v>685</v>
      </c>
      <c r="D2" s="2" t="s">
        <v>686</v>
      </c>
      <c r="E2" s="2" t="s">
        <v>687</v>
      </c>
      <c r="F2" s="4" t="s">
        <v>688</v>
      </c>
      <c r="G2" s="2" t="s">
        <v>686</v>
      </c>
      <c r="H2" s="2" t="s">
        <v>687</v>
      </c>
      <c r="I2" s="2" t="s">
        <v>686</v>
      </c>
      <c r="J2" s="2" t="s">
        <v>687</v>
      </c>
      <c r="K2" s="10" t="s">
        <v>686</v>
      </c>
      <c r="L2" s="10"/>
      <c r="M2" s="10"/>
      <c r="N2" s="10" t="s">
        <v>687</v>
      </c>
      <c r="O2" s="10"/>
      <c r="P2" s="4"/>
      <c r="R2" s="2" t="s">
        <v>8</v>
      </c>
      <c r="S2" s="2" t="s">
        <v>689</v>
      </c>
      <c r="T2" s="35" t="s">
        <v>4</v>
      </c>
      <c r="U2" s="35" t="s">
        <v>5</v>
      </c>
      <c r="V2" s="35" t="s">
        <v>6</v>
      </c>
      <c r="W2" s="35" t="s">
        <v>7</v>
      </c>
      <c r="Y2" s="2" t="s">
        <v>690</v>
      </c>
      <c r="Z2" s="2" t="s">
        <v>690</v>
      </c>
      <c r="AA2" s="43"/>
    </row>
    <row r="3" spans="2:58" s="1" customFormat="1" x14ac:dyDescent="0.25">
      <c r="B3" s="72"/>
      <c r="C3" s="72"/>
      <c r="D3" s="73" t="s">
        <v>691</v>
      </c>
      <c r="E3" s="73" t="s">
        <v>691</v>
      </c>
      <c r="F3" s="4" t="s">
        <v>692</v>
      </c>
      <c r="G3" s="2" t="s">
        <v>693</v>
      </c>
      <c r="H3" s="2" t="s">
        <v>693</v>
      </c>
      <c r="I3" s="2" t="s">
        <v>690</v>
      </c>
      <c r="J3" s="2" t="s">
        <v>690</v>
      </c>
      <c r="K3" s="10" t="s">
        <v>694</v>
      </c>
      <c r="L3" s="10" t="s">
        <v>695</v>
      </c>
      <c r="M3" s="10" t="s">
        <v>696</v>
      </c>
      <c r="N3" s="10" t="s">
        <v>694</v>
      </c>
      <c r="O3" s="10" t="s">
        <v>695</v>
      </c>
      <c r="P3" s="10" t="s">
        <v>696</v>
      </c>
      <c r="R3" s="2"/>
      <c r="S3" s="2"/>
      <c r="T3" s="35"/>
      <c r="U3" s="35"/>
      <c r="V3" s="35"/>
      <c r="W3" s="35"/>
      <c r="Y3" s="2"/>
      <c r="Z3" s="2"/>
      <c r="AA3" s="43"/>
    </row>
    <row r="4" spans="2:58" x14ac:dyDescent="0.25">
      <c r="B4" s="70"/>
      <c r="C4" s="70"/>
      <c r="D4" s="68"/>
      <c r="E4" s="68"/>
      <c r="Q4" t="s">
        <v>65</v>
      </c>
      <c r="R4" s="43">
        <f>INDEX(DATABASE!$1:$10000,MATCH($Q4,DATABASE!$A:$A,0),MATCH(R$2,DATABASE!$1:$1,0))+0</f>
        <v>0</v>
      </c>
      <c r="S4" s="43">
        <f>AVERAGE(T4:W4)</f>
        <v>135</v>
      </c>
      <c r="T4" s="45">
        <f>INDEX(DATABASE!$1:$10000,MATCH($Q4,DATABASE!$A:$A,0),MATCH(T$2,DATABASE!$1:$1,0))+0</f>
        <v>0</v>
      </c>
      <c r="U4" s="45">
        <f>INDEX(DATABASE!$1:$10000,MATCH($Q4,DATABASE!$A:$A,0),MATCH(U$2,DATABASE!$1:$1,0))+0</f>
        <v>90</v>
      </c>
      <c r="V4" s="45">
        <f>INDEX(DATABASE!$1:$10000,MATCH($Q4,DATABASE!$A:$A,0),MATCH(V$2,DATABASE!$1:$1,0))+0</f>
        <v>180</v>
      </c>
      <c r="W4" s="45">
        <f>INDEX(DATABASE!$1:$10000,MATCH($Q4,DATABASE!$A:$A,0),MATCH(W$2,DATABASE!$1:$1,0))+0</f>
        <v>270</v>
      </c>
      <c r="X4" s="43">
        <v>0</v>
      </c>
      <c r="Y4" s="44" t="str">
        <f t="shared" ref="Y4:Y10" si="0">IF(AA4,R3/R4*1000,"")</f>
        <v/>
      </c>
      <c r="Z4" s="44" t="str">
        <f t="shared" ref="Z4:Z10" si="1">IF(AA4,S3/S4*1000,"")</f>
        <v/>
      </c>
      <c r="AA4" s="43">
        <f t="shared" ref="AA4:AA35" si="2">IF(ISNUMBER(SEARCH("[W]",Q4)),1,0)</f>
        <v>0</v>
      </c>
    </row>
    <row r="5" spans="2:58" x14ac:dyDescent="0.25">
      <c r="B5" s="70"/>
      <c r="C5" s="70"/>
      <c r="D5" s="68"/>
      <c r="E5" s="68"/>
      <c r="Q5" t="s">
        <v>70</v>
      </c>
      <c r="R5" s="43">
        <f>INDEX(DATABASE!$1:$10000,MATCH($Q5,DATABASE!$A:$A,0),MATCH(R$2,DATABASE!$1:$1,0))+0</f>
        <v>8760</v>
      </c>
      <c r="S5" s="43">
        <f>AVERAGE(T5:W5)</f>
        <v>8760</v>
      </c>
      <c r="T5" s="45">
        <f>INDEX(DATABASE!$1:$10000,MATCH($Q5,DATABASE!$A:$A,0),MATCH(T$2,DATABASE!$1:$1,0))+0</f>
        <v>8760</v>
      </c>
      <c r="U5" s="45">
        <f>INDEX(DATABASE!$1:$10000,MATCH($Q5,DATABASE!$A:$A,0),MATCH(U$2,DATABASE!$1:$1,0))+0</f>
        <v>8760</v>
      </c>
      <c r="V5" s="45">
        <f>INDEX(DATABASE!$1:$10000,MATCH($Q5,DATABASE!$A:$A,0),MATCH(V$2,DATABASE!$1:$1,0))+0</f>
        <v>8760</v>
      </c>
      <c r="W5" s="45">
        <f>INDEX(DATABASE!$1:$10000,MATCH($Q5,DATABASE!$A:$A,0),MATCH(W$2,DATABASE!$1:$1,0))+0</f>
        <v>8760</v>
      </c>
      <c r="X5" s="43">
        <v>1</v>
      </c>
      <c r="Y5" s="44" t="str">
        <f t="shared" si="0"/>
        <v/>
      </c>
      <c r="Z5" s="44" t="str">
        <f t="shared" si="1"/>
        <v/>
      </c>
      <c r="AA5" s="43">
        <f t="shared" si="2"/>
        <v>0</v>
      </c>
    </row>
    <row r="6" spans="2:58" ht="15.75" customHeight="1" x14ac:dyDescent="0.25">
      <c r="Y6" s="44" t="str">
        <f t="shared" si="0"/>
        <v/>
      </c>
      <c r="Z6" s="44" t="str">
        <f t="shared" si="1"/>
        <v/>
      </c>
      <c r="AA6" s="43">
        <f t="shared" si="2"/>
        <v>0</v>
      </c>
    </row>
    <row r="7" spans="2:58" s="47" customFormat="1" ht="15.75" customHeight="1" x14ac:dyDescent="0.25">
      <c r="B7" s="47" t="s">
        <v>401</v>
      </c>
      <c r="C7" s="47" t="s">
        <v>694</v>
      </c>
      <c r="D7" s="6">
        <f>IF(NOT($X7),R7,"")/1000*277.778</f>
        <v>1037.3869410200002</v>
      </c>
      <c r="E7" s="6">
        <f>IF(NOT($X7),S7,"")/1000*277.778</f>
        <v>1037.3869410200002</v>
      </c>
      <c r="F7" s="69">
        <f t="shared" ref="F7:F48" si="3">IF(AND(NOT($X7),E7),(E7-D7)/E7,"")</f>
        <v>0</v>
      </c>
      <c r="G7" s="68">
        <f t="shared" ref="G7:G48" si="4">IF( AND( $X8, NOT(ISERR(R8)) ),R8/1000,"")</f>
        <v>288.62409000000002</v>
      </c>
      <c r="H7" s="68">
        <f t="shared" ref="H7:H48" si="5">IF( AND( $X8, NOT(ISERR(S8)) ),S8/1000,"")</f>
        <v>288.62409000000002</v>
      </c>
      <c r="I7" s="68">
        <f t="shared" ref="I7:I48" si="6">IF( AND( $X8, NOT(ISERR(Y8)) ),Y8,"")</f>
        <v>12.939287223045033</v>
      </c>
      <c r="J7" s="68">
        <f t="shared" ref="J7:J48" si="7">IF( AND( $X8, NOT(ISERR(Z8)) ),Z8,"")</f>
        <v>12.939287223045033</v>
      </c>
      <c r="K7" s="11">
        <f t="shared" ref="K7:M26" si="8">IF($C7=K$3,$D7,0)</f>
        <v>1037.3869410200002</v>
      </c>
      <c r="L7" s="11">
        <f t="shared" si="8"/>
        <v>0</v>
      </c>
      <c r="M7" s="11">
        <f t="shared" si="8"/>
        <v>0</v>
      </c>
      <c r="N7" s="11">
        <f t="shared" ref="N7:P26" si="9">IF($C7=N$3,$E7,0)</f>
        <v>1037.3869410200002</v>
      </c>
      <c r="O7" s="11">
        <f t="shared" si="9"/>
        <v>0</v>
      </c>
      <c r="P7" s="11">
        <f t="shared" si="9"/>
        <v>0</v>
      </c>
      <c r="Q7" s="47" t="s">
        <v>88</v>
      </c>
      <c r="R7" s="43">
        <f>INDEX(DATABASE!$1:$10000,MATCH($Q7,DATABASE!$A:$A,0),MATCH(R$2,DATABASE!$1:$1,0))+0</f>
        <v>3734.59</v>
      </c>
      <c r="S7" s="43">
        <f t="shared" ref="S7:S48" si="10">AVERAGE(T7:W7)</f>
        <v>3734.59</v>
      </c>
      <c r="T7" s="45">
        <f>INDEX(DATABASE!$1:$10000,MATCH($Q7,DATABASE!$A:$A,0),MATCH(T$2,DATABASE!$1:$1,0))+0</f>
        <v>3734.59</v>
      </c>
      <c r="U7" s="45">
        <f>INDEX(DATABASE!$1:$10000,MATCH($Q7,DATABASE!$A:$A,0),MATCH(U$2,DATABASE!$1:$1,0))+0</f>
        <v>3734.59</v>
      </c>
      <c r="V7" s="45">
        <f>INDEX(DATABASE!$1:$10000,MATCH($Q7,DATABASE!$A:$A,0),MATCH(V$2,DATABASE!$1:$1,0))+0</f>
        <v>3734.59</v>
      </c>
      <c r="W7" s="45">
        <f>INDEX(DATABASE!$1:$10000,MATCH($Q7,DATABASE!$A:$A,0),MATCH(W$2,DATABASE!$1:$1,0))+0</f>
        <v>3734.59</v>
      </c>
      <c r="X7" s="6">
        <v>0</v>
      </c>
      <c r="Y7" s="44" t="str">
        <f t="shared" si="0"/>
        <v/>
      </c>
      <c r="Z7" s="44" t="str">
        <f t="shared" si="1"/>
        <v/>
      </c>
      <c r="AA7" s="43">
        <f t="shared" si="2"/>
        <v>0</v>
      </c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</row>
    <row r="8" spans="2:58" x14ac:dyDescent="0.25">
      <c r="F8" s="69" t="str">
        <f t="shared" si="3"/>
        <v/>
      </c>
      <c r="G8" s="68" t="str">
        <f t="shared" si="4"/>
        <v/>
      </c>
      <c r="H8" s="68" t="str">
        <f t="shared" si="5"/>
        <v/>
      </c>
      <c r="I8" s="68" t="str">
        <f t="shared" si="6"/>
        <v/>
      </c>
      <c r="J8" s="68" t="str">
        <f t="shared" si="7"/>
        <v/>
      </c>
      <c r="K8" s="11">
        <f t="shared" si="8"/>
        <v>0</v>
      </c>
      <c r="L8" s="11">
        <f t="shared" si="8"/>
        <v>0</v>
      </c>
      <c r="M8" s="11">
        <f t="shared" si="8"/>
        <v>0</v>
      </c>
      <c r="N8" s="11">
        <f t="shared" si="9"/>
        <v>0</v>
      </c>
      <c r="O8" s="11">
        <f t="shared" si="9"/>
        <v>0</v>
      </c>
      <c r="P8" s="11">
        <f t="shared" si="9"/>
        <v>0</v>
      </c>
      <c r="Q8" t="s">
        <v>91</v>
      </c>
      <c r="R8" s="43">
        <f>INDEX(DATABASE!$1:$10000,MATCH($Q8,DATABASE!$A:$A,0),MATCH(R$2,DATABASE!$1:$1,0))+0</f>
        <v>288624.09000000003</v>
      </c>
      <c r="S8" s="43">
        <f t="shared" si="10"/>
        <v>288624.09000000003</v>
      </c>
      <c r="T8" s="45">
        <f>INDEX(DATABASE!$1:$10000,MATCH($Q8,DATABASE!$A:$A,0),MATCH(T$2,DATABASE!$1:$1,0))+0</f>
        <v>288624.09000000003</v>
      </c>
      <c r="U8" s="45">
        <f>INDEX(DATABASE!$1:$10000,MATCH($Q8,DATABASE!$A:$A,0),MATCH(U$2,DATABASE!$1:$1,0))+0</f>
        <v>288624.09000000003</v>
      </c>
      <c r="V8" s="45">
        <f>INDEX(DATABASE!$1:$10000,MATCH($Q8,DATABASE!$A:$A,0),MATCH(V$2,DATABASE!$1:$1,0))+0</f>
        <v>288624.09000000003</v>
      </c>
      <c r="W8" s="45">
        <f>INDEX(DATABASE!$1:$10000,MATCH($Q8,DATABASE!$A:$A,0),MATCH(W$2,DATABASE!$1:$1,0))+0</f>
        <v>288624.09000000003</v>
      </c>
      <c r="X8">
        <v>1</v>
      </c>
      <c r="Y8" s="44">
        <f t="shared" si="0"/>
        <v>12.939287223045033</v>
      </c>
      <c r="Z8" s="44">
        <f t="shared" si="1"/>
        <v>12.939287223045033</v>
      </c>
      <c r="AA8" s="43">
        <f t="shared" si="2"/>
        <v>1</v>
      </c>
    </row>
    <row r="9" spans="2:58" s="47" customFormat="1" ht="15.75" customHeight="1" x14ac:dyDescent="0.25">
      <c r="B9" s="47" t="s">
        <v>248</v>
      </c>
      <c r="C9" s="47" t="s">
        <v>694</v>
      </c>
      <c r="D9" s="6">
        <f>IF(NOT($X9),R9,"")/1000*277.778</f>
        <v>47.772260440000004</v>
      </c>
      <c r="E9" s="6">
        <f>IF(NOT($X9),S9,"")/1000*277.778</f>
        <v>47.772260440000004</v>
      </c>
      <c r="F9" s="69">
        <f t="shared" si="3"/>
        <v>0</v>
      </c>
      <c r="G9" s="68">
        <f t="shared" si="4"/>
        <v>0</v>
      </c>
      <c r="H9" s="68">
        <f t="shared" si="5"/>
        <v>0</v>
      </c>
      <c r="I9" s="68" t="str">
        <f t="shared" si="6"/>
        <v/>
      </c>
      <c r="J9" s="68" t="str">
        <f t="shared" si="7"/>
        <v/>
      </c>
      <c r="K9" s="11">
        <f t="shared" si="8"/>
        <v>47.772260440000004</v>
      </c>
      <c r="L9" s="11">
        <f t="shared" si="8"/>
        <v>0</v>
      </c>
      <c r="M9" s="11">
        <f t="shared" si="8"/>
        <v>0</v>
      </c>
      <c r="N9" s="11">
        <f t="shared" si="9"/>
        <v>47.772260440000004</v>
      </c>
      <c r="O9" s="11">
        <f t="shared" si="9"/>
        <v>0</v>
      </c>
      <c r="P9" s="11">
        <f t="shared" si="9"/>
        <v>0</v>
      </c>
      <c r="Q9" s="47" t="s">
        <v>697</v>
      </c>
      <c r="R9" s="43">
        <f>INDEX(DATABASE!$1:$10000,MATCH($Q9,DATABASE!$A:$A,0),MATCH(R$2,DATABASE!$1:$1,0))+0</f>
        <v>171.98</v>
      </c>
      <c r="S9" s="43">
        <f t="shared" si="10"/>
        <v>171.98</v>
      </c>
      <c r="T9" s="45">
        <f>INDEX(DATABASE!$1:$10000,MATCH($Q9,DATABASE!$A:$A,0),MATCH(T$2,DATABASE!$1:$1,0))+0</f>
        <v>171.98</v>
      </c>
      <c r="U9" s="45">
        <f>INDEX(DATABASE!$1:$10000,MATCH($Q9,DATABASE!$A:$A,0),MATCH(U$2,DATABASE!$1:$1,0))+0</f>
        <v>171.98</v>
      </c>
      <c r="V9" s="45">
        <f>INDEX(DATABASE!$1:$10000,MATCH($Q9,DATABASE!$A:$A,0),MATCH(V$2,DATABASE!$1:$1,0))+0</f>
        <v>171.98</v>
      </c>
      <c r="W9" s="45">
        <f>INDEX(DATABASE!$1:$10000,MATCH($Q9,DATABASE!$A:$A,0),MATCH(W$2,DATABASE!$1:$1,0))+0</f>
        <v>171.98</v>
      </c>
      <c r="X9" s="6">
        <v>0</v>
      </c>
      <c r="Y9" s="44" t="str">
        <f t="shared" si="0"/>
        <v/>
      </c>
      <c r="Z9" s="44" t="str">
        <f t="shared" si="1"/>
        <v/>
      </c>
      <c r="AA9" s="43">
        <f t="shared" si="2"/>
        <v>0</v>
      </c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</row>
    <row r="10" spans="2:58" x14ac:dyDescent="0.25">
      <c r="F10" s="69" t="str">
        <f t="shared" si="3"/>
        <v/>
      </c>
      <c r="G10" s="68" t="str">
        <f t="shared" si="4"/>
        <v/>
      </c>
      <c r="H10" s="68" t="str">
        <f t="shared" si="5"/>
        <v/>
      </c>
      <c r="I10" s="68" t="str">
        <f t="shared" si="6"/>
        <v/>
      </c>
      <c r="J10" s="68" t="str">
        <f t="shared" si="7"/>
        <v/>
      </c>
      <c r="K10" s="11">
        <f t="shared" si="8"/>
        <v>0</v>
      </c>
      <c r="L10" s="11">
        <f t="shared" si="8"/>
        <v>0</v>
      </c>
      <c r="M10" s="11">
        <f t="shared" si="8"/>
        <v>0</v>
      </c>
      <c r="N10" s="11">
        <f t="shared" si="9"/>
        <v>0</v>
      </c>
      <c r="O10" s="11">
        <f t="shared" si="9"/>
        <v>0</v>
      </c>
      <c r="P10" s="11">
        <f t="shared" si="9"/>
        <v>0</v>
      </c>
      <c r="Q10" s="47" t="s">
        <v>698</v>
      </c>
      <c r="R10" s="43">
        <f>INDEX(DATABASE!$1:$10000,MATCH($Q10,DATABASE!$A:$A,0),MATCH(R$2,DATABASE!$1:$1,0))+0</f>
        <v>0</v>
      </c>
      <c r="S10" s="43">
        <f t="shared" si="10"/>
        <v>0</v>
      </c>
      <c r="T10" s="45">
        <f>INDEX(DATABASE!$1:$10000,MATCH($Q10,DATABASE!$A:$A,0),MATCH(T$2,DATABASE!$1:$1,0))+0</f>
        <v>0</v>
      </c>
      <c r="U10" s="45">
        <f>INDEX(DATABASE!$1:$10000,MATCH($Q10,DATABASE!$A:$A,0),MATCH(U$2,DATABASE!$1:$1,0))+0</f>
        <v>0</v>
      </c>
      <c r="V10" s="45">
        <f>INDEX(DATABASE!$1:$10000,MATCH($Q10,DATABASE!$A:$A,0),MATCH(V$2,DATABASE!$1:$1,0))+0</f>
        <v>0</v>
      </c>
      <c r="W10" s="45">
        <f>INDEX(DATABASE!$1:$10000,MATCH($Q10,DATABASE!$A:$A,0),MATCH(W$2,DATABASE!$1:$1,0))+0</f>
        <v>0</v>
      </c>
      <c r="X10">
        <v>1</v>
      </c>
      <c r="Y10" s="44" t="e">
        <f t="shared" si="0"/>
        <v>#DIV/0!</v>
      </c>
      <c r="Z10" s="44" t="e">
        <f t="shared" si="1"/>
        <v>#DIV/0!</v>
      </c>
      <c r="AA10" s="43">
        <f t="shared" si="2"/>
        <v>1</v>
      </c>
    </row>
    <row r="11" spans="2:58" s="47" customFormat="1" ht="15.75" customHeight="1" x14ac:dyDescent="0.25">
      <c r="B11" s="47" t="s">
        <v>699</v>
      </c>
      <c r="C11" s="47" t="s">
        <v>694</v>
      </c>
      <c r="D11" s="6">
        <f>IF(NOT($X11),R11,"")/1000*277.778</f>
        <v>138.66955538000002</v>
      </c>
      <c r="E11" s="6">
        <f>IF(NOT($X11),S11,"")/1000*277.778</f>
        <v>0</v>
      </c>
      <c r="F11" s="69" t="str">
        <f t="shared" si="3"/>
        <v/>
      </c>
      <c r="G11" s="68">
        <f t="shared" si="4"/>
        <v>145.91907</v>
      </c>
      <c r="H11" s="68">
        <f t="shared" si="5"/>
        <v>0</v>
      </c>
      <c r="I11" s="68">
        <f t="shared" si="6"/>
        <v>3.4211429664402329</v>
      </c>
      <c r="J11" s="68" t="str">
        <f t="shared" si="7"/>
        <v/>
      </c>
      <c r="K11" s="11">
        <f t="shared" si="8"/>
        <v>138.66955538000002</v>
      </c>
      <c r="L11" s="11">
        <f t="shared" si="8"/>
        <v>0</v>
      </c>
      <c r="M11" s="11">
        <f t="shared" si="8"/>
        <v>0</v>
      </c>
      <c r="N11" s="11">
        <f t="shared" si="9"/>
        <v>0</v>
      </c>
      <c r="O11" s="11">
        <f t="shared" si="9"/>
        <v>0</v>
      </c>
      <c r="P11" s="11">
        <f t="shared" si="9"/>
        <v>0</v>
      </c>
      <c r="Q11" s="47" t="s">
        <v>97</v>
      </c>
      <c r="R11" s="43">
        <f>INDEX(DATABASE!$1:$10000,MATCH($Q11,DATABASE!$A:$A,0),MATCH(R$2,DATABASE!$1:$1,0))+0</f>
        <v>499.21</v>
      </c>
      <c r="S11" s="43">
        <f t="shared" si="10"/>
        <v>0</v>
      </c>
      <c r="T11" s="45">
        <f>INDEX(DATABASE!$1:$10000,MATCH($Q11,DATABASE!$A:$A,0),MATCH(T$2,DATABASE!$1:$1,0))+0</f>
        <v>0</v>
      </c>
      <c r="U11" s="45">
        <f>INDEX(DATABASE!$1:$10000,MATCH($Q11,DATABASE!$A:$A,0),MATCH(U$2,DATABASE!$1:$1,0))+0</f>
        <v>0</v>
      </c>
      <c r="V11" s="45">
        <f>INDEX(DATABASE!$1:$10000,MATCH($Q11,DATABASE!$A:$A,0),MATCH(V$2,DATABASE!$1:$1,0))+0</f>
        <v>0</v>
      </c>
      <c r="W11" s="45">
        <f>INDEX(DATABASE!$1:$10000,MATCH($Q11,DATABASE!$A:$A,0),MATCH(W$2,DATABASE!$1:$1,0))+0</f>
        <v>0</v>
      </c>
      <c r="X11" s="6">
        <v>0</v>
      </c>
      <c r="Y11" s="44" t="str">
        <f>IF(AA11,R8/R11*1000,"")</f>
        <v/>
      </c>
      <c r="Z11" s="44" t="str">
        <f>IF(AA11,S8/S11*1000,"")</f>
        <v/>
      </c>
      <c r="AA11" s="43">
        <f t="shared" si="2"/>
        <v>0</v>
      </c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</row>
    <row r="12" spans="2:58" x14ac:dyDescent="0.25">
      <c r="F12" s="69" t="str">
        <f t="shared" si="3"/>
        <v/>
      </c>
      <c r="G12" s="68" t="str">
        <f t="shared" si="4"/>
        <v/>
      </c>
      <c r="H12" s="68" t="str">
        <f t="shared" si="5"/>
        <v/>
      </c>
      <c r="I12" s="68" t="str">
        <f t="shared" si="6"/>
        <v/>
      </c>
      <c r="J12" s="68" t="str">
        <f t="shared" si="7"/>
        <v/>
      </c>
      <c r="K12" s="11">
        <f t="shared" si="8"/>
        <v>0</v>
      </c>
      <c r="L12" s="11">
        <f t="shared" si="8"/>
        <v>0</v>
      </c>
      <c r="M12" s="11">
        <f t="shared" si="8"/>
        <v>0</v>
      </c>
      <c r="N12" s="11">
        <f t="shared" si="9"/>
        <v>0</v>
      </c>
      <c r="O12" s="11">
        <f t="shared" si="9"/>
        <v>0</v>
      </c>
      <c r="P12" s="11">
        <f t="shared" si="9"/>
        <v>0</v>
      </c>
      <c r="Q12" t="s">
        <v>100</v>
      </c>
      <c r="R12" s="43">
        <f>INDEX(DATABASE!$1:$10000,MATCH($Q12,DATABASE!$A:$A,0),MATCH(R$2,DATABASE!$1:$1,0))+0</f>
        <v>145919.07</v>
      </c>
      <c r="S12" s="43">
        <f t="shared" si="10"/>
        <v>0</v>
      </c>
      <c r="T12" s="45">
        <f>INDEX(DATABASE!$1:$10000,MATCH($Q12,DATABASE!$A:$A,0),MATCH(T$2,DATABASE!$1:$1,0))+0</f>
        <v>0</v>
      </c>
      <c r="U12" s="45">
        <f>INDEX(DATABASE!$1:$10000,MATCH($Q12,DATABASE!$A:$A,0),MATCH(U$2,DATABASE!$1:$1,0))+0</f>
        <v>0</v>
      </c>
      <c r="V12" s="45">
        <f>INDEX(DATABASE!$1:$10000,MATCH($Q12,DATABASE!$A:$A,0),MATCH(V$2,DATABASE!$1:$1,0))+0</f>
        <v>0</v>
      </c>
      <c r="W12" s="45">
        <f>INDEX(DATABASE!$1:$10000,MATCH($Q12,DATABASE!$A:$A,0),MATCH(W$2,DATABASE!$1:$1,0))+0</f>
        <v>0</v>
      </c>
      <c r="X12">
        <v>1</v>
      </c>
      <c r="Y12" s="44">
        <f t="shared" ref="Y12:Y20" si="11">IF(AA12,R11/R12*1000,"")</f>
        <v>3.4211429664402329</v>
      </c>
      <c r="Z12" s="44" t="e">
        <f t="shared" ref="Z12:Z20" si="12">IF(AA12,S11/S12*1000,"")</f>
        <v>#DIV/0!</v>
      </c>
      <c r="AA12" s="43">
        <f t="shared" si="2"/>
        <v>1</v>
      </c>
    </row>
    <row r="13" spans="2:58" x14ac:dyDescent="0.25">
      <c r="B13" t="s">
        <v>700</v>
      </c>
      <c r="C13" t="s">
        <v>695</v>
      </c>
      <c r="D13" s="6">
        <f>IF(NOT($X13),R13,"")/1000*277.778</f>
        <v>0</v>
      </c>
      <c r="E13" s="6">
        <f>IF(NOT($X13),S13,"")/1000*277.778</f>
        <v>0</v>
      </c>
      <c r="F13" s="69" t="str">
        <f t="shared" si="3"/>
        <v/>
      </c>
      <c r="G13" s="68">
        <f t="shared" si="4"/>
        <v>0</v>
      </c>
      <c r="H13" s="68">
        <f t="shared" si="5"/>
        <v>0</v>
      </c>
      <c r="I13" s="68" t="str">
        <f t="shared" si="6"/>
        <v/>
      </c>
      <c r="J13" s="68" t="str">
        <f t="shared" si="7"/>
        <v/>
      </c>
      <c r="K13" s="11">
        <f t="shared" si="8"/>
        <v>0</v>
      </c>
      <c r="L13" s="11">
        <f t="shared" si="8"/>
        <v>0</v>
      </c>
      <c r="M13" s="11">
        <f t="shared" si="8"/>
        <v>0</v>
      </c>
      <c r="N13" s="11">
        <f t="shared" si="9"/>
        <v>0</v>
      </c>
      <c r="O13" s="11">
        <f t="shared" si="9"/>
        <v>0</v>
      </c>
      <c r="P13" s="11">
        <f t="shared" si="9"/>
        <v>0</v>
      </c>
      <c r="Q13" t="s">
        <v>102</v>
      </c>
      <c r="R13" s="43">
        <f>INDEX(DATABASE!$1:$10000,MATCH($Q13,DATABASE!$A:$A,0),MATCH(R$2,DATABASE!$1:$1,0))+0</f>
        <v>0</v>
      </c>
      <c r="S13" s="43">
        <f t="shared" si="10"/>
        <v>0</v>
      </c>
      <c r="T13" s="45">
        <f>INDEX(DATABASE!$1:$10000,MATCH($Q13,DATABASE!$A:$A,0),MATCH(T$2,DATABASE!$1:$1,0))+0</f>
        <v>0</v>
      </c>
      <c r="U13" s="45">
        <f>INDEX(DATABASE!$1:$10000,MATCH($Q13,DATABASE!$A:$A,0),MATCH(U$2,DATABASE!$1:$1,0))+0</f>
        <v>0</v>
      </c>
      <c r="V13" s="45">
        <f>INDEX(DATABASE!$1:$10000,MATCH($Q13,DATABASE!$A:$A,0),MATCH(V$2,DATABASE!$1:$1,0))+0</f>
        <v>0</v>
      </c>
      <c r="W13" s="45">
        <f>INDEX(DATABASE!$1:$10000,MATCH($Q13,DATABASE!$A:$A,0),MATCH(W$2,DATABASE!$1:$1,0))+0</f>
        <v>0</v>
      </c>
      <c r="X13">
        <v>0</v>
      </c>
      <c r="Y13" s="44" t="str">
        <f t="shared" si="11"/>
        <v/>
      </c>
      <c r="Z13" s="44" t="str">
        <f t="shared" si="12"/>
        <v/>
      </c>
      <c r="AA13" s="43">
        <f t="shared" si="2"/>
        <v>0</v>
      </c>
    </row>
    <row r="14" spans="2:58" x14ac:dyDescent="0.25">
      <c r="F14" s="69" t="str">
        <f t="shared" si="3"/>
        <v/>
      </c>
      <c r="G14" s="68" t="str">
        <f t="shared" si="4"/>
        <v/>
      </c>
      <c r="H14" s="68" t="str">
        <f t="shared" si="5"/>
        <v/>
      </c>
      <c r="I14" s="68" t="str">
        <f t="shared" si="6"/>
        <v/>
      </c>
      <c r="J14" s="68" t="str">
        <f t="shared" si="7"/>
        <v/>
      </c>
      <c r="K14" s="11">
        <f t="shared" si="8"/>
        <v>0</v>
      </c>
      <c r="L14" s="11">
        <f t="shared" si="8"/>
        <v>0</v>
      </c>
      <c r="M14" s="11">
        <f t="shared" si="8"/>
        <v>0</v>
      </c>
      <c r="N14" s="11">
        <f t="shared" si="9"/>
        <v>0</v>
      </c>
      <c r="O14" s="11">
        <f t="shared" si="9"/>
        <v>0</v>
      </c>
      <c r="P14" s="11">
        <f t="shared" si="9"/>
        <v>0</v>
      </c>
      <c r="Q14" t="s">
        <v>103</v>
      </c>
      <c r="R14" s="43">
        <f>INDEX(DATABASE!$1:$10000,MATCH($Q14,DATABASE!$A:$A,0),MATCH(R$2,DATABASE!$1:$1,0))+0</f>
        <v>0</v>
      </c>
      <c r="S14" s="43">
        <f t="shared" si="10"/>
        <v>0</v>
      </c>
      <c r="T14" s="45">
        <f>INDEX(DATABASE!$1:$10000,MATCH($Q14,DATABASE!$A:$A,0),MATCH(T$2,DATABASE!$1:$1,0))+0</f>
        <v>0</v>
      </c>
      <c r="U14" s="45">
        <f>INDEX(DATABASE!$1:$10000,MATCH($Q14,DATABASE!$A:$A,0),MATCH(U$2,DATABASE!$1:$1,0))+0</f>
        <v>0</v>
      </c>
      <c r="V14" s="45">
        <f>INDEX(DATABASE!$1:$10000,MATCH($Q14,DATABASE!$A:$A,0),MATCH(V$2,DATABASE!$1:$1,0))+0</f>
        <v>0</v>
      </c>
      <c r="W14" s="45">
        <f>INDEX(DATABASE!$1:$10000,MATCH($Q14,DATABASE!$A:$A,0),MATCH(W$2,DATABASE!$1:$1,0))+0</f>
        <v>0</v>
      </c>
      <c r="X14">
        <v>1</v>
      </c>
      <c r="Y14" s="44" t="e">
        <f t="shared" si="11"/>
        <v>#DIV/0!</v>
      </c>
      <c r="Z14" s="44" t="e">
        <f t="shared" si="12"/>
        <v>#DIV/0!</v>
      </c>
      <c r="AA14" s="43">
        <f t="shared" si="2"/>
        <v>1</v>
      </c>
    </row>
    <row r="15" spans="2:58" x14ac:dyDescent="0.25">
      <c r="B15" t="s">
        <v>701</v>
      </c>
      <c r="C15" t="s">
        <v>696</v>
      </c>
      <c r="D15" s="6">
        <f>IF(NOT($X15),R15,"")/1000*277.778</f>
        <v>0</v>
      </c>
      <c r="E15" s="6">
        <f>IF(NOT($X15),S15,"")/1000*277.778</f>
        <v>0</v>
      </c>
      <c r="F15" s="69" t="str">
        <f t="shared" si="3"/>
        <v/>
      </c>
      <c r="G15" s="68">
        <f t="shared" si="4"/>
        <v>0</v>
      </c>
      <c r="H15" s="68">
        <f t="shared" si="5"/>
        <v>0</v>
      </c>
      <c r="I15" s="68" t="str">
        <f t="shared" si="6"/>
        <v/>
      </c>
      <c r="J15" s="68" t="str">
        <f t="shared" si="7"/>
        <v/>
      </c>
      <c r="K15" s="11">
        <f t="shared" si="8"/>
        <v>0</v>
      </c>
      <c r="L15" s="11">
        <f t="shared" si="8"/>
        <v>0</v>
      </c>
      <c r="M15" s="11">
        <f t="shared" si="8"/>
        <v>0</v>
      </c>
      <c r="N15" s="11">
        <f t="shared" si="9"/>
        <v>0</v>
      </c>
      <c r="O15" s="11">
        <f t="shared" si="9"/>
        <v>0</v>
      </c>
      <c r="P15" s="11">
        <f t="shared" si="9"/>
        <v>0</v>
      </c>
      <c r="Q15" t="s">
        <v>104</v>
      </c>
      <c r="R15" s="43">
        <f>INDEX(DATABASE!$1:$10000,MATCH($Q15,DATABASE!$A:$A,0),MATCH(R$2,DATABASE!$1:$1,0))+0</f>
        <v>0</v>
      </c>
      <c r="S15" s="43">
        <f t="shared" si="10"/>
        <v>0</v>
      </c>
      <c r="T15" s="45">
        <f>INDEX(DATABASE!$1:$10000,MATCH($Q15,DATABASE!$A:$A,0),MATCH(T$2,DATABASE!$1:$1,0))+0</f>
        <v>0</v>
      </c>
      <c r="U15" s="45">
        <f>INDEX(DATABASE!$1:$10000,MATCH($Q15,DATABASE!$A:$A,0),MATCH(U$2,DATABASE!$1:$1,0))+0</f>
        <v>0</v>
      </c>
      <c r="V15" s="45">
        <f>INDEX(DATABASE!$1:$10000,MATCH($Q15,DATABASE!$A:$A,0),MATCH(V$2,DATABASE!$1:$1,0))+0</f>
        <v>0</v>
      </c>
      <c r="W15" s="45">
        <f>INDEX(DATABASE!$1:$10000,MATCH($Q15,DATABASE!$A:$A,0),MATCH(W$2,DATABASE!$1:$1,0))+0</f>
        <v>0</v>
      </c>
      <c r="X15">
        <v>0</v>
      </c>
      <c r="Y15" s="44" t="str">
        <f t="shared" si="11"/>
        <v/>
      </c>
      <c r="Z15" s="44" t="str">
        <f t="shared" si="12"/>
        <v/>
      </c>
      <c r="AA15" s="43">
        <f t="shared" si="2"/>
        <v>0</v>
      </c>
    </row>
    <row r="16" spans="2:58" ht="15.75" customHeight="1" x14ac:dyDescent="0.25">
      <c r="F16" s="69" t="str">
        <f t="shared" si="3"/>
        <v/>
      </c>
      <c r="G16" s="68" t="str">
        <f t="shared" si="4"/>
        <v/>
      </c>
      <c r="H16" s="68" t="str">
        <f t="shared" si="5"/>
        <v/>
      </c>
      <c r="I16" s="68" t="str">
        <f t="shared" si="6"/>
        <v/>
      </c>
      <c r="J16" s="68" t="str">
        <f t="shared" si="7"/>
        <v/>
      </c>
      <c r="K16" s="11">
        <f t="shared" si="8"/>
        <v>0</v>
      </c>
      <c r="L16" s="11">
        <f t="shared" si="8"/>
        <v>0</v>
      </c>
      <c r="M16" s="11">
        <f t="shared" si="8"/>
        <v>0</v>
      </c>
      <c r="N16" s="11">
        <f t="shared" si="9"/>
        <v>0</v>
      </c>
      <c r="O16" s="11">
        <f t="shared" si="9"/>
        <v>0</v>
      </c>
      <c r="P16" s="11">
        <f t="shared" si="9"/>
        <v>0</v>
      </c>
      <c r="Q16" t="s">
        <v>105</v>
      </c>
      <c r="R16" s="43">
        <f>INDEX(DATABASE!$1:$10000,MATCH($Q16,DATABASE!$A:$A,0),MATCH(R$2,DATABASE!$1:$1,0))+0</f>
        <v>0</v>
      </c>
      <c r="S16" s="43">
        <f t="shared" si="10"/>
        <v>0</v>
      </c>
      <c r="T16" s="45">
        <f>INDEX(DATABASE!$1:$10000,MATCH($Q16,DATABASE!$A:$A,0),MATCH(T$2,DATABASE!$1:$1,0))+0</f>
        <v>0</v>
      </c>
      <c r="U16" s="45">
        <f>INDEX(DATABASE!$1:$10000,MATCH($Q16,DATABASE!$A:$A,0),MATCH(U$2,DATABASE!$1:$1,0))+0</f>
        <v>0</v>
      </c>
      <c r="V16" s="45">
        <f>INDEX(DATABASE!$1:$10000,MATCH($Q16,DATABASE!$A:$A,0),MATCH(V$2,DATABASE!$1:$1,0))+0</f>
        <v>0</v>
      </c>
      <c r="W16" s="45">
        <f>INDEX(DATABASE!$1:$10000,MATCH($Q16,DATABASE!$A:$A,0),MATCH(W$2,DATABASE!$1:$1,0))+0</f>
        <v>0</v>
      </c>
      <c r="X16">
        <v>1</v>
      </c>
      <c r="Y16" s="44" t="e">
        <f t="shared" si="11"/>
        <v>#DIV/0!</v>
      </c>
      <c r="Z16" s="44" t="e">
        <f t="shared" si="12"/>
        <v>#DIV/0!</v>
      </c>
      <c r="AA16" s="43">
        <f t="shared" si="2"/>
        <v>1</v>
      </c>
    </row>
    <row r="17" spans="2:58" s="47" customFormat="1" ht="15.75" customHeight="1" x14ac:dyDescent="0.25">
      <c r="B17" s="47" t="s">
        <v>702</v>
      </c>
      <c r="C17" s="47" t="s">
        <v>694</v>
      </c>
      <c r="D17" s="6">
        <f>IF(NOT($X17),R17,"")/1000*277.778</f>
        <v>4.6527815000000006</v>
      </c>
      <c r="E17" s="6">
        <f>IF(NOT($X17),S17,"")/1000*277.778</f>
        <v>0</v>
      </c>
      <c r="F17" s="69" t="str">
        <f t="shared" si="3"/>
        <v/>
      </c>
      <c r="G17" s="68">
        <f t="shared" si="4"/>
        <v>0</v>
      </c>
      <c r="H17" s="68">
        <f t="shared" si="5"/>
        <v>0</v>
      </c>
      <c r="I17" s="68" t="str">
        <f t="shared" si="6"/>
        <v/>
      </c>
      <c r="J17" s="68" t="str">
        <f t="shared" si="7"/>
        <v/>
      </c>
      <c r="K17" s="6">
        <f t="shared" si="8"/>
        <v>4.6527815000000006</v>
      </c>
      <c r="L17" s="6">
        <f t="shared" si="8"/>
        <v>0</v>
      </c>
      <c r="M17" s="6">
        <f t="shared" si="8"/>
        <v>0</v>
      </c>
      <c r="N17" s="6">
        <f t="shared" si="9"/>
        <v>0</v>
      </c>
      <c r="O17" s="6">
        <f t="shared" si="9"/>
        <v>0</v>
      </c>
      <c r="P17" s="6">
        <f t="shared" si="9"/>
        <v>0</v>
      </c>
      <c r="Q17" s="47" t="s">
        <v>106</v>
      </c>
      <c r="R17" s="43">
        <f>INDEX(DATABASE!$1:$10000,MATCH($Q17,DATABASE!$A:$A,0),MATCH(R$2,DATABASE!$1:$1,0))+0</f>
        <v>16.75</v>
      </c>
      <c r="S17" s="6">
        <f t="shared" si="10"/>
        <v>0</v>
      </c>
      <c r="T17" s="45">
        <f>INDEX(DATABASE!$1:$10000,MATCH($Q17,DATABASE!$A:$A,0),MATCH(T$2,DATABASE!$1:$1,0))+0</f>
        <v>0</v>
      </c>
      <c r="U17" s="45">
        <f>INDEX(DATABASE!$1:$10000,MATCH($Q17,DATABASE!$A:$A,0),MATCH(U$2,DATABASE!$1:$1,0))+0</f>
        <v>0</v>
      </c>
      <c r="V17" s="45">
        <f>INDEX(DATABASE!$1:$10000,MATCH($Q17,DATABASE!$A:$A,0),MATCH(V$2,DATABASE!$1:$1,0))+0</f>
        <v>0</v>
      </c>
      <c r="W17" s="45">
        <f>INDEX(DATABASE!$1:$10000,MATCH($Q17,DATABASE!$A:$A,0),MATCH(W$2,DATABASE!$1:$1,0))+0</f>
        <v>0</v>
      </c>
      <c r="X17" s="6">
        <v>0</v>
      </c>
      <c r="Y17" s="44" t="str">
        <f t="shared" si="11"/>
        <v/>
      </c>
      <c r="Z17" s="44" t="str">
        <f t="shared" si="12"/>
        <v/>
      </c>
      <c r="AA17" s="43">
        <f t="shared" si="2"/>
        <v>0</v>
      </c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</row>
    <row r="18" spans="2:58" ht="15.75" customHeight="1" x14ac:dyDescent="0.25">
      <c r="F18" s="69" t="str">
        <f t="shared" si="3"/>
        <v/>
      </c>
      <c r="G18" s="68" t="str">
        <f t="shared" si="4"/>
        <v/>
      </c>
      <c r="H18" s="68" t="str">
        <f t="shared" si="5"/>
        <v/>
      </c>
      <c r="I18" s="68" t="str">
        <f t="shared" si="6"/>
        <v/>
      </c>
      <c r="J18" s="68" t="str">
        <f t="shared" si="7"/>
        <v/>
      </c>
      <c r="K18" s="11">
        <f t="shared" si="8"/>
        <v>0</v>
      </c>
      <c r="L18" s="11">
        <f t="shared" si="8"/>
        <v>0</v>
      </c>
      <c r="M18" s="11">
        <f t="shared" si="8"/>
        <v>0</v>
      </c>
      <c r="N18" s="11">
        <f t="shared" si="9"/>
        <v>0</v>
      </c>
      <c r="O18" s="11">
        <f t="shared" si="9"/>
        <v>0</v>
      </c>
      <c r="P18" s="43">
        <f t="shared" si="9"/>
        <v>0</v>
      </c>
      <c r="Q18" t="s">
        <v>109</v>
      </c>
      <c r="R18" s="43">
        <f>INDEX(DATABASE!$1:$10000,MATCH($Q18,DATABASE!$A:$A,0),MATCH(R$2,DATABASE!$1:$1,0))+0</f>
        <v>0</v>
      </c>
      <c r="S18" s="43">
        <f t="shared" si="10"/>
        <v>0</v>
      </c>
      <c r="T18" s="45">
        <f>INDEX(DATABASE!$1:$10000,MATCH($Q18,DATABASE!$A:$A,0),MATCH(T$2,DATABASE!$1:$1,0))+0</f>
        <v>0</v>
      </c>
      <c r="U18" s="45">
        <f>INDEX(DATABASE!$1:$10000,MATCH($Q18,DATABASE!$A:$A,0),MATCH(U$2,DATABASE!$1:$1,0))+0</f>
        <v>0</v>
      </c>
      <c r="V18" s="45">
        <f>INDEX(DATABASE!$1:$10000,MATCH($Q18,DATABASE!$A:$A,0),MATCH(V$2,DATABASE!$1:$1,0))+0</f>
        <v>0</v>
      </c>
      <c r="W18" s="45">
        <f>INDEX(DATABASE!$1:$10000,MATCH($Q18,DATABASE!$A:$A,0),MATCH(W$2,DATABASE!$1:$1,0))+0</f>
        <v>0</v>
      </c>
      <c r="X18">
        <v>1</v>
      </c>
      <c r="Y18" s="44" t="e">
        <f t="shared" si="11"/>
        <v>#DIV/0!</v>
      </c>
      <c r="Z18" s="44" t="e">
        <f t="shared" si="12"/>
        <v>#DIV/0!</v>
      </c>
      <c r="AA18" s="43">
        <f t="shared" si="2"/>
        <v>1</v>
      </c>
    </row>
    <row r="19" spans="2:58" s="47" customFormat="1" ht="15.75" customHeight="1" x14ac:dyDescent="0.25">
      <c r="B19" s="47" t="s">
        <v>702</v>
      </c>
      <c r="C19" s="47" t="s">
        <v>696</v>
      </c>
      <c r="D19" s="6">
        <f>IF(NOT($X19),R19,"")/1000*277.778</f>
        <v>0</v>
      </c>
      <c r="E19" s="6">
        <f>IF(NOT($X19),S19,"")/1000*277.778</f>
        <v>0</v>
      </c>
      <c r="F19" s="69" t="str">
        <f t="shared" si="3"/>
        <v/>
      </c>
      <c r="G19" s="68">
        <f t="shared" si="4"/>
        <v>0</v>
      </c>
      <c r="H19" s="68">
        <f t="shared" si="5"/>
        <v>0</v>
      </c>
      <c r="I19" s="68" t="str">
        <f t="shared" si="6"/>
        <v/>
      </c>
      <c r="J19" s="68" t="str">
        <f t="shared" si="7"/>
        <v/>
      </c>
      <c r="K19" s="6">
        <f t="shared" si="8"/>
        <v>0</v>
      </c>
      <c r="L19" s="6">
        <f t="shared" si="8"/>
        <v>0</v>
      </c>
      <c r="M19" s="6">
        <f t="shared" si="8"/>
        <v>0</v>
      </c>
      <c r="N19" s="6">
        <f t="shared" si="9"/>
        <v>0</v>
      </c>
      <c r="O19" s="6">
        <f t="shared" si="9"/>
        <v>0</v>
      </c>
      <c r="P19" s="6">
        <f t="shared" si="9"/>
        <v>0</v>
      </c>
      <c r="Q19" s="47" t="s">
        <v>112</v>
      </c>
      <c r="R19" s="43">
        <f>INDEX(DATABASE!$1:$10000,MATCH($Q19,DATABASE!$A:$A,0),MATCH(R$2,DATABASE!$1:$1,0))+0</f>
        <v>0</v>
      </c>
      <c r="S19" s="6">
        <f t="shared" si="10"/>
        <v>0</v>
      </c>
      <c r="T19" s="45">
        <f>INDEX(DATABASE!$1:$10000,MATCH($Q19,DATABASE!$A:$A,0),MATCH(T$2,DATABASE!$1:$1,0))+0</f>
        <v>0</v>
      </c>
      <c r="U19" s="45">
        <f>INDEX(DATABASE!$1:$10000,MATCH($Q19,DATABASE!$A:$A,0),MATCH(U$2,DATABASE!$1:$1,0))+0</f>
        <v>0</v>
      </c>
      <c r="V19" s="45">
        <f>INDEX(DATABASE!$1:$10000,MATCH($Q19,DATABASE!$A:$A,0),MATCH(V$2,DATABASE!$1:$1,0))+0</f>
        <v>0</v>
      </c>
      <c r="W19" s="45">
        <f>INDEX(DATABASE!$1:$10000,MATCH($Q19,DATABASE!$A:$A,0),MATCH(W$2,DATABASE!$1:$1,0))+0</f>
        <v>0</v>
      </c>
      <c r="X19" s="6">
        <v>0</v>
      </c>
      <c r="Y19" s="44" t="str">
        <f t="shared" si="11"/>
        <v/>
      </c>
      <c r="Z19" s="44" t="str">
        <f t="shared" si="12"/>
        <v/>
      </c>
      <c r="AA19" s="43">
        <f t="shared" si="2"/>
        <v>0</v>
      </c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</row>
    <row r="20" spans="2:58" ht="15.75" customHeight="1" x14ac:dyDescent="0.25">
      <c r="F20" s="69" t="str">
        <f t="shared" si="3"/>
        <v/>
      </c>
      <c r="G20" s="68" t="str">
        <f t="shared" si="4"/>
        <v/>
      </c>
      <c r="H20" s="68" t="str">
        <f t="shared" si="5"/>
        <v/>
      </c>
      <c r="I20" s="68" t="str">
        <f t="shared" si="6"/>
        <v/>
      </c>
      <c r="J20" s="68" t="str">
        <f t="shared" si="7"/>
        <v/>
      </c>
      <c r="K20" s="11">
        <f t="shared" si="8"/>
        <v>0</v>
      </c>
      <c r="L20" s="11">
        <f t="shared" si="8"/>
        <v>0</v>
      </c>
      <c r="M20" s="11">
        <f t="shared" si="8"/>
        <v>0</v>
      </c>
      <c r="N20" s="11">
        <f t="shared" si="9"/>
        <v>0</v>
      </c>
      <c r="O20" s="11">
        <f t="shared" si="9"/>
        <v>0</v>
      </c>
      <c r="P20" s="43">
        <f t="shared" si="9"/>
        <v>0</v>
      </c>
      <c r="Q20" t="s">
        <v>113</v>
      </c>
      <c r="R20" s="43">
        <f>INDEX(DATABASE!$1:$10000,MATCH($Q20,DATABASE!$A:$A,0),MATCH(R$2,DATABASE!$1:$1,0))+0</f>
        <v>0</v>
      </c>
      <c r="S20" s="43">
        <f t="shared" si="10"/>
        <v>0</v>
      </c>
      <c r="T20" s="45">
        <f>INDEX(DATABASE!$1:$10000,MATCH($Q20,DATABASE!$A:$A,0),MATCH(T$2,DATABASE!$1:$1,0))+0</f>
        <v>0</v>
      </c>
      <c r="U20" s="45">
        <f>INDEX(DATABASE!$1:$10000,MATCH($Q20,DATABASE!$A:$A,0),MATCH(U$2,DATABASE!$1:$1,0))+0</f>
        <v>0</v>
      </c>
      <c r="V20" s="45">
        <f>INDEX(DATABASE!$1:$10000,MATCH($Q20,DATABASE!$A:$A,0),MATCH(V$2,DATABASE!$1:$1,0))+0</f>
        <v>0</v>
      </c>
      <c r="W20" s="45">
        <f>INDEX(DATABASE!$1:$10000,MATCH($Q20,DATABASE!$A:$A,0),MATCH(W$2,DATABASE!$1:$1,0))+0</f>
        <v>0</v>
      </c>
      <c r="X20">
        <v>1</v>
      </c>
      <c r="Y20" s="44" t="e">
        <f t="shared" si="11"/>
        <v>#DIV/0!</v>
      </c>
      <c r="Z20" s="44" t="e">
        <f t="shared" si="12"/>
        <v>#DIV/0!</v>
      </c>
      <c r="AA20" s="43">
        <f t="shared" si="2"/>
        <v>1</v>
      </c>
    </row>
    <row r="21" spans="2:58" s="47" customFormat="1" ht="15.75" customHeight="1" x14ac:dyDescent="0.25">
      <c r="B21" s="47" t="s">
        <v>115</v>
      </c>
      <c r="C21" s="47" t="s">
        <v>694</v>
      </c>
      <c r="D21" s="6">
        <f>IF(NOT($X21),R21,"")/1000*277.778</f>
        <v>0</v>
      </c>
      <c r="E21" s="6">
        <f>IF(NOT($X21),S21,"")/1000*277.778</f>
        <v>0</v>
      </c>
      <c r="F21" s="69" t="str">
        <f t="shared" si="3"/>
        <v/>
      </c>
      <c r="G21" s="68">
        <f t="shared" si="4"/>
        <v>0</v>
      </c>
      <c r="H21" s="68">
        <f t="shared" si="5"/>
        <v>0</v>
      </c>
      <c r="I21" s="68" t="str">
        <f t="shared" si="6"/>
        <v/>
      </c>
      <c r="J21" s="68" t="str">
        <f t="shared" si="7"/>
        <v/>
      </c>
      <c r="K21" s="11">
        <f t="shared" si="8"/>
        <v>0</v>
      </c>
      <c r="L21" s="11">
        <f t="shared" si="8"/>
        <v>0</v>
      </c>
      <c r="M21" s="11">
        <f t="shared" si="8"/>
        <v>0</v>
      </c>
      <c r="N21" s="11">
        <f t="shared" si="9"/>
        <v>0</v>
      </c>
      <c r="O21" s="11">
        <f t="shared" si="9"/>
        <v>0</v>
      </c>
      <c r="P21" s="11">
        <f t="shared" si="9"/>
        <v>0</v>
      </c>
      <c r="Q21" s="47" t="s">
        <v>114</v>
      </c>
      <c r="R21" s="43">
        <f>INDEX(DATABASE!$1:$10000,MATCH($Q21,DATABASE!$A:$A,0),MATCH(R$2,DATABASE!$1:$1,0))+0</f>
        <v>0</v>
      </c>
      <c r="S21" s="43">
        <f t="shared" si="10"/>
        <v>0</v>
      </c>
      <c r="T21" s="45">
        <f>INDEX(DATABASE!$1:$10000,MATCH($Q21,DATABASE!$A:$A,0),MATCH(T$2,DATABASE!$1:$1,0))+0</f>
        <v>0</v>
      </c>
      <c r="U21" s="45">
        <f>INDEX(DATABASE!$1:$10000,MATCH($Q21,DATABASE!$A:$A,0),MATCH(U$2,DATABASE!$1:$1,0))+0</f>
        <v>0</v>
      </c>
      <c r="V21" s="45">
        <f>INDEX(DATABASE!$1:$10000,MATCH($Q21,DATABASE!$A:$A,0),MATCH(V$2,DATABASE!$1:$1,0))+0</f>
        <v>0</v>
      </c>
      <c r="W21" s="45">
        <f>INDEX(DATABASE!$1:$10000,MATCH($Q21,DATABASE!$A:$A,0),MATCH(W$2,DATABASE!$1:$1,0))+0</f>
        <v>0</v>
      </c>
      <c r="X21" s="6">
        <v>0</v>
      </c>
      <c r="Y21" s="44" t="str">
        <f>IF(AA21,R18/R21*1000,"")</f>
        <v/>
      </c>
      <c r="Z21" s="44" t="str">
        <f>IF(AA21,S18/S21*1000,"")</f>
        <v/>
      </c>
      <c r="AA21" s="43">
        <f t="shared" si="2"/>
        <v>0</v>
      </c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</row>
    <row r="22" spans="2:58" ht="15.75" customHeight="1" x14ac:dyDescent="0.25">
      <c r="F22" s="69" t="str">
        <f t="shared" si="3"/>
        <v/>
      </c>
      <c r="G22" s="68" t="str">
        <f t="shared" si="4"/>
        <v/>
      </c>
      <c r="H22" s="68" t="str">
        <f t="shared" si="5"/>
        <v/>
      </c>
      <c r="I22" s="68" t="str">
        <f t="shared" si="6"/>
        <v/>
      </c>
      <c r="J22" s="68" t="str">
        <f t="shared" si="7"/>
        <v/>
      </c>
      <c r="K22" s="11">
        <f t="shared" si="8"/>
        <v>0</v>
      </c>
      <c r="L22" s="11">
        <f t="shared" si="8"/>
        <v>0</v>
      </c>
      <c r="M22" s="11">
        <f t="shared" si="8"/>
        <v>0</v>
      </c>
      <c r="N22" s="11">
        <f t="shared" si="9"/>
        <v>0</v>
      </c>
      <c r="O22" s="11">
        <f t="shared" si="9"/>
        <v>0</v>
      </c>
      <c r="P22" s="43">
        <f t="shared" si="9"/>
        <v>0</v>
      </c>
      <c r="Q22" t="s">
        <v>116</v>
      </c>
      <c r="R22" s="43">
        <f>INDEX(DATABASE!$1:$10000,MATCH($Q22,DATABASE!$A:$A,0),MATCH(R$2,DATABASE!$1:$1,0))+0</f>
        <v>0</v>
      </c>
      <c r="S22" s="43">
        <f t="shared" si="10"/>
        <v>0</v>
      </c>
      <c r="T22" s="45">
        <f>INDEX(DATABASE!$1:$10000,MATCH($Q22,DATABASE!$A:$A,0),MATCH(T$2,DATABASE!$1:$1,0))+0</f>
        <v>0</v>
      </c>
      <c r="U22" s="45">
        <f>INDEX(DATABASE!$1:$10000,MATCH($Q22,DATABASE!$A:$A,0),MATCH(U$2,DATABASE!$1:$1,0))+0</f>
        <v>0</v>
      </c>
      <c r="V22" s="45">
        <f>INDEX(DATABASE!$1:$10000,MATCH($Q22,DATABASE!$A:$A,0),MATCH(V$2,DATABASE!$1:$1,0))+0</f>
        <v>0</v>
      </c>
      <c r="W22" s="45">
        <f>INDEX(DATABASE!$1:$10000,MATCH($Q22,DATABASE!$A:$A,0),MATCH(W$2,DATABASE!$1:$1,0))+0</f>
        <v>0</v>
      </c>
      <c r="X22">
        <v>1</v>
      </c>
      <c r="Y22" s="44" t="e">
        <f t="shared" ref="Y22:Y42" si="13">IF(AA22,R21/R22*1000,"")</f>
        <v>#DIV/0!</v>
      </c>
      <c r="Z22" s="44" t="e">
        <f t="shared" ref="Z22:Z42" si="14">IF(AA22,S21/S22*1000,"")</f>
        <v>#DIV/0!</v>
      </c>
      <c r="AA22" s="43">
        <f t="shared" si="2"/>
        <v>1</v>
      </c>
    </row>
    <row r="23" spans="2:58" s="47" customFormat="1" ht="15.75" customHeight="1" x14ac:dyDescent="0.25">
      <c r="B23" s="47" t="s">
        <v>703</v>
      </c>
      <c r="C23" s="47" t="s">
        <v>694</v>
      </c>
      <c r="D23" s="6">
        <f>IF(NOT($X23),R23,"")/1000*277.778</f>
        <v>0</v>
      </c>
      <c r="E23" s="6">
        <f>IF(NOT($X23),S23,"")/1000*277.778</f>
        <v>0</v>
      </c>
      <c r="F23" s="69" t="str">
        <f t="shared" si="3"/>
        <v/>
      </c>
      <c r="G23" s="68">
        <f t="shared" si="4"/>
        <v>0</v>
      </c>
      <c r="H23" s="68">
        <f t="shared" si="5"/>
        <v>0</v>
      </c>
      <c r="I23" s="68" t="str">
        <f t="shared" si="6"/>
        <v/>
      </c>
      <c r="J23" s="68" t="str">
        <f t="shared" si="7"/>
        <v/>
      </c>
      <c r="K23" s="11">
        <f t="shared" si="8"/>
        <v>0</v>
      </c>
      <c r="L23" s="11">
        <f t="shared" si="8"/>
        <v>0</v>
      </c>
      <c r="M23" s="11">
        <f t="shared" si="8"/>
        <v>0</v>
      </c>
      <c r="N23" s="11">
        <f t="shared" si="9"/>
        <v>0</v>
      </c>
      <c r="O23" s="11">
        <f t="shared" si="9"/>
        <v>0</v>
      </c>
      <c r="P23" s="11">
        <f t="shared" si="9"/>
        <v>0</v>
      </c>
      <c r="Q23" s="47" t="s">
        <v>121</v>
      </c>
      <c r="R23" s="43">
        <f>INDEX(DATABASE!$1:$10000,MATCH($Q23,DATABASE!$A:$A,0),MATCH(R$2,DATABASE!$1:$1,0))+0</f>
        <v>0</v>
      </c>
      <c r="S23" s="43">
        <f t="shared" si="10"/>
        <v>0</v>
      </c>
      <c r="T23" s="45">
        <f>INDEX(DATABASE!$1:$10000,MATCH($Q23,DATABASE!$A:$A,0),MATCH(T$2,DATABASE!$1:$1,0))+0</f>
        <v>0</v>
      </c>
      <c r="U23" s="45">
        <f>INDEX(DATABASE!$1:$10000,MATCH($Q23,DATABASE!$A:$A,0),MATCH(U$2,DATABASE!$1:$1,0))+0</f>
        <v>0</v>
      </c>
      <c r="V23" s="45">
        <f>INDEX(DATABASE!$1:$10000,MATCH($Q23,DATABASE!$A:$A,0),MATCH(V$2,DATABASE!$1:$1,0))+0</f>
        <v>0</v>
      </c>
      <c r="W23" s="45">
        <f>INDEX(DATABASE!$1:$10000,MATCH($Q23,DATABASE!$A:$A,0),MATCH(W$2,DATABASE!$1:$1,0))+0</f>
        <v>0</v>
      </c>
      <c r="X23" s="6">
        <v>0</v>
      </c>
      <c r="Y23" s="44" t="str">
        <f t="shared" si="13"/>
        <v/>
      </c>
      <c r="Z23" s="44" t="str">
        <f t="shared" si="14"/>
        <v/>
      </c>
      <c r="AA23" s="43">
        <f t="shared" si="2"/>
        <v>0</v>
      </c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</row>
    <row r="24" spans="2:58" ht="15.75" customHeight="1" x14ac:dyDescent="0.25">
      <c r="D24" s="6"/>
      <c r="E24" s="6"/>
      <c r="F24" s="69" t="str">
        <f t="shared" si="3"/>
        <v/>
      </c>
      <c r="G24" s="68" t="str">
        <f t="shared" si="4"/>
        <v/>
      </c>
      <c r="H24" s="68" t="str">
        <f t="shared" si="5"/>
        <v/>
      </c>
      <c r="I24" s="68" t="str">
        <f t="shared" si="6"/>
        <v/>
      </c>
      <c r="J24" s="68" t="str">
        <f t="shared" si="7"/>
        <v/>
      </c>
      <c r="K24" s="11">
        <f t="shared" si="8"/>
        <v>0</v>
      </c>
      <c r="L24" s="11">
        <f t="shared" si="8"/>
        <v>0</v>
      </c>
      <c r="M24" s="11">
        <f t="shared" si="8"/>
        <v>0</v>
      </c>
      <c r="N24" s="11">
        <f t="shared" si="9"/>
        <v>0</v>
      </c>
      <c r="O24" s="11">
        <f t="shared" si="9"/>
        <v>0</v>
      </c>
      <c r="P24" s="43">
        <f t="shared" si="9"/>
        <v>0</v>
      </c>
      <c r="Q24" t="s">
        <v>123</v>
      </c>
      <c r="R24" s="43">
        <f>INDEX(DATABASE!$1:$10000,MATCH($Q24,DATABASE!$A:$A,0),MATCH(R$2,DATABASE!$1:$1,0))+0</f>
        <v>0</v>
      </c>
      <c r="S24" s="43">
        <f t="shared" si="10"/>
        <v>0</v>
      </c>
      <c r="T24" s="45">
        <f>INDEX(DATABASE!$1:$10000,MATCH($Q24,DATABASE!$A:$A,0),MATCH(T$2,DATABASE!$1:$1,0))+0</f>
        <v>0</v>
      </c>
      <c r="U24" s="45">
        <f>INDEX(DATABASE!$1:$10000,MATCH($Q24,DATABASE!$A:$A,0),MATCH(U$2,DATABASE!$1:$1,0))+0</f>
        <v>0</v>
      </c>
      <c r="V24" s="45">
        <f>INDEX(DATABASE!$1:$10000,MATCH($Q24,DATABASE!$A:$A,0),MATCH(V$2,DATABASE!$1:$1,0))+0</f>
        <v>0</v>
      </c>
      <c r="W24" s="45">
        <f>INDEX(DATABASE!$1:$10000,MATCH($Q24,DATABASE!$A:$A,0),MATCH(W$2,DATABASE!$1:$1,0))+0</f>
        <v>0</v>
      </c>
      <c r="X24">
        <v>1</v>
      </c>
      <c r="Y24" s="44" t="e">
        <f t="shared" si="13"/>
        <v>#DIV/0!</v>
      </c>
      <c r="Z24" s="44" t="e">
        <f t="shared" si="14"/>
        <v>#DIV/0!</v>
      </c>
      <c r="AA24" s="43">
        <f t="shared" si="2"/>
        <v>1</v>
      </c>
    </row>
    <row r="25" spans="2:58" s="47" customFormat="1" ht="15.75" customHeight="1" x14ac:dyDescent="0.25">
      <c r="B25" s="47" t="s">
        <v>129</v>
      </c>
      <c r="C25" s="47" t="s">
        <v>694</v>
      </c>
      <c r="D25" s="6">
        <f>IF(NOT($X25),R25,"")/1000*277.778</f>
        <v>107.63619722000001</v>
      </c>
      <c r="E25" s="6">
        <f>IF(NOT($X25),S25,"")/1000*277.778</f>
        <v>0</v>
      </c>
      <c r="F25" s="69" t="str">
        <f t="shared" si="3"/>
        <v/>
      </c>
      <c r="G25" s="68">
        <f t="shared" si="4"/>
        <v>12.287280000000001</v>
      </c>
      <c r="H25" s="68">
        <f t="shared" si="5"/>
        <v>0</v>
      </c>
      <c r="I25" s="68">
        <f t="shared" si="6"/>
        <v>31.535864731657455</v>
      </c>
      <c r="J25" s="68" t="str">
        <f t="shared" si="7"/>
        <v/>
      </c>
      <c r="K25" s="11">
        <f t="shared" si="8"/>
        <v>107.63619722000001</v>
      </c>
      <c r="L25" s="11">
        <f t="shared" si="8"/>
        <v>0</v>
      </c>
      <c r="M25" s="11">
        <f t="shared" si="8"/>
        <v>0</v>
      </c>
      <c r="N25" s="11">
        <f t="shared" si="9"/>
        <v>0</v>
      </c>
      <c r="O25" s="11">
        <f t="shared" si="9"/>
        <v>0</v>
      </c>
      <c r="P25" s="11">
        <f t="shared" si="9"/>
        <v>0</v>
      </c>
      <c r="Q25" s="47" t="s">
        <v>128</v>
      </c>
      <c r="R25" s="43">
        <f>INDEX(DATABASE!$1:$10000,MATCH($Q25,DATABASE!$A:$A,0),MATCH(R$2,DATABASE!$1:$1,0))+0</f>
        <v>387.49</v>
      </c>
      <c r="S25" s="43">
        <f t="shared" si="10"/>
        <v>0</v>
      </c>
      <c r="T25" s="45">
        <f>INDEX(DATABASE!$1:$10000,MATCH($Q25,DATABASE!$A:$A,0),MATCH(T$2,DATABASE!$1:$1,0))+0</f>
        <v>0</v>
      </c>
      <c r="U25" s="45">
        <f>INDEX(DATABASE!$1:$10000,MATCH($Q25,DATABASE!$A:$A,0),MATCH(U$2,DATABASE!$1:$1,0))+0</f>
        <v>0</v>
      </c>
      <c r="V25" s="45">
        <f>INDEX(DATABASE!$1:$10000,MATCH($Q25,DATABASE!$A:$A,0),MATCH(V$2,DATABASE!$1:$1,0))+0</f>
        <v>0</v>
      </c>
      <c r="W25" s="45">
        <f>INDEX(DATABASE!$1:$10000,MATCH($Q25,DATABASE!$A:$A,0),MATCH(W$2,DATABASE!$1:$1,0))+0</f>
        <v>0</v>
      </c>
      <c r="X25" s="6">
        <v>0</v>
      </c>
      <c r="Y25" s="44" t="str">
        <f t="shared" si="13"/>
        <v/>
      </c>
      <c r="Z25" s="44" t="str">
        <f t="shared" si="14"/>
        <v/>
      </c>
      <c r="AA25" s="43">
        <f t="shared" si="2"/>
        <v>0</v>
      </c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</row>
    <row r="26" spans="2:58" ht="15.75" customHeight="1" x14ac:dyDescent="0.25">
      <c r="F26" s="69" t="str">
        <f t="shared" si="3"/>
        <v/>
      </c>
      <c r="G26" s="68" t="str">
        <f t="shared" si="4"/>
        <v/>
      </c>
      <c r="H26" s="68" t="str">
        <f t="shared" si="5"/>
        <v/>
      </c>
      <c r="I26" s="68" t="str">
        <f t="shared" si="6"/>
        <v/>
      </c>
      <c r="J26" s="68" t="str">
        <f t="shared" si="7"/>
        <v/>
      </c>
      <c r="K26" s="11">
        <f t="shared" si="8"/>
        <v>0</v>
      </c>
      <c r="L26" s="11">
        <f t="shared" si="8"/>
        <v>0</v>
      </c>
      <c r="M26" s="11">
        <f t="shared" si="8"/>
        <v>0</v>
      </c>
      <c r="N26" s="11">
        <f t="shared" si="9"/>
        <v>0</v>
      </c>
      <c r="O26" s="11">
        <f t="shared" si="9"/>
        <v>0</v>
      </c>
      <c r="P26" s="43">
        <f t="shared" si="9"/>
        <v>0</v>
      </c>
      <c r="Q26" t="s">
        <v>131</v>
      </c>
      <c r="R26" s="43">
        <f>INDEX(DATABASE!$1:$10000,MATCH($Q26,DATABASE!$A:$A,0),MATCH(R$2,DATABASE!$1:$1,0))+0</f>
        <v>12287.28</v>
      </c>
      <c r="S26" s="43">
        <f t="shared" si="10"/>
        <v>0</v>
      </c>
      <c r="T26" s="45">
        <f>INDEX(DATABASE!$1:$10000,MATCH($Q26,DATABASE!$A:$A,0),MATCH(T$2,DATABASE!$1:$1,0))+0</f>
        <v>0</v>
      </c>
      <c r="U26" s="45">
        <f>INDEX(DATABASE!$1:$10000,MATCH($Q26,DATABASE!$A:$A,0),MATCH(U$2,DATABASE!$1:$1,0))+0</f>
        <v>0</v>
      </c>
      <c r="V26" s="45">
        <f>INDEX(DATABASE!$1:$10000,MATCH($Q26,DATABASE!$A:$A,0),MATCH(V$2,DATABASE!$1:$1,0))+0</f>
        <v>0</v>
      </c>
      <c r="W26" s="45">
        <f>INDEX(DATABASE!$1:$10000,MATCH($Q26,DATABASE!$A:$A,0),MATCH(W$2,DATABASE!$1:$1,0))+0</f>
        <v>0</v>
      </c>
      <c r="X26">
        <v>1</v>
      </c>
      <c r="Y26" s="44">
        <f t="shared" si="13"/>
        <v>31.535864731657455</v>
      </c>
      <c r="Z26" s="44" t="e">
        <f t="shared" si="14"/>
        <v>#DIV/0!</v>
      </c>
      <c r="AA26" s="43">
        <f t="shared" si="2"/>
        <v>1</v>
      </c>
    </row>
    <row r="27" spans="2:58" s="47" customFormat="1" ht="15.75" customHeight="1" x14ac:dyDescent="0.25">
      <c r="B27" s="47" t="s">
        <v>704</v>
      </c>
      <c r="C27" s="47" t="s">
        <v>694</v>
      </c>
      <c r="D27" s="6">
        <f>IF(NOT($X27),R27,"")/1000*277.778</f>
        <v>0</v>
      </c>
      <c r="E27" s="6">
        <f>IF(NOT($X27),S27,"")/1000*277.778</f>
        <v>0</v>
      </c>
      <c r="F27" s="69" t="str">
        <f t="shared" si="3"/>
        <v/>
      </c>
      <c r="G27" s="68">
        <f t="shared" si="4"/>
        <v>0</v>
      </c>
      <c r="H27" s="68">
        <f t="shared" si="5"/>
        <v>0</v>
      </c>
      <c r="I27" s="68" t="str">
        <f t="shared" si="6"/>
        <v/>
      </c>
      <c r="J27" s="68" t="str">
        <f t="shared" si="7"/>
        <v/>
      </c>
      <c r="K27" s="11">
        <f t="shared" ref="K27:M48" si="15">IF($C27=K$3,$D27,0)</f>
        <v>0</v>
      </c>
      <c r="L27" s="11">
        <f t="shared" si="15"/>
        <v>0</v>
      </c>
      <c r="M27" s="11">
        <f t="shared" si="15"/>
        <v>0</v>
      </c>
      <c r="N27" s="11">
        <f t="shared" ref="N27:P48" si="16">IF($C27=N$3,$E27,0)</f>
        <v>0</v>
      </c>
      <c r="O27" s="11">
        <f t="shared" si="16"/>
        <v>0</v>
      </c>
      <c r="P27" s="11">
        <f t="shared" si="16"/>
        <v>0</v>
      </c>
      <c r="Q27" s="47" t="s">
        <v>137</v>
      </c>
      <c r="R27" s="43">
        <f>INDEX(DATABASE!$1:$10000,MATCH($Q27,DATABASE!$A:$A,0),MATCH(R$2,DATABASE!$1:$1,0))+0</f>
        <v>0</v>
      </c>
      <c r="S27" s="43">
        <f t="shared" si="10"/>
        <v>0</v>
      </c>
      <c r="T27" s="45">
        <f>INDEX(DATABASE!$1:$10000,MATCH($Q27,DATABASE!$A:$A,0),MATCH(T$2,DATABASE!$1:$1,0))+0</f>
        <v>0</v>
      </c>
      <c r="U27" s="45">
        <f>INDEX(DATABASE!$1:$10000,MATCH($Q27,DATABASE!$A:$A,0),MATCH(U$2,DATABASE!$1:$1,0))+0</f>
        <v>0</v>
      </c>
      <c r="V27" s="45">
        <f>INDEX(DATABASE!$1:$10000,MATCH($Q27,DATABASE!$A:$A,0),MATCH(V$2,DATABASE!$1:$1,0))+0</f>
        <v>0</v>
      </c>
      <c r="W27" s="45">
        <f>INDEX(DATABASE!$1:$10000,MATCH($Q27,DATABASE!$A:$A,0),MATCH(W$2,DATABASE!$1:$1,0))+0</f>
        <v>0</v>
      </c>
      <c r="X27" s="6">
        <v>0</v>
      </c>
      <c r="Y27" s="44" t="str">
        <f t="shared" si="13"/>
        <v/>
      </c>
      <c r="Z27" s="44" t="str">
        <f t="shared" si="14"/>
        <v/>
      </c>
      <c r="AA27" s="43">
        <f t="shared" si="2"/>
        <v>0</v>
      </c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</row>
    <row r="28" spans="2:58" ht="15.75" customHeight="1" x14ac:dyDescent="0.25">
      <c r="F28" s="69" t="str">
        <f t="shared" si="3"/>
        <v/>
      </c>
      <c r="G28" s="68" t="str">
        <f t="shared" si="4"/>
        <v/>
      </c>
      <c r="H28" s="68" t="str">
        <f t="shared" si="5"/>
        <v/>
      </c>
      <c r="I28" s="68" t="str">
        <f t="shared" si="6"/>
        <v/>
      </c>
      <c r="J28" s="68" t="str">
        <f t="shared" si="7"/>
        <v/>
      </c>
      <c r="K28" s="11">
        <f t="shared" si="15"/>
        <v>0</v>
      </c>
      <c r="L28" s="11">
        <f t="shared" si="15"/>
        <v>0</v>
      </c>
      <c r="M28" s="11">
        <f t="shared" si="15"/>
        <v>0</v>
      </c>
      <c r="N28" s="11">
        <f t="shared" si="16"/>
        <v>0</v>
      </c>
      <c r="O28" s="11">
        <f t="shared" si="16"/>
        <v>0</v>
      </c>
      <c r="P28" s="43">
        <f t="shared" si="16"/>
        <v>0</v>
      </c>
      <c r="Q28" t="s">
        <v>139</v>
      </c>
      <c r="R28" s="43">
        <f>INDEX(DATABASE!$1:$10000,MATCH($Q28,DATABASE!$A:$A,0),MATCH(R$2,DATABASE!$1:$1,0))+0</f>
        <v>0</v>
      </c>
      <c r="S28" s="43">
        <f t="shared" si="10"/>
        <v>0</v>
      </c>
      <c r="T28" s="45">
        <f>INDEX(DATABASE!$1:$10000,MATCH($Q28,DATABASE!$A:$A,0),MATCH(T$2,DATABASE!$1:$1,0))+0</f>
        <v>0</v>
      </c>
      <c r="U28" s="45">
        <f>INDEX(DATABASE!$1:$10000,MATCH($Q28,DATABASE!$A:$A,0),MATCH(U$2,DATABASE!$1:$1,0))+0</f>
        <v>0</v>
      </c>
      <c r="V28" s="45">
        <f>INDEX(DATABASE!$1:$10000,MATCH($Q28,DATABASE!$A:$A,0),MATCH(V$2,DATABASE!$1:$1,0))+0</f>
        <v>0</v>
      </c>
      <c r="W28" s="45">
        <f>INDEX(DATABASE!$1:$10000,MATCH($Q28,DATABASE!$A:$A,0),MATCH(W$2,DATABASE!$1:$1,0))+0</f>
        <v>0</v>
      </c>
      <c r="X28">
        <v>1</v>
      </c>
      <c r="Y28" s="44" t="e">
        <f t="shared" si="13"/>
        <v>#DIV/0!</v>
      </c>
      <c r="Z28" s="44" t="e">
        <f t="shared" si="14"/>
        <v>#DIV/0!</v>
      </c>
      <c r="AA28" s="43">
        <f t="shared" si="2"/>
        <v>1</v>
      </c>
    </row>
    <row r="29" spans="2:58" s="47" customFormat="1" ht="15.75" customHeight="1" x14ac:dyDescent="0.25">
      <c r="B29" s="47" t="s">
        <v>705</v>
      </c>
      <c r="C29" s="47" t="s">
        <v>694</v>
      </c>
      <c r="D29" s="6">
        <f>IF(NOT($X29),R29,"")/1000*277.778</f>
        <v>0</v>
      </c>
      <c r="E29" s="6">
        <f>IF(NOT($X29),S29,"")/1000*277.778</f>
        <v>0</v>
      </c>
      <c r="F29" s="69" t="str">
        <f t="shared" si="3"/>
        <v/>
      </c>
      <c r="G29" s="68">
        <f t="shared" si="4"/>
        <v>0</v>
      </c>
      <c r="H29" s="68">
        <f t="shared" si="5"/>
        <v>0</v>
      </c>
      <c r="I29" s="68" t="str">
        <f t="shared" si="6"/>
        <v/>
      </c>
      <c r="J29" s="68" t="str">
        <f t="shared" si="7"/>
        <v/>
      </c>
      <c r="K29" s="11">
        <f t="shared" si="15"/>
        <v>0</v>
      </c>
      <c r="L29" s="11">
        <f t="shared" si="15"/>
        <v>0</v>
      </c>
      <c r="M29" s="11">
        <f t="shared" si="15"/>
        <v>0</v>
      </c>
      <c r="N29" s="11">
        <f t="shared" si="16"/>
        <v>0</v>
      </c>
      <c r="O29" s="11">
        <f t="shared" si="16"/>
        <v>0</v>
      </c>
      <c r="P29" s="11">
        <f t="shared" si="16"/>
        <v>0</v>
      </c>
      <c r="Q29" s="47" t="s">
        <v>144</v>
      </c>
      <c r="R29" s="43">
        <f>INDEX(DATABASE!$1:$10000,MATCH($Q29,DATABASE!$A:$A,0),MATCH(R$2,DATABASE!$1:$1,0))+0</f>
        <v>0</v>
      </c>
      <c r="S29" s="43">
        <f t="shared" si="10"/>
        <v>0</v>
      </c>
      <c r="T29" s="45">
        <f>INDEX(DATABASE!$1:$10000,MATCH($Q29,DATABASE!$A:$A,0),MATCH(T$2,DATABASE!$1:$1,0))+0</f>
        <v>0</v>
      </c>
      <c r="U29" s="45">
        <f>INDEX(DATABASE!$1:$10000,MATCH($Q29,DATABASE!$A:$A,0),MATCH(U$2,DATABASE!$1:$1,0))+0</f>
        <v>0</v>
      </c>
      <c r="V29" s="45">
        <f>INDEX(DATABASE!$1:$10000,MATCH($Q29,DATABASE!$A:$A,0),MATCH(V$2,DATABASE!$1:$1,0))+0</f>
        <v>0</v>
      </c>
      <c r="W29" s="45">
        <f>INDEX(DATABASE!$1:$10000,MATCH($Q29,DATABASE!$A:$A,0),MATCH(W$2,DATABASE!$1:$1,0))+0</f>
        <v>0</v>
      </c>
      <c r="X29" s="6">
        <v>0</v>
      </c>
      <c r="Y29" s="44" t="str">
        <f t="shared" si="13"/>
        <v/>
      </c>
      <c r="Z29" s="44" t="str">
        <f t="shared" si="14"/>
        <v/>
      </c>
      <c r="AA29" s="43">
        <f t="shared" si="2"/>
        <v>0</v>
      </c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</row>
    <row r="30" spans="2:58" x14ac:dyDescent="0.25">
      <c r="F30" s="69" t="str">
        <f t="shared" si="3"/>
        <v/>
      </c>
      <c r="G30" s="68" t="str">
        <f t="shared" si="4"/>
        <v/>
      </c>
      <c r="H30" s="68" t="str">
        <f t="shared" si="5"/>
        <v/>
      </c>
      <c r="I30" s="68" t="str">
        <f t="shared" si="6"/>
        <v/>
      </c>
      <c r="J30" s="68" t="str">
        <f t="shared" si="7"/>
        <v/>
      </c>
      <c r="K30" s="11">
        <f t="shared" si="15"/>
        <v>0</v>
      </c>
      <c r="L30" s="11">
        <f t="shared" si="15"/>
        <v>0</v>
      </c>
      <c r="M30" s="11">
        <f t="shared" si="15"/>
        <v>0</v>
      </c>
      <c r="N30" s="11">
        <f t="shared" si="16"/>
        <v>0</v>
      </c>
      <c r="O30" s="11">
        <f t="shared" si="16"/>
        <v>0</v>
      </c>
      <c r="P30" s="43">
        <f t="shared" si="16"/>
        <v>0</v>
      </c>
      <c r="Q30" t="s">
        <v>146</v>
      </c>
      <c r="R30" s="43">
        <f>INDEX(DATABASE!$1:$10000,MATCH($Q30,DATABASE!$A:$A,0),MATCH(R$2,DATABASE!$1:$1,0))+0</f>
        <v>0</v>
      </c>
      <c r="S30" s="43">
        <f t="shared" si="10"/>
        <v>0</v>
      </c>
      <c r="T30" s="45">
        <f>INDEX(DATABASE!$1:$10000,MATCH($Q30,DATABASE!$A:$A,0),MATCH(T$2,DATABASE!$1:$1,0))+0</f>
        <v>0</v>
      </c>
      <c r="U30" s="45">
        <f>INDEX(DATABASE!$1:$10000,MATCH($Q30,DATABASE!$A:$A,0),MATCH(U$2,DATABASE!$1:$1,0))+0</f>
        <v>0</v>
      </c>
      <c r="V30" s="45">
        <f>INDEX(DATABASE!$1:$10000,MATCH($Q30,DATABASE!$A:$A,0),MATCH(V$2,DATABASE!$1:$1,0))+0</f>
        <v>0</v>
      </c>
      <c r="W30" s="45">
        <f>INDEX(DATABASE!$1:$10000,MATCH($Q30,DATABASE!$A:$A,0),MATCH(W$2,DATABASE!$1:$1,0))+0</f>
        <v>0</v>
      </c>
      <c r="X30">
        <v>1</v>
      </c>
      <c r="Y30" s="44" t="e">
        <f t="shared" si="13"/>
        <v>#DIV/0!</v>
      </c>
      <c r="Z30" s="44" t="e">
        <f t="shared" si="14"/>
        <v>#DIV/0!</v>
      </c>
      <c r="AA30" s="43">
        <f t="shared" si="2"/>
        <v>1</v>
      </c>
    </row>
    <row r="31" spans="2:58" x14ac:dyDescent="0.25">
      <c r="B31" t="s">
        <v>706</v>
      </c>
      <c r="C31" t="s">
        <v>695</v>
      </c>
      <c r="D31" s="6">
        <f>IF(NOT($X31),R31,"")/1000*277.778</f>
        <v>0</v>
      </c>
      <c r="E31" s="6">
        <f>IF(NOT($X31),S31,"")/1000*277.778</f>
        <v>0</v>
      </c>
      <c r="F31" s="69" t="str">
        <f t="shared" si="3"/>
        <v/>
      </c>
      <c r="G31" s="68">
        <f t="shared" si="4"/>
        <v>0</v>
      </c>
      <c r="H31" s="68">
        <f t="shared" si="5"/>
        <v>0</v>
      </c>
      <c r="I31" s="68" t="str">
        <f t="shared" si="6"/>
        <v/>
      </c>
      <c r="J31" s="68" t="str">
        <f t="shared" si="7"/>
        <v/>
      </c>
      <c r="K31" s="11">
        <f t="shared" si="15"/>
        <v>0</v>
      </c>
      <c r="L31" s="11">
        <f t="shared" si="15"/>
        <v>0</v>
      </c>
      <c r="M31" s="11">
        <f t="shared" si="15"/>
        <v>0</v>
      </c>
      <c r="N31" s="11">
        <f t="shared" si="16"/>
        <v>0</v>
      </c>
      <c r="O31" s="11">
        <f t="shared" si="16"/>
        <v>0</v>
      </c>
      <c r="P31" s="43">
        <f t="shared" si="16"/>
        <v>0</v>
      </c>
      <c r="Q31" t="s">
        <v>147</v>
      </c>
      <c r="R31" s="43">
        <f>INDEX(DATABASE!$1:$10000,MATCH($Q31,DATABASE!$A:$A,0),MATCH(R$2,DATABASE!$1:$1,0))+0</f>
        <v>0</v>
      </c>
      <c r="S31" s="43">
        <f t="shared" si="10"/>
        <v>0</v>
      </c>
      <c r="T31" s="45">
        <f>INDEX(DATABASE!$1:$10000,MATCH($Q31,DATABASE!$A:$A,0),MATCH(T$2,DATABASE!$1:$1,0))+0</f>
        <v>0</v>
      </c>
      <c r="U31" s="45">
        <f>INDEX(DATABASE!$1:$10000,MATCH($Q31,DATABASE!$A:$A,0),MATCH(U$2,DATABASE!$1:$1,0))+0</f>
        <v>0</v>
      </c>
      <c r="V31" s="45">
        <f>INDEX(DATABASE!$1:$10000,MATCH($Q31,DATABASE!$A:$A,0),MATCH(V$2,DATABASE!$1:$1,0))+0</f>
        <v>0</v>
      </c>
      <c r="W31" s="45">
        <f>INDEX(DATABASE!$1:$10000,MATCH($Q31,DATABASE!$A:$A,0),MATCH(W$2,DATABASE!$1:$1,0))+0</f>
        <v>0</v>
      </c>
      <c r="X31">
        <v>0</v>
      </c>
      <c r="Y31" s="44" t="str">
        <f t="shared" si="13"/>
        <v/>
      </c>
      <c r="Z31" s="44" t="str">
        <f t="shared" si="14"/>
        <v/>
      </c>
      <c r="AA31" s="43">
        <f t="shared" si="2"/>
        <v>0</v>
      </c>
    </row>
    <row r="32" spans="2:58" x14ac:dyDescent="0.25">
      <c r="F32" s="69" t="str">
        <f t="shared" si="3"/>
        <v/>
      </c>
      <c r="G32" s="68" t="str">
        <f t="shared" si="4"/>
        <v/>
      </c>
      <c r="H32" s="68" t="str">
        <f t="shared" si="5"/>
        <v/>
      </c>
      <c r="I32" s="68" t="str">
        <f t="shared" si="6"/>
        <v/>
      </c>
      <c r="J32" s="68" t="str">
        <f t="shared" si="7"/>
        <v/>
      </c>
      <c r="K32" s="11">
        <f t="shared" si="15"/>
        <v>0</v>
      </c>
      <c r="L32" s="11">
        <f t="shared" si="15"/>
        <v>0</v>
      </c>
      <c r="M32" s="11">
        <f t="shared" si="15"/>
        <v>0</v>
      </c>
      <c r="N32" s="11">
        <f t="shared" si="16"/>
        <v>0</v>
      </c>
      <c r="O32" s="11">
        <f t="shared" si="16"/>
        <v>0</v>
      </c>
      <c r="P32" s="43">
        <f t="shared" si="16"/>
        <v>0</v>
      </c>
      <c r="Q32" t="s">
        <v>148</v>
      </c>
      <c r="R32" s="43">
        <f>INDEX(DATABASE!$1:$10000,MATCH($Q32,DATABASE!$A:$A,0),MATCH(R$2,DATABASE!$1:$1,0))+0</f>
        <v>0</v>
      </c>
      <c r="S32" s="43">
        <f t="shared" si="10"/>
        <v>0</v>
      </c>
      <c r="T32" s="45">
        <f>INDEX(DATABASE!$1:$10000,MATCH($Q32,DATABASE!$A:$A,0),MATCH(T$2,DATABASE!$1:$1,0))+0</f>
        <v>0</v>
      </c>
      <c r="U32" s="45">
        <f>INDEX(DATABASE!$1:$10000,MATCH($Q32,DATABASE!$A:$A,0),MATCH(U$2,DATABASE!$1:$1,0))+0</f>
        <v>0</v>
      </c>
      <c r="V32" s="45">
        <f>INDEX(DATABASE!$1:$10000,MATCH($Q32,DATABASE!$A:$A,0),MATCH(V$2,DATABASE!$1:$1,0))+0</f>
        <v>0</v>
      </c>
      <c r="W32" s="45">
        <f>INDEX(DATABASE!$1:$10000,MATCH($Q32,DATABASE!$A:$A,0),MATCH(W$2,DATABASE!$1:$1,0))+0</f>
        <v>0</v>
      </c>
      <c r="X32">
        <v>1</v>
      </c>
      <c r="Y32" s="44" t="e">
        <f t="shared" si="13"/>
        <v>#DIV/0!</v>
      </c>
      <c r="Z32" s="44" t="e">
        <f t="shared" si="14"/>
        <v>#DIV/0!</v>
      </c>
      <c r="AA32" s="43">
        <f t="shared" si="2"/>
        <v>1</v>
      </c>
    </row>
    <row r="33" spans="2:58" x14ac:dyDescent="0.25">
      <c r="B33" t="s">
        <v>707</v>
      </c>
      <c r="C33" t="s">
        <v>696</v>
      </c>
      <c r="D33" s="6">
        <f>IF(NOT($X33),R33,"")/1000*277.778</f>
        <v>0</v>
      </c>
      <c r="E33" s="6">
        <f>IF(NOT($X33),S33,"")/1000*277.778</f>
        <v>0</v>
      </c>
      <c r="F33" s="69" t="str">
        <f t="shared" si="3"/>
        <v/>
      </c>
      <c r="G33" s="68">
        <f t="shared" si="4"/>
        <v>0</v>
      </c>
      <c r="H33" s="68">
        <f t="shared" si="5"/>
        <v>0</v>
      </c>
      <c r="I33" s="68" t="str">
        <f t="shared" si="6"/>
        <v/>
      </c>
      <c r="J33" s="68" t="str">
        <f t="shared" si="7"/>
        <v/>
      </c>
      <c r="K33" s="11">
        <f t="shared" si="15"/>
        <v>0</v>
      </c>
      <c r="L33" s="11">
        <f t="shared" si="15"/>
        <v>0</v>
      </c>
      <c r="M33" s="11">
        <f t="shared" si="15"/>
        <v>0</v>
      </c>
      <c r="N33" s="11">
        <f t="shared" si="16"/>
        <v>0</v>
      </c>
      <c r="O33" s="11">
        <f t="shared" si="16"/>
        <v>0</v>
      </c>
      <c r="P33" s="43">
        <f t="shared" si="16"/>
        <v>0</v>
      </c>
      <c r="Q33" t="s">
        <v>149</v>
      </c>
      <c r="R33" s="43">
        <f>INDEX(DATABASE!$1:$10000,MATCH($Q33,DATABASE!$A:$A,0),MATCH(R$2,DATABASE!$1:$1,0))+0</f>
        <v>0</v>
      </c>
      <c r="S33" s="43">
        <f t="shared" si="10"/>
        <v>0</v>
      </c>
      <c r="T33" s="45">
        <f>INDEX(DATABASE!$1:$10000,MATCH($Q33,DATABASE!$A:$A,0),MATCH(T$2,DATABASE!$1:$1,0))+0</f>
        <v>0</v>
      </c>
      <c r="U33" s="45">
        <f>INDEX(DATABASE!$1:$10000,MATCH($Q33,DATABASE!$A:$A,0),MATCH(U$2,DATABASE!$1:$1,0))+0</f>
        <v>0</v>
      </c>
      <c r="V33" s="45">
        <f>INDEX(DATABASE!$1:$10000,MATCH($Q33,DATABASE!$A:$A,0),MATCH(V$2,DATABASE!$1:$1,0))+0</f>
        <v>0</v>
      </c>
      <c r="W33" s="45">
        <f>INDEX(DATABASE!$1:$10000,MATCH($Q33,DATABASE!$A:$A,0),MATCH(W$2,DATABASE!$1:$1,0))+0</f>
        <v>0</v>
      </c>
      <c r="X33">
        <v>0</v>
      </c>
      <c r="Y33" s="44" t="str">
        <f t="shared" si="13"/>
        <v/>
      </c>
      <c r="Z33" s="44" t="str">
        <f t="shared" si="14"/>
        <v/>
      </c>
      <c r="AA33" s="43">
        <f t="shared" si="2"/>
        <v>0</v>
      </c>
    </row>
    <row r="34" spans="2:58" ht="15.75" customHeight="1" x14ac:dyDescent="0.25">
      <c r="F34" s="69" t="str">
        <f t="shared" si="3"/>
        <v/>
      </c>
      <c r="G34" s="68" t="str">
        <f t="shared" si="4"/>
        <v/>
      </c>
      <c r="H34" s="68" t="str">
        <f t="shared" si="5"/>
        <v/>
      </c>
      <c r="I34" s="68" t="str">
        <f t="shared" si="6"/>
        <v/>
      </c>
      <c r="J34" s="68" t="str">
        <f t="shared" si="7"/>
        <v/>
      </c>
      <c r="K34" s="11">
        <f t="shared" si="15"/>
        <v>0</v>
      </c>
      <c r="L34" s="11">
        <f t="shared" si="15"/>
        <v>0</v>
      </c>
      <c r="M34" s="11">
        <f t="shared" si="15"/>
        <v>0</v>
      </c>
      <c r="N34" s="11">
        <f t="shared" si="16"/>
        <v>0</v>
      </c>
      <c r="O34" s="11">
        <f t="shared" si="16"/>
        <v>0</v>
      </c>
      <c r="P34" s="43">
        <f t="shared" si="16"/>
        <v>0</v>
      </c>
      <c r="Q34" t="s">
        <v>150</v>
      </c>
      <c r="R34" s="43">
        <f>INDEX(DATABASE!$1:$10000,MATCH($Q34,DATABASE!$A:$A,0),MATCH(R$2,DATABASE!$1:$1,0))+0</f>
        <v>0</v>
      </c>
      <c r="S34" s="43">
        <f t="shared" si="10"/>
        <v>0</v>
      </c>
      <c r="T34" s="45">
        <f>INDEX(DATABASE!$1:$10000,MATCH($Q34,DATABASE!$A:$A,0),MATCH(T$2,DATABASE!$1:$1,0))+0</f>
        <v>0</v>
      </c>
      <c r="U34" s="45">
        <f>INDEX(DATABASE!$1:$10000,MATCH($Q34,DATABASE!$A:$A,0),MATCH(U$2,DATABASE!$1:$1,0))+0</f>
        <v>0</v>
      </c>
      <c r="V34" s="45">
        <f>INDEX(DATABASE!$1:$10000,MATCH($Q34,DATABASE!$A:$A,0),MATCH(V$2,DATABASE!$1:$1,0))+0</f>
        <v>0</v>
      </c>
      <c r="W34" s="45">
        <f>INDEX(DATABASE!$1:$10000,MATCH($Q34,DATABASE!$A:$A,0),MATCH(W$2,DATABASE!$1:$1,0))+0</f>
        <v>0</v>
      </c>
      <c r="X34">
        <v>1</v>
      </c>
      <c r="Y34" s="44" t="e">
        <f t="shared" si="13"/>
        <v>#DIV/0!</v>
      </c>
      <c r="Z34" s="44" t="e">
        <f t="shared" si="14"/>
        <v>#DIV/0!</v>
      </c>
      <c r="AA34" s="43">
        <f t="shared" si="2"/>
        <v>1</v>
      </c>
    </row>
    <row r="35" spans="2:58" s="47" customFormat="1" ht="15.75" customHeight="1" x14ac:dyDescent="0.25">
      <c r="B35" s="47" t="s">
        <v>708</v>
      </c>
      <c r="C35" s="47" t="s">
        <v>694</v>
      </c>
      <c r="D35" s="6">
        <f>IF(NOT($X35),R35,"")/1000*277.778</f>
        <v>166.46402205999999</v>
      </c>
      <c r="E35" s="6">
        <f>IF(NOT($X35),S35,"")/1000*277.778</f>
        <v>166.46402205999999</v>
      </c>
      <c r="F35" s="69">
        <f t="shared" si="3"/>
        <v>0</v>
      </c>
      <c r="G35" s="68">
        <f t="shared" si="4"/>
        <v>57.167760000000001</v>
      </c>
      <c r="H35" s="68">
        <f t="shared" si="5"/>
        <v>57.167760000000001</v>
      </c>
      <c r="I35" s="68">
        <f t="shared" si="6"/>
        <v>10.482656658228343</v>
      </c>
      <c r="J35" s="68">
        <f t="shared" si="7"/>
        <v>10.482656658228343</v>
      </c>
      <c r="K35" s="11">
        <f t="shared" si="15"/>
        <v>166.46402205999999</v>
      </c>
      <c r="L35" s="11">
        <f t="shared" si="15"/>
        <v>0</v>
      </c>
      <c r="M35" s="11">
        <f t="shared" si="15"/>
        <v>0</v>
      </c>
      <c r="N35" s="11">
        <f t="shared" si="16"/>
        <v>166.46402205999999</v>
      </c>
      <c r="O35" s="11">
        <f t="shared" si="16"/>
        <v>0</v>
      </c>
      <c r="P35" s="11">
        <f t="shared" si="16"/>
        <v>0</v>
      </c>
      <c r="Q35" s="47" t="s">
        <v>151</v>
      </c>
      <c r="R35" s="43">
        <f>INDEX(DATABASE!$1:$10000,MATCH($Q35,DATABASE!$A:$A,0),MATCH(R$2,DATABASE!$1:$1,0))+0</f>
        <v>599.27</v>
      </c>
      <c r="S35" s="43">
        <f t="shared" si="10"/>
        <v>599.27</v>
      </c>
      <c r="T35" s="45">
        <f>INDEX(DATABASE!$1:$10000,MATCH($Q35,DATABASE!$A:$A,0),MATCH(T$2,DATABASE!$1:$1,0))+0</f>
        <v>599.27</v>
      </c>
      <c r="U35" s="45">
        <f>INDEX(DATABASE!$1:$10000,MATCH($Q35,DATABASE!$A:$A,0),MATCH(U$2,DATABASE!$1:$1,0))+0</f>
        <v>599.27</v>
      </c>
      <c r="V35" s="45">
        <f>INDEX(DATABASE!$1:$10000,MATCH($Q35,DATABASE!$A:$A,0),MATCH(V$2,DATABASE!$1:$1,0))+0</f>
        <v>599.27</v>
      </c>
      <c r="W35" s="45">
        <f>INDEX(DATABASE!$1:$10000,MATCH($Q35,DATABASE!$A:$A,0),MATCH(W$2,DATABASE!$1:$1,0))+0</f>
        <v>599.27</v>
      </c>
      <c r="X35" s="6">
        <v>0</v>
      </c>
      <c r="Y35" s="44" t="str">
        <f t="shared" si="13"/>
        <v/>
      </c>
      <c r="Z35" s="44" t="str">
        <f t="shared" si="14"/>
        <v/>
      </c>
      <c r="AA35" s="43">
        <f t="shared" si="2"/>
        <v>0</v>
      </c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</row>
    <row r="36" spans="2:58" ht="15.75" customHeight="1" x14ac:dyDescent="0.25">
      <c r="D36" s="43" t="str">
        <f>IF(NOT($X36),R36,"")</f>
        <v/>
      </c>
      <c r="E36" s="43" t="str">
        <f>IF(NOT($X36),S36,"")</f>
        <v/>
      </c>
      <c r="F36" s="69" t="str">
        <f t="shared" si="3"/>
        <v/>
      </c>
      <c r="G36" s="68" t="str">
        <f t="shared" si="4"/>
        <v/>
      </c>
      <c r="H36" s="68" t="str">
        <f t="shared" si="5"/>
        <v/>
      </c>
      <c r="I36" s="68" t="str">
        <f t="shared" si="6"/>
        <v/>
      </c>
      <c r="J36" s="68" t="str">
        <f t="shared" si="7"/>
        <v/>
      </c>
      <c r="K36" s="11">
        <f t="shared" si="15"/>
        <v>0</v>
      </c>
      <c r="L36" s="11">
        <f t="shared" si="15"/>
        <v>0</v>
      </c>
      <c r="M36" s="11">
        <f t="shared" si="15"/>
        <v>0</v>
      </c>
      <c r="N36" s="11">
        <f t="shared" si="16"/>
        <v>0</v>
      </c>
      <c r="O36" s="11">
        <f t="shared" si="16"/>
        <v>0</v>
      </c>
      <c r="P36" s="43">
        <f t="shared" si="16"/>
        <v>0</v>
      </c>
      <c r="Q36" t="s">
        <v>154</v>
      </c>
      <c r="R36" s="43">
        <f>INDEX(DATABASE!$1:$10000,MATCH($Q36,DATABASE!$A:$A,0),MATCH(R$2,DATABASE!$1:$1,0))+0</f>
        <v>57167.76</v>
      </c>
      <c r="S36" s="43">
        <f t="shared" si="10"/>
        <v>57167.76</v>
      </c>
      <c r="T36" s="45">
        <f>INDEX(DATABASE!$1:$10000,MATCH($Q36,DATABASE!$A:$A,0),MATCH(T$2,DATABASE!$1:$1,0))+0</f>
        <v>57167.76</v>
      </c>
      <c r="U36" s="45">
        <f>INDEX(DATABASE!$1:$10000,MATCH($Q36,DATABASE!$A:$A,0),MATCH(U$2,DATABASE!$1:$1,0))+0</f>
        <v>57167.76</v>
      </c>
      <c r="V36" s="45">
        <f>INDEX(DATABASE!$1:$10000,MATCH($Q36,DATABASE!$A:$A,0),MATCH(V$2,DATABASE!$1:$1,0))+0</f>
        <v>57167.76</v>
      </c>
      <c r="W36" s="45">
        <f>INDEX(DATABASE!$1:$10000,MATCH($Q36,DATABASE!$A:$A,0),MATCH(W$2,DATABASE!$1:$1,0))+0</f>
        <v>57167.76</v>
      </c>
      <c r="X36">
        <v>1</v>
      </c>
      <c r="Y36" s="44">
        <f t="shared" si="13"/>
        <v>10.482656658228343</v>
      </c>
      <c r="Z36" s="44">
        <f t="shared" si="14"/>
        <v>10.482656658228343</v>
      </c>
      <c r="AA36" s="43">
        <f t="shared" ref="AA36:AA54" si="17">IF(ISNUMBER(SEARCH("[W]",Q36)),1,0)</f>
        <v>1</v>
      </c>
    </row>
    <row r="37" spans="2:58" s="47" customFormat="1" ht="16.5" customHeight="1" x14ac:dyDescent="0.25">
      <c r="B37" s="47" t="s">
        <v>709</v>
      </c>
      <c r="D37" s="6" t="e">
        <f>IF(NOT($X37),R37,"")/1000*277.778</f>
        <v>#N/A</v>
      </c>
      <c r="E37" s="6" t="e">
        <f>IF(NOT($X37),S37,"")/1000*277.778</f>
        <v>#N/A</v>
      </c>
      <c r="F37" s="69" t="e">
        <f t="shared" si="3"/>
        <v>#N/A</v>
      </c>
      <c r="G37" s="68" t="e">
        <f t="shared" si="4"/>
        <v>#N/A</v>
      </c>
      <c r="H37" s="68" t="e">
        <f t="shared" si="5"/>
        <v>#N/A</v>
      </c>
      <c r="I37" s="68" t="e">
        <f t="shared" si="6"/>
        <v>#N/A</v>
      </c>
      <c r="J37" s="68" t="e">
        <f t="shared" si="7"/>
        <v>#N/A</v>
      </c>
      <c r="K37" s="11">
        <f t="shared" si="15"/>
        <v>0</v>
      </c>
      <c r="L37" s="11">
        <f t="shared" si="15"/>
        <v>0</v>
      </c>
      <c r="M37" s="11">
        <f t="shared" si="15"/>
        <v>0</v>
      </c>
      <c r="N37" s="11">
        <f t="shared" si="16"/>
        <v>0</v>
      </c>
      <c r="O37" s="11">
        <f t="shared" si="16"/>
        <v>0</v>
      </c>
      <c r="P37" s="11">
        <f t="shared" si="16"/>
        <v>0</v>
      </c>
      <c r="Q37" s="47" t="s">
        <v>710</v>
      </c>
      <c r="R37" s="43" t="e">
        <f>INDEX(DATABASE!$1:$10000,MATCH($Q37,DATABASE!$A:$A,0),MATCH(R$2,DATABASE!$1:$1,0))+0</f>
        <v>#N/A</v>
      </c>
      <c r="S37" s="43" t="e">
        <f t="shared" si="10"/>
        <v>#N/A</v>
      </c>
      <c r="T37" s="45" t="e">
        <f>INDEX(DATABASE!$1:$10000,MATCH($Q37,DATABASE!$A:$A,0),MATCH(T$2,DATABASE!$1:$1,0))+0</f>
        <v>#N/A</v>
      </c>
      <c r="U37" s="45" t="e">
        <f>INDEX(DATABASE!$1:$10000,MATCH($Q37,DATABASE!$A:$A,0),MATCH(U$2,DATABASE!$1:$1,0))+0</f>
        <v>#N/A</v>
      </c>
      <c r="V37" s="45" t="e">
        <f>INDEX(DATABASE!$1:$10000,MATCH($Q37,DATABASE!$A:$A,0),MATCH(V$2,DATABASE!$1:$1,0))+0</f>
        <v>#N/A</v>
      </c>
      <c r="W37" s="45" t="e">
        <f>INDEX(DATABASE!$1:$10000,MATCH($Q37,DATABASE!$A:$A,0),MATCH(W$2,DATABASE!$1:$1,0))+0</f>
        <v>#N/A</v>
      </c>
      <c r="X37" s="6">
        <v>0</v>
      </c>
      <c r="Y37" s="44" t="str">
        <f t="shared" si="13"/>
        <v/>
      </c>
      <c r="Z37" s="44" t="str">
        <f t="shared" si="14"/>
        <v/>
      </c>
      <c r="AA37" s="43">
        <f t="shared" si="17"/>
        <v>0</v>
      </c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</row>
    <row r="38" spans="2:58" ht="16.5" customHeight="1" x14ac:dyDescent="0.25">
      <c r="D38" s="43" t="str">
        <f>IF(NOT($X38),R38,"")</f>
        <v/>
      </c>
      <c r="E38" s="43" t="str">
        <f>IF(NOT($X38),S38,"")</f>
        <v/>
      </c>
      <c r="F38" s="69" t="str">
        <f t="shared" si="3"/>
        <v/>
      </c>
      <c r="G38" s="68" t="str">
        <f t="shared" si="4"/>
        <v/>
      </c>
      <c r="H38" s="68" t="str">
        <f t="shared" si="5"/>
        <v/>
      </c>
      <c r="I38" s="68" t="str">
        <f t="shared" si="6"/>
        <v/>
      </c>
      <c r="J38" s="68" t="str">
        <f t="shared" si="7"/>
        <v/>
      </c>
      <c r="K38" s="11">
        <f t="shared" si="15"/>
        <v>0</v>
      </c>
      <c r="L38" s="11">
        <f t="shared" si="15"/>
        <v>0</v>
      </c>
      <c r="M38" s="11">
        <f t="shared" si="15"/>
        <v>0</v>
      </c>
      <c r="N38" s="11">
        <f t="shared" si="16"/>
        <v>0</v>
      </c>
      <c r="O38" s="11">
        <f t="shared" si="16"/>
        <v>0</v>
      </c>
      <c r="P38" s="11">
        <f t="shared" si="16"/>
        <v>0</v>
      </c>
      <c r="Q38" t="s">
        <v>711</v>
      </c>
      <c r="R38" s="43" t="e">
        <f>INDEX(DATABASE!$1:$10000,MATCH($Q38,DATABASE!$A:$A,0),MATCH(R$2,DATABASE!$1:$1,0))+0</f>
        <v>#N/A</v>
      </c>
      <c r="S38" s="43" t="e">
        <f t="shared" si="10"/>
        <v>#N/A</v>
      </c>
      <c r="T38" s="45" t="e">
        <f>INDEX(DATABASE!$1:$10000,MATCH($Q38,DATABASE!$A:$A,0),MATCH(T$2,DATABASE!$1:$1,0))+0</f>
        <v>#N/A</v>
      </c>
      <c r="U38" s="45" t="e">
        <f>INDEX(DATABASE!$1:$10000,MATCH($Q38,DATABASE!$A:$A,0),MATCH(U$2,DATABASE!$1:$1,0))+0</f>
        <v>#N/A</v>
      </c>
      <c r="V38" s="45" t="e">
        <f>INDEX(DATABASE!$1:$10000,MATCH($Q38,DATABASE!$A:$A,0),MATCH(V$2,DATABASE!$1:$1,0))+0</f>
        <v>#N/A</v>
      </c>
      <c r="W38" s="45" t="e">
        <f>INDEX(DATABASE!$1:$10000,MATCH($Q38,DATABASE!$A:$A,0),MATCH(W$2,DATABASE!$1:$1,0))+0</f>
        <v>#N/A</v>
      </c>
      <c r="X38" s="43">
        <v>1</v>
      </c>
      <c r="Y38" s="44" t="e">
        <f t="shared" si="13"/>
        <v>#N/A</v>
      </c>
      <c r="Z38" s="44" t="e">
        <f t="shared" si="14"/>
        <v>#N/A</v>
      </c>
      <c r="AA38" s="43">
        <f t="shared" si="17"/>
        <v>1</v>
      </c>
    </row>
    <row r="39" spans="2:58" ht="16.5" customHeight="1" x14ac:dyDescent="0.25">
      <c r="B39" s="63" t="s">
        <v>168</v>
      </c>
      <c r="D39" s="6">
        <f>IF(NOT($X39),R39,"")/1000*277.778</f>
        <v>0</v>
      </c>
      <c r="E39" s="6">
        <f>IF(NOT($X39),S39,"")/1000*277.778</f>
        <v>0</v>
      </c>
      <c r="F39" s="69" t="str">
        <f t="shared" si="3"/>
        <v/>
      </c>
      <c r="G39" s="68">
        <f t="shared" si="4"/>
        <v>0</v>
      </c>
      <c r="H39" s="68">
        <f t="shared" si="5"/>
        <v>0</v>
      </c>
      <c r="I39" s="68" t="str">
        <f t="shared" si="6"/>
        <v/>
      </c>
      <c r="J39" s="68" t="str">
        <f t="shared" si="7"/>
        <v/>
      </c>
      <c r="K39" s="11">
        <f t="shared" si="15"/>
        <v>0</v>
      </c>
      <c r="L39" s="11">
        <f t="shared" si="15"/>
        <v>0</v>
      </c>
      <c r="M39" s="11">
        <f t="shared" si="15"/>
        <v>0</v>
      </c>
      <c r="N39" s="11">
        <f t="shared" si="16"/>
        <v>0</v>
      </c>
      <c r="O39" s="11">
        <f t="shared" si="16"/>
        <v>0</v>
      </c>
      <c r="P39" s="11">
        <f t="shared" si="16"/>
        <v>0</v>
      </c>
      <c r="Q39" t="s">
        <v>167</v>
      </c>
      <c r="R39" s="43">
        <f>INDEX(DATABASE!$1:$10000,MATCH($Q39,DATABASE!$A:$A,0),MATCH(R$2,DATABASE!$1:$1,0))+0</f>
        <v>0</v>
      </c>
      <c r="S39" s="43">
        <f t="shared" si="10"/>
        <v>0</v>
      </c>
      <c r="T39" s="45">
        <f>INDEX(DATABASE!$1:$10000,MATCH($Q39,DATABASE!$A:$A,0),MATCH(T$2,DATABASE!$1:$1,0))+0</f>
        <v>0</v>
      </c>
      <c r="U39" s="45">
        <f>INDEX(DATABASE!$1:$10000,MATCH($Q39,DATABASE!$A:$A,0),MATCH(U$2,DATABASE!$1:$1,0))+0</f>
        <v>0</v>
      </c>
      <c r="V39" s="45">
        <f>INDEX(DATABASE!$1:$10000,MATCH($Q39,DATABASE!$A:$A,0),MATCH(V$2,DATABASE!$1:$1,0))+0</f>
        <v>0</v>
      </c>
      <c r="W39" s="45">
        <f>INDEX(DATABASE!$1:$10000,MATCH($Q39,DATABASE!$A:$A,0),MATCH(W$2,DATABASE!$1:$1,0))+0</f>
        <v>0</v>
      </c>
      <c r="X39" s="43">
        <v>0</v>
      </c>
      <c r="Y39" s="44" t="str">
        <f t="shared" si="13"/>
        <v/>
      </c>
      <c r="Z39" s="44" t="str">
        <f t="shared" si="14"/>
        <v/>
      </c>
      <c r="AA39" s="43">
        <f t="shared" si="17"/>
        <v>0</v>
      </c>
    </row>
    <row r="40" spans="2:58" ht="16.5" customHeight="1" x14ac:dyDescent="0.25">
      <c r="D40" s="43" t="str">
        <f>IF(NOT($X40),R40,"")</f>
        <v/>
      </c>
      <c r="E40" s="43" t="str">
        <f>IF(NOT($X40),S40,"")</f>
        <v/>
      </c>
      <c r="F40" s="69" t="str">
        <f t="shared" si="3"/>
        <v/>
      </c>
      <c r="G40" s="68" t="str">
        <f t="shared" si="4"/>
        <v/>
      </c>
      <c r="H40" s="68" t="str">
        <f t="shared" si="5"/>
        <v/>
      </c>
      <c r="I40" s="68" t="str">
        <f t="shared" si="6"/>
        <v/>
      </c>
      <c r="J40" s="68" t="str">
        <f t="shared" si="7"/>
        <v/>
      </c>
      <c r="K40" s="11">
        <f t="shared" si="15"/>
        <v>0</v>
      </c>
      <c r="L40" s="11">
        <f t="shared" si="15"/>
        <v>0</v>
      </c>
      <c r="M40" s="11">
        <f t="shared" si="15"/>
        <v>0</v>
      </c>
      <c r="N40" s="11">
        <f t="shared" si="16"/>
        <v>0</v>
      </c>
      <c r="O40" s="11">
        <f t="shared" si="16"/>
        <v>0</v>
      </c>
      <c r="P40" s="11">
        <f t="shared" si="16"/>
        <v>0</v>
      </c>
      <c r="Q40" t="s">
        <v>169</v>
      </c>
      <c r="R40" s="43">
        <f>INDEX(DATABASE!$1:$10000,MATCH($Q40,DATABASE!$A:$A,0),MATCH(R$2,DATABASE!$1:$1,0))+0</f>
        <v>0</v>
      </c>
      <c r="S40" s="43">
        <f t="shared" si="10"/>
        <v>0</v>
      </c>
      <c r="T40" s="45">
        <f>INDEX(DATABASE!$1:$10000,MATCH($Q40,DATABASE!$A:$A,0),MATCH(T$2,DATABASE!$1:$1,0))+0</f>
        <v>0</v>
      </c>
      <c r="U40" s="45">
        <f>INDEX(DATABASE!$1:$10000,MATCH($Q40,DATABASE!$A:$A,0),MATCH(U$2,DATABASE!$1:$1,0))+0</f>
        <v>0</v>
      </c>
      <c r="V40" s="45">
        <f>INDEX(DATABASE!$1:$10000,MATCH($Q40,DATABASE!$A:$A,0),MATCH(V$2,DATABASE!$1:$1,0))+0</f>
        <v>0</v>
      </c>
      <c r="W40" s="45">
        <f>INDEX(DATABASE!$1:$10000,MATCH($Q40,DATABASE!$A:$A,0),MATCH(W$2,DATABASE!$1:$1,0))+0</f>
        <v>0</v>
      </c>
      <c r="X40" s="43">
        <v>1</v>
      </c>
      <c r="Y40" s="44" t="e">
        <f t="shared" si="13"/>
        <v>#DIV/0!</v>
      </c>
      <c r="Z40" s="44" t="e">
        <f t="shared" si="14"/>
        <v>#DIV/0!</v>
      </c>
      <c r="AA40" s="43">
        <f t="shared" si="17"/>
        <v>1</v>
      </c>
    </row>
    <row r="41" spans="2:58" ht="16.5" customHeight="1" x14ac:dyDescent="0.25">
      <c r="B41" s="63" t="s">
        <v>175</v>
      </c>
      <c r="D41" s="6">
        <f>IF(NOT($X41),R41,"")/1000*277.778</f>
        <v>61.977827360000006</v>
      </c>
      <c r="E41" s="6">
        <f>IF(NOT($X41),S41,"")/1000*277.778</f>
        <v>61.977827360000006</v>
      </c>
      <c r="F41" s="69">
        <f t="shared" si="3"/>
        <v>0</v>
      </c>
      <c r="G41" s="68">
        <f t="shared" si="4"/>
        <v>15.541799999999999</v>
      </c>
      <c r="H41" s="68">
        <f t="shared" si="5"/>
        <v>15.541799999999999</v>
      </c>
      <c r="I41" s="68">
        <f t="shared" si="6"/>
        <v>14.356123486340064</v>
      </c>
      <c r="J41" s="68">
        <f t="shared" si="7"/>
        <v>14.356123486340064</v>
      </c>
      <c r="K41" s="11">
        <f t="shared" si="15"/>
        <v>0</v>
      </c>
      <c r="L41" s="11">
        <f t="shared" si="15"/>
        <v>0</v>
      </c>
      <c r="M41" s="11">
        <f t="shared" si="15"/>
        <v>0</v>
      </c>
      <c r="N41" s="11">
        <f t="shared" si="16"/>
        <v>0</v>
      </c>
      <c r="O41" s="11">
        <f t="shared" si="16"/>
        <v>0</v>
      </c>
      <c r="P41" s="11">
        <f t="shared" si="16"/>
        <v>0</v>
      </c>
      <c r="Q41" t="s">
        <v>174</v>
      </c>
      <c r="R41" s="43">
        <f>INDEX(DATABASE!$1:$10000,MATCH($Q41,DATABASE!$A:$A,0),MATCH(R$2,DATABASE!$1:$1,0))+0</f>
        <v>223.12</v>
      </c>
      <c r="S41" s="43">
        <f t="shared" si="10"/>
        <v>223.12</v>
      </c>
      <c r="T41" s="45">
        <f>INDEX(DATABASE!$1:$10000,MATCH($Q41,DATABASE!$A:$A,0),MATCH(T$2,DATABASE!$1:$1,0))+0</f>
        <v>223.12</v>
      </c>
      <c r="U41" s="45">
        <f>INDEX(DATABASE!$1:$10000,MATCH($Q41,DATABASE!$A:$A,0),MATCH(U$2,DATABASE!$1:$1,0))+0</f>
        <v>223.12</v>
      </c>
      <c r="V41" s="45">
        <f>INDEX(DATABASE!$1:$10000,MATCH($Q41,DATABASE!$A:$A,0),MATCH(V$2,DATABASE!$1:$1,0))+0</f>
        <v>223.12</v>
      </c>
      <c r="W41" s="45">
        <f>INDEX(DATABASE!$1:$10000,MATCH($Q41,DATABASE!$A:$A,0),MATCH(W$2,DATABASE!$1:$1,0))+0</f>
        <v>223.12</v>
      </c>
      <c r="X41" s="43">
        <v>0</v>
      </c>
      <c r="Y41" s="44" t="str">
        <f t="shared" si="13"/>
        <v/>
      </c>
      <c r="Z41" s="44" t="str">
        <f t="shared" si="14"/>
        <v/>
      </c>
      <c r="AA41" s="43">
        <f t="shared" si="17"/>
        <v>0</v>
      </c>
    </row>
    <row r="42" spans="2:58" ht="16.5" customHeight="1" x14ac:dyDescent="0.25">
      <c r="D42" s="43" t="str">
        <f>IF(NOT($X42),R42,"")</f>
        <v/>
      </c>
      <c r="E42" s="43" t="str">
        <f>IF(NOT($X42),S42,"")</f>
        <v/>
      </c>
      <c r="F42" s="69" t="str">
        <f t="shared" si="3"/>
        <v/>
      </c>
      <c r="G42" s="68" t="str">
        <f t="shared" si="4"/>
        <v/>
      </c>
      <c r="H42" s="68" t="str">
        <f t="shared" si="5"/>
        <v/>
      </c>
      <c r="I42" s="68" t="str">
        <f t="shared" si="6"/>
        <v/>
      </c>
      <c r="J42" s="68" t="str">
        <f t="shared" si="7"/>
        <v/>
      </c>
      <c r="K42" s="11">
        <f t="shared" si="15"/>
        <v>0</v>
      </c>
      <c r="L42" s="11">
        <f t="shared" si="15"/>
        <v>0</v>
      </c>
      <c r="M42" s="11">
        <f t="shared" si="15"/>
        <v>0</v>
      </c>
      <c r="N42" s="11">
        <f t="shared" si="16"/>
        <v>0</v>
      </c>
      <c r="O42" s="11">
        <f t="shared" si="16"/>
        <v>0</v>
      </c>
      <c r="P42" s="11">
        <f t="shared" si="16"/>
        <v>0</v>
      </c>
      <c r="Q42" t="s">
        <v>177</v>
      </c>
      <c r="R42" s="43">
        <f>INDEX(DATABASE!$1:$10000,MATCH($Q42,DATABASE!$A:$A,0),MATCH(R$2,DATABASE!$1:$1,0))+0</f>
        <v>15541.8</v>
      </c>
      <c r="S42" s="43">
        <f t="shared" si="10"/>
        <v>15541.8</v>
      </c>
      <c r="T42" s="45">
        <f>INDEX(DATABASE!$1:$10000,MATCH($Q42,DATABASE!$A:$A,0),MATCH(T$2,DATABASE!$1:$1,0))+0</f>
        <v>15541.8</v>
      </c>
      <c r="U42" s="45">
        <f>INDEX(DATABASE!$1:$10000,MATCH($Q42,DATABASE!$A:$A,0),MATCH(U$2,DATABASE!$1:$1,0))+0</f>
        <v>15541.8</v>
      </c>
      <c r="V42" s="45">
        <f>INDEX(DATABASE!$1:$10000,MATCH($Q42,DATABASE!$A:$A,0),MATCH(V$2,DATABASE!$1:$1,0))+0</f>
        <v>15541.8</v>
      </c>
      <c r="W42" s="45">
        <f>INDEX(DATABASE!$1:$10000,MATCH($Q42,DATABASE!$A:$A,0),MATCH(W$2,DATABASE!$1:$1,0))+0</f>
        <v>15541.8</v>
      </c>
      <c r="X42" s="43">
        <v>1</v>
      </c>
      <c r="Y42" s="44">
        <f t="shared" si="13"/>
        <v>14.356123486340064</v>
      </c>
      <c r="Z42" s="44">
        <f t="shared" si="14"/>
        <v>14.356123486340064</v>
      </c>
      <c r="AA42" s="43">
        <f t="shared" si="17"/>
        <v>1</v>
      </c>
    </row>
    <row r="43" spans="2:58" ht="16.5" customHeight="1" x14ac:dyDescent="0.25">
      <c r="B43" s="63" t="s">
        <v>184</v>
      </c>
      <c r="D43" s="6">
        <f>IF(NOT($X43),R43,"")/1000*277.778</f>
        <v>0</v>
      </c>
      <c r="E43" s="6">
        <f>IF(NOT($X43),S43,"")/1000*277.778</f>
        <v>0</v>
      </c>
      <c r="F43" s="69" t="str">
        <f t="shared" si="3"/>
        <v/>
      </c>
      <c r="G43" s="68">
        <f t="shared" si="4"/>
        <v>0</v>
      </c>
      <c r="H43" s="68">
        <f t="shared" si="5"/>
        <v>0</v>
      </c>
      <c r="I43" s="68" t="str">
        <f t="shared" si="6"/>
        <v/>
      </c>
      <c r="J43" s="68" t="str">
        <f t="shared" si="7"/>
        <v/>
      </c>
      <c r="K43" s="11">
        <f t="shared" si="15"/>
        <v>0</v>
      </c>
      <c r="L43" s="11">
        <f t="shared" si="15"/>
        <v>0</v>
      </c>
      <c r="M43" s="11">
        <f t="shared" si="15"/>
        <v>0</v>
      </c>
      <c r="N43" s="11">
        <f t="shared" si="16"/>
        <v>0</v>
      </c>
      <c r="O43" s="11">
        <f t="shared" si="16"/>
        <v>0</v>
      </c>
      <c r="P43" s="11">
        <f t="shared" si="16"/>
        <v>0</v>
      </c>
      <c r="Q43" t="s">
        <v>183</v>
      </c>
      <c r="R43" s="43">
        <f>INDEX(DATABASE!$1:$10000,MATCH($Q43,DATABASE!$A:$A,0),MATCH(R$2,DATABASE!$1:$1,0))+0</f>
        <v>0</v>
      </c>
      <c r="S43" s="43">
        <f t="shared" si="10"/>
        <v>0</v>
      </c>
      <c r="T43" s="45">
        <f>INDEX(DATABASE!$1:$10000,MATCH($Q43,DATABASE!$A:$A,0),MATCH(T$2,DATABASE!$1:$1,0))+0</f>
        <v>0</v>
      </c>
      <c r="U43" s="45">
        <f>INDEX(DATABASE!$1:$10000,MATCH($Q43,DATABASE!$A:$A,0),MATCH(U$2,DATABASE!$1:$1,0))+0</f>
        <v>0</v>
      </c>
      <c r="V43" s="45">
        <f>INDEX(DATABASE!$1:$10000,MATCH($Q43,DATABASE!$A:$A,0),MATCH(V$2,DATABASE!$1:$1,0))+0</f>
        <v>0</v>
      </c>
      <c r="W43" s="45">
        <f>INDEX(DATABASE!$1:$10000,MATCH($Q43,DATABASE!$A:$A,0),MATCH(W$2,DATABASE!$1:$1,0))+0</f>
        <v>0</v>
      </c>
      <c r="X43" s="43">
        <v>0</v>
      </c>
      <c r="Y43" s="44" t="str">
        <f>IF(AA43,#REF!/R43*1000,"")</f>
        <v/>
      </c>
      <c r="Z43" s="44" t="str">
        <f>IF(AA43,#REF!/S43*1000,"")</f>
        <v/>
      </c>
      <c r="AA43" s="43">
        <f t="shared" si="17"/>
        <v>0</v>
      </c>
    </row>
    <row r="44" spans="2:58" ht="16.5" customHeight="1" x14ac:dyDescent="0.25">
      <c r="D44" s="43" t="str">
        <f>IF(NOT($X44),R44,"")</f>
        <v/>
      </c>
      <c r="E44" s="43" t="str">
        <f>IF(NOT($X44),S44,"")</f>
        <v/>
      </c>
      <c r="F44" s="69" t="str">
        <f t="shared" si="3"/>
        <v/>
      </c>
      <c r="G44" s="68" t="str">
        <f t="shared" si="4"/>
        <v/>
      </c>
      <c r="H44" s="68" t="str">
        <f t="shared" si="5"/>
        <v/>
      </c>
      <c r="I44" s="68" t="str">
        <f t="shared" si="6"/>
        <v/>
      </c>
      <c r="J44" s="68" t="str">
        <f t="shared" si="7"/>
        <v/>
      </c>
      <c r="K44" s="11">
        <f t="shared" si="15"/>
        <v>0</v>
      </c>
      <c r="L44" s="11">
        <f t="shared" si="15"/>
        <v>0</v>
      </c>
      <c r="M44" s="11">
        <f t="shared" si="15"/>
        <v>0</v>
      </c>
      <c r="N44" s="11">
        <f t="shared" si="16"/>
        <v>0</v>
      </c>
      <c r="O44" s="11">
        <f t="shared" si="16"/>
        <v>0</v>
      </c>
      <c r="P44" s="11">
        <f t="shared" si="16"/>
        <v>0</v>
      </c>
      <c r="Q44" t="s">
        <v>185</v>
      </c>
      <c r="R44" s="43">
        <f>INDEX(DATABASE!$1:$10000,MATCH($Q44,DATABASE!$A:$A,0),MATCH(R$2,DATABASE!$1:$1,0))+0</f>
        <v>0</v>
      </c>
      <c r="S44" s="43">
        <f t="shared" si="10"/>
        <v>0</v>
      </c>
      <c r="T44" s="45">
        <f>INDEX(DATABASE!$1:$10000,MATCH($Q44,DATABASE!$A:$A,0),MATCH(T$2,DATABASE!$1:$1,0))+0</f>
        <v>0</v>
      </c>
      <c r="U44" s="45">
        <f>INDEX(DATABASE!$1:$10000,MATCH($Q44,DATABASE!$A:$A,0),MATCH(U$2,DATABASE!$1:$1,0))+0</f>
        <v>0</v>
      </c>
      <c r="V44" s="45">
        <f>INDEX(DATABASE!$1:$10000,MATCH($Q44,DATABASE!$A:$A,0),MATCH(V$2,DATABASE!$1:$1,0))+0</f>
        <v>0</v>
      </c>
      <c r="W44" s="45">
        <f>INDEX(DATABASE!$1:$10000,MATCH($Q44,DATABASE!$A:$A,0),MATCH(W$2,DATABASE!$1:$1,0))+0</f>
        <v>0</v>
      </c>
      <c r="X44" s="43">
        <v>1</v>
      </c>
      <c r="Y44" s="44" t="e">
        <f>IF(AA44,R43/R44*1000,"")</f>
        <v>#DIV/0!</v>
      </c>
      <c r="Z44" s="44" t="e">
        <f>IF(AA44,S43/S44*1000,"")</f>
        <v>#DIV/0!</v>
      </c>
      <c r="AA44" s="43">
        <f t="shared" si="17"/>
        <v>1</v>
      </c>
    </row>
    <row r="45" spans="2:58" s="47" customFormat="1" ht="15.75" customHeight="1" x14ac:dyDescent="0.25">
      <c r="B45" s="47" t="s">
        <v>712</v>
      </c>
      <c r="C45" s="47" t="s">
        <v>694</v>
      </c>
      <c r="D45" s="6">
        <f>IF(NOT($X45),R45,"")/1000*277.778</f>
        <v>29.391690180000001</v>
      </c>
      <c r="E45" s="6">
        <f>IF(NOT($X45),S45,"")/1000*277.778</f>
        <v>29.391690180000001</v>
      </c>
      <c r="F45" s="69">
        <f t="shared" si="3"/>
        <v>0</v>
      </c>
      <c r="G45" s="68">
        <f t="shared" si="4"/>
        <v>13.8</v>
      </c>
      <c r="H45" s="68">
        <f t="shared" si="5"/>
        <v>13.8</v>
      </c>
      <c r="I45" s="68">
        <f t="shared" si="6"/>
        <v>7.6673913043478263</v>
      </c>
      <c r="J45" s="68">
        <f t="shared" si="7"/>
        <v>7.6673913043478263</v>
      </c>
      <c r="K45" s="11">
        <f t="shared" si="15"/>
        <v>29.391690180000001</v>
      </c>
      <c r="L45" s="11">
        <f t="shared" si="15"/>
        <v>0</v>
      </c>
      <c r="M45" s="11">
        <f t="shared" si="15"/>
        <v>0</v>
      </c>
      <c r="N45" s="11">
        <f t="shared" si="16"/>
        <v>29.391690180000001</v>
      </c>
      <c r="O45" s="11">
        <f t="shared" si="16"/>
        <v>0</v>
      </c>
      <c r="P45" s="11">
        <f t="shared" si="16"/>
        <v>0</v>
      </c>
      <c r="Q45" s="47" t="s">
        <v>190</v>
      </c>
      <c r="R45" s="43">
        <f>INDEX(DATABASE!$1:$10000,MATCH($Q45,DATABASE!$A:$A,0),MATCH(R$2,DATABASE!$1:$1,0))+0</f>
        <v>105.81</v>
      </c>
      <c r="S45" s="43">
        <f t="shared" si="10"/>
        <v>105.81</v>
      </c>
      <c r="T45" s="45">
        <f>INDEX(DATABASE!$1:$10000,MATCH($Q45,DATABASE!$A:$A,0),MATCH(T$2,DATABASE!$1:$1,0))+0</f>
        <v>105.81</v>
      </c>
      <c r="U45" s="45">
        <f>INDEX(DATABASE!$1:$10000,MATCH($Q45,DATABASE!$A:$A,0),MATCH(U$2,DATABASE!$1:$1,0))+0</f>
        <v>105.81</v>
      </c>
      <c r="V45" s="45">
        <f>INDEX(DATABASE!$1:$10000,MATCH($Q45,DATABASE!$A:$A,0),MATCH(V$2,DATABASE!$1:$1,0))+0</f>
        <v>105.81</v>
      </c>
      <c r="W45" s="45">
        <f>INDEX(DATABASE!$1:$10000,MATCH($Q45,DATABASE!$A:$A,0),MATCH(W$2,DATABASE!$1:$1,0))+0</f>
        <v>105.81</v>
      </c>
      <c r="X45" s="6">
        <v>0</v>
      </c>
      <c r="Y45" s="44" t="str">
        <f>IF(AA45,#REF!/R45*1000,"")</f>
        <v/>
      </c>
      <c r="Z45" s="44" t="str">
        <f>IF(AA45,#REF!/S45*1000,"")</f>
        <v/>
      </c>
      <c r="AA45" s="43">
        <f t="shared" si="17"/>
        <v>0</v>
      </c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</row>
    <row r="46" spans="2:58" ht="15.75" customHeight="1" x14ac:dyDescent="0.25">
      <c r="D46" s="43" t="str">
        <f>IF(NOT($X46),R46,"")</f>
        <v/>
      </c>
      <c r="E46" s="43" t="str">
        <f>IF(NOT($X46),S46,"")</f>
        <v/>
      </c>
      <c r="F46" s="69" t="str">
        <f t="shared" si="3"/>
        <v/>
      </c>
      <c r="G46" s="68" t="str">
        <f t="shared" si="4"/>
        <v/>
      </c>
      <c r="H46" s="68" t="str">
        <f t="shared" si="5"/>
        <v/>
      </c>
      <c r="I46" s="68" t="str">
        <f t="shared" si="6"/>
        <v/>
      </c>
      <c r="J46" s="68" t="str">
        <f t="shared" si="7"/>
        <v/>
      </c>
      <c r="K46" s="11">
        <f t="shared" si="15"/>
        <v>0</v>
      </c>
      <c r="L46" s="11">
        <f t="shared" si="15"/>
        <v>0</v>
      </c>
      <c r="M46" s="11">
        <f t="shared" si="15"/>
        <v>0</v>
      </c>
      <c r="N46" s="11">
        <f t="shared" si="16"/>
        <v>0</v>
      </c>
      <c r="O46" s="11">
        <f t="shared" si="16"/>
        <v>0</v>
      </c>
      <c r="P46" s="43">
        <f t="shared" si="16"/>
        <v>0</v>
      </c>
      <c r="Q46" t="s">
        <v>193</v>
      </c>
      <c r="R46" s="43">
        <f>INDEX(DATABASE!$1:$10000,MATCH($Q46,DATABASE!$A:$A,0),MATCH(R$2,DATABASE!$1:$1,0))+0</f>
        <v>13800</v>
      </c>
      <c r="S46" s="43">
        <f t="shared" si="10"/>
        <v>13800</v>
      </c>
      <c r="T46" s="45">
        <f>INDEX(DATABASE!$1:$10000,MATCH($Q46,DATABASE!$A:$A,0),MATCH(T$2,DATABASE!$1:$1,0))+0</f>
        <v>13800</v>
      </c>
      <c r="U46" s="45">
        <f>INDEX(DATABASE!$1:$10000,MATCH($Q46,DATABASE!$A:$A,0),MATCH(U$2,DATABASE!$1:$1,0))+0</f>
        <v>13800</v>
      </c>
      <c r="V46" s="45">
        <f>INDEX(DATABASE!$1:$10000,MATCH($Q46,DATABASE!$A:$A,0),MATCH(V$2,DATABASE!$1:$1,0))+0</f>
        <v>13800</v>
      </c>
      <c r="W46" s="45">
        <f>INDEX(DATABASE!$1:$10000,MATCH($Q46,DATABASE!$A:$A,0),MATCH(W$2,DATABASE!$1:$1,0))+0</f>
        <v>13800</v>
      </c>
      <c r="X46">
        <v>1</v>
      </c>
      <c r="Y46" s="44">
        <f t="shared" ref="Y46:Y52" si="18">IF(AA46,R45/R46*1000,"")</f>
        <v>7.6673913043478263</v>
      </c>
      <c r="Z46" s="44">
        <f t="shared" ref="Z46:Z52" si="19">IF(AA46,S45/S46*1000,"")</f>
        <v>7.6673913043478263</v>
      </c>
      <c r="AA46" s="43">
        <f t="shared" si="17"/>
        <v>1</v>
      </c>
    </row>
    <row r="47" spans="2:58" s="52" customFormat="1" ht="15.75" customHeight="1" x14ac:dyDescent="0.25">
      <c r="B47" s="52" t="s">
        <v>713</v>
      </c>
      <c r="C47" s="52" t="s">
        <v>694</v>
      </c>
      <c r="D47" s="6" t="e">
        <f>IF(NOT($X47),R47,"")/1000*277.778</f>
        <v>#N/A</v>
      </c>
      <c r="E47" s="6" t="e">
        <f>IF(NOT($X47),S47,"")/1000*277.778</f>
        <v>#N/A</v>
      </c>
      <c r="F47" s="54" t="e">
        <f t="shared" si="3"/>
        <v>#N/A</v>
      </c>
      <c r="G47" s="68" t="e">
        <f t="shared" si="4"/>
        <v>#N/A</v>
      </c>
      <c r="H47" s="68" t="e">
        <f t="shared" si="5"/>
        <v>#N/A</v>
      </c>
      <c r="I47" s="68" t="e">
        <f t="shared" si="6"/>
        <v>#N/A</v>
      </c>
      <c r="J47" s="68" t="e">
        <f t="shared" si="7"/>
        <v>#N/A</v>
      </c>
      <c r="K47" s="55" t="e">
        <f t="shared" si="15"/>
        <v>#N/A</v>
      </c>
      <c r="L47" s="55">
        <f t="shared" si="15"/>
        <v>0</v>
      </c>
      <c r="M47" s="55">
        <f t="shared" si="15"/>
        <v>0</v>
      </c>
      <c r="N47" s="55" t="e">
        <f t="shared" si="16"/>
        <v>#N/A</v>
      </c>
      <c r="O47" s="55">
        <f t="shared" si="16"/>
        <v>0</v>
      </c>
      <c r="P47" s="55">
        <f t="shared" si="16"/>
        <v>0</v>
      </c>
      <c r="Q47" s="52" t="s">
        <v>714</v>
      </c>
      <c r="R47" s="56" t="e">
        <f>INDEX(DATABASE!$1:$10000,MATCH($Q47,DATABASE!$A:$A,0),MATCH(R$2,DATABASE!$1:$1,0))+0</f>
        <v>#N/A</v>
      </c>
      <c r="S47" s="56" t="e">
        <f t="shared" si="10"/>
        <v>#N/A</v>
      </c>
      <c r="T47" s="57" t="e">
        <f>INDEX(DATABASE!$1:$10000,MATCH($Q47,DATABASE!$A:$A,0),MATCH(T$2,DATABASE!$1:$1,0))+0</f>
        <v>#N/A</v>
      </c>
      <c r="U47" s="57" t="e">
        <f>INDEX(DATABASE!$1:$10000,MATCH($Q47,DATABASE!$A:$A,0),MATCH(U$2,DATABASE!$1:$1,0))+0</f>
        <v>#N/A</v>
      </c>
      <c r="V47" s="57" t="e">
        <f>INDEX(DATABASE!$1:$10000,MATCH($Q47,DATABASE!$A:$A,0),MATCH(V$2,DATABASE!$1:$1,0))+0</f>
        <v>#N/A</v>
      </c>
      <c r="W47" s="57" t="e">
        <f>INDEX(DATABASE!$1:$10000,MATCH($Q47,DATABASE!$A:$A,0),MATCH(W$2,DATABASE!$1:$1,0))+0</f>
        <v>#N/A</v>
      </c>
      <c r="X47" s="53">
        <v>0</v>
      </c>
      <c r="Y47" s="58" t="str">
        <f t="shared" si="18"/>
        <v/>
      </c>
      <c r="Z47" s="58" t="str">
        <f t="shared" si="19"/>
        <v/>
      </c>
      <c r="AA47" s="56">
        <f t="shared" si="17"/>
        <v>0</v>
      </c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</row>
    <row r="48" spans="2:58" s="60" customFormat="1" ht="15.75" customHeight="1" x14ac:dyDescent="0.25">
      <c r="B48" s="61"/>
      <c r="C48" s="61"/>
      <c r="D48" s="56" t="str">
        <f>IF(NOT($X48),R48,"")</f>
        <v/>
      </c>
      <c r="E48" s="56" t="str">
        <f>IF(NOT($X48),S48,"")</f>
        <v/>
      </c>
      <c r="F48" s="54" t="str">
        <f t="shared" si="3"/>
        <v/>
      </c>
      <c r="G48" s="68" t="e">
        <f t="shared" si="4"/>
        <v>#N/A</v>
      </c>
      <c r="H48" s="68">
        <f t="shared" si="5"/>
        <v>0</v>
      </c>
      <c r="I48" s="68" t="str">
        <f t="shared" si="6"/>
        <v/>
      </c>
      <c r="J48" s="68" t="str">
        <f t="shared" si="7"/>
        <v/>
      </c>
      <c r="K48" s="55">
        <f t="shared" si="15"/>
        <v>0</v>
      </c>
      <c r="L48" s="55">
        <f t="shared" si="15"/>
        <v>0</v>
      </c>
      <c r="M48" s="55">
        <f t="shared" si="15"/>
        <v>0</v>
      </c>
      <c r="N48" s="55">
        <f t="shared" si="16"/>
        <v>0</v>
      </c>
      <c r="O48" s="55">
        <f t="shared" si="16"/>
        <v>0</v>
      </c>
      <c r="P48" s="56">
        <f t="shared" si="16"/>
        <v>0</v>
      </c>
      <c r="Q48" s="52" t="s">
        <v>715</v>
      </c>
      <c r="R48" s="56" t="e">
        <f>INDEX(DATABASE!$1:$10000,MATCH($Q48,DATABASE!$A:$A,0),MATCH(R$2,DATABASE!$1:$1,0))+0</f>
        <v>#N/A</v>
      </c>
      <c r="S48" s="56" t="e">
        <f t="shared" si="10"/>
        <v>#N/A</v>
      </c>
      <c r="T48" s="57" t="e">
        <f>INDEX(DATABASE!$1:$10000,MATCH($Q48,DATABASE!$A:$A,0),MATCH(T$2,DATABASE!$1:$1,0))+0</f>
        <v>#N/A</v>
      </c>
      <c r="U48" s="57" t="e">
        <f>INDEX(DATABASE!$1:$10000,MATCH($Q48,DATABASE!$A:$A,0),MATCH(U$2,DATABASE!$1:$1,0))+0</f>
        <v>#N/A</v>
      </c>
      <c r="V48" s="57" t="e">
        <f>INDEX(DATABASE!$1:$10000,MATCH($Q48,DATABASE!$A:$A,0),MATCH(V$2,DATABASE!$1:$1,0))+0</f>
        <v>#N/A</v>
      </c>
      <c r="W48" s="57" t="e">
        <f>INDEX(DATABASE!$1:$10000,MATCH($Q48,DATABASE!$A:$A,0),MATCH(W$2,DATABASE!$1:$1,0))+0</f>
        <v>#N/A</v>
      </c>
      <c r="X48" s="60">
        <v>1</v>
      </c>
      <c r="Y48" s="58" t="e">
        <f t="shared" si="18"/>
        <v>#N/A</v>
      </c>
      <c r="Z48" s="58" t="e">
        <f t="shared" si="19"/>
        <v>#N/A</v>
      </c>
      <c r="AA48" s="56">
        <f t="shared" si="17"/>
        <v>1</v>
      </c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</row>
    <row r="49" spans="1:58" s="47" customFormat="1" ht="16.5" customHeight="1" x14ac:dyDescent="0.25">
      <c r="D49" s="6"/>
      <c r="E49" s="6"/>
      <c r="F49" s="69"/>
      <c r="G49" s="69"/>
      <c r="H49" s="69"/>
      <c r="I49" s="69"/>
      <c r="J49" s="69"/>
      <c r="K49" s="11"/>
      <c r="L49" s="11"/>
      <c r="M49" s="11"/>
      <c r="N49" s="11"/>
      <c r="O49" s="11"/>
      <c r="P49" s="69"/>
      <c r="R49" s="43" t="e">
        <f>INDEX(DATABASE!$1:$10000,MATCH($Q49,DATABASE!$A:$A,0),MATCH(R$2,DATABASE!$1:$1,0))+0</f>
        <v>#N/A</v>
      </c>
      <c r="S49" s="43"/>
      <c r="T49" s="29"/>
      <c r="U49" s="29"/>
      <c r="V49" s="29"/>
      <c r="W49" s="29"/>
      <c r="X49" s="6"/>
      <c r="Y49" s="44" t="str">
        <f t="shared" si="18"/>
        <v/>
      </c>
      <c r="Z49" s="44" t="str">
        <f t="shared" si="19"/>
        <v/>
      </c>
      <c r="AA49" s="43">
        <f t="shared" si="17"/>
        <v>0</v>
      </c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</row>
    <row r="50" spans="1:58" s="47" customFormat="1" ht="15.75" customHeight="1" x14ac:dyDescent="0.25">
      <c r="B50" s="47" t="s">
        <v>716</v>
      </c>
      <c r="D50" s="6">
        <f t="shared" ref="D50:E52" si="20">IF(NOT($X50),R50,"")</f>
        <v>14777.49</v>
      </c>
      <c r="E50" s="6">
        <f t="shared" si="20"/>
        <v>13874.04</v>
      </c>
      <c r="F50" s="69">
        <f>IF(AND(NOT($X50),E50),(E50-D50)/E50,"")</f>
        <v>-6.5118018976448019E-2</v>
      </c>
      <c r="G50" s="69"/>
      <c r="H50" s="69"/>
      <c r="I50" s="69"/>
      <c r="J50" s="69"/>
      <c r="K50" s="11" t="e">
        <f>SUM(K7:K48)</f>
        <v>#N/A</v>
      </c>
      <c r="L50" s="11">
        <f>SUM(L7:L46)</f>
        <v>0</v>
      </c>
      <c r="M50" s="11">
        <f>SUM(M7:M46)</f>
        <v>0</v>
      </c>
      <c r="N50" s="11" t="e">
        <f>SUM(N7:N48)</f>
        <v>#N/A</v>
      </c>
      <c r="O50" s="11">
        <f>SUM(O7:O46)</f>
        <v>0</v>
      </c>
      <c r="P50" s="11">
        <f>SUM(P7:P46)</f>
        <v>0</v>
      </c>
      <c r="Q50" s="47" t="s">
        <v>199</v>
      </c>
      <c r="R50" s="43">
        <f>INDEX(DATABASE!$1:$10000,MATCH($Q50,DATABASE!$A:$A,0),MATCH(R$2,DATABASE!$1:$1,0))+0</f>
        <v>14777.49</v>
      </c>
      <c r="S50" s="43">
        <f>AVERAGE(T50:W50)</f>
        <v>13874.04</v>
      </c>
      <c r="T50" s="45">
        <f>INDEX(DATABASE!$1:$10000,MATCH($Q50,DATABASE!$A:$A,0),MATCH(T$2,DATABASE!$1:$1,0))+0</f>
        <v>13874.04</v>
      </c>
      <c r="U50" s="45">
        <f>INDEX(DATABASE!$1:$10000,MATCH($Q50,DATABASE!$A:$A,0),MATCH(U$2,DATABASE!$1:$1,0))+0</f>
        <v>13874.04</v>
      </c>
      <c r="V50" s="45">
        <f>INDEX(DATABASE!$1:$10000,MATCH($Q50,DATABASE!$A:$A,0),MATCH(V$2,DATABASE!$1:$1,0))+0</f>
        <v>13874.04</v>
      </c>
      <c r="W50" s="45">
        <f>INDEX(DATABASE!$1:$10000,MATCH($Q50,DATABASE!$A:$A,0),MATCH(W$2,DATABASE!$1:$1,0))+0</f>
        <v>13874.04</v>
      </c>
      <c r="X50" s="47">
        <v>0</v>
      </c>
      <c r="Y50" s="44" t="str">
        <f t="shared" si="18"/>
        <v/>
      </c>
      <c r="Z50" s="44" t="str">
        <f t="shared" si="19"/>
        <v/>
      </c>
      <c r="AA50" s="43">
        <f t="shared" si="17"/>
        <v>0</v>
      </c>
    </row>
    <row r="51" spans="1:58" x14ac:dyDescent="0.25">
      <c r="B51" t="s">
        <v>717</v>
      </c>
      <c r="D51" s="43">
        <f t="shared" si="20"/>
        <v>0</v>
      </c>
      <c r="E51" s="43">
        <f t="shared" si="20"/>
        <v>0</v>
      </c>
      <c r="F51" t="str">
        <f>IF(AND(NOT($X51),E51),(E51-D51)/E51,"")</f>
        <v/>
      </c>
      <c r="K51" s="43"/>
      <c r="L51" s="43"/>
      <c r="M51" s="43"/>
      <c r="N51" s="43"/>
      <c r="O51" s="43"/>
      <c r="Q51" t="s">
        <v>204</v>
      </c>
      <c r="R51" s="43">
        <f>INDEX(DATABASE!$1:$10000,MATCH($Q51,DATABASE!$A:$A,0),MATCH(R$2,DATABASE!$1:$1,0))+0</f>
        <v>0</v>
      </c>
      <c r="S51" s="43">
        <f>AVERAGE(T51:W51)</f>
        <v>0</v>
      </c>
      <c r="T51" s="45">
        <f>INDEX(DATABASE!$1:$10000,MATCH($Q51,DATABASE!$A:$A,0),MATCH(T$2,DATABASE!$1:$1,0))+0</f>
        <v>0</v>
      </c>
      <c r="U51" s="45">
        <f>INDEX(DATABASE!$1:$10000,MATCH($Q51,DATABASE!$A:$A,0),MATCH(U$2,DATABASE!$1:$1,0))+0</f>
        <v>0</v>
      </c>
      <c r="V51" s="45">
        <f>INDEX(DATABASE!$1:$10000,MATCH($Q51,DATABASE!$A:$A,0),MATCH(V$2,DATABASE!$1:$1,0))+0</f>
        <v>0</v>
      </c>
      <c r="W51" s="45">
        <f>INDEX(DATABASE!$1:$10000,MATCH($Q51,DATABASE!$A:$A,0),MATCH(W$2,DATABASE!$1:$1,0))+0</f>
        <v>0</v>
      </c>
      <c r="X51">
        <v>0</v>
      </c>
      <c r="Y51" s="44" t="str">
        <f t="shared" si="18"/>
        <v/>
      </c>
      <c r="Z51" s="44" t="str">
        <f t="shared" si="19"/>
        <v/>
      </c>
      <c r="AA51" s="43">
        <f t="shared" si="17"/>
        <v>0</v>
      </c>
    </row>
    <row r="52" spans="1:58" ht="15.75" customHeight="1" x14ac:dyDescent="0.25">
      <c r="B52" t="s">
        <v>718</v>
      </c>
      <c r="D52" s="43">
        <f t="shared" si="20"/>
        <v>0</v>
      </c>
      <c r="E52" s="43">
        <f t="shared" si="20"/>
        <v>0</v>
      </c>
      <c r="F52" s="69" t="str">
        <f>IF(AND(NOT($X52),E52),(E52-D52)/E52,"")</f>
        <v/>
      </c>
      <c r="Q52" t="s">
        <v>206</v>
      </c>
      <c r="R52" s="43">
        <f>INDEX(DATABASE!$1:$10000,MATCH($Q52,DATABASE!$A:$A,0),MATCH(R$2,DATABASE!$1:$1,0))+0</f>
        <v>0</v>
      </c>
      <c r="S52" s="43">
        <f>AVERAGE(T52:W52)</f>
        <v>0</v>
      </c>
      <c r="T52" s="45">
        <f>INDEX(DATABASE!$1:$10000,MATCH($Q52,DATABASE!$A:$A,0),MATCH(T$2,DATABASE!$1:$1,0))+0</f>
        <v>0</v>
      </c>
      <c r="U52" s="45">
        <f>INDEX(DATABASE!$1:$10000,MATCH($Q52,DATABASE!$A:$A,0),MATCH(U$2,DATABASE!$1:$1,0))+0</f>
        <v>0</v>
      </c>
      <c r="V52" s="45">
        <f>INDEX(DATABASE!$1:$10000,MATCH($Q52,DATABASE!$A:$A,0),MATCH(V$2,DATABASE!$1:$1,0))+0</f>
        <v>0</v>
      </c>
      <c r="W52" s="45">
        <f>INDEX(DATABASE!$1:$10000,MATCH($Q52,DATABASE!$A:$A,0),MATCH(W$2,DATABASE!$1:$1,0))+0</f>
        <v>0</v>
      </c>
      <c r="X52">
        <v>0</v>
      </c>
      <c r="Y52" s="44" t="str">
        <f t="shared" si="18"/>
        <v/>
      </c>
      <c r="Z52" s="44" t="str">
        <f t="shared" si="19"/>
        <v/>
      </c>
      <c r="AA52" s="43">
        <f t="shared" si="17"/>
        <v>0</v>
      </c>
    </row>
    <row r="53" spans="1:58" s="47" customFormat="1" ht="15.75" customHeight="1" x14ac:dyDescent="0.25">
      <c r="D53" s="6"/>
      <c r="F53" s="69"/>
      <c r="G53" s="69"/>
      <c r="H53" s="69"/>
      <c r="I53" s="69"/>
      <c r="J53" s="69"/>
      <c r="K53" s="11"/>
      <c r="L53" s="11"/>
      <c r="M53" s="11"/>
      <c r="N53" s="11"/>
      <c r="O53" s="11"/>
      <c r="P53" s="69"/>
      <c r="R53" s="6"/>
      <c r="S53" s="43" t="e">
        <f>AVERAGE(T53:W53)</f>
        <v>#DIV/0!</v>
      </c>
      <c r="T53" s="29"/>
      <c r="U53" s="29"/>
      <c r="V53" s="29"/>
      <c r="W53" s="29"/>
      <c r="X53" s="6"/>
      <c r="Y53" s="6"/>
      <c r="Z53" s="6"/>
      <c r="AA53" s="43">
        <f t="shared" si="17"/>
        <v>0</v>
      </c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</row>
    <row r="54" spans="1:58" ht="15.75" customHeight="1" x14ac:dyDescent="0.25">
      <c r="A54" t="s">
        <v>719</v>
      </c>
      <c r="AA54" s="43">
        <f t="shared" si="17"/>
        <v>0</v>
      </c>
    </row>
    <row r="55" spans="1:58" s="47" customFormat="1" ht="15.75" customHeight="1" x14ac:dyDescent="0.25">
      <c r="B55" s="47" t="s">
        <v>720</v>
      </c>
      <c r="D55" s="6" t="e">
        <f>D35+D47</f>
        <v>#N/A</v>
      </c>
      <c r="E55" s="6" t="e">
        <f>E35+E47</f>
        <v>#N/A</v>
      </c>
      <c r="F55" s="46"/>
      <c r="G55" s="46"/>
      <c r="H55" s="46"/>
      <c r="I55" s="46"/>
      <c r="J55" s="46"/>
      <c r="K55" s="6"/>
      <c r="L55" s="6"/>
      <c r="M55" s="6"/>
      <c r="N55" s="6"/>
      <c r="O55" s="6"/>
      <c r="P55" s="46"/>
      <c r="R55" s="6"/>
      <c r="S55" s="6"/>
      <c r="T55" s="29"/>
      <c r="U55" s="29"/>
      <c r="V55" s="29"/>
      <c r="W55" s="29"/>
      <c r="X55" s="6"/>
      <c r="Y55" s="6"/>
      <c r="Z55" s="6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</row>
    <row r="56" spans="1:58" s="47" customFormat="1" x14ac:dyDescent="0.25">
      <c r="B56" s="47" t="s">
        <v>721</v>
      </c>
      <c r="D56" s="6">
        <f>SUM(D50:D52)</f>
        <v>14777.49</v>
      </c>
      <c r="E56" s="6">
        <f>SUM(E50:E52)</f>
        <v>13874.04</v>
      </c>
      <c r="F56" s="69"/>
      <c r="G56" s="69"/>
      <c r="H56" s="69"/>
      <c r="I56" s="69"/>
      <c r="J56" s="69"/>
      <c r="K56" s="11"/>
      <c r="L56" s="11"/>
      <c r="M56" s="11"/>
      <c r="N56" s="11"/>
      <c r="O56" s="11"/>
      <c r="P56" s="69"/>
      <c r="R56" s="6"/>
      <c r="S56" s="43"/>
      <c r="T56" s="29"/>
      <c r="U56" s="29"/>
      <c r="V56" s="29"/>
      <c r="W56" s="29"/>
      <c r="X56" s="6"/>
      <c r="Y56" s="6"/>
      <c r="Z56" s="6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</row>
    <row r="57" spans="1:58" s="47" customFormat="1" ht="15.75" customHeight="1" x14ac:dyDescent="0.25">
      <c r="B57" s="47" t="s">
        <v>722</v>
      </c>
      <c r="D57" s="69" t="e">
        <f>D55/D56</f>
        <v>#N/A</v>
      </c>
      <c r="E57" s="69" t="e">
        <f>E55/E56</f>
        <v>#N/A</v>
      </c>
      <c r="F57" s="69"/>
      <c r="G57" s="69"/>
      <c r="H57" s="69"/>
      <c r="I57" s="69"/>
      <c r="J57" s="69"/>
      <c r="K57" s="11"/>
      <c r="L57" s="11"/>
      <c r="M57" s="11"/>
      <c r="N57" s="11"/>
      <c r="O57" s="11"/>
      <c r="P57" s="69"/>
      <c r="R57" s="6"/>
      <c r="S57" s="43"/>
      <c r="T57" s="29"/>
      <c r="U57" s="29"/>
      <c r="V57" s="29"/>
      <c r="W57" s="29"/>
      <c r="X57" s="6"/>
      <c r="Y57" s="6"/>
      <c r="Z57" s="6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</row>
    <row r="58" spans="1:58" s="47" customFormat="1" ht="15.75" customHeight="1" x14ac:dyDescent="0.25">
      <c r="D58" s="46"/>
      <c r="E58" s="46"/>
      <c r="F58" s="46"/>
      <c r="G58" s="46"/>
      <c r="H58" s="46"/>
      <c r="I58" s="46"/>
      <c r="J58" s="46"/>
      <c r="K58" s="6"/>
      <c r="L58" s="6"/>
      <c r="M58" s="6"/>
      <c r="N58" s="6"/>
      <c r="O58" s="6"/>
      <c r="P58" s="46"/>
      <c r="R58" s="6"/>
      <c r="S58" s="6"/>
      <c r="T58" s="29"/>
      <c r="U58" s="29"/>
      <c r="V58" s="29"/>
      <c r="W58" s="29"/>
      <c r="X58" s="6"/>
      <c r="Y58" s="6"/>
      <c r="Z58" s="6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</row>
    <row r="59" spans="1:58" x14ac:dyDescent="0.25">
      <c r="A59" t="s">
        <v>723</v>
      </c>
      <c r="S59" s="43" t="e">
        <f>AVERAGE(T59:W59)</f>
        <v>#DIV/0!</v>
      </c>
    </row>
    <row r="60" spans="1:58" x14ac:dyDescent="0.25">
      <c r="B60" t="s">
        <v>724</v>
      </c>
      <c r="D60" s="43" t="s">
        <v>691</v>
      </c>
      <c r="E60" t="e">
        <f>IF(F60=0,"N/A",IF(AND(D50/F60&gt;=0.95,D50/F60&gt;=1.05),"VALUES DON'T MATCH","OK"))</f>
        <v>#N/A</v>
      </c>
      <c r="F60" s="43" t="e">
        <f>K50</f>
        <v>#N/A</v>
      </c>
      <c r="G60" s="43"/>
      <c r="H60" s="43"/>
      <c r="I60" s="43" t="e">
        <f>N50</f>
        <v>#N/A</v>
      </c>
      <c r="J60" s="69" t="e">
        <f>IF(AND(NOT($X60),I60),(I60-F60)/I60,"")</f>
        <v>#N/A</v>
      </c>
      <c r="K60" s="69"/>
      <c r="L60" s="69"/>
    </row>
    <row r="61" spans="1:58" x14ac:dyDescent="0.25">
      <c r="B61" t="s">
        <v>725</v>
      </c>
      <c r="D61" s="43" t="s">
        <v>691</v>
      </c>
      <c r="E61" t="str">
        <f>IF(F61=0,"N/A",IF(AND(D51/F61&gt;=0.95,D51/F61&gt;=1.05),"VALUES DON'T MATCH","OK"))</f>
        <v>N/A</v>
      </c>
      <c r="F61" s="43">
        <f>L50</f>
        <v>0</v>
      </c>
      <c r="G61" s="43"/>
      <c r="H61" s="43"/>
      <c r="I61" s="43">
        <f>O50</f>
        <v>0</v>
      </c>
      <c r="J61" s="69" t="str">
        <f>IF(AND(NOT($X61),I61),(I61-F61)/I61,"")</f>
        <v/>
      </c>
      <c r="K61" s="69"/>
      <c r="L61" s="69"/>
    </row>
    <row r="62" spans="1:58" x14ac:dyDescent="0.25">
      <c r="B62" t="s">
        <v>726</v>
      </c>
      <c r="D62" s="43" t="s">
        <v>691</v>
      </c>
      <c r="E62" t="str">
        <f>IF(F62=0,"N/A",IF(AND(D52/F62&gt;=0.95,D52/F62&gt;=1.05),"VALUES DON'T MATCH","OK"))</f>
        <v>N/A</v>
      </c>
      <c r="F62" s="43">
        <f>M50</f>
        <v>0</v>
      </c>
      <c r="G62" s="43"/>
      <c r="H62" s="43"/>
      <c r="I62" s="43">
        <f>P50</f>
        <v>0</v>
      </c>
      <c r="J62" s="69" t="str">
        <f>IF(AND(NOT($X62),I62),(I62-F62)/I62,"")</f>
        <v/>
      </c>
      <c r="K62" s="69"/>
      <c r="L62" s="69"/>
    </row>
    <row r="63" spans="1:58" x14ac:dyDescent="0.25">
      <c r="F63" s="43"/>
      <c r="G63" s="43"/>
      <c r="H63" s="43"/>
      <c r="I63" s="43"/>
      <c r="K63" s="69"/>
      <c r="L63" s="69"/>
    </row>
    <row r="64" spans="1:58" x14ac:dyDescent="0.25">
      <c r="E64" s="43" t="s">
        <v>727</v>
      </c>
      <c r="F64" s="43"/>
      <c r="G64" s="43"/>
      <c r="H64" s="43"/>
      <c r="I64" s="43"/>
      <c r="K64" s="69"/>
      <c r="L64" s="69"/>
      <c r="N64" s="9"/>
    </row>
    <row r="65" spans="1:26" x14ac:dyDescent="0.25">
      <c r="B65" t="s">
        <v>716</v>
      </c>
      <c r="D65" s="43" t="s">
        <v>728</v>
      </c>
      <c r="E65" s="45">
        <v>0.19</v>
      </c>
      <c r="F65" s="43" t="e">
        <f>F60*$E65</f>
        <v>#N/A</v>
      </c>
      <c r="G65" s="43"/>
      <c r="H65" s="43"/>
      <c r="I65" s="43" t="e">
        <f>I60*$E65</f>
        <v>#N/A</v>
      </c>
      <c r="J65" s="69" t="e">
        <f>IF(AND(NOT($X65),I65),(I65-F65)/I65,"")</f>
        <v>#N/A</v>
      </c>
      <c r="K65" s="69"/>
      <c r="L65" s="69" t="s">
        <v>729</v>
      </c>
    </row>
    <row r="66" spans="1:26" x14ac:dyDescent="0.25">
      <c r="B66" t="s">
        <v>717</v>
      </c>
      <c r="D66" s="43" t="s">
        <v>728</v>
      </c>
      <c r="E66" s="45">
        <v>0.05</v>
      </c>
      <c r="F66" s="43">
        <f>F61*$E66</f>
        <v>0</v>
      </c>
      <c r="G66" s="43"/>
      <c r="H66" s="43"/>
      <c r="I66" s="43">
        <f>I61*$E66</f>
        <v>0</v>
      </c>
      <c r="J66" s="69" t="str">
        <f>IF(AND(NOT($X66),I66),(I66-F66)/I66,"")</f>
        <v/>
      </c>
      <c r="K66" s="69"/>
      <c r="L66" s="69" t="s">
        <v>729</v>
      </c>
    </row>
    <row r="67" spans="1:26" x14ac:dyDescent="0.25">
      <c r="B67" t="s">
        <v>718</v>
      </c>
      <c r="D67" s="43" t="s">
        <v>728</v>
      </c>
      <c r="E67" s="45">
        <v>0.1033</v>
      </c>
      <c r="F67" s="43">
        <f>F62*$E67</f>
        <v>0</v>
      </c>
      <c r="G67" s="43"/>
      <c r="H67" s="43"/>
      <c r="I67" s="43">
        <f>I62*$E67</f>
        <v>0</v>
      </c>
      <c r="J67" s="69" t="str">
        <f>IF(AND(NOT($X67),I67),(I67-F67)/I67,"")</f>
        <v/>
      </c>
      <c r="K67" s="69"/>
      <c r="L67" s="69" t="s">
        <v>729</v>
      </c>
    </row>
    <row r="68" spans="1:26" x14ac:dyDescent="0.25">
      <c r="F68" s="43"/>
      <c r="G68" s="43"/>
      <c r="H68" s="43"/>
      <c r="I68" s="43"/>
      <c r="K68" s="69"/>
      <c r="L68" s="69"/>
    </row>
    <row r="69" spans="1:26" x14ac:dyDescent="0.25">
      <c r="F69" s="43" t="s">
        <v>730</v>
      </c>
      <c r="G69" s="43"/>
      <c r="H69" s="43"/>
      <c r="I69" s="43" t="s">
        <v>730</v>
      </c>
      <c r="J69" s="69" t="s">
        <v>731</v>
      </c>
      <c r="K69" s="69"/>
      <c r="L69" s="69"/>
    </row>
    <row r="70" spans="1:26" x14ac:dyDescent="0.25">
      <c r="F70" s="43" t="s">
        <v>732</v>
      </c>
      <c r="G70" s="43"/>
      <c r="H70" s="43"/>
      <c r="I70" s="43" t="s">
        <v>733</v>
      </c>
      <c r="J70" t="s">
        <v>729</v>
      </c>
      <c r="L70" s="69"/>
    </row>
    <row r="71" spans="1:26" x14ac:dyDescent="0.25">
      <c r="D71" s="43" t="s">
        <v>734</v>
      </c>
      <c r="F71" s="43" t="e">
        <f>SUM(F65:F68)</f>
        <v>#N/A</v>
      </c>
      <c r="G71" s="43"/>
      <c r="H71" s="43"/>
      <c r="I71" s="43" t="e">
        <f>SUM(I65:I68)</f>
        <v>#N/A</v>
      </c>
      <c r="J71" s="8" t="e">
        <f>(I71-F71)</f>
        <v>#N/A</v>
      </c>
      <c r="K71" s="8"/>
      <c r="L71" s="8"/>
    </row>
    <row r="72" spans="1:26" s="19" customFormat="1" x14ac:dyDescent="0.25">
      <c r="D72" s="20"/>
      <c r="E72" s="20"/>
      <c r="F72" s="20"/>
      <c r="G72" s="20"/>
      <c r="H72" s="20"/>
      <c r="I72" s="20"/>
      <c r="J72" s="21"/>
      <c r="K72" s="21"/>
      <c r="L72" s="21"/>
      <c r="M72" s="22"/>
      <c r="N72" s="22"/>
      <c r="O72" s="22"/>
      <c r="P72" s="21"/>
      <c r="R72" s="20"/>
      <c r="S72" s="20"/>
      <c r="T72" s="23"/>
      <c r="U72" s="23"/>
      <c r="V72" s="23"/>
      <c r="W72" s="23"/>
      <c r="Y72" s="20"/>
      <c r="Z72" s="20"/>
    </row>
    <row r="73" spans="1:26" s="13" customFormat="1" ht="21" customHeight="1" x14ac:dyDescent="0.35">
      <c r="D73" s="14"/>
      <c r="E73" s="14"/>
      <c r="F73" s="14"/>
      <c r="G73" s="14"/>
      <c r="H73" s="14"/>
      <c r="I73" s="14" t="s">
        <v>355</v>
      </c>
      <c r="J73" s="18" t="e">
        <f>J71/I71</f>
        <v>#N/A</v>
      </c>
      <c r="K73" s="18"/>
      <c r="L73" s="18"/>
      <c r="M73" s="16"/>
      <c r="N73" s="16"/>
      <c r="O73" s="16"/>
      <c r="P73" s="15"/>
      <c r="R73" s="14"/>
      <c r="S73" s="14"/>
      <c r="T73" s="17"/>
      <c r="U73" s="17"/>
      <c r="V73" s="17"/>
      <c r="W73" s="17"/>
      <c r="Y73" s="14"/>
      <c r="Z73" s="14"/>
    </row>
    <row r="74" spans="1:26" x14ac:dyDescent="0.25">
      <c r="F74" s="43"/>
      <c r="G74" s="43"/>
      <c r="H74" s="43"/>
      <c r="I74" s="43"/>
      <c r="K74" s="69"/>
      <c r="L74" s="69"/>
    </row>
    <row r="75" spans="1:26" x14ac:dyDescent="0.25">
      <c r="F75" s="43"/>
      <c r="G75" s="43"/>
      <c r="H75" s="43"/>
      <c r="I75" s="43"/>
      <c r="K75" s="69"/>
      <c r="L75" s="69"/>
    </row>
    <row r="76" spans="1:26" x14ac:dyDescent="0.25">
      <c r="F76" s="43"/>
      <c r="G76" s="43"/>
      <c r="H76" s="43"/>
      <c r="I76" s="43"/>
      <c r="K76" s="69"/>
      <c r="L76" s="69"/>
    </row>
    <row r="77" spans="1:26" s="25" customFormat="1" x14ac:dyDescent="0.25">
      <c r="A77" s="25" t="s">
        <v>735</v>
      </c>
      <c r="R77" s="38"/>
      <c r="S77" s="38"/>
      <c r="T77" s="36"/>
      <c r="U77" s="36"/>
      <c r="V77" s="36"/>
      <c r="W77" s="36"/>
      <c r="Y77" s="38"/>
      <c r="Z77" s="38"/>
    </row>
    <row r="78" spans="1:26" x14ac:dyDescent="0.25">
      <c r="D78" s="85" t="s">
        <v>736</v>
      </c>
      <c r="E78" s="85"/>
      <c r="F78" s="74" t="s">
        <v>737</v>
      </c>
      <c r="G78" s="74"/>
      <c r="H78" s="74"/>
      <c r="I78" s="74"/>
      <c r="J78" s="69" t="s">
        <v>738</v>
      </c>
      <c r="K78" s="69"/>
      <c r="L78" s="69"/>
      <c r="M78" s="69" t="s">
        <v>739</v>
      </c>
    </row>
    <row r="79" spans="1:26" s="25" customFormat="1" x14ac:dyDescent="0.25">
      <c r="D79" s="25" t="s">
        <v>686</v>
      </c>
      <c r="E79" s="25" t="s">
        <v>687</v>
      </c>
      <c r="F79" s="25" t="s">
        <v>686</v>
      </c>
      <c r="I79" s="25" t="s">
        <v>687</v>
      </c>
      <c r="R79" s="38"/>
      <c r="S79" s="38"/>
      <c r="T79" s="36"/>
      <c r="U79" s="36"/>
      <c r="V79" s="36"/>
      <c r="W79" s="36"/>
      <c r="Y79" s="38"/>
      <c r="Z79" s="38"/>
    </row>
    <row r="80" spans="1:26" x14ac:dyDescent="0.25">
      <c r="B80" t="s">
        <v>740</v>
      </c>
      <c r="D80" s="5" t="e">
        <f>D11*1000/Overview!#REF!</f>
        <v>#REF!</v>
      </c>
      <c r="E80" s="5" t="e">
        <f>E11*1000/Overview!#REF!</f>
        <v>#REF!</v>
      </c>
      <c r="F80" s="5" t="e">
        <f>D11*1000/Overview!#REF!</f>
        <v>#REF!</v>
      </c>
      <c r="G80" s="5"/>
      <c r="H80" s="5"/>
      <c r="I80" s="5" t="e">
        <f>E11*1000/Overview!#REF!</f>
        <v>#REF!</v>
      </c>
      <c r="J80" s="45">
        <v>24.63</v>
      </c>
      <c r="K80" s="45"/>
      <c r="L80" s="45"/>
      <c r="M80" s="69" t="e">
        <f>ABS(1-(J80/F80))</f>
        <v>#REF!</v>
      </c>
      <c r="N80" s="43"/>
      <c r="O80" s="43"/>
    </row>
    <row r="81" spans="2:15" x14ac:dyDescent="0.25">
      <c r="B81" t="s">
        <v>741</v>
      </c>
      <c r="D81" s="5" t="e">
        <f>D17*1000/Overview!#REF!</f>
        <v>#REF!</v>
      </c>
      <c r="E81" s="5" t="e">
        <f>E17*1000/Overview!#REF!</f>
        <v>#REF!</v>
      </c>
      <c r="F81" s="5" t="e">
        <f>D17*1000/Overview!#REF!</f>
        <v>#REF!</v>
      </c>
      <c r="G81" s="5"/>
      <c r="H81" s="5"/>
      <c r="I81" s="5" t="e">
        <f>E17*1000/Overview!#REF!</f>
        <v>#REF!</v>
      </c>
      <c r="J81" s="33">
        <v>29.95</v>
      </c>
      <c r="K81" s="33"/>
      <c r="L81" s="7"/>
      <c r="M81" s="34" t="e">
        <f>ABS(1-(J81/(D81+D82)))</f>
        <v>#REF!</v>
      </c>
      <c r="N81" s="12"/>
      <c r="O81" s="12"/>
    </row>
    <row r="82" spans="2:15" x14ac:dyDescent="0.25">
      <c r="B82" t="s">
        <v>742</v>
      </c>
      <c r="D82" s="5" t="e">
        <f>((D21+D25)/Overview!#REF!)*1000</f>
        <v>#REF!</v>
      </c>
      <c r="E82" s="5" t="e">
        <f>((E21+E25)/Overview!#REF!)*1000</f>
        <v>#REF!</v>
      </c>
      <c r="F82" s="5" t="e">
        <f>((D21+D25)/Overview!#REF!)*1000</f>
        <v>#REF!</v>
      </c>
      <c r="G82" s="5"/>
      <c r="H82" s="5"/>
      <c r="I82" s="5" t="e">
        <f>((E21+E25)/Overview!#REF!)*1000</f>
        <v>#REF!</v>
      </c>
      <c r="J82" s="33"/>
      <c r="K82" s="33"/>
      <c r="L82" s="7"/>
      <c r="M82" s="34"/>
      <c r="N82" s="12"/>
      <c r="O82" s="12"/>
    </row>
    <row r="83" spans="2:15" x14ac:dyDescent="0.25">
      <c r="B83" t="s">
        <v>743</v>
      </c>
      <c r="D83" s="5" t="e">
        <f>(D29/Overview!#REF!)*1000</f>
        <v>#REF!</v>
      </c>
      <c r="E83" s="5" t="e">
        <f>(E29/Overview!#REF!)*1000</f>
        <v>#REF!</v>
      </c>
      <c r="F83" s="5" t="e">
        <f>(E33/Overview!#REF!)*1000</f>
        <v>#REF!</v>
      </c>
      <c r="G83" s="5"/>
      <c r="H83" s="5"/>
      <c r="I83" s="5" t="e">
        <f>(E33/Overview!#REF!)*1000</f>
        <v>#REF!</v>
      </c>
      <c r="J83" s="8">
        <v>0.53</v>
      </c>
      <c r="K83" s="8"/>
      <c r="L83" s="8"/>
      <c r="M83" s="69" t="e">
        <f>1-(J83/F83)</f>
        <v>#REF!</v>
      </c>
    </row>
    <row r="84" spans="2:15" x14ac:dyDescent="0.25">
      <c r="B84" t="s">
        <v>744</v>
      </c>
      <c r="D84" s="5" t="e">
        <f>($D$7/Overview!#REF!)*1000</f>
        <v>#REF!</v>
      </c>
      <c r="E84" s="5" t="e">
        <f>($E$7/Overview!#REF!)*1000</f>
        <v>#REF!</v>
      </c>
      <c r="F84" s="5" t="e">
        <f>($D$7/Overview!#REF!)*1000</f>
        <v>#REF!</v>
      </c>
      <c r="G84" s="5"/>
      <c r="H84" s="5"/>
      <c r="I84" s="5" t="e">
        <f>($E$7/Overview!#REF!)*1000</f>
        <v>#REF!</v>
      </c>
      <c r="J84" s="8">
        <v>19.91</v>
      </c>
      <c r="K84" s="8"/>
      <c r="L84" s="8"/>
      <c r="M84" s="69" t="e">
        <f>1-(J84/F84)</f>
        <v>#REF!</v>
      </c>
    </row>
    <row r="100" spans="11:11" x14ac:dyDescent="0.25">
      <c r="K100" s="69"/>
    </row>
    <row r="101" spans="11:11" x14ac:dyDescent="0.25">
      <c r="K101" s="69"/>
    </row>
  </sheetData>
  <mergeCells count="1">
    <mergeCell ref="D78:E78"/>
  </mergeCells>
  <conditionalFormatting sqref="F4:H6 F7:F48">
    <cfRule type="cellIs" dxfId="73" priority="1" operator="greaterThan">
      <formula>0</formula>
    </cfRule>
    <cfRule type="cellIs" dxfId="72" priority="2" operator="lessThan">
      <formula>0</formula>
    </cfRule>
  </conditionalFormatting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114"/>
  <sheetViews>
    <sheetView topLeftCell="A7" zoomScaleNormal="100" workbookViewId="0">
      <selection activeCell="A35" sqref="A35:XFD36"/>
    </sheetView>
  </sheetViews>
  <sheetFormatPr baseColWidth="10" defaultRowHeight="15" x14ac:dyDescent="0.25"/>
  <cols>
    <col min="2" max="2" width="24.85546875" bestFit="1" customWidth="1"/>
    <col min="3" max="3" width="6" bestFit="1" customWidth="1"/>
    <col min="4" max="4" width="10" customWidth="1"/>
    <col min="5" max="5" width="12.85546875" customWidth="1"/>
    <col min="6" max="15" width="12.7109375" customWidth="1"/>
    <col min="16" max="16" width="9" customWidth="1"/>
    <col min="17" max="17" width="103.85546875" customWidth="1"/>
    <col min="18" max="18" width="33.140625" customWidth="1"/>
    <col min="19" max="19" width="18.85546875" bestFit="1" customWidth="1"/>
    <col min="20" max="20" width="13.5703125" bestFit="1" customWidth="1"/>
    <col min="21" max="21" width="15" bestFit="1" customWidth="1"/>
    <col min="22" max="23" width="11.5703125" bestFit="1" customWidth="1"/>
    <col min="24" max="24" width="10.42578125" customWidth="1"/>
    <col min="25" max="25" width="14.85546875" bestFit="1" customWidth="1"/>
    <col min="26" max="26" width="17.140625" bestFit="1" customWidth="1"/>
    <col min="27" max="58" width="9.140625" customWidth="1"/>
  </cols>
  <sheetData>
    <row r="1" spans="2:58" ht="15" customHeight="1" x14ac:dyDescent="0.25">
      <c r="B1" s="70"/>
      <c r="C1" s="70"/>
      <c r="D1" s="71" t="s">
        <v>681</v>
      </c>
      <c r="E1" s="71"/>
      <c r="F1" s="41"/>
      <c r="G1" s="41"/>
      <c r="H1" s="41"/>
      <c r="I1" s="41"/>
      <c r="J1" s="41"/>
      <c r="K1" s="39" t="s">
        <v>682</v>
      </c>
      <c r="L1" s="39"/>
      <c r="M1" s="39"/>
      <c r="N1" s="39"/>
      <c r="O1" s="39"/>
      <c r="P1" s="40"/>
      <c r="Q1" s="49" t="s">
        <v>683</v>
      </c>
      <c r="R1" s="50" t="s">
        <v>684</v>
      </c>
      <c r="S1" s="50"/>
      <c r="T1" s="51"/>
      <c r="U1" s="51"/>
      <c r="V1" s="51"/>
      <c r="W1" s="51"/>
      <c r="X1" s="43"/>
      <c r="Y1" s="43"/>
      <c r="Z1" s="43"/>
      <c r="AA1" s="43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</row>
    <row r="2" spans="2:58" s="1" customFormat="1" ht="15" customHeight="1" x14ac:dyDescent="0.25">
      <c r="C2" s="1" t="s">
        <v>685</v>
      </c>
      <c r="D2" s="2" t="s">
        <v>686</v>
      </c>
      <c r="E2" s="2" t="s">
        <v>687</v>
      </c>
      <c r="F2" s="4" t="s">
        <v>688</v>
      </c>
      <c r="G2" s="2" t="s">
        <v>686</v>
      </c>
      <c r="H2" s="2" t="s">
        <v>687</v>
      </c>
      <c r="I2" s="2" t="s">
        <v>686</v>
      </c>
      <c r="J2" s="2" t="s">
        <v>687</v>
      </c>
      <c r="K2" s="10" t="s">
        <v>686</v>
      </c>
      <c r="L2" s="10"/>
      <c r="M2" s="10"/>
      <c r="N2" s="10" t="s">
        <v>687</v>
      </c>
      <c r="O2" s="10"/>
      <c r="P2" s="4"/>
      <c r="R2" s="2" t="s">
        <v>8</v>
      </c>
      <c r="S2" s="2" t="s">
        <v>689</v>
      </c>
      <c r="T2" s="35" t="s">
        <v>4</v>
      </c>
      <c r="U2" s="35" t="s">
        <v>5</v>
      </c>
      <c r="V2" s="35" t="s">
        <v>6</v>
      </c>
      <c r="W2" s="35" t="s">
        <v>7</v>
      </c>
      <c r="Y2" s="2" t="s">
        <v>690</v>
      </c>
      <c r="Z2" s="2" t="s">
        <v>690</v>
      </c>
      <c r="AA2" s="43"/>
    </row>
    <row r="3" spans="2:58" s="1" customFormat="1" ht="15" customHeight="1" x14ac:dyDescent="0.25">
      <c r="B3" s="72"/>
      <c r="C3" s="72"/>
      <c r="D3" s="73" t="s">
        <v>691</v>
      </c>
      <c r="E3" s="73" t="s">
        <v>691</v>
      </c>
      <c r="F3" s="4" t="s">
        <v>692</v>
      </c>
      <c r="G3" s="2" t="s">
        <v>693</v>
      </c>
      <c r="H3" s="2" t="s">
        <v>693</v>
      </c>
      <c r="I3" s="2" t="s">
        <v>690</v>
      </c>
      <c r="J3" s="2" t="s">
        <v>690</v>
      </c>
      <c r="K3" s="10" t="s">
        <v>694</v>
      </c>
      <c r="L3" s="10" t="s">
        <v>695</v>
      </c>
      <c r="M3" s="10" t="s">
        <v>696</v>
      </c>
      <c r="N3" s="10" t="s">
        <v>694</v>
      </c>
      <c r="O3" s="10" t="s">
        <v>695</v>
      </c>
      <c r="P3" s="10" t="s">
        <v>696</v>
      </c>
      <c r="R3" s="2"/>
      <c r="S3" s="2"/>
      <c r="T3" s="35"/>
      <c r="U3" s="35"/>
      <c r="V3" s="35"/>
      <c r="W3" s="35"/>
      <c r="Y3" s="2"/>
      <c r="Z3" s="2"/>
      <c r="AA3" s="43"/>
    </row>
    <row r="4" spans="2:58" ht="15" customHeight="1" x14ac:dyDescent="0.25">
      <c r="B4" s="70"/>
      <c r="C4" s="70"/>
      <c r="D4" s="68"/>
      <c r="E4" s="68"/>
      <c r="F4" s="69"/>
      <c r="G4" s="69"/>
      <c r="H4" s="69"/>
      <c r="I4" s="69"/>
      <c r="J4" s="69"/>
      <c r="K4" s="11"/>
      <c r="L4" s="11"/>
      <c r="M4" s="11"/>
      <c r="N4" s="11"/>
      <c r="O4" s="11"/>
      <c r="P4" s="69"/>
      <c r="Q4" t="s">
        <v>65</v>
      </c>
      <c r="R4" s="43">
        <f>INDEX(DATABASE!$1:$10000,MATCH($Q4,DATABASE!$A:$A,0),MATCH(R$2,DATABASE!$1:$1,0))+0</f>
        <v>0</v>
      </c>
      <c r="S4" s="43">
        <f>AVERAGE(T4:W4)</f>
        <v>135</v>
      </c>
      <c r="T4" s="45">
        <f>INDEX(DATABASE!$1:$10000,MATCH($Q4,DATABASE!$A:$A,0),MATCH(T$2,DATABASE!$1:$1,0))+0</f>
        <v>0</v>
      </c>
      <c r="U4" s="45">
        <f>INDEX(DATABASE!$1:$10000,MATCH($Q4,DATABASE!$A:$A,0),MATCH(U$2,DATABASE!$1:$1,0))+0</f>
        <v>90</v>
      </c>
      <c r="V4" s="45">
        <f>INDEX(DATABASE!$1:$10000,MATCH($Q4,DATABASE!$A:$A,0),MATCH(V$2,DATABASE!$1:$1,0))+0</f>
        <v>180</v>
      </c>
      <c r="W4" s="45">
        <f>INDEX(DATABASE!$1:$10000,MATCH($Q4,DATABASE!$A:$A,0),MATCH(W$2,DATABASE!$1:$1,0))+0</f>
        <v>270</v>
      </c>
      <c r="X4" s="43">
        <v>0</v>
      </c>
      <c r="Y4" s="44" t="str">
        <f>IF(AA4,R3/R4*1000,"")</f>
        <v/>
      </c>
      <c r="Z4" s="44" t="str">
        <f>IF(AA4,S3/S4*1000,"")</f>
        <v/>
      </c>
      <c r="AA4" s="43">
        <f t="shared" ref="AA4:AA36" si="0">IF(ISNUMBER(SEARCH("[W]",Q4)),1,0)</f>
        <v>0</v>
      </c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</row>
    <row r="5" spans="2:58" ht="15" customHeight="1" x14ac:dyDescent="0.25">
      <c r="B5" s="70"/>
      <c r="C5" s="70"/>
      <c r="D5" s="68"/>
      <c r="E5" s="68"/>
      <c r="F5" s="69"/>
      <c r="G5" s="69"/>
      <c r="H5" s="69"/>
      <c r="I5" s="69"/>
      <c r="J5" s="69"/>
      <c r="K5" s="11"/>
      <c r="L5" s="11"/>
      <c r="M5" s="11"/>
      <c r="N5" s="11"/>
      <c r="O5" s="11"/>
      <c r="P5" s="69"/>
      <c r="Q5" t="s">
        <v>70</v>
      </c>
      <c r="R5" s="43">
        <f>INDEX(DATABASE!$1:$10000,MATCH($Q5,DATABASE!$A:$A,0),MATCH(R$2,DATABASE!$1:$1,0))+0</f>
        <v>8760</v>
      </c>
      <c r="S5" s="43">
        <f>AVERAGE(T5:W5)</f>
        <v>8760</v>
      </c>
      <c r="T5" s="45">
        <f>INDEX(DATABASE!$1:$10000,MATCH($Q5,DATABASE!$A:$A,0),MATCH(T$2,DATABASE!$1:$1,0))+0</f>
        <v>8760</v>
      </c>
      <c r="U5" s="45">
        <f>INDEX(DATABASE!$1:$10000,MATCH($Q5,DATABASE!$A:$A,0),MATCH(U$2,DATABASE!$1:$1,0))+0</f>
        <v>8760</v>
      </c>
      <c r="V5" s="45">
        <f>INDEX(DATABASE!$1:$10000,MATCH($Q5,DATABASE!$A:$A,0),MATCH(V$2,DATABASE!$1:$1,0))+0</f>
        <v>8760</v>
      </c>
      <c r="W5" s="45">
        <f>INDEX(DATABASE!$1:$10000,MATCH($Q5,DATABASE!$A:$A,0),MATCH(W$2,DATABASE!$1:$1,0))+0</f>
        <v>8760</v>
      </c>
      <c r="X5" s="43">
        <v>1</v>
      </c>
      <c r="Y5" s="44" t="str">
        <f>IF(AA5,R4/R5*1000,"")</f>
        <v/>
      </c>
      <c r="Z5" s="44" t="str">
        <f>IF(AA5,S4/S5*1000,"")</f>
        <v/>
      </c>
      <c r="AA5" s="43">
        <f t="shared" si="0"/>
        <v>0</v>
      </c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</row>
    <row r="6" spans="2:58" ht="15.75" customHeight="1" x14ac:dyDescent="0.25">
      <c r="B6" s="63"/>
      <c r="C6" s="63"/>
      <c r="D6" s="43"/>
      <c r="E6" s="43"/>
      <c r="F6" s="69"/>
      <c r="G6" s="69"/>
      <c r="H6" s="69"/>
      <c r="I6" s="69"/>
      <c r="J6" s="69"/>
      <c r="K6" s="11"/>
      <c r="L6" s="11"/>
      <c r="M6" s="11"/>
      <c r="N6" s="11"/>
      <c r="O6" s="11"/>
      <c r="P6" s="69"/>
      <c r="Q6" s="63"/>
      <c r="R6" s="43"/>
      <c r="S6" s="43"/>
      <c r="T6" s="45"/>
      <c r="U6" s="45"/>
      <c r="V6" s="45"/>
      <c r="W6" s="45"/>
      <c r="X6" s="43"/>
      <c r="Y6" s="44" t="str">
        <f>IF(AA6,R5/R6*1000,"")</f>
        <v/>
      </c>
      <c r="Z6" s="44" t="str">
        <f>IF(AA6,S5/S6*1000,"")</f>
        <v/>
      </c>
      <c r="AA6" s="43">
        <f t="shared" si="0"/>
        <v>0</v>
      </c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</row>
    <row r="7" spans="2:58" s="47" customFormat="1" ht="15.75" customHeight="1" x14ac:dyDescent="0.25">
      <c r="B7" s="47" t="s">
        <v>219</v>
      </c>
      <c r="C7" s="47" t="s">
        <v>694</v>
      </c>
      <c r="D7" s="6">
        <f>IF(NOT($X7),R7,"")/1000</f>
        <v>138.66924</v>
      </c>
      <c r="E7" s="6">
        <f>IF(NOT($X7),S7,"")/1000</f>
        <v>0</v>
      </c>
      <c r="F7" s="69" t="str">
        <f t="shared" ref="F7:F36" si="1">IF(AND(NOT($X7),E7),(E7-D7)/E7,"")</f>
        <v/>
      </c>
      <c r="G7" s="68" t="e">
        <f>IF( AND( $X8, NOT(ISERR(R8)) ),R8/1000,"")</f>
        <v>#N/A</v>
      </c>
      <c r="H7" s="68" t="e">
        <f>IF( AND( $X8, NOT(ISERR(S8)) ),S8/1000,"")</f>
        <v>#N/A</v>
      </c>
      <c r="I7" s="68" t="str">
        <f>IF( AND( $X8, NOT(ISERR(Y8)) ),Y8,"")</f>
        <v/>
      </c>
      <c r="J7" s="68" t="str">
        <f>IF( AND( $X8, NOT(ISERR(Z8)) ),Z8,"")</f>
        <v/>
      </c>
      <c r="K7" s="11">
        <f t="shared" ref="K7:M36" si="2">IF($C7=K$3,$D7,0)</f>
        <v>138.66924</v>
      </c>
      <c r="L7" s="11">
        <f t="shared" si="2"/>
        <v>0</v>
      </c>
      <c r="M7" s="11">
        <f t="shared" si="2"/>
        <v>0</v>
      </c>
      <c r="N7" s="11">
        <f t="shared" ref="N7:P36" si="3">IF($C7=N$3,$E7,0)</f>
        <v>0</v>
      </c>
      <c r="O7" s="11">
        <f t="shared" si="3"/>
        <v>0</v>
      </c>
      <c r="P7" s="11">
        <f t="shared" si="3"/>
        <v>0</v>
      </c>
      <c r="Q7" s="47" t="str">
        <f>CONCATENATE("Annual Building Utility Performance Summary ",B7," Electricity [kWh]")</f>
        <v>Annual Building Utility Performance Summary Heating Electricity [kWh]</v>
      </c>
      <c r="R7" s="43">
        <f>INDEX(DATABASE!$1:$10000,MATCH($Q7,DATABASE!$A:$A,0),MATCH(R$2,DATABASE!$1:$1,0))+0</f>
        <v>138669.24</v>
      </c>
      <c r="S7" s="43">
        <f t="shared" ref="S7:S36" si="4">AVERAGE(T7:W7)</f>
        <v>0</v>
      </c>
      <c r="T7" s="45">
        <f>INDEX(DATABASE!$1:$10000,MATCH($Q7,DATABASE!$A:$A,0),MATCH(T$2,DATABASE!$1:$1,0))+0</f>
        <v>0</v>
      </c>
      <c r="U7" s="45">
        <f>INDEX(DATABASE!$1:$10000,MATCH($Q7,DATABASE!$A:$A,0),MATCH(U$2,DATABASE!$1:$1,0))+0</f>
        <v>0</v>
      </c>
      <c r="V7" s="45">
        <f>INDEX(DATABASE!$1:$10000,MATCH($Q7,DATABASE!$A:$A,0),MATCH(V$2,DATABASE!$1:$1,0))+0</f>
        <v>0</v>
      </c>
      <c r="W7" s="45">
        <f>INDEX(DATABASE!$1:$10000,MATCH($Q7,DATABASE!$A:$A,0),MATCH(W$2,DATABASE!$1:$1,0))+0</f>
        <v>0</v>
      </c>
      <c r="X7" s="6">
        <v>0</v>
      </c>
      <c r="Y7" s="44" t="str">
        <f>IF(AA7,#REF!/R7*1000,"")</f>
        <v/>
      </c>
      <c r="Z7" s="44" t="str">
        <f>IF(AA7,#REF!/S7*1000,"")</f>
        <v/>
      </c>
      <c r="AA7" s="43">
        <f t="shared" si="0"/>
        <v>0</v>
      </c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</row>
    <row r="8" spans="2:58" ht="15" customHeight="1" x14ac:dyDescent="0.25">
      <c r="B8" s="63"/>
      <c r="C8" s="63"/>
      <c r="D8" s="43"/>
      <c r="E8" s="43"/>
      <c r="F8" s="69" t="str">
        <f t="shared" si="1"/>
        <v/>
      </c>
      <c r="G8" s="68" t="e">
        <f>IF( AND(#REF!, NOT( ISERR(#REF!)) ),#REF!/1000,"")</f>
        <v>#REF!</v>
      </c>
      <c r="H8" s="68" t="e">
        <f>IF( AND(#REF!, NOT( ISERR(#REF!)) ),#REF!/1000,"")</f>
        <v>#REF!</v>
      </c>
      <c r="I8" s="68" t="e">
        <f>IF( AND(#REF!, NOT( ISERR(#REF!)) ),#REF!,"")</f>
        <v>#REF!</v>
      </c>
      <c r="J8" s="68" t="e">
        <f>IF( AND(#REF!, NOT( ISERR(#REF!)) ),#REF!,"")</f>
        <v>#REF!</v>
      </c>
      <c r="K8" s="11">
        <f t="shared" si="2"/>
        <v>0</v>
      </c>
      <c r="L8" s="11">
        <f t="shared" si="2"/>
        <v>0</v>
      </c>
      <c r="M8" s="11">
        <f t="shared" si="2"/>
        <v>0</v>
      </c>
      <c r="N8" s="11">
        <f t="shared" si="3"/>
        <v>0</v>
      </c>
      <c r="O8" s="11">
        <f t="shared" si="3"/>
        <v>0</v>
      </c>
      <c r="P8" s="11">
        <f t="shared" si="3"/>
        <v>0</v>
      </c>
      <c r="R8" s="43" t="e">
        <f>INDEX(DATABASE!$1:$10000,MATCH($Q8,DATABASE!$A:$A,0),MATCH(R$2,DATABASE!$1:$1,0))+0</f>
        <v>#N/A</v>
      </c>
      <c r="S8" s="43" t="e">
        <f t="shared" si="4"/>
        <v>#N/A</v>
      </c>
      <c r="T8" s="45" t="e">
        <f>INDEX(DATABASE!$1:$10000,MATCH($Q8,DATABASE!$A:$A,0),MATCH(T$2,DATABASE!$1:$1,0))+0</f>
        <v>#N/A</v>
      </c>
      <c r="U8" s="45" t="e">
        <f>INDEX(DATABASE!$1:$10000,MATCH($Q8,DATABASE!$A:$A,0),MATCH(U$2,DATABASE!$1:$1,0))+0</f>
        <v>#N/A</v>
      </c>
      <c r="V8" s="45" t="e">
        <f>INDEX(DATABASE!$1:$10000,MATCH($Q8,DATABASE!$A:$A,0),MATCH(V$2,DATABASE!$1:$1,0))+0</f>
        <v>#N/A</v>
      </c>
      <c r="W8" s="45" t="e">
        <f>INDEX(DATABASE!$1:$10000,MATCH($Q8,DATABASE!$A:$A,0),MATCH(W$2,DATABASE!$1:$1,0))+0</f>
        <v>#N/A</v>
      </c>
      <c r="X8">
        <v>1</v>
      </c>
      <c r="Y8" s="44" t="str">
        <f>IF(AA8,R7/R8*1000,"")</f>
        <v/>
      </c>
      <c r="Z8" s="44" t="str">
        <f>IF(AA8,S7/S8*1000,"")</f>
        <v/>
      </c>
      <c r="AA8" s="43">
        <f t="shared" si="0"/>
        <v>0</v>
      </c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</row>
    <row r="9" spans="2:58" s="47" customFormat="1" ht="15.75" customHeight="1" x14ac:dyDescent="0.25">
      <c r="B9" t="s">
        <v>233</v>
      </c>
      <c r="C9" s="47" t="s">
        <v>694</v>
      </c>
      <c r="D9" s="6">
        <f>IF(NOT($X9),R9,"")/1000</f>
        <v>4.6521999999999997</v>
      </c>
      <c r="E9" s="6">
        <f>IF(NOT($X9),S9,"")/1000</f>
        <v>0</v>
      </c>
      <c r="F9" s="69" t="str">
        <f t="shared" si="1"/>
        <v/>
      </c>
      <c r="G9" s="68" t="e">
        <f>IF( AND( $X10, NOT(ISERR(R10)) ),R10/1000,"")</f>
        <v>#N/A</v>
      </c>
      <c r="H9" s="68" t="e">
        <f>IF( AND( $X10, NOT(ISERR(S10)) ),S10/1000,"")</f>
        <v>#N/A</v>
      </c>
      <c r="I9" s="68" t="str">
        <f>IF( AND( $X10, NOT(ISERR(Y10)) ),Y10,"")</f>
        <v/>
      </c>
      <c r="J9" s="68" t="str">
        <f>IF( AND( $X10, NOT(ISERR(Z10)) ),Z10,"")</f>
        <v/>
      </c>
      <c r="K9" s="11">
        <f t="shared" si="2"/>
        <v>4.6521999999999997</v>
      </c>
      <c r="L9" s="11">
        <f t="shared" si="2"/>
        <v>0</v>
      </c>
      <c r="M9" s="11">
        <f t="shared" si="2"/>
        <v>0</v>
      </c>
      <c r="N9" s="11">
        <f t="shared" si="3"/>
        <v>0</v>
      </c>
      <c r="O9" s="11">
        <f t="shared" si="3"/>
        <v>0</v>
      </c>
      <c r="P9" s="11">
        <f t="shared" si="3"/>
        <v>0</v>
      </c>
      <c r="Q9" s="47" t="str">
        <f>CONCATENATE("Annual Building Utility Performance Summary ",B9," Electricity [kWh]")</f>
        <v>Annual Building Utility Performance Summary Cooling Electricity [kWh]</v>
      </c>
      <c r="R9" s="43">
        <f>INDEX(DATABASE!$1:$10000,MATCH($Q9,DATABASE!$A:$A,0),MATCH(R$2,DATABASE!$1:$1,0))+0</f>
        <v>4652.2</v>
      </c>
      <c r="S9" s="43">
        <f t="shared" si="4"/>
        <v>0</v>
      </c>
      <c r="T9" s="45">
        <f>INDEX(DATABASE!$1:$10000,MATCH($Q9,DATABASE!$A:$A,0),MATCH(T$2,DATABASE!$1:$1,0))+0</f>
        <v>0</v>
      </c>
      <c r="U9" s="45">
        <f>INDEX(DATABASE!$1:$10000,MATCH($Q9,DATABASE!$A:$A,0),MATCH(U$2,DATABASE!$1:$1,0))+0</f>
        <v>0</v>
      </c>
      <c r="V9" s="45">
        <f>INDEX(DATABASE!$1:$10000,MATCH($Q9,DATABASE!$A:$A,0),MATCH(V$2,DATABASE!$1:$1,0))+0</f>
        <v>0</v>
      </c>
      <c r="W9" s="45">
        <f>INDEX(DATABASE!$1:$10000,MATCH($Q9,DATABASE!$A:$A,0),MATCH(W$2,DATABASE!$1:$1,0))+0</f>
        <v>0</v>
      </c>
      <c r="X9" s="6">
        <v>0</v>
      </c>
      <c r="Y9" s="44" t="str">
        <f>IF(AA9,#REF!/R9*1000,"")</f>
        <v/>
      </c>
      <c r="Z9" s="44" t="str">
        <f>IF(AA9,#REF!/S9*1000,"")</f>
        <v/>
      </c>
      <c r="AA9" s="43">
        <f t="shared" si="0"/>
        <v>0</v>
      </c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</row>
    <row r="10" spans="2:58" ht="15" customHeight="1" x14ac:dyDescent="0.25">
      <c r="B10" s="63"/>
      <c r="C10" s="63"/>
      <c r="D10" s="43"/>
      <c r="E10" s="43"/>
      <c r="F10" s="69" t="str">
        <f t="shared" si="1"/>
        <v/>
      </c>
      <c r="G10" s="68" t="e">
        <f>IF( AND(#REF!, NOT( ISERR(#REF!)) ),#REF!/1000,"")</f>
        <v>#REF!</v>
      </c>
      <c r="H10" s="68" t="e">
        <f>IF( AND(#REF!, NOT( ISERR(#REF!)) ),#REF!/1000,"")</f>
        <v>#REF!</v>
      </c>
      <c r="I10" s="68" t="e">
        <f>IF( AND(#REF!, NOT( ISERR(#REF!)) ),#REF!,"")</f>
        <v>#REF!</v>
      </c>
      <c r="J10" s="68" t="e">
        <f>IF( AND(#REF!, NOT( ISERR(#REF!)) ),#REF!,"")</f>
        <v>#REF!</v>
      </c>
      <c r="K10" s="11">
        <f t="shared" si="2"/>
        <v>0</v>
      </c>
      <c r="L10" s="11">
        <f t="shared" si="2"/>
        <v>0</v>
      </c>
      <c r="M10" s="11">
        <f t="shared" si="2"/>
        <v>0</v>
      </c>
      <c r="N10" s="11">
        <f t="shared" si="3"/>
        <v>0</v>
      </c>
      <c r="O10" s="11">
        <f t="shared" si="3"/>
        <v>0</v>
      </c>
      <c r="P10" s="11">
        <f t="shared" si="3"/>
        <v>0</v>
      </c>
      <c r="R10" s="43" t="e">
        <f>INDEX(DATABASE!$1:$10000,MATCH($Q10,DATABASE!$A:$A,0),MATCH(R$2,DATABASE!$1:$1,0))+0</f>
        <v>#N/A</v>
      </c>
      <c r="S10" s="43" t="e">
        <f t="shared" si="4"/>
        <v>#N/A</v>
      </c>
      <c r="T10" s="45" t="e">
        <f>INDEX(DATABASE!$1:$10000,MATCH($Q10,DATABASE!$A:$A,0),MATCH(T$2,DATABASE!$1:$1,0))+0</f>
        <v>#N/A</v>
      </c>
      <c r="U10" s="45" t="e">
        <f>INDEX(DATABASE!$1:$10000,MATCH($Q10,DATABASE!$A:$A,0),MATCH(U$2,DATABASE!$1:$1,0))+0</f>
        <v>#N/A</v>
      </c>
      <c r="V10" s="45" t="e">
        <f>INDEX(DATABASE!$1:$10000,MATCH($Q10,DATABASE!$A:$A,0),MATCH(V$2,DATABASE!$1:$1,0))+0</f>
        <v>#N/A</v>
      </c>
      <c r="W10" s="45" t="e">
        <f>INDEX(DATABASE!$1:$10000,MATCH($Q10,DATABASE!$A:$A,0),MATCH(W$2,DATABASE!$1:$1,0))+0</f>
        <v>#N/A</v>
      </c>
      <c r="X10">
        <v>1</v>
      </c>
      <c r="Y10" s="44" t="str">
        <f>IF(AA10,R9/R10*1000,"")</f>
        <v/>
      </c>
      <c r="Z10" s="44" t="str">
        <f>IF(AA10,S9/S10*1000,"")</f>
        <v/>
      </c>
      <c r="AA10" s="43">
        <f t="shared" si="0"/>
        <v>0</v>
      </c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</row>
    <row r="11" spans="2:58" s="47" customFormat="1" ht="15.75" customHeight="1" x14ac:dyDescent="0.25">
      <c r="B11" s="47" t="s">
        <v>89</v>
      </c>
      <c r="C11" s="47" t="s">
        <v>694</v>
      </c>
      <c r="D11" s="6">
        <f>IF(NOT($X11),R11,"")/1000</f>
        <v>1037.3853000000001</v>
      </c>
      <c r="E11" s="6">
        <f>IF(NOT($X11),S11,"")/1000</f>
        <v>1037.3853000000001</v>
      </c>
      <c r="F11" s="69">
        <f t="shared" si="1"/>
        <v>0</v>
      </c>
      <c r="G11" s="68" t="e">
        <f>IF( AND( $X12, NOT(ISERR(R12)) ),R12/1000,"")</f>
        <v>#N/A</v>
      </c>
      <c r="H11" s="68" t="e">
        <f>IF( AND( $X12, NOT(ISERR(S12)) ),S12/1000,"")</f>
        <v>#N/A</v>
      </c>
      <c r="I11" s="68" t="str">
        <f>IF( AND( $X12, NOT(ISERR(Y12)) ),Y12,"")</f>
        <v/>
      </c>
      <c r="J11" s="68" t="str">
        <f>IF( AND( $X12, NOT(ISERR(Z12)) ),Z12,"")</f>
        <v/>
      </c>
      <c r="K11" s="11">
        <f t="shared" si="2"/>
        <v>1037.3853000000001</v>
      </c>
      <c r="L11" s="11">
        <f t="shared" si="2"/>
        <v>0</v>
      </c>
      <c r="M11" s="11">
        <f t="shared" si="2"/>
        <v>0</v>
      </c>
      <c r="N11" s="11">
        <f t="shared" si="3"/>
        <v>1037.3853000000001</v>
      </c>
      <c r="O11" s="11">
        <f t="shared" si="3"/>
        <v>0</v>
      </c>
      <c r="P11" s="11">
        <f t="shared" si="3"/>
        <v>0</v>
      </c>
      <c r="Q11" s="47" t="str">
        <f>CONCATENATE("Annual Building Utility Performance Summary ",B11," Electricity [kWh]")</f>
        <v>Annual Building Utility Performance Summary Interior Lighting Electricity [kWh]</v>
      </c>
      <c r="R11" s="43">
        <f>INDEX(DATABASE!$1:$10000,MATCH($Q11,DATABASE!$A:$A,0),MATCH(R$2,DATABASE!$1:$1,0))+0</f>
        <v>1037385.3</v>
      </c>
      <c r="S11" s="43">
        <f t="shared" si="4"/>
        <v>1037385.3</v>
      </c>
      <c r="T11" s="45">
        <f>INDEX(DATABASE!$1:$10000,MATCH($Q11,DATABASE!$A:$A,0),MATCH(T$2,DATABASE!$1:$1,0))+0</f>
        <v>1037385.3</v>
      </c>
      <c r="U11" s="45">
        <f>INDEX(DATABASE!$1:$10000,MATCH($Q11,DATABASE!$A:$A,0),MATCH(U$2,DATABASE!$1:$1,0))+0</f>
        <v>1037385.3</v>
      </c>
      <c r="V11" s="45">
        <f>INDEX(DATABASE!$1:$10000,MATCH($Q11,DATABASE!$A:$A,0),MATCH(V$2,DATABASE!$1:$1,0))+0</f>
        <v>1037385.3</v>
      </c>
      <c r="W11" s="45">
        <f>INDEX(DATABASE!$1:$10000,MATCH($Q11,DATABASE!$A:$A,0),MATCH(W$2,DATABASE!$1:$1,0))+0</f>
        <v>1037385.3</v>
      </c>
      <c r="X11" s="6">
        <v>0</v>
      </c>
      <c r="Y11" s="44" t="str">
        <f>IF(AA11,#REF!/R11*1000,"")</f>
        <v/>
      </c>
      <c r="Z11" s="44" t="str">
        <f>IF(AA11,#REF!/S11*1000,"")</f>
        <v/>
      </c>
      <c r="AA11" s="43">
        <f t="shared" si="0"/>
        <v>0</v>
      </c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</row>
    <row r="12" spans="2:58" ht="15" customHeight="1" x14ac:dyDescent="0.25">
      <c r="B12" s="63"/>
      <c r="C12" s="63"/>
      <c r="D12" s="43"/>
      <c r="E12" s="43"/>
      <c r="F12" s="69" t="str">
        <f t="shared" si="1"/>
        <v/>
      </c>
      <c r="G12" s="68" t="e">
        <f>IF( AND(#REF!, NOT( ISERR(#REF!)) ),#REF!/1000,"")</f>
        <v>#REF!</v>
      </c>
      <c r="H12" s="68" t="e">
        <f>IF( AND(#REF!, NOT( ISERR(#REF!)) ),#REF!/1000,"")</f>
        <v>#REF!</v>
      </c>
      <c r="I12" s="68" t="e">
        <f>IF( AND(#REF!, NOT( ISERR(#REF!)) ),#REF!,"")</f>
        <v>#REF!</v>
      </c>
      <c r="J12" s="68" t="e">
        <f>IF( AND(#REF!, NOT( ISERR(#REF!)) ),#REF!,"")</f>
        <v>#REF!</v>
      </c>
      <c r="K12" s="11">
        <f t="shared" si="2"/>
        <v>0</v>
      </c>
      <c r="L12" s="11">
        <f t="shared" si="2"/>
        <v>0</v>
      </c>
      <c r="M12" s="11">
        <f t="shared" si="2"/>
        <v>0</v>
      </c>
      <c r="N12" s="11">
        <f t="shared" si="3"/>
        <v>0</v>
      </c>
      <c r="O12" s="11">
        <f t="shared" si="3"/>
        <v>0</v>
      </c>
      <c r="P12" s="11">
        <f t="shared" si="3"/>
        <v>0</v>
      </c>
      <c r="R12" s="43" t="e">
        <f>INDEX(DATABASE!$1:$10000,MATCH($Q12,DATABASE!$A:$A,0),MATCH(R$2,DATABASE!$1:$1,0))+0</f>
        <v>#N/A</v>
      </c>
      <c r="S12" s="43" t="e">
        <f t="shared" si="4"/>
        <v>#N/A</v>
      </c>
      <c r="T12" s="45" t="e">
        <f>INDEX(DATABASE!$1:$10000,MATCH($Q12,DATABASE!$A:$A,0),MATCH(T$2,DATABASE!$1:$1,0))+0</f>
        <v>#N/A</v>
      </c>
      <c r="U12" s="45" t="e">
        <f>INDEX(DATABASE!$1:$10000,MATCH($Q12,DATABASE!$A:$A,0),MATCH(U$2,DATABASE!$1:$1,0))+0</f>
        <v>#N/A</v>
      </c>
      <c r="V12" s="45" t="e">
        <f>INDEX(DATABASE!$1:$10000,MATCH($Q12,DATABASE!$A:$A,0),MATCH(V$2,DATABASE!$1:$1,0))+0</f>
        <v>#N/A</v>
      </c>
      <c r="W12" s="45" t="e">
        <f>INDEX(DATABASE!$1:$10000,MATCH($Q12,DATABASE!$A:$A,0),MATCH(W$2,DATABASE!$1:$1,0))+0</f>
        <v>#N/A</v>
      </c>
      <c r="X12">
        <v>1</v>
      </c>
      <c r="Y12" s="44" t="str">
        <f>IF(AA12,R11/R12*1000,"")</f>
        <v/>
      </c>
      <c r="Z12" s="44" t="str">
        <f>IF(AA12,S11/S12*1000,"")</f>
        <v/>
      </c>
      <c r="AA12" s="43">
        <f t="shared" si="0"/>
        <v>0</v>
      </c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</row>
    <row r="13" spans="2:58" s="47" customFormat="1" ht="15.75" customHeight="1" x14ac:dyDescent="0.25">
      <c r="B13" t="s">
        <v>248</v>
      </c>
      <c r="C13" s="47" t="s">
        <v>694</v>
      </c>
      <c r="D13" s="6">
        <f>IF(NOT($X13),R13,"")/1000</f>
        <v>47.773129999999995</v>
      </c>
      <c r="E13" s="6">
        <f>IF(NOT($X13),S13,"")/1000</f>
        <v>47.773129999999995</v>
      </c>
      <c r="F13" s="69">
        <f t="shared" si="1"/>
        <v>0</v>
      </c>
      <c r="G13" s="68" t="e">
        <f>IF( AND( $X14, NOT(ISERR(R14)) ),R14/1000,"")</f>
        <v>#N/A</v>
      </c>
      <c r="H13" s="68" t="e">
        <f>IF( AND( $X14, NOT(ISERR(S14)) ),S14/1000,"")</f>
        <v>#N/A</v>
      </c>
      <c r="I13" s="68" t="str">
        <f>IF( AND( $X14, NOT(ISERR(Y14)) ),Y14,"")</f>
        <v/>
      </c>
      <c r="J13" s="68" t="str">
        <f>IF( AND( $X14, NOT(ISERR(Z14)) ),Z14,"")</f>
        <v/>
      </c>
      <c r="K13" s="11">
        <f t="shared" si="2"/>
        <v>47.773129999999995</v>
      </c>
      <c r="L13" s="11">
        <f t="shared" si="2"/>
        <v>0</v>
      </c>
      <c r="M13" s="11">
        <f t="shared" si="2"/>
        <v>0</v>
      </c>
      <c r="N13" s="11">
        <f t="shared" si="3"/>
        <v>47.773129999999995</v>
      </c>
      <c r="O13" s="11">
        <f t="shared" si="3"/>
        <v>0</v>
      </c>
      <c r="P13" s="11">
        <f t="shared" si="3"/>
        <v>0</v>
      </c>
      <c r="Q13" s="47" t="str">
        <f>CONCATENATE("Annual Building Utility Performance Summary ",B13," Electricity [kWh]")</f>
        <v>Annual Building Utility Performance Summary Exterior Lighting Electricity [kWh]</v>
      </c>
      <c r="R13" s="43">
        <f>INDEX(DATABASE!$1:$10000,MATCH($Q13,DATABASE!$A:$A,0),MATCH(R$2,DATABASE!$1:$1,0))+0</f>
        <v>47773.13</v>
      </c>
      <c r="S13" s="43">
        <f t="shared" si="4"/>
        <v>47773.13</v>
      </c>
      <c r="T13" s="45">
        <f>INDEX(DATABASE!$1:$10000,MATCH($Q13,DATABASE!$A:$A,0),MATCH(T$2,DATABASE!$1:$1,0))+0</f>
        <v>47773.13</v>
      </c>
      <c r="U13" s="45">
        <f>INDEX(DATABASE!$1:$10000,MATCH($Q13,DATABASE!$A:$A,0),MATCH(U$2,DATABASE!$1:$1,0))+0</f>
        <v>47773.13</v>
      </c>
      <c r="V13" s="45">
        <f>INDEX(DATABASE!$1:$10000,MATCH($Q13,DATABASE!$A:$A,0),MATCH(V$2,DATABASE!$1:$1,0))+0</f>
        <v>47773.13</v>
      </c>
      <c r="W13" s="45">
        <f>INDEX(DATABASE!$1:$10000,MATCH($Q13,DATABASE!$A:$A,0),MATCH(W$2,DATABASE!$1:$1,0))+0</f>
        <v>47773.13</v>
      </c>
      <c r="X13" s="6">
        <v>0</v>
      </c>
      <c r="Y13" s="44" t="str">
        <f>IF(AA13,#REF!/R13*1000,"")</f>
        <v/>
      </c>
      <c r="Z13" s="44" t="str">
        <f>IF(AA13,#REF!/S13*1000,"")</f>
        <v/>
      </c>
      <c r="AA13" s="43">
        <f t="shared" si="0"/>
        <v>0</v>
      </c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</row>
    <row r="14" spans="2:58" ht="15" customHeight="1" x14ac:dyDescent="0.25">
      <c r="B14" s="63"/>
      <c r="C14" s="63"/>
      <c r="D14" s="43"/>
      <c r="E14" s="43"/>
      <c r="F14" s="69" t="str">
        <f t="shared" si="1"/>
        <v/>
      </c>
      <c r="G14" s="68" t="e">
        <f>IF( AND(#REF!, NOT( ISERR(#REF!)) ),#REF!/1000,"")</f>
        <v>#REF!</v>
      </c>
      <c r="H14" s="68" t="e">
        <f>IF( AND(#REF!, NOT( ISERR(#REF!)) ),#REF!/1000,"")</f>
        <v>#REF!</v>
      </c>
      <c r="I14" s="68" t="e">
        <f>IF( AND(#REF!, NOT( ISERR(#REF!)) ),#REF!,"")</f>
        <v>#REF!</v>
      </c>
      <c r="J14" s="68" t="e">
        <f>IF( AND(#REF!, NOT( ISERR(#REF!)) ),#REF!,"")</f>
        <v>#REF!</v>
      </c>
      <c r="K14" s="11">
        <f t="shared" si="2"/>
        <v>0</v>
      </c>
      <c r="L14" s="11">
        <f t="shared" si="2"/>
        <v>0</v>
      </c>
      <c r="M14" s="11">
        <f t="shared" si="2"/>
        <v>0</v>
      </c>
      <c r="N14" s="11">
        <f t="shared" si="3"/>
        <v>0</v>
      </c>
      <c r="O14" s="11">
        <f t="shared" si="3"/>
        <v>0</v>
      </c>
      <c r="P14" s="11">
        <f t="shared" si="3"/>
        <v>0</v>
      </c>
      <c r="R14" s="43" t="e">
        <f>INDEX(DATABASE!$1:$10000,MATCH($Q14,DATABASE!$A:$A,0),MATCH(R$2,DATABASE!$1:$1,0))+0</f>
        <v>#N/A</v>
      </c>
      <c r="S14" s="43" t="e">
        <f t="shared" si="4"/>
        <v>#N/A</v>
      </c>
      <c r="T14" s="45" t="e">
        <f>INDEX(DATABASE!$1:$10000,MATCH($Q14,DATABASE!$A:$A,0),MATCH(T$2,DATABASE!$1:$1,0))+0</f>
        <v>#N/A</v>
      </c>
      <c r="U14" s="45" t="e">
        <f>INDEX(DATABASE!$1:$10000,MATCH($Q14,DATABASE!$A:$A,0),MATCH(U$2,DATABASE!$1:$1,0))+0</f>
        <v>#N/A</v>
      </c>
      <c r="V14" s="45" t="e">
        <f>INDEX(DATABASE!$1:$10000,MATCH($Q14,DATABASE!$A:$A,0),MATCH(V$2,DATABASE!$1:$1,0))+0</f>
        <v>#N/A</v>
      </c>
      <c r="W14" s="45" t="e">
        <f>INDEX(DATABASE!$1:$10000,MATCH($Q14,DATABASE!$A:$A,0),MATCH(W$2,DATABASE!$1:$1,0))+0</f>
        <v>#N/A</v>
      </c>
      <c r="X14">
        <v>1</v>
      </c>
      <c r="Y14" s="44" t="str">
        <f>IF(AA14,R13/R14*1000,"")</f>
        <v/>
      </c>
      <c r="Z14" s="44" t="str">
        <f>IF(AA14,S13/S14*1000,"")</f>
        <v/>
      </c>
      <c r="AA14" s="43">
        <f t="shared" si="0"/>
        <v>0</v>
      </c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</row>
    <row r="15" spans="2:58" s="47" customFormat="1" ht="15.75" customHeight="1" x14ac:dyDescent="0.25">
      <c r="B15" s="47" t="s">
        <v>256</v>
      </c>
      <c r="C15" s="47" t="s">
        <v>694</v>
      </c>
      <c r="D15" s="6">
        <f>IF(NOT($X15),R15,"")/1000</f>
        <v>166.46514999999999</v>
      </c>
      <c r="E15" s="6">
        <f>IF(NOT($X15),S15,"")/1000</f>
        <v>166.46514999999999</v>
      </c>
      <c r="F15" s="69">
        <f t="shared" si="1"/>
        <v>0</v>
      </c>
      <c r="G15" s="68" t="e">
        <f>IF( AND( $X16, NOT(ISERR(R16)) ),R16/1000,"")</f>
        <v>#N/A</v>
      </c>
      <c r="H15" s="68" t="e">
        <f>IF( AND( $X16, NOT(ISERR(S16)) ),S16/1000,"")</f>
        <v>#N/A</v>
      </c>
      <c r="I15" s="68" t="str">
        <f>IF( AND( $X16, NOT(ISERR(Y16)) ),Y16,"")</f>
        <v/>
      </c>
      <c r="J15" s="68" t="str">
        <f>IF( AND( $X16, NOT(ISERR(Z16)) ),Z16,"")</f>
        <v/>
      </c>
      <c r="K15" s="11">
        <f t="shared" si="2"/>
        <v>166.46514999999999</v>
      </c>
      <c r="L15" s="11">
        <f t="shared" si="2"/>
        <v>0</v>
      </c>
      <c r="M15" s="11">
        <f t="shared" si="2"/>
        <v>0</v>
      </c>
      <c r="N15" s="11">
        <f t="shared" si="3"/>
        <v>166.46514999999999</v>
      </c>
      <c r="O15" s="11">
        <f t="shared" si="3"/>
        <v>0</v>
      </c>
      <c r="P15" s="11">
        <f t="shared" si="3"/>
        <v>0</v>
      </c>
      <c r="Q15" s="47" t="str">
        <f>CONCATENATE("Annual Building Utility Performance Summary ",B15," Electricity [kWh]")</f>
        <v>Annual Building Utility Performance Summary Interior Equipment Electricity [kWh]</v>
      </c>
      <c r="R15" s="43">
        <f>INDEX(DATABASE!$1:$10000,MATCH($Q15,DATABASE!$A:$A,0),MATCH(R$2,DATABASE!$1:$1,0))+0</f>
        <v>166465.15</v>
      </c>
      <c r="S15" s="43">
        <f t="shared" si="4"/>
        <v>166465.15</v>
      </c>
      <c r="T15" s="45">
        <f>INDEX(DATABASE!$1:$10000,MATCH($Q15,DATABASE!$A:$A,0),MATCH(T$2,DATABASE!$1:$1,0))+0</f>
        <v>166465.15</v>
      </c>
      <c r="U15" s="45">
        <f>INDEX(DATABASE!$1:$10000,MATCH($Q15,DATABASE!$A:$A,0),MATCH(U$2,DATABASE!$1:$1,0))+0</f>
        <v>166465.15</v>
      </c>
      <c r="V15" s="45">
        <f>INDEX(DATABASE!$1:$10000,MATCH($Q15,DATABASE!$A:$A,0),MATCH(V$2,DATABASE!$1:$1,0))+0</f>
        <v>166465.15</v>
      </c>
      <c r="W15" s="45">
        <f>INDEX(DATABASE!$1:$10000,MATCH($Q15,DATABASE!$A:$A,0),MATCH(W$2,DATABASE!$1:$1,0))+0</f>
        <v>166465.15</v>
      </c>
      <c r="X15" s="6">
        <v>0</v>
      </c>
      <c r="Y15" s="44" t="str">
        <f>IF(AA15,#REF!/R15*1000,"")</f>
        <v/>
      </c>
      <c r="Z15" s="44" t="str">
        <f>IF(AA15,#REF!/S15*1000,"")</f>
        <v/>
      </c>
      <c r="AA15" s="43">
        <f t="shared" si="0"/>
        <v>0</v>
      </c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</row>
    <row r="16" spans="2:58" ht="15" customHeight="1" x14ac:dyDescent="0.25">
      <c r="B16" s="63"/>
      <c r="C16" s="63"/>
      <c r="D16" s="43"/>
      <c r="E16" s="43"/>
      <c r="F16" s="69" t="str">
        <f t="shared" si="1"/>
        <v/>
      </c>
      <c r="G16" s="68" t="e">
        <f>IF( AND(#REF!, NOT( ISERR(#REF!)) ),#REF!/1000,"")</f>
        <v>#REF!</v>
      </c>
      <c r="H16" s="68" t="e">
        <f>IF( AND(#REF!, NOT( ISERR(#REF!)) ),#REF!/1000,"")</f>
        <v>#REF!</v>
      </c>
      <c r="I16" s="68" t="e">
        <f>IF( AND(#REF!, NOT( ISERR(#REF!)) ),#REF!,"")</f>
        <v>#REF!</v>
      </c>
      <c r="J16" s="68" t="e">
        <f>IF( AND(#REF!, NOT( ISERR(#REF!)) ),#REF!,"")</f>
        <v>#REF!</v>
      </c>
      <c r="K16" s="11">
        <f t="shared" si="2"/>
        <v>0</v>
      </c>
      <c r="L16" s="11">
        <f t="shared" si="2"/>
        <v>0</v>
      </c>
      <c r="M16" s="11">
        <f t="shared" si="2"/>
        <v>0</v>
      </c>
      <c r="N16" s="11">
        <f t="shared" si="3"/>
        <v>0</v>
      </c>
      <c r="O16" s="11">
        <f t="shared" si="3"/>
        <v>0</v>
      </c>
      <c r="P16" s="11">
        <f t="shared" si="3"/>
        <v>0</v>
      </c>
      <c r="R16" s="43" t="e">
        <f>INDEX(DATABASE!$1:$10000,MATCH($Q16,DATABASE!$A:$A,0),MATCH(R$2,DATABASE!$1:$1,0))+0</f>
        <v>#N/A</v>
      </c>
      <c r="S16" s="43" t="e">
        <f t="shared" si="4"/>
        <v>#N/A</v>
      </c>
      <c r="T16" s="45" t="e">
        <f>INDEX(DATABASE!$1:$10000,MATCH($Q16,DATABASE!$A:$A,0),MATCH(T$2,DATABASE!$1:$1,0))+0</f>
        <v>#N/A</v>
      </c>
      <c r="U16" s="45" t="e">
        <f>INDEX(DATABASE!$1:$10000,MATCH($Q16,DATABASE!$A:$A,0),MATCH(U$2,DATABASE!$1:$1,0))+0</f>
        <v>#N/A</v>
      </c>
      <c r="V16" s="45" t="e">
        <f>INDEX(DATABASE!$1:$10000,MATCH($Q16,DATABASE!$A:$A,0),MATCH(V$2,DATABASE!$1:$1,0))+0</f>
        <v>#N/A</v>
      </c>
      <c r="W16" s="45" t="e">
        <f>INDEX(DATABASE!$1:$10000,MATCH($Q16,DATABASE!$A:$A,0),MATCH(W$2,DATABASE!$1:$1,0))+0</f>
        <v>#N/A</v>
      </c>
      <c r="X16">
        <v>1</v>
      </c>
      <c r="Y16" s="44" t="str">
        <f>IF(AA16,R15/R16*1000,"")</f>
        <v/>
      </c>
      <c r="Z16" s="44" t="str">
        <f>IF(AA16,S15/S16*1000,"")</f>
        <v/>
      </c>
      <c r="AA16" s="43">
        <f t="shared" si="0"/>
        <v>0</v>
      </c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</row>
    <row r="17" spans="2:58" s="47" customFormat="1" ht="15.75" customHeight="1" x14ac:dyDescent="0.25">
      <c r="B17" t="s">
        <v>264</v>
      </c>
      <c r="C17" s="47" t="s">
        <v>694</v>
      </c>
      <c r="D17" s="6">
        <f>IF(NOT($X17),R17,"")/1000</f>
        <v>2602.2754</v>
      </c>
      <c r="E17" s="6">
        <f>IF(NOT($X17),S17,"")/1000</f>
        <v>2602.2754</v>
      </c>
      <c r="F17" s="69">
        <f t="shared" si="1"/>
        <v>0</v>
      </c>
      <c r="G17" s="68" t="e">
        <f>IF( AND( $X18, NOT(ISERR(R18)) ),R18/1000,"")</f>
        <v>#N/A</v>
      </c>
      <c r="H17" s="68" t="e">
        <f>IF( AND( $X18, NOT(ISERR(S18)) ),S18/1000,"")</f>
        <v>#N/A</v>
      </c>
      <c r="I17" s="68" t="str">
        <f>IF( AND( $X18, NOT(ISERR(Y18)) ),Y18,"")</f>
        <v/>
      </c>
      <c r="J17" s="68" t="str">
        <f>IF( AND( $X18, NOT(ISERR(Z18)) ),Z18,"")</f>
        <v/>
      </c>
      <c r="K17" s="11">
        <f t="shared" si="2"/>
        <v>2602.2754</v>
      </c>
      <c r="L17" s="11">
        <f t="shared" si="2"/>
        <v>0</v>
      </c>
      <c r="M17" s="11">
        <f t="shared" si="2"/>
        <v>0</v>
      </c>
      <c r="N17" s="11">
        <f t="shared" si="3"/>
        <v>2602.2754</v>
      </c>
      <c r="O17" s="11">
        <f t="shared" si="3"/>
        <v>0</v>
      </c>
      <c r="P17" s="11">
        <f t="shared" si="3"/>
        <v>0</v>
      </c>
      <c r="Q17" s="47" t="str">
        <f>CONCATENATE("Annual Building Utility Performance Summary ",B17," Electricity [kWh]")</f>
        <v>Annual Building Utility Performance Summary Exterior Equipment Electricity [kWh]</v>
      </c>
      <c r="R17" s="43">
        <f>INDEX(DATABASE!$1:$10000,MATCH($Q17,DATABASE!$A:$A,0),MATCH(R$2,DATABASE!$1:$1,0))+0</f>
        <v>2602275.4</v>
      </c>
      <c r="S17" s="43">
        <f t="shared" si="4"/>
        <v>2602275.4</v>
      </c>
      <c r="T17" s="45">
        <f>INDEX(DATABASE!$1:$10000,MATCH($Q17,DATABASE!$A:$A,0),MATCH(T$2,DATABASE!$1:$1,0))+0</f>
        <v>2602275.4</v>
      </c>
      <c r="U17" s="45">
        <f>INDEX(DATABASE!$1:$10000,MATCH($Q17,DATABASE!$A:$A,0),MATCH(U$2,DATABASE!$1:$1,0))+0</f>
        <v>2602275.4</v>
      </c>
      <c r="V17" s="45">
        <f>INDEX(DATABASE!$1:$10000,MATCH($Q17,DATABASE!$A:$A,0),MATCH(V$2,DATABASE!$1:$1,0))+0</f>
        <v>2602275.4</v>
      </c>
      <c r="W17" s="45">
        <f>INDEX(DATABASE!$1:$10000,MATCH($Q17,DATABASE!$A:$A,0),MATCH(W$2,DATABASE!$1:$1,0))+0</f>
        <v>2602275.4</v>
      </c>
      <c r="X17" s="6">
        <v>0</v>
      </c>
      <c r="Y17" s="44" t="str">
        <f>IF(AA17,#REF!/R17*1000,"")</f>
        <v/>
      </c>
      <c r="Z17" s="44" t="str">
        <f>IF(AA17,#REF!/S17*1000,"")</f>
        <v/>
      </c>
      <c r="AA17" s="43">
        <f t="shared" si="0"/>
        <v>0</v>
      </c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</row>
    <row r="18" spans="2:58" ht="15" customHeight="1" x14ac:dyDescent="0.25">
      <c r="B18" s="63"/>
      <c r="C18" s="63"/>
      <c r="D18" s="43"/>
      <c r="E18" s="43"/>
      <c r="F18" s="69" t="str">
        <f t="shared" si="1"/>
        <v/>
      </c>
      <c r="G18" s="68" t="e">
        <f>IF( AND(#REF!, NOT( ISERR(#REF!)) ),#REF!/1000,"")</f>
        <v>#REF!</v>
      </c>
      <c r="H18" s="68" t="e">
        <f>IF( AND(#REF!, NOT( ISERR(#REF!)) ),#REF!/1000,"")</f>
        <v>#REF!</v>
      </c>
      <c r="I18" s="68" t="e">
        <f>IF( AND(#REF!, NOT( ISERR(#REF!)) ),#REF!,"")</f>
        <v>#REF!</v>
      </c>
      <c r="J18" s="68" t="e">
        <f>IF( AND(#REF!, NOT( ISERR(#REF!)) ),#REF!,"")</f>
        <v>#REF!</v>
      </c>
      <c r="K18" s="11">
        <f t="shared" si="2"/>
        <v>0</v>
      </c>
      <c r="L18" s="11">
        <f t="shared" si="2"/>
        <v>0</v>
      </c>
      <c r="M18" s="11">
        <f t="shared" si="2"/>
        <v>0</v>
      </c>
      <c r="N18" s="11">
        <f t="shared" si="3"/>
        <v>0</v>
      </c>
      <c r="O18" s="11">
        <f t="shared" si="3"/>
        <v>0</v>
      </c>
      <c r="P18" s="11">
        <f t="shared" si="3"/>
        <v>0</v>
      </c>
      <c r="R18" s="43" t="e">
        <f>INDEX(DATABASE!$1:$10000,MATCH($Q18,DATABASE!$A:$A,0),MATCH(R$2,DATABASE!$1:$1,0))+0</f>
        <v>#N/A</v>
      </c>
      <c r="S18" s="43" t="e">
        <f t="shared" si="4"/>
        <v>#N/A</v>
      </c>
      <c r="T18" s="45" t="e">
        <f>INDEX(DATABASE!$1:$10000,MATCH($Q18,DATABASE!$A:$A,0),MATCH(T$2,DATABASE!$1:$1,0))+0</f>
        <v>#N/A</v>
      </c>
      <c r="U18" s="45" t="e">
        <f>INDEX(DATABASE!$1:$10000,MATCH($Q18,DATABASE!$A:$A,0),MATCH(U$2,DATABASE!$1:$1,0))+0</f>
        <v>#N/A</v>
      </c>
      <c r="V18" s="45" t="e">
        <f>INDEX(DATABASE!$1:$10000,MATCH($Q18,DATABASE!$A:$A,0),MATCH(V$2,DATABASE!$1:$1,0))+0</f>
        <v>#N/A</v>
      </c>
      <c r="W18" s="45" t="e">
        <f>INDEX(DATABASE!$1:$10000,MATCH($Q18,DATABASE!$A:$A,0),MATCH(W$2,DATABASE!$1:$1,0))+0</f>
        <v>#N/A</v>
      </c>
      <c r="X18">
        <v>1</v>
      </c>
      <c r="Y18" s="44" t="str">
        <f>IF(AA18,R17/R18*1000,"")</f>
        <v/>
      </c>
      <c r="Z18" s="44" t="str">
        <f>IF(AA18,S17/S18*1000,"")</f>
        <v/>
      </c>
      <c r="AA18" s="43">
        <f t="shared" si="0"/>
        <v>0</v>
      </c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</row>
    <row r="19" spans="2:58" s="47" customFormat="1" ht="15.75" customHeight="1" x14ac:dyDescent="0.25">
      <c r="B19" s="47" t="s">
        <v>272</v>
      </c>
      <c r="C19" s="47" t="s">
        <v>694</v>
      </c>
      <c r="D19" s="6">
        <f>IF(NOT($X19),R19,"")/1000</f>
        <v>107.6366</v>
      </c>
      <c r="E19" s="6">
        <f>IF(NOT($X19),S19,"")/1000</f>
        <v>0</v>
      </c>
      <c r="F19" s="69" t="str">
        <f t="shared" si="1"/>
        <v/>
      </c>
      <c r="G19" s="68" t="e">
        <f>IF( AND( $X20, NOT(ISERR(R20)) ),R20/1000,"")</f>
        <v>#N/A</v>
      </c>
      <c r="H19" s="68" t="e">
        <f>IF( AND( $X20, NOT(ISERR(S20)) ),S20/1000,"")</f>
        <v>#N/A</v>
      </c>
      <c r="I19" s="68" t="str">
        <f>IF( AND( $X20, NOT(ISERR(Y20)) ),Y20,"")</f>
        <v/>
      </c>
      <c r="J19" s="68" t="str">
        <f>IF( AND( $X20, NOT(ISERR(Z20)) ),Z20,"")</f>
        <v/>
      </c>
      <c r="K19" s="11">
        <f t="shared" si="2"/>
        <v>107.6366</v>
      </c>
      <c r="L19" s="11">
        <f t="shared" si="2"/>
        <v>0</v>
      </c>
      <c r="M19" s="11">
        <f t="shared" si="2"/>
        <v>0</v>
      </c>
      <c r="N19" s="11">
        <f t="shared" si="3"/>
        <v>0</v>
      </c>
      <c r="O19" s="11">
        <f t="shared" si="3"/>
        <v>0</v>
      </c>
      <c r="P19" s="11">
        <f t="shared" si="3"/>
        <v>0</v>
      </c>
      <c r="Q19" s="47" t="str">
        <f>CONCATENATE("Annual Building Utility Performance Summary ",B19," Electricity [kWh]")</f>
        <v>Annual Building Utility Performance Summary Fans Electricity [kWh]</v>
      </c>
      <c r="R19" s="43">
        <f>INDEX(DATABASE!$1:$10000,MATCH($Q19,DATABASE!$A:$A,0),MATCH(R$2,DATABASE!$1:$1,0))+0</f>
        <v>107636.6</v>
      </c>
      <c r="S19" s="43">
        <f t="shared" si="4"/>
        <v>0</v>
      </c>
      <c r="T19" s="45">
        <f>INDEX(DATABASE!$1:$10000,MATCH($Q19,DATABASE!$A:$A,0),MATCH(T$2,DATABASE!$1:$1,0))+0</f>
        <v>0</v>
      </c>
      <c r="U19" s="45">
        <f>INDEX(DATABASE!$1:$10000,MATCH($Q19,DATABASE!$A:$A,0),MATCH(U$2,DATABASE!$1:$1,0))+0</f>
        <v>0</v>
      </c>
      <c r="V19" s="45">
        <f>INDEX(DATABASE!$1:$10000,MATCH($Q19,DATABASE!$A:$A,0),MATCH(V$2,DATABASE!$1:$1,0))+0</f>
        <v>0</v>
      </c>
      <c r="W19" s="45">
        <f>INDEX(DATABASE!$1:$10000,MATCH($Q19,DATABASE!$A:$A,0),MATCH(W$2,DATABASE!$1:$1,0))+0</f>
        <v>0</v>
      </c>
      <c r="X19" s="6">
        <v>0</v>
      </c>
      <c r="Y19" s="44" t="str">
        <f>IF(AA19,#REF!/R19*1000,"")</f>
        <v/>
      </c>
      <c r="Z19" s="44" t="str">
        <f>IF(AA19,#REF!/S19*1000,"")</f>
        <v/>
      </c>
      <c r="AA19" s="43">
        <f t="shared" si="0"/>
        <v>0</v>
      </c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</row>
    <row r="20" spans="2:58" ht="15" customHeight="1" x14ac:dyDescent="0.25">
      <c r="B20" s="63"/>
      <c r="C20" s="63"/>
      <c r="D20" s="43"/>
      <c r="E20" s="43"/>
      <c r="F20" s="69" t="str">
        <f t="shared" si="1"/>
        <v/>
      </c>
      <c r="G20" s="68" t="e">
        <f>IF( AND(#REF!, NOT( ISERR(#REF!)) ),#REF!/1000,"")</f>
        <v>#REF!</v>
      </c>
      <c r="H20" s="68" t="e">
        <f>IF( AND(#REF!, NOT( ISERR(#REF!)) ),#REF!/1000,"")</f>
        <v>#REF!</v>
      </c>
      <c r="I20" s="68" t="e">
        <f>IF( AND(#REF!, NOT( ISERR(#REF!)) ),#REF!,"")</f>
        <v>#REF!</v>
      </c>
      <c r="J20" s="68" t="e">
        <f>IF( AND(#REF!, NOT( ISERR(#REF!)) ),#REF!,"")</f>
        <v>#REF!</v>
      </c>
      <c r="K20" s="11">
        <f t="shared" si="2"/>
        <v>0</v>
      </c>
      <c r="L20" s="11">
        <f t="shared" si="2"/>
        <v>0</v>
      </c>
      <c r="M20" s="11">
        <f t="shared" si="2"/>
        <v>0</v>
      </c>
      <c r="N20" s="11">
        <f t="shared" si="3"/>
        <v>0</v>
      </c>
      <c r="O20" s="11">
        <f t="shared" si="3"/>
        <v>0</v>
      </c>
      <c r="P20" s="11">
        <f t="shared" si="3"/>
        <v>0</v>
      </c>
      <c r="R20" s="43" t="e">
        <f>INDEX(DATABASE!$1:$10000,MATCH($Q20,DATABASE!$A:$A,0),MATCH(R$2,DATABASE!$1:$1,0))+0</f>
        <v>#N/A</v>
      </c>
      <c r="S20" s="43" t="e">
        <f t="shared" si="4"/>
        <v>#N/A</v>
      </c>
      <c r="T20" s="45" t="e">
        <f>INDEX(DATABASE!$1:$10000,MATCH($Q20,DATABASE!$A:$A,0),MATCH(T$2,DATABASE!$1:$1,0))+0</f>
        <v>#N/A</v>
      </c>
      <c r="U20" s="45" t="e">
        <f>INDEX(DATABASE!$1:$10000,MATCH($Q20,DATABASE!$A:$A,0),MATCH(U$2,DATABASE!$1:$1,0))+0</f>
        <v>#N/A</v>
      </c>
      <c r="V20" s="45" t="e">
        <f>INDEX(DATABASE!$1:$10000,MATCH($Q20,DATABASE!$A:$A,0),MATCH(V$2,DATABASE!$1:$1,0))+0</f>
        <v>#N/A</v>
      </c>
      <c r="W20" s="45" t="e">
        <f>INDEX(DATABASE!$1:$10000,MATCH($Q20,DATABASE!$A:$A,0),MATCH(W$2,DATABASE!$1:$1,0))+0</f>
        <v>#N/A</v>
      </c>
      <c r="X20">
        <v>1</v>
      </c>
      <c r="Y20" s="44" t="str">
        <f>IF(AA20,R19/R20*1000,"")</f>
        <v/>
      </c>
      <c r="Z20" s="44" t="str">
        <f>IF(AA20,S19/S20*1000,"")</f>
        <v/>
      </c>
      <c r="AA20" s="43">
        <f t="shared" si="0"/>
        <v>0</v>
      </c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</row>
    <row r="21" spans="2:58" s="47" customFormat="1" ht="15.75" customHeight="1" x14ac:dyDescent="0.25">
      <c r="B21" t="s">
        <v>115</v>
      </c>
      <c r="C21" s="47" t="s">
        <v>694</v>
      </c>
      <c r="D21" s="6">
        <f>IF(NOT($X21),R21,"")/1000</f>
        <v>0</v>
      </c>
      <c r="E21" s="6">
        <f>IF(NOT($X21),S21,"")/1000</f>
        <v>0</v>
      </c>
      <c r="F21" s="69" t="str">
        <f t="shared" si="1"/>
        <v/>
      </c>
      <c r="G21" s="68" t="e">
        <f>IF( AND( $X22, NOT(ISERR(R22)) ),R22/1000,"")</f>
        <v>#N/A</v>
      </c>
      <c r="H21" s="68" t="e">
        <f>IF( AND( $X22, NOT(ISERR(S22)) ),S22/1000,"")</f>
        <v>#N/A</v>
      </c>
      <c r="I21" s="68" t="str">
        <f>IF( AND( $X22, NOT(ISERR(Y22)) ),Y22,"")</f>
        <v/>
      </c>
      <c r="J21" s="68" t="str">
        <f>IF( AND( $X22, NOT(ISERR(Z22)) ),Z22,"")</f>
        <v/>
      </c>
      <c r="K21" s="11">
        <f t="shared" si="2"/>
        <v>0</v>
      </c>
      <c r="L21" s="11">
        <f t="shared" si="2"/>
        <v>0</v>
      </c>
      <c r="M21" s="11">
        <f t="shared" si="2"/>
        <v>0</v>
      </c>
      <c r="N21" s="11">
        <f t="shared" si="3"/>
        <v>0</v>
      </c>
      <c r="O21" s="11">
        <f t="shared" si="3"/>
        <v>0</v>
      </c>
      <c r="P21" s="11">
        <f t="shared" si="3"/>
        <v>0</v>
      </c>
      <c r="Q21" s="47" t="str">
        <f>CONCATENATE("Annual Building Utility Performance Summary ",B21," Electricity [kWh]")</f>
        <v>Annual Building Utility Performance Summary Pumps Electricity [kWh]</v>
      </c>
      <c r="R21" s="43">
        <f>INDEX(DATABASE!$1:$10000,MATCH($Q21,DATABASE!$A:$A,0),MATCH(R$2,DATABASE!$1:$1,0))+0</f>
        <v>0</v>
      </c>
      <c r="S21" s="43">
        <f t="shared" si="4"/>
        <v>0</v>
      </c>
      <c r="T21" s="45">
        <f>INDEX(DATABASE!$1:$10000,MATCH($Q21,DATABASE!$A:$A,0),MATCH(T$2,DATABASE!$1:$1,0))+0</f>
        <v>0</v>
      </c>
      <c r="U21" s="45">
        <f>INDEX(DATABASE!$1:$10000,MATCH($Q21,DATABASE!$A:$A,0),MATCH(U$2,DATABASE!$1:$1,0))+0</f>
        <v>0</v>
      </c>
      <c r="V21" s="45">
        <f>INDEX(DATABASE!$1:$10000,MATCH($Q21,DATABASE!$A:$A,0),MATCH(V$2,DATABASE!$1:$1,0))+0</f>
        <v>0</v>
      </c>
      <c r="W21" s="45">
        <f>INDEX(DATABASE!$1:$10000,MATCH($Q21,DATABASE!$A:$A,0),MATCH(W$2,DATABASE!$1:$1,0))+0</f>
        <v>0</v>
      </c>
      <c r="X21" s="6">
        <v>0</v>
      </c>
      <c r="Y21" s="44" t="str">
        <f>IF(AA21,#REF!/R21*1000,"")</f>
        <v/>
      </c>
      <c r="Z21" s="44" t="str">
        <f>IF(AA21,#REF!/S21*1000,"")</f>
        <v/>
      </c>
      <c r="AA21" s="43">
        <f t="shared" si="0"/>
        <v>0</v>
      </c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</row>
    <row r="22" spans="2:58" ht="15" customHeight="1" x14ac:dyDescent="0.25">
      <c r="B22" s="63"/>
      <c r="C22" s="63"/>
      <c r="D22" s="43"/>
      <c r="E22" s="43"/>
      <c r="F22" s="69" t="str">
        <f t="shared" si="1"/>
        <v/>
      </c>
      <c r="G22" s="68" t="e">
        <f>IF( AND(#REF!, NOT( ISERR(#REF!)) ),#REF!/1000,"")</f>
        <v>#REF!</v>
      </c>
      <c r="H22" s="68" t="e">
        <f>IF( AND(#REF!, NOT( ISERR(#REF!)) ),#REF!/1000,"")</f>
        <v>#REF!</v>
      </c>
      <c r="I22" s="68" t="e">
        <f>IF( AND(#REF!, NOT( ISERR(#REF!)) ),#REF!,"")</f>
        <v>#REF!</v>
      </c>
      <c r="J22" s="68" t="e">
        <f>IF( AND(#REF!, NOT( ISERR(#REF!)) ),#REF!,"")</f>
        <v>#REF!</v>
      </c>
      <c r="K22" s="11">
        <f t="shared" si="2"/>
        <v>0</v>
      </c>
      <c r="L22" s="11">
        <f t="shared" si="2"/>
        <v>0</v>
      </c>
      <c r="M22" s="11">
        <f t="shared" si="2"/>
        <v>0</v>
      </c>
      <c r="N22" s="11">
        <f t="shared" si="3"/>
        <v>0</v>
      </c>
      <c r="O22" s="11">
        <f t="shared" si="3"/>
        <v>0</v>
      </c>
      <c r="P22" s="11">
        <f t="shared" si="3"/>
        <v>0</v>
      </c>
      <c r="R22" s="43" t="e">
        <f>INDEX(DATABASE!$1:$10000,MATCH($Q22,DATABASE!$A:$A,0),MATCH(R$2,DATABASE!$1:$1,0))+0</f>
        <v>#N/A</v>
      </c>
      <c r="S22" s="43" t="e">
        <f t="shared" si="4"/>
        <v>#N/A</v>
      </c>
      <c r="T22" s="45" t="e">
        <f>INDEX(DATABASE!$1:$10000,MATCH($Q22,DATABASE!$A:$A,0),MATCH(T$2,DATABASE!$1:$1,0))+0</f>
        <v>#N/A</v>
      </c>
      <c r="U22" s="45" t="e">
        <f>INDEX(DATABASE!$1:$10000,MATCH($Q22,DATABASE!$A:$A,0),MATCH(U$2,DATABASE!$1:$1,0))+0</f>
        <v>#N/A</v>
      </c>
      <c r="V22" s="45" t="e">
        <f>INDEX(DATABASE!$1:$10000,MATCH($Q22,DATABASE!$A:$A,0),MATCH(V$2,DATABASE!$1:$1,0))+0</f>
        <v>#N/A</v>
      </c>
      <c r="W22" s="45" t="e">
        <f>INDEX(DATABASE!$1:$10000,MATCH($Q22,DATABASE!$A:$A,0),MATCH(W$2,DATABASE!$1:$1,0))+0</f>
        <v>#N/A</v>
      </c>
      <c r="X22">
        <v>1</v>
      </c>
      <c r="Y22" s="44" t="str">
        <f>IF(AA22,R21/R22*1000,"")</f>
        <v/>
      </c>
      <c r="Z22" s="44" t="str">
        <f>IF(AA22,S21/S22*1000,"")</f>
        <v/>
      </c>
      <c r="AA22" s="43">
        <f t="shared" si="0"/>
        <v>0</v>
      </c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</row>
    <row r="23" spans="2:58" s="47" customFormat="1" ht="15.75" customHeight="1" x14ac:dyDescent="0.25">
      <c r="B23" s="47" t="s">
        <v>122</v>
      </c>
      <c r="C23" s="47" t="s">
        <v>694</v>
      </c>
      <c r="D23" s="6">
        <f>IF(NOT($X23),R23,"")/1000</f>
        <v>0</v>
      </c>
      <c r="E23" s="6">
        <f>IF(NOT($X23),S23,"")/1000</f>
        <v>0</v>
      </c>
      <c r="F23" s="69" t="str">
        <f t="shared" si="1"/>
        <v/>
      </c>
      <c r="G23" s="68" t="e">
        <f>IF( AND( $X24, NOT(ISERR(R24)) ),R24/1000,"")</f>
        <v>#N/A</v>
      </c>
      <c r="H23" s="68" t="e">
        <f>IF( AND( $X24, NOT(ISERR(S24)) ),S24/1000,"")</f>
        <v>#N/A</v>
      </c>
      <c r="I23" s="68" t="str">
        <f>IF( AND( $X24, NOT(ISERR(Y24)) ),Y24,"")</f>
        <v/>
      </c>
      <c r="J23" s="68" t="str">
        <f>IF( AND( $X24, NOT(ISERR(Z24)) ),Z24,"")</f>
        <v/>
      </c>
      <c r="K23" s="11">
        <f t="shared" si="2"/>
        <v>0</v>
      </c>
      <c r="L23" s="11">
        <f t="shared" si="2"/>
        <v>0</v>
      </c>
      <c r="M23" s="11">
        <f t="shared" si="2"/>
        <v>0</v>
      </c>
      <c r="N23" s="11">
        <f t="shared" si="3"/>
        <v>0</v>
      </c>
      <c r="O23" s="11">
        <f t="shared" si="3"/>
        <v>0</v>
      </c>
      <c r="P23" s="11">
        <f t="shared" si="3"/>
        <v>0</v>
      </c>
      <c r="Q23" s="47" t="str">
        <f>CONCATENATE("Annual Building Utility Performance Summary ",B23," Electricity [kWh]")</f>
        <v>Annual Building Utility Performance Summary Heat Rejection Electricity [kWh]</v>
      </c>
      <c r="R23" s="43">
        <f>INDEX(DATABASE!$1:$10000,MATCH($Q23,DATABASE!$A:$A,0),MATCH(R$2,DATABASE!$1:$1,0))+0</f>
        <v>0</v>
      </c>
      <c r="S23" s="43">
        <f t="shared" si="4"/>
        <v>0</v>
      </c>
      <c r="T23" s="45">
        <f>INDEX(DATABASE!$1:$10000,MATCH($Q23,DATABASE!$A:$A,0),MATCH(T$2,DATABASE!$1:$1,0))+0</f>
        <v>0</v>
      </c>
      <c r="U23" s="45">
        <f>INDEX(DATABASE!$1:$10000,MATCH($Q23,DATABASE!$A:$A,0),MATCH(U$2,DATABASE!$1:$1,0))+0</f>
        <v>0</v>
      </c>
      <c r="V23" s="45">
        <f>INDEX(DATABASE!$1:$10000,MATCH($Q23,DATABASE!$A:$A,0),MATCH(V$2,DATABASE!$1:$1,0))+0</f>
        <v>0</v>
      </c>
      <c r="W23" s="45">
        <f>INDEX(DATABASE!$1:$10000,MATCH($Q23,DATABASE!$A:$A,0),MATCH(W$2,DATABASE!$1:$1,0))+0</f>
        <v>0</v>
      </c>
      <c r="X23" s="6">
        <v>0</v>
      </c>
      <c r="Y23" s="44" t="str">
        <f>IF(AA23,#REF!/R23*1000,"")</f>
        <v/>
      </c>
      <c r="Z23" s="44" t="str">
        <f>IF(AA23,#REF!/S23*1000,"")</f>
        <v/>
      </c>
      <c r="AA23" s="43">
        <f t="shared" si="0"/>
        <v>0</v>
      </c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</row>
    <row r="24" spans="2:58" ht="15" customHeight="1" x14ac:dyDescent="0.25">
      <c r="B24" s="63"/>
      <c r="C24" s="63"/>
      <c r="D24" s="43"/>
      <c r="E24" s="43"/>
      <c r="F24" s="69" t="str">
        <f t="shared" si="1"/>
        <v/>
      </c>
      <c r="G24" s="68" t="e">
        <f>IF( AND(#REF!, NOT( ISERR(#REF!)) ),#REF!/1000,"")</f>
        <v>#REF!</v>
      </c>
      <c r="H24" s="68" t="e">
        <f>IF( AND(#REF!, NOT( ISERR(#REF!)) ),#REF!/1000,"")</f>
        <v>#REF!</v>
      </c>
      <c r="I24" s="68" t="e">
        <f>IF( AND(#REF!, NOT( ISERR(#REF!)) ),#REF!,"")</f>
        <v>#REF!</v>
      </c>
      <c r="J24" s="68" t="e">
        <f>IF( AND(#REF!, NOT( ISERR(#REF!)) ),#REF!,"")</f>
        <v>#REF!</v>
      </c>
      <c r="K24" s="11">
        <f t="shared" si="2"/>
        <v>0</v>
      </c>
      <c r="L24" s="11">
        <f t="shared" si="2"/>
        <v>0</v>
      </c>
      <c r="M24" s="11">
        <f t="shared" si="2"/>
        <v>0</v>
      </c>
      <c r="N24" s="11">
        <f t="shared" si="3"/>
        <v>0</v>
      </c>
      <c r="O24" s="11">
        <f t="shared" si="3"/>
        <v>0</v>
      </c>
      <c r="P24" s="11">
        <f t="shared" si="3"/>
        <v>0</v>
      </c>
      <c r="R24" s="43" t="e">
        <f>INDEX(DATABASE!$1:$10000,MATCH($Q24,DATABASE!$A:$A,0),MATCH(R$2,DATABASE!$1:$1,0))+0</f>
        <v>#N/A</v>
      </c>
      <c r="S24" s="43" t="e">
        <f t="shared" si="4"/>
        <v>#N/A</v>
      </c>
      <c r="T24" s="45" t="e">
        <f>INDEX(DATABASE!$1:$10000,MATCH($Q24,DATABASE!$A:$A,0),MATCH(T$2,DATABASE!$1:$1,0))+0</f>
        <v>#N/A</v>
      </c>
      <c r="U24" s="45" t="e">
        <f>INDEX(DATABASE!$1:$10000,MATCH($Q24,DATABASE!$A:$A,0),MATCH(U$2,DATABASE!$1:$1,0))+0</f>
        <v>#N/A</v>
      </c>
      <c r="V24" s="45" t="e">
        <f>INDEX(DATABASE!$1:$10000,MATCH($Q24,DATABASE!$A:$A,0),MATCH(V$2,DATABASE!$1:$1,0))+0</f>
        <v>#N/A</v>
      </c>
      <c r="W24" s="45" t="e">
        <f>INDEX(DATABASE!$1:$10000,MATCH($Q24,DATABASE!$A:$A,0),MATCH(W$2,DATABASE!$1:$1,0))+0</f>
        <v>#N/A</v>
      </c>
      <c r="X24">
        <v>1</v>
      </c>
      <c r="Y24" s="44" t="str">
        <f>IF(AA24,R23/R24*1000,"")</f>
        <v/>
      </c>
      <c r="Z24" s="44" t="str">
        <f>IF(AA24,S23/S24*1000,"")</f>
        <v/>
      </c>
      <c r="AA24" s="43">
        <f t="shared" si="0"/>
        <v>0</v>
      </c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</row>
    <row r="25" spans="2:58" s="47" customFormat="1" ht="15.75" customHeight="1" x14ac:dyDescent="0.25">
      <c r="B25" t="s">
        <v>292</v>
      </c>
      <c r="C25" s="47" t="s">
        <v>694</v>
      </c>
      <c r="D25" s="6">
        <f>IF(NOT($X25),R25,"")/1000</f>
        <v>0</v>
      </c>
      <c r="E25" s="6">
        <f>IF(NOT($X25),S25,"")/1000</f>
        <v>0</v>
      </c>
      <c r="F25" s="69" t="str">
        <f t="shared" si="1"/>
        <v/>
      </c>
      <c r="G25" s="68" t="e">
        <f>IF( AND( $X26, NOT(ISERR(R26)) ),R26/1000,"")</f>
        <v>#N/A</v>
      </c>
      <c r="H25" s="68" t="e">
        <f>IF( AND( $X26, NOT(ISERR(S26)) ),S26/1000,"")</f>
        <v>#N/A</v>
      </c>
      <c r="I25" s="68" t="str">
        <f>IF( AND( $X26, NOT(ISERR(Y26)) ),Y26,"")</f>
        <v/>
      </c>
      <c r="J25" s="68" t="str">
        <f>IF( AND( $X26, NOT(ISERR(Z26)) ),Z26,"")</f>
        <v/>
      </c>
      <c r="K25" s="11">
        <f t="shared" si="2"/>
        <v>0</v>
      </c>
      <c r="L25" s="11">
        <f t="shared" si="2"/>
        <v>0</v>
      </c>
      <c r="M25" s="11">
        <f t="shared" si="2"/>
        <v>0</v>
      </c>
      <c r="N25" s="11">
        <f t="shared" si="3"/>
        <v>0</v>
      </c>
      <c r="O25" s="11">
        <f t="shared" si="3"/>
        <v>0</v>
      </c>
      <c r="P25" s="11">
        <f t="shared" si="3"/>
        <v>0</v>
      </c>
      <c r="Q25" s="47" t="str">
        <f>CONCATENATE("Annual Building Utility Performance Summary ",B25," Electricity [kWh]")</f>
        <v>Annual Building Utility Performance Summary Humidification Electricity [kWh]</v>
      </c>
      <c r="R25" s="43">
        <f>INDEX(DATABASE!$1:$10000,MATCH($Q25,DATABASE!$A:$A,0),MATCH(R$2,DATABASE!$1:$1,0))+0</f>
        <v>0</v>
      </c>
      <c r="S25" s="43">
        <f t="shared" si="4"/>
        <v>0</v>
      </c>
      <c r="T25" s="45">
        <f>INDEX(DATABASE!$1:$10000,MATCH($Q25,DATABASE!$A:$A,0),MATCH(T$2,DATABASE!$1:$1,0))+0</f>
        <v>0</v>
      </c>
      <c r="U25" s="45">
        <f>INDEX(DATABASE!$1:$10000,MATCH($Q25,DATABASE!$A:$A,0),MATCH(U$2,DATABASE!$1:$1,0))+0</f>
        <v>0</v>
      </c>
      <c r="V25" s="45">
        <f>INDEX(DATABASE!$1:$10000,MATCH($Q25,DATABASE!$A:$A,0),MATCH(V$2,DATABASE!$1:$1,0))+0</f>
        <v>0</v>
      </c>
      <c r="W25" s="45">
        <f>INDEX(DATABASE!$1:$10000,MATCH($Q25,DATABASE!$A:$A,0),MATCH(W$2,DATABASE!$1:$1,0))+0</f>
        <v>0</v>
      </c>
      <c r="X25" s="6">
        <v>0</v>
      </c>
      <c r="Y25" s="44" t="str">
        <f>IF(AA25,#REF!/R25*1000,"")</f>
        <v/>
      </c>
      <c r="Z25" s="44" t="str">
        <f>IF(AA25,#REF!/S25*1000,"")</f>
        <v/>
      </c>
      <c r="AA25" s="43">
        <f t="shared" si="0"/>
        <v>0</v>
      </c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</row>
    <row r="26" spans="2:58" ht="15" customHeight="1" x14ac:dyDescent="0.25">
      <c r="B26" s="63"/>
      <c r="C26" s="63"/>
      <c r="D26" s="43"/>
      <c r="E26" s="43"/>
      <c r="F26" s="69" t="str">
        <f t="shared" si="1"/>
        <v/>
      </c>
      <c r="G26" s="68" t="e">
        <f>IF( AND(#REF!, NOT( ISERR(#REF!)) ),#REF!/1000,"")</f>
        <v>#REF!</v>
      </c>
      <c r="H26" s="68" t="e">
        <f>IF( AND(#REF!, NOT( ISERR(#REF!)) ),#REF!/1000,"")</f>
        <v>#REF!</v>
      </c>
      <c r="I26" s="68" t="e">
        <f>IF( AND(#REF!, NOT( ISERR(#REF!)) ),#REF!,"")</f>
        <v>#REF!</v>
      </c>
      <c r="J26" s="68" t="e">
        <f>IF( AND(#REF!, NOT( ISERR(#REF!)) ),#REF!,"")</f>
        <v>#REF!</v>
      </c>
      <c r="K26" s="11">
        <f t="shared" si="2"/>
        <v>0</v>
      </c>
      <c r="L26" s="11">
        <f t="shared" si="2"/>
        <v>0</v>
      </c>
      <c r="M26" s="11">
        <f t="shared" si="2"/>
        <v>0</v>
      </c>
      <c r="N26" s="11">
        <f t="shared" si="3"/>
        <v>0</v>
      </c>
      <c r="O26" s="11">
        <f t="shared" si="3"/>
        <v>0</v>
      </c>
      <c r="P26" s="11">
        <f t="shared" si="3"/>
        <v>0</v>
      </c>
      <c r="R26" s="43" t="e">
        <f>INDEX(DATABASE!$1:$10000,MATCH($Q26,DATABASE!$A:$A,0),MATCH(R$2,DATABASE!$1:$1,0))+0</f>
        <v>#N/A</v>
      </c>
      <c r="S26" s="43" t="e">
        <f t="shared" si="4"/>
        <v>#N/A</v>
      </c>
      <c r="T26" s="45" t="e">
        <f>INDEX(DATABASE!$1:$10000,MATCH($Q26,DATABASE!$A:$A,0),MATCH(T$2,DATABASE!$1:$1,0))+0</f>
        <v>#N/A</v>
      </c>
      <c r="U26" s="45" t="e">
        <f>INDEX(DATABASE!$1:$10000,MATCH($Q26,DATABASE!$A:$A,0),MATCH(U$2,DATABASE!$1:$1,0))+0</f>
        <v>#N/A</v>
      </c>
      <c r="V26" s="45" t="e">
        <f>INDEX(DATABASE!$1:$10000,MATCH($Q26,DATABASE!$A:$A,0),MATCH(V$2,DATABASE!$1:$1,0))+0</f>
        <v>#N/A</v>
      </c>
      <c r="W26" s="45" t="e">
        <f>INDEX(DATABASE!$1:$10000,MATCH($Q26,DATABASE!$A:$A,0),MATCH(W$2,DATABASE!$1:$1,0))+0</f>
        <v>#N/A</v>
      </c>
      <c r="X26">
        <v>1</v>
      </c>
      <c r="Y26" s="44" t="str">
        <f>IF(AA26,R25/R26*1000,"")</f>
        <v/>
      </c>
      <c r="Z26" s="44" t="str">
        <f>IF(AA26,S25/S26*1000,"")</f>
        <v/>
      </c>
      <c r="AA26" s="43">
        <f t="shared" si="0"/>
        <v>0</v>
      </c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</row>
    <row r="27" spans="2:58" s="47" customFormat="1" ht="15.75" customHeight="1" x14ac:dyDescent="0.25">
      <c r="B27" s="47" t="s">
        <v>299</v>
      </c>
      <c r="C27" s="47" t="s">
        <v>694</v>
      </c>
      <c r="D27" s="6">
        <f>IF(NOT($X27),R27,"")/1000</f>
        <v>0</v>
      </c>
      <c r="E27" s="6">
        <f>IF(NOT($X27),S27,"")/1000</f>
        <v>0</v>
      </c>
      <c r="F27" s="69" t="str">
        <f t="shared" si="1"/>
        <v/>
      </c>
      <c r="G27" s="68" t="e">
        <f>IF( AND( $X28, NOT(ISERR(R28)) ),R28/1000,"")</f>
        <v>#N/A</v>
      </c>
      <c r="H27" s="68" t="e">
        <f>IF( AND( $X28, NOT(ISERR(S28)) ),S28/1000,"")</f>
        <v>#N/A</v>
      </c>
      <c r="I27" s="68" t="str">
        <f>IF( AND( $X28, NOT(ISERR(Y28)) ),Y28,"")</f>
        <v/>
      </c>
      <c r="J27" s="68" t="str">
        <f>IF( AND( $X28, NOT(ISERR(Z28)) ),Z28,"")</f>
        <v/>
      </c>
      <c r="K27" s="11">
        <f t="shared" si="2"/>
        <v>0</v>
      </c>
      <c r="L27" s="11">
        <f t="shared" si="2"/>
        <v>0</v>
      </c>
      <c r="M27" s="11">
        <f t="shared" si="2"/>
        <v>0</v>
      </c>
      <c r="N27" s="11">
        <f t="shared" si="3"/>
        <v>0</v>
      </c>
      <c r="O27" s="11">
        <f t="shared" si="3"/>
        <v>0</v>
      </c>
      <c r="P27" s="11">
        <f t="shared" si="3"/>
        <v>0</v>
      </c>
      <c r="Q27" s="47" t="str">
        <f>CONCATENATE("Annual Building Utility Performance Summary ",B27," Electricity [kWh]")</f>
        <v>Annual Building Utility Performance Summary Heat Recovery Electricity [kWh]</v>
      </c>
      <c r="R27" s="43">
        <f>INDEX(DATABASE!$1:$10000,MATCH($Q27,DATABASE!$A:$A,0),MATCH(R$2,DATABASE!$1:$1,0))+0</f>
        <v>0</v>
      </c>
      <c r="S27" s="43">
        <f t="shared" si="4"/>
        <v>0</v>
      </c>
      <c r="T27" s="45">
        <f>INDEX(DATABASE!$1:$10000,MATCH($Q27,DATABASE!$A:$A,0),MATCH(T$2,DATABASE!$1:$1,0))+0</f>
        <v>0</v>
      </c>
      <c r="U27" s="45">
        <f>INDEX(DATABASE!$1:$10000,MATCH($Q27,DATABASE!$A:$A,0),MATCH(U$2,DATABASE!$1:$1,0))+0</f>
        <v>0</v>
      </c>
      <c r="V27" s="45">
        <f>INDEX(DATABASE!$1:$10000,MATCH($Q27,DATABASE!$A:$A,0),MATCH(V$2,DATABASE!$1:$1,0))+0</f>
        <v>0</v>
      </c>
      <c r="W27" s="45">
        <f>INDEX(DATABASE!$1:$10000,MATCH($Q27,DATABASE!$A:$A,0),MATCH(W$2,DATABASE!$1:$1,0))+0</f>
        <v>0</v>
      </c>
      <c r="X27" s="6">
        <v>0</v>
      </c>
      <c r="Y27" s="44" t="str">
        <f>IF(AA27,#REF!/R27*1000,"")</f>
        <v/>
      </c>
      <c r="Z27" s="44" t="str">
        <f>IF(AA27,#REF!/S27*1000,"")</f>
        <v/>
      </c>
      <c r="AA27" s="43">
        <f t="shared" si="0"/>
        <v>0</v>
      </c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</row>
    <row r="28" spans="2:58" ht="15" customHeight="1" x14ac:dyDescent="0.25">
      <c r="B28" s="63"/>
      <c r="C28" s="63"/>
      <c r="D28" s="43"/>
      <c r="E28" s="43"/>
      <c r="F28" s="69" t="str">
        <f t="shared" si="1"/>
        <v/>
      </c>
      <c r="G28" s="68" t="e">
        <f>IF( AND(#REF!, NOT( ISERR(#REF!)) ),#REF!/1000,"")</f>
        <v>#REF!</v>
      </c>
      <c r="H28" s="68" t="e">
        <f>IF( AND(#REF!, NOT( ISERR(#REF!)) ),#REF!/1000,"")</f>
        <v>#REF!</v>
      </c>
      <c r="I28" s="68" t="e">
        <f>IF( AND(#REF!, NOT( ISERR(#REF!)) ),#REF!,"")</f>
        <v>#REF!</v>
      </c>
      <c r="J28" s="68" t="e">
        <f>IF( AND(#REF!, NOT( ISERR(#REF!)) ),#REF!,"")</f>
        <v>#REF!</v>
      </c>
      <c r="K28" s="11">
        <f t="shared" si="2"/>
        <v>0</v>
      </c>
      <c r="L28" s="11">
        <f t="shared" si="2"/>
        <v>0</v>
      </c>
      <c r="M28" s="11">
        <f t="shared" si="2"/>
        <v>0</v>
      </c>
      <c r="N28" s="11">
        <f t="shared" si="3"/>
        <v>0</v>
      </c>
      <c r="O28" s="11">
        <f t="shared" si="3"/>
        <v>0</v>
      </c>
      <c r="P28" s="11">
        <f t="shared" si="3"/>
        <v>0</v>
      </c>
      <c r="R28" s="43" t="e">
        <f>INDEX(DATABASE!$1:$10000,MATCH($Q28,DATABASE!$A:$A,0),MATCH(R$2,DATABASE!$1:$1,0))+0</f>
        <v>#N/A</v>
      </c>
      <c r="S28" s="43" t="e">
        <f t="shared" si="4"/>
        <v>#N/A</v>
      </c>
      <c r="T28" s="45" t="e">
        <f>INDEX(DATABASE!$1:$10000,MATCH($Q28,DATABASE!$A:$A,0),MATCH(T$2,DATABASE!$1:$1,0))+0</f>
        <v>#N/A</v>
      </c>
      <c r="U28" s="45" t="e">
        <f>INDEX(DATABASE!$1:$10000,MATCH($Q28,DATABASE!$A:$A,0),MATCH(U$2,DATABASE!$1:$1,0))+0</f>
        <v>#N/A</v>
      </c>
      <c r="V28" s="45" t="e">
        <f>INDEX(DATABASE!$1:$10000,MATCH($Q28,DATABASE!$A:$A,0),MATCH(V$2,DATABASE!$1:$1,0))+0</f>
        <v>#N/A</v>
      </c>
      <c r="W28" s="45" t="e">
        <f>INDEX(DATABASE!$1:$10000,MATCH($Q28,DATABASE!$A:$A,0),MATCH(W$2,DATABASE!$1:$1,0))+0</f>
        <v>#N/A</v>
      </c>
      <c r="X28">
        <v>1</v>
      </c>
      <c r="Y28" s="44" t="str">
        <f>IF(AA28,R27/R28*1000,"")</f>
        <v/>
      </c>
      <c r="Z28" s="44" t="str">
        <f>IF(AA28,S27/S28*1000,"")</f>
        <v/>
      </c>
      <c r="AA28" s="43">
        <f t="shared" si="0"/>
        <v>0</v>
      </c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</row>
    <row r="29" spans="2:58" s="47" customFormat="1" ht="15.75" customHeight="1" x14ac:dyDescent="0.25">
      <c r="B29" t="s">
        <v>306</v>
      </c>
      <c r="C29" s="47" t="s">
        <v>694</v>
      </c>
      <c r="D29" s="6">
        <f>IF(NOT($X29),R29,"")/1000</f>
        <v>0</v>
      </c>
      <c r="E29" s="6">
        <f>IF(NOT($X29),S29,"")/1000</f>
        <v>0</v>
      </c>
      <c r="F29" s="69" t="str">
        <f t="shared" si="1"/>
        <v/>
      </c>
      <c r="G29" s="68" t="e">
        <f>IF( AND( $X30, NOT(ISERR(R30)) ),R30/1000,"")</f>
        <v>#N/A</v>
      </c>
      <c r="H29" s="68" t="e">
        <f>IF( AND( $X30, NOT(ISERR(S30)) ),S30/1000,"")</f>
        <v>#N/A</v>
      </c>
      <c r="I29" s="68" t="str">
        <f>IF( AND( $X30, NOT(ISERR(Y30)) ),Y30,"")</f>
        <v/>
      </c>
      <c r="J29" s="68" t="str">
        <f>IF( AND( $X30, NOT(ISERR(Z30)) ),Z30,"")</f>
        <v/>
      </c>
      <c r="K29" s="11">
        <f t="shared" si="2"/>
        <v>0</v>
      </c>
      <c r="L29" s="11">
        <f t="shared" si="2"/>
        <v>0</v>
      </c>
      <c r="M29" s="11">
        <f t="shared" si="2"/>
        <v>0</v>
      </c>
      <c r="N29" s="11">
        <f t="shared" si="3"/>
        <v>0</v>
      </c>
      <c r="O29" s="11">
        <f t="shared" si="3"/>
        <v>0</v>
      </c>
      <c r="P29" s="11">
        <f t="shared" si="3"/>
        <v>0</v>
      </c>
      <c r="Q29" s="47" t="str">
        <f>CONCATENATE("Annual Building Utility Performance Summary ",B29," Electricity [kWh]")</f>
        <v>Annual Building Utility Performance Summary Water Systems Electricity [kWh]</v>
      </c>
      <c r="R29" s="43">
        <f>INDEX(DATABASE!$1:$10000,MATCH($Q29,DATABASE!$A:$A,0),MATCH(R$2,DATABASE!$1:$1,0))+0</f>
        <v>0</v>
      </c>
      <c r="S29" s="43">
        <f t="shared" si="4"/>
        <v>0</v>
      </c>
      <c r="T29" s="45">
        <f>INDEX(DATABASE!$1:$10000,MATCH($Q29,DATABASE!$A:$A,0),MATCH(T$2,DATABASE!$1:$1,0))+0</f>
        <v>0</v>
      </c>
      <c r="U29" s="45">
        <f>INDEX(DATABASE!$1:$10000,MATCH($Q29,DATABASE!$A:$A,0),MATCH(U$2,DATABASE!$1:$1,0))+0</f>
        <v>0</v>
      </c>
      <c r="V29" s="45">
        <f>INDEX(DATABASE!$1:$10000,MATCH($Q29,DATABASE!$A:$A,0),MATCH(V$2,DATABASE!$1:$1,0))+0</f>
        <v>0</v>
      </c>
      <c r="W29" s="45">
        <f>INDEX(DATABASE!$1:$10000,MATCH($Q29,DATABASE!$A:$A,0),MATCH(W$2,DATABASE!$1:$1,0))+0</f>
        <v>0</v>
      </c>
      <c r="X29" s="6">
        <v>0</v>
      </c>
      <c r="Y29" s="44" t="str">
        <f>IF(AA29,#REF!/R29*1000,"")</f>
        <v/>
      </c>
      <c r="Z29" s="44" t="str">
        <f>IF(AA29,#REF!/S29*1000,"")</f>
        <v/>
      </c>
      <c r="AA29" s="43">
        <f t="shared" si="0"/>
        <v>0</v>
      </c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</row>
    <row r="30" spans="2:58" ht="15" customHeight="1" x14ac:dyDescent="0.25">
      <c r="B30" s="63"/>
      <c r="C30" s="63"/>
      <c r="D30" s="43"/>
      <c r="E30" s="43"/>
      <c r="F30" s="69" t="str">
        <f t="shared" si="1"/>
        <v/>
      </c>
      <c r="G30" s="68" t="e">
        <f>IF( AND(#REF!, NOT( ISERR(#REF!)) ),#REF!/1000,"")</f>
        <v>#REF!</v>
      </c>
      <c r="H30" s="68" t="e">
        <f>IF( AND(#REF!, NOT( ISERR(#REF!)) ),#REF!/1000,"")</f>
        <v>#REF!</v>
      </c>
      <c r="I30" s="68" t="e">
        <f>IF( AND(#REF!, NOT( ISERR(#REF!)) ),#REF!,"")</f>
        <v>#REF!</v>
      </c>
      <c r="J30" s="68" t="e">
        <f>IF( AND(#REF!, NOT( ISERR(#REF!)) ),#REF!,"")</f>
        <v>#REF!</v>
      </c>
      <c r="K30" s="11">
        <f t="shared" si="2"/>
        <v>0</v>
      </c>
      <c r="L30" s="11">
        <f t="shared" si="2"/>
        <v>0</v>
      </c>
      <c r="M30" s="11">
        <f t="shared" si="2"/>
        <v>0</v>
      </c>
      <c r="N30" s="11">
        <f t="shared" si="3"/>
        <v>0</v>
      </c>
      <c r="O30" s="11">
        <f t="shared" si="3"/>
        <v>0</v>
      </c>
      <c r="P30" s="11">
        <f t="shared" si="3"/>
        <v>0</v>
      </c>
      <c r="R30" s="43" t="e">
        <f>INDEX(DATABASE!$1:$10000,MATCH($Q30,DATABASE!$A:$A,0),MATCH(R$2,DATABASE!$1:$1,0))+0</f>
        <v>#N/A</v>
      </c>
      <c r="S30" s="43" t="e">
        <f t="shared" si="4"/>
        <v>#N/A</v>
      </c>
      <c r="T30" s="45" t="e">
        <f>INDEX(DATABASE!$1:$10000,MATCH($Q30,DATABASE!$A:$A,0),MATCH(T$2,DATABASE!$1:$1,0))+0</f>
        <v>#N/A</v>
      </c>
      <c r="U30" s="45" t="e">
        <f>INDEX(DATABASE!$1:$10000,MATCH($Q30,DATABASE!$A:$A,0),MATCH(U$2,DATABASE!$1:$1,0))+0</f>
        <v>#N/A</v>
      </c>
      <c r="V30" s="45" t="e">
        <f>INDEX(DATABASE!$1:$10000,MATCH($Q30,DATABASE!$A:$A,0),MATCH(V$2,DATABASE!$1:$1,0))+0</f>
        <v>#N/A</v>
      </c>
      <c r="W30" s="45" t="e">
        <f>INDEX(DATABASE!$1:$10000,MATCH($Q30,DATABASE!$A:$A,0),MATCH(W$2,DATABASE!$1:$1,0))+0</f>
        <v>#N/A</v>
      </c>
      <c r="X30">
        <v>1</v>
      </c>
      <c r="Y30" s="44" t="str">
        <f>IF(AA30,R29/R30*1000,"")</f>
        <v/>
      </c>
      <c r="Z30" s="44" t="str">
        <f>IF(AA30,S29/S30*1000,"")</f>
        <v/>
      </c>
      <c r="AA30" s="43">
        <f t="shared" si="0"/>
        <v>0</v>
      </c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</row>
    <row r="31" spans="2:58" s="47" customFormat="1" ht="15.75" customHeight="1" x14ac:dyDescent="0.25">
      <c r="B31" s="47" t="s">
        <v>313</v>
      </c>
      <c r="C31" s="47" t="s">
        <v>694</v>
      </c>
      <c r="D31" s="6">
        <f>IF(NOT($X31),R31,"")/1000</f>
        <v>0</v>
      </c>
      <c r="E31" s="6">
        <f>IF(NOT($X31),S31,"")/1000</f>
        <v>0</v>
      </c>
      <c r="F31" s="69" t="str">
        <f t="shared" si="1"/>
        <v/>
      </c>
      <c r="G31" s="68" t="e">
        <f>IF( AND( $X32, NOT(ISERR(R32)) ),R32/1000,"")</f>
        <v>#N/A</v>
      </c>
      <c r="H31" s="68" t="e">
        <f>IF( AND( $X32, NOT(ISERR(S32)) ),S32/1000,"")</f>
        <v>#N/A</v>
      </c>
      <c r="I31" s="68" t="str">
        <f>IF( AND( $X32, NOT(ISERR(Y32)) ),Y32,"")</f>
        <v/>
      </c>
      <c r="J31" s="68" t="str">
        <f>IF( AND( $X32, NOT(ISERR(Z32)) ),Z32,"")</f>
        <v/>
      </c>
      <c r="K31" s="11">
        <f t="shared" si="2"/>
        <v>0</v>
      </c>
      <c r="L31" s="11">
        <f t="shared" si="2"/>
        <v>0</v>
      </c>
      <c r="M31" s="11">
        <f t="shared" si="2"/>
        <v>0</v>
      </c>
      <c r="N31" s="11">
        <f t="shared" si="3"/>
        <v>0</v>
      </c>
      <c r="O31" s="11">
        <f t="shared" si="3"/>
        <v>0</v>
      </c>
      <c r="P31" s="11">
        <f t="shared" si="3"/>
        <v>0</v>
      </c>
      <c r="Q31" s="47" t="str">
        <f>CONCATENATE("Annual Building Utility Performance Summary ",B31," Electricity [kWh]")</f>
        <v>Annual Building Utility Performance Summary Refrigeration Electricity [kWh]</v>
      </c>
      <c r="R31" s="43">
        <f>INDEX(DATABASE!$1:$10000,MATCH($Q31,DATABASE!$A:$A,0),MATCH(R$2,DATABASE!$1:$1,0))+0</f>
        <v>0</v>
      </c>
      <c r="S31" s="43">
        <f t="shared" si="4"/>
        <v>0</v>
      </c>
      <c r="T31" s="45">
        <f>INDEX(DATABASE!$1:$10000,MATCH($Q31,DATABASE!$A:$A,0),MATCH(T$2,DATABASE!$1:$1,0))+0</f>
        <v>0</v>
      </c>
      <c r="U31" s="45">
        <f>INDEX(DATABASE!$1:$10000,MATCH($Q31,DATABASE!$A:$A,0),MATCH(U$2,DATABASE!$1:$1,0))+0</f>
        <v>0</v>
      </c>
      <c r="V31" s="45">
        <f>INDEX(DATABASE!$1:$10000,MATCH($Q31,DATABASE!$A:$A,0),MATCH(V$2,DATABASE!$1:$1,0))+0</f>
        <v>0</v>
      </c>
      <c r="W31" s="45">
        <f>INDEX(DATABASE!$1:$10000,MATCH($Q31,DATABASE!$A:$A,0),MATCH(W$2,DATABASE!$1:$1,0))+0</f>
        <v>0</v>
      </c>
      <c r="X31" s="6">
        <v>0</v>
      </c>
      <c r="Y31" s="44" t="str">
        <f>IF(AA31,#REF!/R31*1000,"")</f>
        <v/>
      </c>
      <c r="Z31" s="44" t="str">
        <f>IF(AA31,#REF!/S31*1000,"")</f>
        <v/>
      </c>
      <c r="AA31" s="43">
        <f t="shared" si="0"/>
        <v>0</v>
      </c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</row>
    <row r="32" spans="2:58" ht="15" customHeight="1" x14ac:dyDescent="0.25">
      <c r="B32" s="63"/>
      <c r="C32" s="63"/>
      <c r="D32" s="43"/>
      <c r="E32" s="43"/>
      <c r="F32" s="69" t="str">
        <f t="shared" si="1"/>
        <v/>
      </c>
      <c r="G32" s="68" t="e">
        <f>IF( AND(#REF!, NOT( ISERR(#REF!)) ),#REF!/1000,"")</f>
        <v>#REF!</v>
      </c>
      <c r="H32" s="68" t="e">
        <f>IF( AND(#REF!, NOT( ISERR(#REF!)) ),#REF!/1000,"")</f>
        <v>#REF!</v>
      </c>
      <c r="I32" s="68" t="e">
        <f>IF( AND(#REF!, NOT( ISERR(#REF!)) ),#REF!,"")</f>
        <v>#REF!</v>
      </c>
      <c r="J32" s="68" t="e">
        <f>IF( AND(#REF!, NOT( ISERR(#REF!)) ),#REF!,"")</f>
        <v>#REF!</v>
      </c>
      <c r="K32" s="11">
        <f t="shared" si="2"/>
        <v>0</v>
      </c>
      <c r="L32" s="11">
        <f t="shared" si="2"/>
        <v>0</v>
      </c>
      <c r="M32" s="11">
        <f t="shared" si="2"/>
        <v>0</v>
      </c>
      <c r="N32" s="11">
        <f t="shared" si="3"/>
        <v>0</v>
      </c>
      <c r="O32" s="11">
        <f t="shared" si="3"/>
        <v>0</v>
      </c>
      <c r="P32" s="11">
        <f t="shared" si="3"/>
        <v>0</v>
      </c>
      <c r="R32" s="43" t="e">
        <f>INDEX(DATABASE!$1:$10000,MATCH($Q32,DATABASE!$A:$A,0),MATCH(R$2,DATABASE!$1:$1,0))+0</f>
        <v>#N/A</v>
      </c>
      <c r="S32" s="43" t="e">
        <f t="shared" si="4"/>
        <v>#N/A</v>
      </c>
      <c r="T32" s="45" t="e">
        <f>INDEX(DATABASE!$1:$10000,MATCH($Q32,DATABASE!$A:$A,0),MATCH(T$2,DATABASE!$1:$1,0))+0</f>
        <v>#N/A</v>
      </c>
      <c r="U32" s="45" t="e">
        <f>INDEX(DATABASE!$1:$10000,MATCH($Q32,DATABASE!$A:$A,0),MATCH(U$2,DATABASE!$1:$1,0))+0</f>
        <v>#N/A</v>
      </c>
      <c r="V32" s="45" t="e">
        <f>INDEX(DATABASE!$1:$10000,MATCH($Q32,DATABASE!$A:$A,0),MATCH(V$2,DATABASE!$1:$1,0))+0</f>
        <v>#N/A</v>
      </c>
      <c r="W32" s="45" t="e">
        <f>INDEX(DATABASE!$1:$10000,MATCH($Q32,DATABASE!$A:$A,0),MATCH(W$2,DATABASE!$1:$1,0))+0</f>
        <v>#N/A</v>
      </c>
      <c r="X32">
        <v>1</v>
      </c>
      <c r="Y32" s="44" t="str">
        <f>IF(AA32,R31/R32*1000,"")</f>
        <v/>
      </c>
      <c r="Z32" s="44" t="str">
        <f>IF(AA32,S31/S32*1000,"")</f>
        <v/>
      </c>
      <c r="AA32" s="43">
        <f t="shared" si="0"/>
        <v>0</v>
      </c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</row>
    <row r="33" spans="2:58" s="47" customFormat="1" ht="15.75" customHeight="1" x14ac:dyDescent="0.25">
      <c r="B33" t="s">
        <v>320</v>
      </c>
      <c r="C33" s="47" t="s">
        <v>694</v>
      </c>
      <c r="D33" s="6">
        <f>IF(NOT($X33),R33,"")/1000</f>
        <v>0</v>
      </c>
      <c r="E33" s="6">
        <f>IF(NOT($X33),S33,"")/1000</f>
        <v>0</v>
      </c>
      <c r="F33" s="69" t="str">
        <f t="shared" si="1"/>
        <v/>
      </c>
      <c r="G33" s="68" t="e">
        <f>IF( AND( $X34, NOT(ISERR(R34)) ),R34/1000,"")</f>
        <v>#N/A</v>
      </c>
      <c r="H33" s="68" t="e">
        <f>IF( AND( $X34, NOT(ISERR(S34)) ),S34/1000,"")</f>
        <v>#N/A</v>
      </c>
      <c r="I33" s="68" t="str">
        <f>IF( AND( $X34, NOT(ISERR(Y34)) ),Y34,"")</f>
        <v/>
      </c>
      <c r="J33" s="68" t="str">
        <f>IF( AND( $X34, NOT(ISERR(Z34)) ),Z34,"")</f>
        <v/>
      </c>
      <c r="K33" s="11">
        <f t="shared" si="2"/>
        <v>0</v>
      </c>
      <c r="L33" s="11">
        <f t="shared" si="2"/>
        <v>0</v>
      </c>
      <c r="M33" s="11">
        <f t="shared" si="2"/>
        <v>0</v>
      </c>
      <c r="N33" s="11">
        <f t="shared" si="3"/>
        <v>0</v>
      </c>
      <c r="O33" s="11">
        <f t="shared" si="3"/>
        <v>0</v>
      </c>
      <c r="P33" s="11">
        <f t="shared" si="3"/>
        <v>0</v>
      </c>
      <c r="Q33" s="47" t="str">
        <f>CONCATENATE("Annual Building Utility Performance Summary ",B33," Electricity [kWh]")</f>
        <v>Annual Building Utility Performance Summary Generators Electricity [kWh]</v>
      </c>
      <c r="R33" s="43">
        <f>INDEX(DATABASE!$1:$10000,MATCH($Q33,DATABASE!$A:$A,0),MATCH(R$2,DATABASE!$1:$1,0))+0</f>
        <v>0</v>
      </c>
      <c r="S33" s="43">
        <f t="shared" si="4"/>
        <v>0</v>
      </c>
      <c r="T33" s="45">
        <f>INDEX(DATABASE!$1:$10000,MATCH($Q33,DATABASE!$A:$A,0),MATCH(T$2,DATABASE!$1:$1,0))+0</f>
        <v>0</v>
      </c>
      <c r="U33" s="45">
        <f>INDEX(DATABASE!$1:$10000,MATCH($Q33,DATABASE!$A:$A,0),MATCH(U$2,DATABASE!$1:$1,0))+0</f>
        <v>0</v>
      </c>
      <c r="V33" s="45">
        <f>INDEX(DATABASE!$1:$10000,MATCH($Q33,DATABASE!$A:$A,0),MATCH(V$2,DATABASE!$1:$1,0))+0</f>
        <v>0</v>
      </c>
      <c r="W33" s="45">
        <f>INDEX(DATABASE!$1:$10000,MATCH($Q33,DATABASE!$A:$A,0),MATCH(W$2,DATABASE!$1:$1,0))+0</f>
        <v>0</v>
      </c>
      <c r="X33" s="6">
        <v>0</v>
      </c>
      <c r="Y33" s="44" t="str">
        <f>IF(AA33,#REF!/R33*1000,"")</f>
        <v/>
      </c>
      <c r="Z33" s="44" t="str">
        <f>IF(AA33,#REF!/S33*1000,"")</f>
        <v/>
      </c>
      <c r="AA33" s="43">
        <f t="shared" si="0"/>
        <v>0</v>
      </c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</row>
    <row r="34" spans="2:58" ht="15" customHeight="1" x14ac:dyDescent="0.25">
      <c r="B34" s="63"/>
      <c r="C34" s="63"/>
      <c r="D34" s="43"/>
      <c r="E34" s="43"/>
      <c r="F34" s="69" t="str">
        <f t="shared" si="1"/>
        <v/>
      </c>
      <c r="G34" s="68" t="e">
        <f>IF( AND(#REF!, NOT( ISERR(#REF!)) ),#REF!/1000,"")</f>
        <v>#REF!</v>
      </c>
      <c r="H34" s="68" t="e">
        <f>IF( AND(#REF!, NOT( ISERR(#REF!)) ),#REF!/1000,"")</f>
        <v>#REF!</v>
      </c>
      <c r="I34" s="68" t="e">
        <f>IF( AND(#REF!, NOT( ISERR(#REF!)) ),#REF!,"")</f>
        <v>#REF!</v>
      </c>
      <c r="J34" s="68" t="e">
        <f>IF( AND(#REF!, NOT( ISERR(#REF!)) ),#REF!,"")</f>
        <v>#REF!</v>
      </c>
      <c r="K34" s="11">
        <f t="shared" si="2"/>
        <v>0</v>
      </c>
      <c r="L34" s="11">
        <f t="shared" si="2"/>
        <v>0</v>
      </c>
      <c r="M34" s="11">
        <f t="shared" si="2"/>
        <v>0</v>
      </c>
      <c r="N34" s="11">
        <f t="shared" si="3"/>
        <v>0</v>
      </c>
      <c r="O34" s="11">
        <f t="shared" si="3"/>
        <v>0</v>
      </c>
      <c r="P34" s="11">
        <f t="shared" si="3"/>
        <v>0</v>
      </c>
      <c r="R34" s="43" t="e">
        <f>INDEX(DATABASE!$1:$10000,MATCH($Q34,DATABASE!$A:$A,0),MATCH(R$2,DATABASE!$1:$1,0))+0</f>
        <v>#N/A</v>
      </c>
      <c r="S34" s="43" t="e">
        <f t="shared" si="4"/>
        <v>#N/A</v>
      </c>
      <c r="T34" s="45" t="e">
        <f>INDEX(DATABASE!$1:$10000,MATCH($Q34,DATABASE!$A:$A,0),MATCH(T$2,DATABASE!$1:$1,0))+0</f>
        <v>#N/A</v>
      </c>
      <c r="U34" s="45" t="e">
        <f>INDEX(DATABASE!$1:$10000,MATCH($Q34,DATABASE!$A:$A,0),MATCH(U$2,DATABASE!$1:$1,0))+0</f>
        <v>#N/A</v>
      </c>
      <c r="V34" s="45" t="e">
        <f>INDEX(DATABASE!$1:$10000,MATCH($Q34,DATABASE!$A:$A,0),MATCH(V$2,DATABASE!$1:$1,0))+0</f>
        <v>#N/A</v>
      </c>
      <c r="W34" s="45" t="e">
        <f>INDEX(DATABASE!$1:$10000,MATCH($Q34,DATABASE!$A:$A,0),MATCH(W$2,DATABASE!$1:$1,0))+0</f>
        <v>#N/A</v>
      </c>
      <c r="X34">
        <v>1</v>
      </c>
      <c r="Y34" s="44" t="str">
        <f>IF(AA34,R33/R34*1000,"")</f>
        <v/>
      </c>
      <c r="Z34" s="44" t="str">
        <f>IF(AA34,S33/S34*1000,"")</f>
        <v/>
      </c>
      <c r="AA34" s="43">
        <f t="shared" si="0"/>
        <v>0</v>
      </c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</row>
    <row r="35" spans="2:58" s="47" customFormat="1" ht="15.75" customHeight="1" x14ac:dyDescent="0.25">
      <c r="B35" s="47" t="s">
        <v>333</v>
      </c>
      <c r="C35" s="47" t="s">
        <v>694</v>
      </c>
      <c r="D35" s="6">
        <f>IF(NOT($X35),R35,"")/1000</f>
        <v>4104.8570200000004</v>
      </c>
      <c r="E35" s="6">
        <f>IF(NOT($X35),S35,"")/1000</f>
        <v>3853.8989799999999</v>
      </c>
      <c r="F35" s="69">
        <f t="shared" si="1"/>
        <v>-6.5117960097646477E-2</v>
      </c>
      <c r="G35" s="68" t="e">
        <f>IF( AND( $X36, NOT(ISERR(R36)) ),R36/1000,"")</f>
        <v>#N/A</v>
      </c>
      <c r="H35" s="68" t="e">
        <f>IF( AND( $X36, NOT(ISERR(S36)) ),S36/1000,"")</f>
        <v>#N/A</v>
      </c>
      <c r="I35" s="68" t="str">
        <f>IF( AND( $X36, NOT(ISERR(Y36)) ),Y36,"")</f>
        <v/>
      </c>
      <c r="J35" s="68" t="str">
        <f>IF( AND( $X36, NOT(ISERR(Z36)) ),Z36,"")</f>
        <v/>
      </c>
      <c r="K35" s="11">
        <f t="shared" si="2"/>
        <v>4104.8570200000004</v>
      </c>
      <c r="L35" s="11">
        <f t="shared" si="2"/>
        <v>0</v>
      </c>
      <c r="M35" s="11">
        <f t="shared" si="2"/>
        <v>0</v>
      </c>
      <c r="N35" s="11">
        <f t="shared" si="3"/>
        <v>3853.8989799999999</v>
      </c>
      <c r="O35" s="11">
        <f t="shared" si="3"/>
        <v>0</v>
      </c>
      <c r="P35" s="11">
        <f t="shared" si="3"/>
        <v>0</v>
      </c>
      <c r="Q35" s="47" t="s">
        <v>332</v>
      </c>
      <c r="R35" s="43">
        <f>INDEX(DATABASE!$1:$10000,MATCH($Q35,DATABASE!$A:$A,0),MATCH(R$2,DATABASE!$1:$1,0))+0</f>
        <v>4104857.02</v>
      </c>
      <c r="S35" s="43">
        <f t="shared" si="4"/>
        <v>3853898.98</v>
      </c>
      <c r="T35" s="45">
        <f>INDEX(DATABASE!$1:$10000,MATCH($Q35,DATABASE!$A:$A,0),MATCH(T$2,DATABASE!$1:$1,0))+0</f>
        <v>3853898.98</v>
      </c>
      <c r="U35" s="45">
        <f>INDEX(DATABASE!$1:$10000,MATCH($Q35,DATABASE!$A:$A,0),MATCH(U$2,DATABASE!$1:$1,0))+0</f>
        <v>3853898.98</v>
      </c>
      <c r="V35" s="45">
        <f>INDEX(DATABASE!$1:$10000,MATCH($Q35,DATABASE!$A:$A,0),MATCH(V$2,DATABASE!$1:$1,0))+0</f>
        <v>3853898.98</v>
      </c>
      <c r="W35" s="45">
        <f>INDEX(DATABASE!$1:$10000,MATCH($Q35,DATABASE!$A:$A,0),MATCH(W$2,DATABASE!$1:$1,0))+0</f>
        <v>3853898.98</v>
      </c>
      <c r="X35" s="6">
        <v>0</v>
      </c>
      <c r="Y35" s="44" t="str">
        <f>IF(AA35,#REF!/R35*1000,"")</f>
        <v/>
      </c>
      <c r="Z35" s="44" t="str">
        <f>IF(AA35,#REF!/S35*1000,"")</f>
        <v/>
      </c>
      <c r="AA35" s="43">
        <f t="shared" si="0"/>
        <v>0</v>
      </c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</row>
    <row r="36" spans="2:58" ht="15" customHeight="1" x14ac:dyDescent="0.25">
      <c r="B36" s="63"/>
      <c r="C36" s="63"/>
      <c r="D36" s="43"/>
      <c r="E36" s="43"/>
      <c r="F36" s="69" t="str">
        <f t="shared" si="1"/>
        <v/>
      </c>
      <c r="G36" s="68" t="str">
        <f>IF( AND( $X7, NOT(ISERR(R7)) ),R7/1000,"")</f>
        <v/>
      </c>
      <c r="H36" s="68" t="str">
        <f>IF( AND( $X7, NOT(ISERR(S7)) ),S7/1000,"")</f>
        <v/>
      </c>
      <c r="I36" s="68" t="str">
        <f>IF( AND( $X7, NOT(ISERR(Y7)) ),Y7,"")</f>
        <v/>
      </c>
      <c r="J36" s="68" t="str">
        <f>IF( AND( $X7, NOT(ISERR(Z7)) ),Z7,"")</f>
        <v/>
      </c>
      <c r="K36" s="11">
        <f t="shared" si="2"/>
        <v>0</v>
      </c>
      <c r="L36" s="11">
        <f t="shared" si="2"/>
        <v>0</v>
      </c>
      <c r="M36" s="11">
        <f t="shared" si="2"/>
        <v>0</v>
      </c>
      <c r="N36" s="11">
        <f t="shared" si="3"/>
        <v>0</v>
      </c>
      <c r="O36" s="11">
        <f t="shared" si="3"/>
        <v>0</v>
      </c>
      <c r="P36" s="11">
        <f t="shared" si="3"/>
        <v>0</v>
      </c>
      <c r="Q36" s="47"/>
      <c r="R36" s="43" t="e">
        <f>INDEX(DATABASE!$1:$10000,MATCH($Q36,DATABASE!$A:$A,0),MATCH(R$2,DATABASE!$1:$1,0))+0</f>
        <v>#N/A</v>
      </c>
      <c r="S36" s="43" t="e">
        <f t="shared" si="4"/>
        <v>#N/A</v>
      </c>
      <c r="T36" s="45" t="e">
        <f>INDEX(DATABASE!$1:$10000,MATCH($Q36,DATABASE!$A:$A,0),MATCH(T$2,DATABASE!$1:$1,0))+0</f>
        <v>#N/A</v>
      </c>
      <c r="U36" s="45" t="e">
        <f>INDEX(DATABASE!$1:$10000,MATCH($Q36,DATABASE!$A:$A,0),MATCH(U$2,DATABASE!$1:$1,0))+0</f>
        <v>#N/A</v>
      </c>
      <c r="V36" s="45" t="e">
        <f>INDEX(DATABASE!$1:$10000,MATCH($Q36,DATABASE!$A:$A,0),MATCH(V$2,DATABASE!$1:$1,0))+0</f>
        <v>#N/A</v>
      </c>
      <c r="W36" s="45" t="e">
        <f>INDEX(DATABASE!$1:$10000,MATCH($Q36,DATABASE!$A:$A,0),MATCH(W$2,DATABASE!$1:$1,0))+0</f>
        <v>#N/A</v>
      </c>
      <c r="X36">
        <v>1</v>
      </c>
      <c r="Y36" s="44" t="str">
        <f>IF(AA36,R35/R36*1000,"")</f>
        <v/>
      </c>
      <c r="Z36" s="44" t="str">
        <f>IF(AA36,S35/S36*1000,"")</f>
        <v/>
      </c>
      <c r="AA36" s="43">
        <f t="shared" si="0"/>
        <v>0</v>
      </c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</row>
    <row r="37" spans="2:58" ht="15.75" customHeight="1" x14ac:dyDescent="0.25"/>
    <row r="38" spans="2:58" ht="15.75" customHeight="1" x14ac:dyDescent="0.25">
      <c r="B38" t="s">
        <v>745</v>
      </c>
      <c r="D38" s="78">
        <f>SUM(D7:D34)</f>
        <v>4104.8570200000004</v>
      </c>
    </row>
    <row r="39" spans="2:58" ht="15.75" customHeight="1" x14ac:dyDescent="0.25">
      <c r="B39" t="s">
        <v>746</v>
      </c>
      <c r="D39" s="78">
        <f>D35</f>
        <v>4104.8570200000004</v>
      </c>
    </row>
    <row r="40" spans="2:58" ht="15.75" customHeight="1" x14ac:dyDescent="0.25"/>
    <row r="41" spans="2:58" ht="15.75" customHeight="1" x14ac:dyDescent="0.25"/>
    <row r="42" spans="2:58" ht="15.75" customHeight="1" x14ac:dyDescent="0.25"/>
    <row r="43" spans="2:58" ht="15" customHeight="1" x14ac:dyDescent="0.25"/>
    <row r="44" spans="2:58" ht="15.75" customHeight="1" x14ac:dyDescent="0.25"/>
    <row r="45" spans="2:58" ht="15" customHeight="1" x14ac:dyDescent="0.25"/>
    <row r="46" spans="2:58" ht="15.75" customHeight="1" x14ac:dyDescent="0.25"/>
    <row r="47" spans="2:58" ht="15" customHeight="1" x14ac:dyDescent="0.25"/>
    <row r="48" spans="2:58" ht="15" customHeight="1" x14ac:dyDescent="0.25"/>
    <row r="49" ht="15" customHeight="1" x14ac:dyDescent="0.25"/>
    <row r="50" ht="1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.75" customHeight="1" x14ac:dyDescent="0.25"/>
    <row r="70" ht="15.75" customHeight="1" x14ac:dyDescent="0.25"/>
    <row r="71" ht="15.7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6.5" customHeight="1" x14ac:dyDescent="0.25"/>
    <row r="85" ht="15.75" customHeight="1" x14ac:dyDescent="0.25"/>
    <row r="86" ht="1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" customHeight="1" x14ac:dyDescent="0.25"/>
    <row r="92" ht="15.75" customHeight="1" x14ac:dyDescent="0.25"/>
    <row r="93" ht="15.7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21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</sheetData>
  <conditionalFormatting sqref="F4:H6 F7:F8 F35:F36">
    <cfRule type="cellIs" dxfId="71" priority="33" operator="greaterThan">
      <formula>0</formula>
    </cfRule>
    <cfRule type="cellIs" dxfId="70" priority="34" operator="lessThan">
      <formula>0</formula>
    </cfRule>
  </conditionalFormatting>
  <conditionalFormatting sqref="F10">
    <cfRule type="cellIs" dxfId="69" priority="29" operator="greaterThan">
      <formula>0</formula>
    </cfRule>
    <cfRule type="cellIs" dxfId="68" priority="30" operator="lessThan">
      <formula>0</formula>
    </cfRule>
  </conditionalFormatting>
  <conditionalFormatting sqref="F11:F12">
    <cfRule type="cellIs" dxfId="67" priority="25" operator="greaterThan">
      <formula>0</formula>
    </cfRule>
    <cfRule type="cellIs" dxfId="66" priority="26" operator="lessThan">
      <formula>0</formula>
    </cfRule>
  </conditionalFormatting>
  <conditionalFormatting sqref="F33:F34">
    <cfRule type="cellIs" dxfId="65" priority="3" operator="greaterThan">
      <formula>0</formula>
    </cfRule>
    <cfRule type="cellIs" dxfId="64" priority="4" operator="lessThan">
      <formula>0</formula>
    </cfRule>
  </conditionalFormatting>
  <conditionalFormatting sqref="F13:F14">
    <cfRule type="cellIs" dxfId="63" priority="23" operator="greaterThan">
      <formula>0</formula>
    </cfRule>
    <cfRule type="cellIs" dxfId="62" priority="24" operator="lessThan">
      <formula>0</formula>
    </cfRule>
  </conditionalFormatting>
  <conditionalFormatting sqref="F15:F16">
    <cfRule type="cellIs" dxfId="61" priority="21" operator="greaterThan">
      <formula>0</formula>
    </cfRule>
    <cfRule type="cellIs" dxfId="60" priority="22" operator="lessThan">
      <formula>0</formula>
    </cfRule>
  </conditionalFormatting>
  <conditionalFormatting sqref="F17:F18">
    <cfRule type="cellIs" dxfId="59" priority="19" operator="greaterThan">
      <formula>0</formula>
    </cfRule>
    <cfRule type="cellIs" dxfId="58" priority="20" operator="lessThan">
      <formula>0</formula>
    </cfRule>
  </conditionalFormatting>
  <conditionalFormatting sqref="F19:F20">
    <cfRule type="cellIs" dxfId="57" priority="17" operator="greaterThan">
      <formula>0</formula>
    </cfRule>
    <cfRule type="cellIs" dxfId="56" priority="18" operator="lessThan">
      <formula>0</formula>
    </cfRule>
  </conditionalFormatting>
  <conditionalFormatting sqref="F21:F22">
    <cfRule type="cellIs" dxfId="55" priority="15" operator="greaterThan">
      <formula>0</formula>
    </cfRule>
    <cfRule type="cellIs" dxfId="54" priority="16" operator="lessThan">
      <formula>0</formula>
    </cfRule>
  </conditionalFormatting>
  <conditionalFormatting sqref="F23:F24">
    <cfRule type="cellIs" dxfId="53" priority="13" operator="greaterThan">
      <formula>0</formula>
    </cfRule>
    <cfRule type="cellIs" dxfId="52" priority="14" operator="lessThan">
      <formula>0</formula>
    </cfRule>
  </conditionalFormatting>
  <conditionalFormatting sqref="F25:F26">
    <cfRule type="cellIs" dxfId="51" priority="11" operator="greaterThan">
      <formula>0</formula>
    </cfRule>
    <cfRule type="cellIs" dxfId="50" priority="12" operator="lessThan">
      <formula>0</formula>
    </cfRule>
  </conditionalFormatting>
  <conditionalFormatting sqref="F27:F28">
    <cfRule type="cellIs" dxfId="49" priority="9" operator="greaterThan">
      <formula>0</formula>
    </cfRule>
    <cfRule type="cellIs" dxfId="48" priority="10" operator="lessThan">
      <formula>0</formula>
    </cfRule>
  </conditionalFormatting>
  <conditionalFormatting sqref="F29:F30">
    <cfRule type="cellIs" dxfId="47" priority="7" operator="greaterThan">
      <formula>0</formula>
    </cfRule>
    <cfRule type="cellIs" dxfId="46" priority="8" operator="lessThan">
      <formula>0</formula>
    </cfRule>
  </conditionalFormatting>
  <conditionalFormatting sqref="F31:F32">
    <cfRule type="cellIs" dxfId="45" priority="5" operator="greaterThan">
      <formula>0</formula>
    </cfRule>
    <cfRule type="cellIs" dxfId="44" priority="6" operator="lessThan">
      <formula>0</formula>
    </cfRule>
  </conditionalFormatting>
  <conditionalFormatting sqref="F9">
    <cfRule type="cellIs" dxfId="43" priority="1" operator="greaterThan">
      <formula>0</formula>
    </cfRule>
    <cfRule type="cellIs" dxfId="42" priority="2" operator="lessThan">
      <formula>0</formula>
    </cfRule>
  </conditionalFormatting>
  <pageMargins left="0.7" right="0.7" top="0.75" bottom="0.75" header="0.3" footer="0.3"/>
  <pageSetup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113"/>
  <sheetViews>
    <sheetView topLeftCell="B1" zoomScale="85" zoomScaleNormal="85" workbookViewId="0">
      <selection activeCell="Q8" sqref="Q8"/>
    </sheetView>
  </sheetViews>
  <sheetFormatPr baseColWidth="10" defaultRowHeight="15" x14ac:dyDescent="0.25"/>
  <cols>
    <col min="2" max="2" width="39.85546875" bestFit="1" customWidth="1"/>
    <col min="3" max="3" width="6" bestFit="1" customWidth="1"/>
    <col min="4" max="4" width="10" customWidth="1"/>
    <col min="5" max="5" width="12.85546875" customWidth="1"/>
    <col min="6" max="15" width="12.7109375" customWidth="1"/>
    <col min="16" max="16" width="9" customWidth="1"/>
    <col min="17" max="17" width="103.85546875" customWidth="1"/>
    <col min="18" max="18" width="33.140625" customWidth="1"/>
    <col min="19" max="19" width="18.85546875" bestFit="1" customWidth="1"/>
    <col min="20" max="20" width="13.5703125" bestFit="1" customWidth="1"/>
    <col min="21" max="21" width="15" bestFit="1" customWidth="1"/>
    <col min="22" max="23" width="11.5703125" bestFit="1" customWidth="1"/>
    <col min="24" max="24" width="10.42578125" customWidth="1"/>
    <col min="25" max="25" width="14.85546875" bestFit="1" customWidth="1"/>
    <col min="26" max="26" width="17.140625" bestFit="1" customWidth="1"/>
    <col min="27" max="58" width="9.140625" customWidth="1"/>
  </cols>
  <sheetData>
    <row r="1" spans="2:58" ht="15" customHeight="1" x14ac:dyDescent="0.25">
      <c r="B1" s="70"/>
      <c r="C1" s="70"/>
      <c r="D1" s="71" t="s">
        <v>681</v>
      </c>
      <c r="E1" s="71"/>
      <c r="F1" s="41"/>
      <c r="G1" s="41"/>
      <c r="H1" s="41"/>
      <c r="I1" s="41"/>
      <c r="J1" s="41"/>
      <c r="K1" s="39" t="s">
        <v>682</v>
      </c>
      <c r="L1" s="39"/>
      <c r="M1" s="39"/>
      <c r="N1" s="39"/>
      <c r="O1" s="39"/>
      <c r="P1" s="40"/>
      <c r="Q1" s="49" t="s">
        <v>683</v>
      </c>
      <c r="R1" s="50" t="s">
        <v>684</v>
      </c>
      <c r="S1" s="50"/>
      <c r="T1" s="51"/>
      <c r="U1" s="51"/>
      <c r="V1" s="51"/>
      <c r="W1" s="51"/>
      <c r="X1" s="43"/>
      <c r="Y1" s="43"/>
      <c r="Z1" s="43"/>
      <c r="AA1" s="43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</row>
    <row r="2" spans="2:58" s="1" customFormat="1" ht="15" customHeight="1" x14ac:dyDescent="0.25">
      <c r="C2" s="1" t="s">
        <v>685</v>
      </c>
      <c r="D2" s="2" t="s">
        <v>686</v>
      </c>
      <c r="E2" s="2" t="s">
        <v>687</v>
      </c>
      <c r="F2" s="4" t="s">
        <v>688</v>
      </c>
      <c r="G2" s="2" t="s">
        <v>686</v>
      </c>
      <c r="H2" s="2" t="s">
        <v>687</v>
      </c>
      <c r="I2" s="2" t="s">
        <v>686</v>
      </c>
      <c r="J2" s="2" t="s">
        <v>687</v>
      </c>
      <c r="K2" s="10" t="s">
        <v>686</v>
      </c>
      <c r="L2" s="10"/>
      <c r="M2" s="10"/>
      <c r="N2" s="10" t="s">
        <v>687</v>
      </c>
      <c r="O2" s="10"/>
      <c r="P2" s="4"/>
      <c r="R2" s="2" t="s">
        <v>8</v>
      </c>
      <c r="S2" s="2" t="s">
        <v>689</v>
      </c>
      <c r="T2" s="35" t="s">
        <v>4</v>
      </c>
      <c r="U2" s="35" t="s">
        <v>5</v>
      </c>
      <c r="V2" s="35" t="s">
        <v>6</v>
      </c>
      <c r="W2" s="35" t="s">
        <v>7</v>
      </c>
      <c r="Y2" s="2" t="s">
        <v>690</v>
      </c>
      <c r="Z2" s="2" t="s">
        <v>690</v>
      </c>
      <c r="AA2" s="43"/>
    </row>
    <row r="3" spans="2:58" s="1" customFormat="1" ht="15" customHeight="1" x14ac:dyDescent="0.25">
      <c r="B3" s="72"/>
      <c r="C3" s="72"/>
      <c r="D3" s="73" t="s">
        <v>691</v>
      </c>
      <c r="E3" s="73" t="s">
        <v>691</v>
      </c>
      <c r="F3" s="4" t="s">
        <v>692</v>
      </c>
      <c r="G3" s="2" t="s">
        <v>693</v>
      </c>
      <c r="H3" s="2" t="s">
        <v>693</v>
      </c>
      <c r="I3" s="2" t="s">
        <v>690</v>
      </c>
      <c r="J3" s="2" t="s">
        <v>690</v>
      </c>
      <c r="K3" s="10" t="s">
        <v>694</v>
      </c>
      <c r="L3" s="10" t="s">
        <v>695</v>
      </c>
      <c r="M3" s="10" t="s">
        <v>696</v>
      </c>
      <c r="N3" s="10" t="s">
        <v>694</v>
      </c>
      <c r="O3" s="10" t="s">
        <v>695</v>
      </c>
      <c r="P3" s="10" t="s">
        <v>696</v>
      </c>
      <c r="R3" s="2"/>
      <c r="S3" s="2"/>
      <c r="T3" s="35"/>
      <c r="U3" s="35"/>
      <c r="V3" s="35"/>
      <c r="W3" s="35"/>
      <c r="Y3" s="2"/>
      <c r="Z3" s="2"/>
      <c r="AA3" s="43"/>
    </row>
    <row r="4" spans="2:58" ht="15" customHeight="1" x14ac:dyDescent="0.25">
      <c r="B4" s="70"/>
      <c r="C4" s="70"/>
      <c r="D4" s="68"/>
      <c r="E4" s="68"/>
      <c r="F4" s="69"/>
      <c r="G4" s="69"/>
      <c r="H4" s="69"/>
      <c r="I4" s="69"/>
      <c r="J4" s="69"/>
      <c r="K4" s="11"/>
      <c r="L4" s="11"/>
      <c r="M4" s="11"/>
      <c r="N4" s="11"/>
      <c r="O4" s="11"/>
      <c r="P4" s="69"/>
      <c r="Q4" t="s">
        <v>65</v>
      </c>
      <c r="R4" s="43">
        <f>INDEX(DATABASE!$1:$10000,MATCH($Q4,DATABASE!$A:$A,0),MATCH(R$2,DATABASE!$1:$1,0))+0</f>
        <v>0</v>
      </c>
      <c r="S4" s="43">
        <f>AVERAGE(T4:W4)</f>
        <v>135</v>
      </c>
      <c r="T4" s="45">
        <f>INDEX(DATABASE!$1:$10000,MATCH($Q4,DATABASE!$A:$A,0),MATCH(T$2,DATABASE!$1:$1,0))+0</f>
        <v>0</v>
      </c>
      <c r="U4" s="45">
        <f>INDEX(DATABASE!$1:$10000,MATCH($Q4,DATABASE!$A:$A,0),MATCH(U$2,DATABASE!$1:$1,0))+0</f>
        <v>90</v>
      </c>
      <c r="V4" s="45">
        <f>INDEX(DATABASE!$1:$10000,MATCH($Q4,DATABASE!$A:$A,0),MATCH(V$2,DATABASE!$1:$1,0))+0</f>
        <v>180</v>
      </c>
      <c r="W4" s="45">
        <f>INDEX(DATABASE!$1:$10000,MATCH($Q4,DATABASE!$A:$A,0),MATCH(W$2,DATABASE!$1:$1,0))+0</f>
        <v>270</v>
      </c>
      <c r="X4" s="43">
        <v>0</v>
      </c>
      <c r="Y4" s="44" t="str">
        <f>IF(AA4,R3/R4*1000,"")</f>
        <v/>
      </c>
      <c r="Z4" s="44" t="str">
        <f>IF(AA4,S3/S4*1000,"")</f>
        <v/>
      </c>
      <c r="AA4" s="43">
        <f t="shared" ref="AA4:AA45" si="0">IF(ISNUMBER(SEARCH("[W]",Q4)),1,0)</f>
        <v>0</v>
      </c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</row>
    <row r="5" spans="2:58" ht="15" customHeight="1" x14ac:dyDescent="0.25">
      <c r="B5" s="70"/>
      <c r="C5" s="70"/>
      <c r="D5" s="68"/>
      <c r="E5" s="68"/>
      <c r="F5" s="69"/>
      <c r="G5" s="69"/>
      <c r="H5" s="69"/>
      <c r="I5" s="69"/>
      <c r="J5" s="69"/>
      <c r="K5" s="11"/>
      <c r="L5" s="11"/>
      <c r="M5" s="11"/>
      <c r="N5" s="11"/>
      <c r="O5" s="11"/>
      <c r="P5" s="69"/>
      <c r="Q5" t="s">
        <v>70</v>
      </c>
      <c r="R5" s="43">
        <f>INDEX(DATABASE!$1:$10000,MATCH($Q5,DATABASE!$A:$A,0),MATCH(R$2,DATABASE!$1:$1,0))+0</f>
        <v>8760</v>
      </c>
      <c r="S5" s="43">
        <f>AVERAGE(T5:W5)</f>
        <v>8760</v>
      </c>
      <c r="T5" s="45">
        <f>INDEX(DATABASE!$1:$10000,MATCH($Q5,DATABASE!$A:$A,0),MATCH(T$2,DATABASE!$1:$1,0))+0</f>
        <v>8760</v>
      </c>
      <c r="U5" s="45">
        <f>INDEX(DATABASE!$1:$10000,MATCH($Q5,DATABASE!$A:$A,0),MATCH(U$2,DATABASE!$1:$1,0))+0</f>
        <v>8760</v>
      </c>
      <c r="V5" s="45">
        <f>INDEX(DATABASE!$1:$10000,MATCH($Q5,DATABASE!$A:$A,0),MATCH(V$2,DATABASE!$1:$1,0))+0</f>
        <v>8760</v>
      </c>
      <c r="W5" s="45">
        <f>INDEX(DATABASE!$1:$10000,MATCH($Q5,DATABASE!$A:$A,0),MATCH(W$2,DATABASE!$1:$1,0))+0</f>
        <v>8760</v>
      </c>
      <c r="X5" s="43">
        <v>1</v>
      </c>
      <c r="Y5" s="44" t="str">
        <f>IF(AA5,R4/R5*1000,"")</f>
        <v/>
      </c>
      <c r="Z5" s="44" t="str">
        <f>IF(AA5,S4/S5*1000,"")</f>
        <v/>
      </c>
      <c r="AA5" s="43">
        <f t="shared" si="0"/>
        <v>0</v>
      </c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</row>
    <row r="6" spans="2:58" ht="15.75" customHeight="1" x14ac:dyDescent="0.25">
      <c r="B6" s="63"/>
      <c r="C6" s="63"/>
      <c r="D6" s="43"/>
      <c r="E6" s="43"/>
      <c r="F6" s="69"/>
      <c r="G6" s="69"/>
      <c r="H6" s="69"/>
      <c r="I6" s="69"/>
      <c r="J6" s="69"/>
      <c r="K6" s="11"/>
      <c r="L6" s="11"/>
      <c r="M6" s="11"/>
      <c r="N6" s="11"/>
      <c r="O6" s="11"/>
      <c r="P6" s="69"/>
      <c r="Q6" s="63"/>
      <c r="R6" s="43"/>
      <c r="S6" s="43"/>
      <c r="T6" s="45"/>
      <c r="U6" s="45"/>
      <c r="V6" s="45"/>
      <c r="W6" s="45"/>
      <c r="X6" s="43"/>
      <c r="Y6" s="44" t="str">
        <f>IF(AA6,R5/R6*1000,"")</f>
        <v/>
      </c>
      <c r="Z6" s="44" t="str">
        <f>IF(AA6,S5/S6*1000,"")</f>
        <v/>
      </c>
      <c r="AA6" s="43">
        <f t="shared" si="0"/>
        <v>0</v>
      </c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</row>
    <row r="7" spans="2:58" s="47" customFormat="1" ht="15.75" customHeight="1" x14ac:dyDescent="0.25">
      <c r="B7" t="s">
        <v>534</v>
      </c>
      <c r="C7" s="47" t="s">
        <v>694</v>
      </c>
      <c r="D7" s="6">
        <f>IF(NOT($X7),R7,"")/1000</f>
        <v>138.66924</v>
      </c>
      <c r="E7" s="6">
        <f>IF(NOT($X7),S7,"")/1000</f>
        <v>0</v>
      </c>
      <c r="F7" s="69" t="str">
        <f t="shared" ref="F7:F45" si="1">IF(AND(NOT($X7),E7),(E7-D7)/E7,"")</f>
        <v/>
      </c>
      <c r="G7" s="68">
        <f>IF( AND( $X8, NOT(ISERR(R8)) ),R8/1000,"")</f>
        <v>138.66924</v>
      </c>
      <c r="H7" s="68">
        <f>IF( AND( $X8, NOT(ISERR(S8)) ),S8/1000,"")</f>
        <v>0</v>
      </c>
      <c r="I7" s="68" t="str">
        <f>IF( AND( $X8, NOT(ISERR(Y8)) ),Y8,"")</f>
        <v/>
      </c>
      <c r="J7" s="68" t="str">
        <f>IF( AND( $X8, NOT(ISERR(Z8)) ),Z8,"")</f>
        <v/>
      </c>
      <c r="K7" s="11">
        <f t="shared" ref="K7:M26" si="2">IF($C7=K$3,$D7,0)</f>
        <v>138.66924</v>
      </c>
      <c r="L7" s="11">
        <f t="shared" si="2"/>
        <v>0</v>
      </c>
      <c r="M7" s="11">
        <f t="shared" si="2"/>
        <v>0</v>
      </c>
      <c r="N7" s="11">
        <f t="shared" ref="N7:P26" si="3">IF($C7=N$3,$E7,0)</f>
        <v>0</v>
      </c>
      <c r="O7" s="11">
        <f t="shared" si="3"/>
        <v>0</v>
      </c>
      <c r="P7" s="11">
        <f t="shared" si="3"/>
        <v>0</v>
      </c>
      <c r="Q7" s="47" t="str">
        <f>CONCATENATE("Annual Building Utility Performance Summary End Uses ",B7," Electricity [kWh]")</f>
        <v>Annual Building Utility Performance Summary End Uses Heating General Electricity [kWh]</v>
      </c>
      <c r="R7" s="43">
        <f>INDEX(DATABASE!$1:$10000,MATCH($Q7,DATABASE!$A:$A,0),MATCH(R$2,DATABASE!$1:$1,0))+0</f>
        <v>138669.24</v>
      </c>
      <c r="S7" s="43">
        <f t="shared" ref="S7:S45" si="4">AVERAGE(T7:W7)</f>
        <v>0</v>
      </c>
      <c r="T7" s="45">
        <f>INDEX(DATABASE!$1:$10000,MATCH($Q7,DATABASE!$A:$A,0),MATCH(T$2,DATABASE!$1:$1,0))+0</f>
        <v>0</v>
      </c>
      <c r="U7" s="45">
        <f>INDEX(DATABASE!$1:$10000,MATCH($Q7,DATABASE!$A:$A,0),MATCH(U$2,DATABASE!$1:$1,0))+0</f>
        <v>0</v>
      </c>
      <c r="V7" s="45">
        <f>INDEX(DATABASE!$1:$10000,MATCH($Q7,DATABASE!$A:$A,0),MATCH(V$2,DATABASE!$1:$1,0))+0</f>
        <v>0</v>
      </c>
      <c r="W7" s="45">
        <f>INDEX(DATABASE!$1:$10000,MATCH($Q7,DATABASE!$A:$A,0),MATCH(W$2,DATABASE!$1:$1,0))+0</f>
        <v>0</v>
      </c>
      <c r="X7" s="6">
        <v>0</v>
      </c>
      <c r="Y7" s="44" t="str">
        <f>IF(AA7,#REF!/R7*1000,"")</f>
        <v/>
      </c>
      <c r="Z7" s="44" t="str">
        <f>IF(AA7,#REF!/S7*1000,"")</f>
        <v/>
      </c>
      <c r="AA7" s="43">
        <f t="shared" si="0"/>
        <v>0</v>
      </c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</row>
    <row r="8" spans="2:58" ht="15" customHeight="1" x14ac:dyDescent="0.25">
      <c r="B8" s="63"/>
      <c r="C8" s="63"/>
      <c r="D8" s="43"/>
      <c r="E8" s="43"/>
      <c r="F8" s="69" t="str">
        <f t="shared" si="1"/>
        <v/>
      </c>
      <c r="G8" s="68" t="e">
        <f>IF( AND(#REF!, NOT( ISERR(#REF!)) ),#REF!/1000,"")</f>
        <v>#REF!</v>
      </c>
      <c r="H8" s="68" t="e">
        <f>IF( AND(#REF!, NOT( ISERR(#REF!)) ),#REF!/1000,"")</f>
        <v>#REF!</v>
      </c>
      <c r="I8" s="68" t="e">
        <f>IF( AND(#REF!, NOT( ISERR(#REF!)) ),#REF!,"")</f>
        <v>#REF!</v>
      </c>
      <c r="J8" s="68" t="e">
        <f>IF( AND(#REF!, NOT( ISERR(#REF!)) ),#REF!,"")</f>
        <v>#REF!</v>
      </c>
      <c r="K8" s="11">
        <f t="shared" si="2"/>
        <v>0</v>
      </c>
      <c r="L8" s="11">
        <f t="shared" si="2"/>
        <v>0</v>
      </c>
      <c r="M8" s="11">
        <f t="shared" si="2"/>
        <v>0</v>
      </c>
      <c r="N8" s="11">
        <f t="shared" si="3"/>
        <v>0</v>
      </c>
      <c r="O8" s="11">
        <f t="shared" si="3"/>
        <v>0</v>
      </c>
      <c r="P8" s="11">
        <f t="shared" si="3"/>
        <v>0</v>
      </c>
      <c r="Q8" s="47" t="str">
        <f>CONCATENATE("Annual Building Utility Performance Summary End Uses ",B7," Electricity [kWh]")</f>
        <v>Annual Building Utility Performance Summary End Uses Heating General Electricity [kWh]</v>
      </c>
      <c r="R8" s="43">
        <f>INDEX(DATABASE!$1:$10000,MATCH($Q8,DATABASE!$A:$A,0),MATCH(R$2,DATABASE!$1:$1,0))+0</f>
        <v>138669.24</v>
      </c>
      <c r="S8" s="43">
        <f t="shared" si="4"/>
        <v>0</v>
      </c>
      <c r="T8" s="45">
        <f>INDEX(DATABASE!$1:$10000,MATCH($Q8,DATABASE!$A:$A,0),MATCH(T$2,DATABASE!$1:$1,0))+0</f>
        <v>0</v>
      </c>
      <c r="U8" s="45">
        <f>INDEX(DATABASE!$1:$10000,MATCH($Q8,DATABASE!$A:$A,0),MATCH(U$2,DATABASE!$1:$1,0))+0</f>
        <v>0</v>
      </c>
      <c r="V8" s="45">
        <f>INDEX(DATABASE!$1:$10000,MATCH($Q8,DATABASE!$A:$A,0),MATCH(V$2,DATABASE!$1:$1,0))+0</f>
        <v>0</v>
      </c>
      <c r="W8" s="45">
        <f>INDEX(DATABASE!$1:$10000,MATCH($Q8,DATABASE!$A:$A,0),MATCH(W$2,DATABASE!$1:$1,0))+0</f>
        <v>0</v>
      </c>
      <c r="X8">
        <v>1</v>
      </c>
      <c r="Y8" s="44" t="str">
        <f>IF(AA8,R7/R8*1000,"")</f>
        <v/>
      </c>
      <c r="Z8" s="44" t="str">
        <f>IF(AA8,S7/S8*1000,"")</f>
        <v/>
      </c>
      <c r="AA8" s="43">
        <f t="shared" si="0"/>
        <v>0</v>
      </c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</row>
    <row r="9" spans="2:58" s="47" customFormat="1" ht="15.75" customHeight="1" x14ac:dyDescent="0.25">
      <c r="B9" t="s">
        <v>541</v>
      </c>
      <c r="C9" s="47" t="s">
        <v>694</v>
      </c>
      <c r="D9" s="6">
        <f>IF(NOT($X9),R9,"")/1000</f>
        <v>4.6521999999999997</v>
      </c>
      <c r="E9" s="6">
        <f>IF(NOT($X9),S9,"")/1000</f>
        <v>0</v>
      </c>
      <c r="F9" s="69" t="str">
        <f t="shared" si="1"/>
        <v/>
      </c>
      <c r="G9" s="68" t="e">
        <f>IF( AND( $X10, NOT(ISERR(R10)) ),R10/1000,"")</f>
        <v>#N/A</v>
      </c>
      <c r="H9" s="68" t="e">
        <f>IF( AND( $X10, NOT(ISERR(S10)) ),S10/1000,"")</f>
        <v>#N/A</v>
      </c>
      <c r="I9" s="68" t="str">
        <f>IF( AND( $X10, NOT(ISERR(Y10)) ),Y10,"")</f>
        <v/>
      </c>
      <c r="J9" s="68" t="str">
        <f>IF( AND( $X10, NOT(ISERR(Z10)) ),Z10,"")</f>
        <v/>
      </c>
      <c r="K9" s="11">
        <f t="shared" si="2"/>
        <v>4.6521999999999997</v>
      </c>
      <c r="L9" s="11">
        <f t="shared" si="2"/>
        <v>0</v>
      </c>
      <c r="M9" s="11">
        <f t="shared" si="2"/>
        <v>0</v>
      </c>
      <c r="N9" s="11">
        <f t="shared" si="3"/>
        <v>0</v>
      </c>
      <c r="O9" s="11">
        <f t="shared" si="3"/>
        <v>0</v>
      </c>
      <c r="P9" s="11">
        <f t="shared" si="3"/>
        <v>0</v>
      </c>
      <c r="Q9" s="47" t="str">
        <f>CONCATENATE("Annual Building Utility Performance Summary End Uses ",B9," Electricity [kWh]")</f>
        <v>Annual Building Utility Performance Summary End Uses Cooling General Electricity [kWh]</v>
      </c>
      <c r="R9" s="43">
        <f>INDEX(DATABASE!$1:$10000,MATCH($Q9,DATABASE!$A:$A,0),MATCH(R$2,DATABASE!$1:$1,0))+0</f>
        <v>4652.2</v>
      </c>
      <c r="S9" s="43">
        <f t="shared" si="4"/>
        <v>0</v>
      </c>
      <c r="T9" s="45">
        <f>INDEX(DATABASE!$1:$10000,MATCH($Q9,DATABASE!$A:$A,0),MATCH(T$2,DATABASE!$1:$1,0))+0</f>
        <v>0</v>
      </c>
      <c r="U9" s="45">
        <f>INDEX(DATABASE!$1:$10000,MATCH($Q9,DATABASE!$A:$A,0),MATCH(U$2,DATABASE!$1:$1,0))+0</f>
        <v>0</v>
      </c>
      <c r="V9" s="45">
        <f>INDEX(DATABASE!$1:$10000,MATCH($Q9,DATABASE!$A:$A,0),MATCH(V$2,DATABASE!$1:$1,0))+0</f>
        <v>0</v>
      </c>
      <c r="W9" s="45">
        <f>INDEX(DATABASE!$1:$10000,MATCH($Q9,DATABASE!$A:$A,0),MATCH(W$2,DATABASE!$1:$1,0))+0</f>
        <v>0</v>
      </c>
      <c r="X9" s="6">
        <v>0</v>
      </c>
      <c r="Y9" s="44" t="str">
        <f>IF(AA9,#REF!/R9*1000,"")</f>
        <v/>
      </c>
      <c r="Z9" s="44" t="str">
        <f>IF(AA9,#REF!/S9*1000,"")</f>
        <v/>
      </c>
      <c r="AA9" s="43">
        <f t="shared" si="0"/>
        <v>0</v>
      </c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</row>
    <row r="10" spans="2:58" ht="15" customHeight="1" x14ac:dyDescent="0.25">
      <c r="B10" s="63"/>
      <c r="C10" s="63"/>
      <c r="D10" s="43"/>
      <c r="E10" s="43"/>
      <c r="F10" s="69" t="str">
        <f t="shared" si="1"/>
        <v/>
      </c>
      <c r="G10" s="68" t="e">
        <f>IF( AND(#REF!, NOT( ISERR(#REF!)) ),#REF!/1000,"")</f>
        <v>#REF!</v>
      </c>
      <c r="H10" s="68" t="e">
        <f>IF( AND(#REF!, NOT( ISERR(#REF!)) ),#REF!/1000,"")</f>
        <v>#REF!</v>
      </c>
      <c r="I10" s="68" t="e">
        <f>IF( AND(#REF!, NOT( ISERR(#REF!)) ),#REF!,"")</f>
        <v>#REF!</v>
      </c>
      <c r="J10" s="68" t="e">
        <f>IF( AND(#REF!, NOT( ISERR(#REF!)) ),#REF!,"")</f>
        <v>#REF!</v>
      </c>
      <c r="K10" s="11">
        <f t="shared" si="2"/>
        <v>0</v>
      </c>
      <c r="L10" s="11">
        <f t="shared" si="2"/>
        <v>0</v>
      </c>
      <c r="M10" s="11">
        <f t="shared" si="2"/>
        <v>0</v>
      </c>
      <c r="N10" s="11">
        <f t="shared" si="3"/>
        <v>0</v>
      </c>
      <c r="O10" s="11">
        <f t="shared" si="3"/>
        <v>0</v>
      </c>
      <c r="P10" s="11">
        <f t="shared" si="3"/>
        <v>0</v>
      </c>
      <c r="R10" s="43" t="e">
        <f>INDEX(DATABASE!$1:$10000,MATCH($Q10,DATABASE!$A:$A,0),MATCH(R$2,DATABASE!$1:$1,0))+0</f>
        <v>#N/A</v>
      </c>
      <c r="S10" s="43" t="e">
        <f t="shared" si="4"/>
        <v>#N/A</v>
      </c>
      <c r="T10" s="45" t="e">
        <f>INDEX(DATABASE!$1:$10000,MATCH($Q10,DATABASE!$A:$A,0),MATCH(T$2,DATABASE!$1:$1,0))+0</f>
        <v>#N/A</v>
      </c>
      <c r="U10" s="45" t="e">
        <f>INDEX(DATABASE!$1:$10000,MATCH($Q10,DATABASE!$A:$A,0),MATCH(U$2,DATABASE!$1:$1,0))+0</f>
        <v>#N/A</v>
      </c>
      <c r="V10" s="45" t="e">
        <f>INDEX(DATABASE!$1:$10000,MATCH($Q10,DATABASE!$A:$A,0),MATCH(V$2,DATABASE!$1:$1,0))+0</f>
        <v>#N/A</v>
      </c>
      <c r="W10" s="45" t="e">
        <f>INDEX(DATABASE!$1:$10000,MATCH($Q10,DATABASE!$A:$A,0),MATCH(W$2,DATABASE!$1:$1,0))+0</f>
        <v>#N/A</v>
      </c>
      <c r="X10">
        <v>1</v>
      </c>
      <c r="Y10" s="44" t="str">
        <f>IF(AA10,R9/R10*1000,"")</f>
        <v/>
      </c>
      <c r="Z10" s="44" t="str">
        <f>IF(AA10,S9/S10*1000,"")</f>
        <v/>
      </c>
      <c r="AA10" s="43">
        <f t="shared" si="0"/>
        <v>0</v>
      </c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</row>
    <row r="11" spans="2:58" s="47" customFormat="1" ht="15.75" customHeight="1" x14ac:dyDescent="0.25">
      <c r="B11" t="s">
        <v>548</v>
      </c>
      <c r="C11" s="47" t="s">
        <v>694</v>
      </c>
      <c r="D11" s="6">
        <f>IF(NOT($X11),R11,"")/1000</f>
        <v>1037.3853000000001</v>
      </c>
      <c r="E11" s="6">
        <f>IF(NOT($X11),S11,"")/1000</f>
        <v>1037.3853000000001</v>
      </c>
      <c r="F11" s="69">
        <f t="shared" si="1"/>
        <v>0</v>
      </c>
      <c r="G11" s="68" t="e">
        <f>IF( AND( $X12, NOT(ISERR(R12)) ),R12/1000,"")</f>
        <v>#N/A</v>
      </c>
      <c r="H11" s="68" t="e">
        <f>IF( AND( $X12, NOT(ISERR(S12)) ),S12/1000,"")</f>
        <v>#N/A</v>
      </c>
      <c r="I11" s="68" t="str">
        <f>IF( AND( $X12, NOT(ISERR(Y12)) ),Y12,"")</f>
        <v/>
      </c>
      <c r="J11" s="68" t="str">
        <f>IF( AND( $X12, NOT(ISERR(Z12)) ),Z12,"")</f>
        <v/>
      </c>
      <c r="K11" s="11">
        <f t="shared" si="2"/>
        <v>1037.3853000000001</v>
      </c>
      <c r="L11" s="11">
        <f t="shared" si="2"/>
        <v>0</v>
      </c>
      <c r="M11" s="11">
        <f t="shared" si="2"/>
        <v>0</v>
      </c>
      <c r="N11" s="11">
        <f t="shared" si="3"/>
        <v>1037.3853000000001</v>
      </c>
      <c r="O11" s="11">
        <f t="shared" si="3"/>
        <v>0</v>
      </c>
      <c r="P11" s="11">
        <f t="shared" si="3"/>
        <v>0</v>
      </c>
      <c r="Q11" s="47" t="str">
        <f>CONCATENATE("Annual Building Utility Performance Summary End Uses ",B11," Electricity [kWh]")</f>
        <v>Annual Building Utility Performance Summary End Uses Interior Lighting Interior Lighting Electricity [kWh]</v>
      </c>
      <c r="R11" s="43">
        <f>INDEX(DATABASE!$1:$10000,MATCH($Q11,DATABASE!$A:$A,0),MATCH(R$2,DATABASE!$1:$1,0))+0</f>
        <v>1037385.3</v>
      </c>
      <c r="S11" s="43">
        <f t="shared" si="4"/>
        <v>1037385.3</v>
      </c>
      <c r="T11" s="45">
        <f>INDEX(DATABASE!$1:$10000,MATCH($Q11,DATABASE!$A:$A,0),MATCH(T$2,DATABASE!$1:$1,0))+0</f>
        <v>1037385.3</v>
      </c>
      <c r="U11" s="45">
        <f>INDEX(DATABASE!$1:$10000,MATCH($Q11,DATABASE!$A:$A,0),MATCH(U$2,DATABASE!$1:$1,0))+0</f>
        <v>1037385.3</v>
      </c>
      <c r="V11" s="45">
        <f>INDEX(DATABASE!$1:$10000,MATCH($Q11,DATABASE!$A:$A,0),MATCH(V$2,DATABASE!$1:$1,0))+0</f>
        <v>1037385.3</v>
      </c>
      <c r="W11" s="45">
        <f>INDEX(DATABASE!$1:$10000,MATCH($Q11,DATABASE!$A:$A,0),MATCH(W$2,DATABASE!$1:$1,0))+0</f>
        <v>1037385.3</v>
      </c>
      <c r="X11" s="6">
        <v>0</v>
      </c>
      <c r="Y11" s="44" t="str">
        <f>IF(AA11,#REF!/R11*1000,"")</f>
        <v/>
      </c>
      <c r="Z11" s="44" t="str">
        <f>IF(AA11,#REF!/S11*1000,"")</f>
        <v/>
      </c>
      <c r="AA11" s="43">
        <f t="shared" si="0"/>
        <v>0</v>
      </c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</row>
    <row r="12" spans="2:58" ht="15" customHeight="1" x14ac:dyDescent="0.25">
      <c r="B12" s="63"/>
      <c r="C12" s="63"/>
      <c r="D12" s="43"/>
      <c r="E12" s="43"/>
      <c r="F12" s="69" t="str">
        <f t="shared" si="1"/>
        <v/>
      </c>
      <c r="G12" s="68" t="e">
        <f>IF( AND(#REF!, NOT( ISERR(#REF!)) ),#REF!/1000,"")</f>
        <v>#REF!</v>
      </c>
      <c r="H12" s="68" t="e">
        <f>IF( AND(#REF!, NOT( ISERR(#REF!)) ),#REF!/1000,"")</f>
        <v>#REF!</v>
      </c>
      <c r="I12" s="68" t="e">
        <f>IF( AND(#REF!, NOT( ISERR(#REF!)) ),#REF!,"")</f>
        <v>#REF!</v>
      </c>
      <c r="J12" s="68" t="e">
        <f>IF( AND(#REF!, NOT( ISERR(#REF!)) ),#REF!,"")</f>
        <v>#REF!</v>
      </c>
      <c r="K12" s="11">
        <f t="shared" si="2"/>
        <v>0</v>
      </c>
      <c r="L12" s="11">
        <f t="shared" si="2"/>
        <v>0</v>
      </c>
      <c r="M12" s="11">
        <f t="shared" si="2"/>
        <v>0</v>
      </c>
      <c r="N12" s="11">
        <f t="shared" si="3"/>
        <v>0</v>
      </c>
      <c r="O12" s="11">
        <f t="shared" si="3"/>
        <v>0</v>
      </c>
      <c r="P12" s="11">
        <f t="shared" si="3"/>
        <v>0</v>
      </c>
      <c r="R12" s="43" t="e">
        <f>INDEX(DATABASE!$1:$10000,MATCH($Q12,DATABASE!$A:$A,0),MATCH(R$2,DATABASE!$1:$1,0))+0</f>
        <v>#N/A</v>
      </c>
      <c r="S12" s="43" t="e">
        <f t="shared" si="4"/>
        <v>#N/A</v>
      </c>
      <c r="T12" s="45" t="e">
        <f>INDEX(DATABASE!$1:$10000,MATCH($Q12,DATABASE!$A:$A,0),MATCH(T$2,DATABASE!$1:$1,0))+0</f>
        <v>#N/A</v>
      </c>
      <c r="U12" s="45" t="e">
        <f>INDEX(DATABASE!$1:$10000,MATCH($Q12,DATABASE!$A:$A,0),MATCH(U$2,DATABASE!$1:$1,0))+0</f>
        <v>#N/A</v>
      </c>
      <c r="V12" s="45" t="e">
        <f>INDEX(DATABASE!$1:$10000,MATCH($Q12,DATABASE!$A:$A,0),MATCH(V$2,DATABASE!$1:$1,0))+0</f>
        <v>#N/A</v>
      </c>
      <c r="W12" s="45" t="e">
        <f>INDEX(DATABASE!$1:$10000,MATCH($Q12,DATABASE!$A:$A,0),MATCH(W$2,DATABASE!$1:$1,0))+0</f>
        <v>#N/A</v>
      </c>
      <c r="X12">
        <v>1</v>
      </c>
      <c r="Y12" s="44" t="str">
        <f>IF(AA12,R11/R12*1000,"")</f>
        <v/>
      </c>
      <c r="Z12" s="44" t="str">
        <f>IF(AA12,S11/S12*1000,"")</f>
        <v/>
      </c>
      <c r="AA12" s="43">
        <f t="shared" si="0"/>
        <v>0</v>
      </c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</row>
    <row r="13" spans="2:58" s="47" customFormat="1" ht="15.75" customHeight="1" x14ac:dyDescent="0.25">
      <c r="B13" t="s">
        <v>555</v>
      </c>
      <c r="C13" s="47" t="s">
        <v>694</v>
      </c>
      <c r="D13" s="6">
        <f>IF(NOT($X13),R13,"")/1000</f>
        <v>47.773129999999995</v>
      </c>
      <c r="E13" s="6">
        <f>IF(NOT($X13),S13,"")/1000</f>
        <v>47.773129999999995</v>
      </c>
      <c r="F13" s="69">
        <f t="shared" si="1"/>
        <v>0</v>
      </c>
      <c r="G13" s="68" t="e">
        <f>IF( AND( $X14, NOT(ISERR(R14)) ),R14/1000,"")</f>
        <v>#N/A</v>
      </c>
      <c r="H13" s="68" t="e">
        <f>IF( AND( $X14, NOT(ISERR(S14)) ),S14/1000,"")</f>
        <v>#N/A</v>
      </c>
      <c r="I13" s="68" t="str">
        <f>IF( AND( $X14, NOT(ISERR(Y14)) ),Y14,"")</f>
        <v/>
      </c>
      <c r="J13" s="68" t="str">
        <f>IF( AND( $X14, NOT(ISERR(Z14)) ),Z14,"")</f>
        <v/>
      </c>
      <c r="K13" s="11">
        <f t="shared" si="2"/>
        <v>47.773129999999995</v>
      </c>
      <c r="L13" s="11">
        <f t="shared" si="2"/>
        <v>0</v>
      </c>
      <c r="M13" s="11">
        <f t="shared" si="2"/>
        <v>0</v>
      </c>
      <c r="N13" s="11">
        <f t="shared" si="3"/>
        <v>47.773129999999995</v>
      </c>
      <c r="O13" s="11">
        <f t="shared" si="3"/>
        <v>0</v>
      </c>
      <c r="P13" s="11">
        <f t="shared" si="3"/>
        <v>0</v>
      </c>
      <c r="Q13" s="47" t="str">
        <f>CONCATENATE("Annual Building Utility Performance Summary End Uses ",B13," Electricity [kWh]")</f>
        <v>Annual Building Utility Performance Summary End Uses Exterior Lighting Exterior Lighting Electricity [kWh]</v>
      </c>
      <c r="R13" s="43">
        <f>INDEX(DATABASE!$1:$10000,MATCH($Q13,DATABASE!$A:$A,0),MATCH(R$2,DATABASE!$1:$1,0))+0</f>
        <v>47773.13</v>
      </c>
      <c r="S13" s="43">
        <f t="shared" si="4"/>
        <v>47773.13</v>
      </c>
      <c r="T13" s="45">
        <f>INDEX(DATABASE!$1:$10000,MATCH($Q13,DATABASE!$A:$A,0),MATCH(T$2,DATABASE!$1:$1,0))+0</f>
        <v>47773.13</v>
      </c>
      <c r="U13" s="45">
        <f>INDEX(DATABASE!$1:$10000,MATCH($Q13,DATABASE!$A:$A,0),MATCH(U$2,DATABASE!$1:$1,0))+0</f>
        <v>47773.13</v>
      </c>
      <c r="V13" s="45">
        <f>INDEX(DATABASE!$1:$10000,MATCH($Q13,DATABASE!$A:$A,0),MATCH(V$2,DATABASE!$1:$1,0))+0</f>
        <v>47773.13</v>
      </c>
      <c r="W13" s="45">
        <f>INDEX(DATABASE!$1:$10000,MATCH($Q13,DATABASE!$A:$A,0),MATCH(W$2,DATABASE!$1:$1,0))+0</f>
        <v>47773.13</v>
      </c>
      <c r="X13" s="6">
        <v>0</v>
      </c>
      <c r="Y13" s="44" t="str">
        <f>IF(AA13,#REF!/R13*1000,"")</f>
        <v/>
      </c>
      <c r="Z13" s="44" t="str">
        <f>IF(AA13,#REF!/S13*1000,"")</f>
        <v/>
      </c>
      <c r="AA13" s="43">
        <f t="shared" si="0"/>
        <v>0</v>
      </c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</row>
    <row r="14" spans="2:58" ht="15" customHeight="1" x14ac:dyDescent="0.25">
      <c r="B14" s="63"/>
      <c r="C14" s="63"/>
      <c r="D14" s="43"/>
      <c r="E14" s="43"/>
      <c r="F14" s="69" t="str">
        <f t="shared" si="1"/>
        <v/>
      </c>
      <c r="G14" s="68" t="e">
        <f>IF( AND(#REF!, NOT( ISERR(#REF!)) ),#REF!/1000,"")</f>
        <v>#REF!</v>
      </c>
      <c r="H14" s="68" t="e">
        <f>IF( AND(#REF!, NOT( ISERR(#REF!)) ),#REF!/1000,"")</f>
        <v>#REF!</v>
      </c>
      <c r="I14" s="68" t="e">
        <f>IF( AND(#REF!, NOT( ISERR(#REF!)) ),#REF!,"")</f>
        <v>#REF!</v>
      </c>
      <c r="J14" s="68" t="e">
        <f>IF( AND(#REF!, NOT( ISERR(#REF!)) ),#REF!,"")</f>
        <v>#REF!</v>
      </c>
      <c r="K14" s="11">
        <f t="shared" si="2"/>
        <v>0</v>
      </c>
      <c r="L14" s="11">
        <f t="shared" si="2"/>
        <v>0</v>
      </c>
      <c r="M14" s="11">
        <f t="shared" si="2"/>
        <v>0</v>
      </c>
      <c r="N14" s="11">
        <f t="shared" si="3"/>
        <v>0</v>
      </c>
      <c r="O14" s="11">
        <f t="shared" si="3"/>
        <v>0</v>
      </c>
      <c r="P14" s="11">
        <f t="shared" si="3"/>
        <v>0</v>
      </c>
      <c r="R14" s="43" t="e">
        <f>INDEX(DATABASE!$1:$10000,MATCH($Q14,DATABASE!$A:$A,0),MATCH(R$2,DATABASE!$1:$1,0))+0</f>
        <v>#N/A</v>
      </c>
      <c r="S14" s="43" t="e">
        <f t="shared" si="4"/>
        <v>#N/A</v>
      </c>
      <c r="T14" s="45" t="e">
        <f>INDEX(DATABASE!$1:$10000,MATCH($Q14,DATABASE!$A:$A,0),MATCH(T$2,DATABASE!$1:$1,0))+0</f>
        <v>#N/A</v>
      </c>
      <c r="U14" s="45" t="e">
        <f>INDEX(DATABASE!$1:$10000,MATCH($Q14,DATABASE!$A:$A,0),MATCH(U$2,DATABASE!$1:$1,0))+0</f>
        <v>#N/A</v>
      </c>
      <c r="V14" s="45" t="e">
        <f>INDEX(DATABASE!$1:$10000,MATCH($Q14,DATABASE!$A:$A,0),MATCH(V$2,DATABASE!$1:$1,0))+0</f>
        <v>#N/A</v>
      </c>
      <c r="W14" s="45" t="e">
        <f>INDEX(DATABASE!$1:$10000,MATCH($Q14,DATABASE!$A:$A,0),MATCH(W$2,DATABASE!$1:$1,0))+0</f>
        <v>#N/A</v>
      </c>
      <c r="X14">
        <v>1</v>
      </c>
      <c r="Y14" s="44" t="str">
        <f>IF(AA14,R13/R14*1000,"")</f>
        <v/>
      </c>
      <c r="Z14" s="44" t="str">
        <f>IF(AA14,S13/S14*1000,"")</f>
        <v/>
      </c>
      <c r="AA14" s="43">
        <f t="shared" si="0"/>
        <v>0</v>
      </c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</row>
    <row r="15" spans="2:58" s="47" customFormat="1" ht="15.75" customHeight="1" x14ac:dyDescent="0.25">
      <c r="B15" t="s">
        <v>562</v>
      </c>
      <c r="C15" s="47" t="s">
        <v>694</v>
      </c>
      <c r="D15" s="6">
        <f>IF(NOT($X15),R15,"")/1000</f>
        <v>104.48833999999999</v>
      </c>
      <c r="E15" s="6">
        <f>IF(NOT($X15),S15,"")/1000</f>
        <v>104.48833999999999</v>
      </c>
      <c r="F15" s="69">
        <f t="shared" si="1"/>
        <v>0</v>
      </c>
      <c r="G15" s="68" t="e">
        <f>IF( AND( $X16, NOT(ISERR(R16)) ),R16/1000,"")</f>
        <v>#N/A</v>
      </c>
      <c r="H15" s="68" t="e">
        <f>IF( AND( $X16, NOT(ISERR(S16)) ),S16/1000,"")</f>
        <v>#N/A</v>
      </c>
      <c r="I15" s="68" t="str">
        <f>IF( AND( $X16, NOT(ISERR(Y16)) ),Y16,"")</f>
        <v/>
      </c>
      <c r="J15" s="68" t="str">
        <f>IF( AND( $X16, NOT(ISERR(Z16)) ),Z16,"")</f>
        <v/>
      </c>
      <c r="K15" s="11">
        <f t="shared" si="2"/>
        <v>104.48833999999999</v>
      </c>
      <c r="L15" s="11">
        <f t="shared" si="2"/>
        <v>0</v>
      </c>
      <c r="M15" s="11">
        <f t="shared" si="2"/>
        <v>0</v>
      </c>
      <c r="N15" s="11">
        <f t="shared" si="3"/>
        <v>104.48833999999999</v>
      </c>
      <c r="O15" s="11">
        <f t="shared" si="3"/>
        <v>0</v>
      </c>
      <c r="P15" s="11">
        <f t="shared" si="3"/>
        <v>0</v>
      </c>
      <c r="Q15" s="47" t="str">
        <f>CONCATENATE("Annual Building Utility Performance Summary End Uses ",B15," Electricity [kWh]")</f>
        <v>Annual Building Utility Performance Summary End Uses Interior Equipment Receptacle Equipment Electricity [kWh]</v>
      </c>
      <c r="R15" s="43">
        <f>INDEX(DATABASE!$1:$10000,MATCH($Q15,DATABASE!$A:$A,0),MATCH(R$2,DATABASE!$1:$1,0))+0</f>
        <v>104488.34</v>
      </c>
      <c r="S15" s="43">
        <f t="shared" si="4"/>
        <v>104488.34</v>
      </c>
      <c r="T15" s="45">
        <f>INDEX(DATABASE!$1:$10000,MATCH($Q15,DATABASE!$A:$A,0),MATCH(T$2,DATABASE!$1:$1,0))+0</f>
        <v>104488.34</v>
      </c>
      <c r="U15" s="45">
        <f>INDEX(DATABASE!$1:$10000,MATCH($Q15,DATABASE!$A:$A,0),MATCH(U$2,DATABASE!$1:$1,0))+0</f>
        <v>104488.34</v>
      </c>
      <c r="V15" s="45">
        <f>INDEX(DATABASE!$1:$10000,MATCH($Q15,DATABASE!$A:$A,0),MATCH(V$2,DATABASE!$1:$1,0))+0</f>
        <v>104488.34</v>
      </c>
      <c r="W15" s="45">
        <f>INDEX(DATABASE!$1:$10000,MATCH($Q15,DATABASE!$A:$A,0),MATCH(W$2,DATABASE!$1:$1,0))+0</f>
        <v>104488.34</v>
      </c>
      <c r="X15" s="6">
        <v>0</v>
      </c>
      <c r="Y15" s="44" t="str">
        <f>IF(AA15,#REF!/R15*1000,"")</f>
        <v/>
      </c>
      <c r="Z15" s="44" t="str">
        <f>IF(AA15,#REF!/S15*1000,"")</f>
        <v/>
      </c>
      <c r="AA15" s="43">
        <f t="shared" si="0"/>
        <v>0</v>
      </c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</row>
    <row r="16" spans="2:58" ht="15" customHeight="1" x14ac:dyDescent="0.25">
      <c r="B16" s="63"/>
      <c r="C16" s="63"/>
      <c r="D16" s="43"/>
      <c r="E16" s="43"/>
      <c r="F16" s="69" t="str">
        <f t="shared" si="1"/>
        <v/>
      </c>
      <c r="G16" s="68" t="e">
        <f>IF( AND(#REF!, NOT( ISERR(#REF!)) ),#REF!/1000,"")</f>
        <v>#REF!</v>
      </c>
      <c r="H16" s="68" t="e">
        <f>IF( AND(#REF!, NOT( ISERR(#REF!)) ),#REF!/1000,"")</f>
        <v>#REF!</v>
      </c>
      <c r="I16" s="68" t="e">
        <f>IF( AND(#REF!, NOT( ISERR(#REF!)) ),#REF!,"")</f>
        <v>#REF!</v>
      </c>
      <c r="J16" s="68" t="e">
        <f>IF( AND(#REF!, NOT( ISERR(#REF!)) ),#REF!,"")</f>
        <v>#REF!</v>
      </c>
      <c r="K16" s="11">
        <f t="shared" si="2"/>
        <v>0</v>
      </c>
      <c r="L16" s="11">
        <f t="shared" si="2"/>
        <v>0</v>
      </c>
      <c r="M16" s="11">
        <f t="shared" si="2"/>
        <v>0</v>
      </c>
      <c r="N16" s="11">
        <f t="shared" si="3"/>
        <v>0</v>
      </c>
      <c r="O16" s="11">
        <f t="shared" si="3"/>
        <v>0</v>
      </c>
      <c r="P16" s="11">
        <f t="shared" si="3"/>
        <v>0</v>
      </c>
      <c r="R16" s="43" t="e">
        <f>INDEX(DATABASE!$1:$10000,MATCH($Q16,DATABASE!$A:$A,0),MATCH(R$2,DATABASE!$1:$1,0))+0</f>
        <v>#N/A</v>
      </c>
      <c r="S16" s="43" t="e">
        <f t="shared" si="4"/>
        <v>#N/A</v>
      </c>
      <c r="T16" s="45" t="e">
        <f>INDEX(DATABASE!$1:$10000,MATCH($Q16,DATABASE!$A:$A,0),MATCH(T$2,DATABASE!$1:$1,0))+0</f>
        <v>#N/A</v>
      </c>
      <c r="U16" s="45" t="e">
        <f>INDEX(DATABASE!$1:$10000,MATCH($Q16,DATABASE!$A:$A,0),MATCH(U$2,DATABASE!$1:$1,0))+0</f>
        <v>#N/A</v>
      </c>
      <c r="V16" s="45" t="e">
        <f>INDEX(DATABASE!$1:$10000,MATCH($Q16,DATABASE!$A:$A,0),MATCH(V$2,DATABASE!$1:$1,0))+0</f>
        <v>#N/A</v>
      </c>
      <c r="W16" s="45" t="e">
        <f>INDEX(DATABASE!$1:$10000,MATCH($Q16,DATABASE!$A:$A,0),MATCH(W$2,DATABASE!$1:$1,0))+0</f>
        <v>#N/A</v>
      </c>
      <c r="X16">
        <v>1</v>
      </c>
      <c r="Y16" s="44" t="str">
        <f>IF(AA16,R15/R16*1000,"")</f>
        <v/>
      </c>
      <c r="Z16" s="44" t="str">
        <f>IF(AA16,S15/S16*1000,"")</f>
        <v/>
      </c>
      <c r="AA16" s="43">
        <f t="shared" si="0"/>
        <v>0</v>
      </c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</row>
    <row r="17" spans="2:58" s="47" customFormat="1" ht="15.75" customHeight="1" x14ac:dyDescent="0.25">
      <c r="B17" t="s">
        <v>570</v>
      </c>
      <c r="C17" s="47" t="s">
        <v>694</v>
      </c>
      <c r="D17" s="6">
        <f>IF(NOT($X17),R17,"")/1000</f>
        <v>61.97681</v>
      </c>
      <c r="E17" s="6">
        <f>IF(NOT($X17),S17,"")/1000</f>
        <v>61.97681</v>
      </c>
      <c r="F17" s="69">
        <f t="shared" si="1"/>
        <v>0</v>
      </c>
      <c r="G17" s="68" t="e">
        <f>IF( AND( $X18, NOT(ISERR(R18)) ),R18/1000,"")</f>
        <v>#N/A</v>
      </c>
      <c r="H17" s="68" t="e">
        <f>IF( AND( $X18, NOT(ISERR(S18)) ),S18/1000,"")</f>
        <v>#N/A</v>
      </c>
      <c r="I17" s="68" t="str">
        <f>IF( AND( $X18, NOT(ISERR(Y18)) ),Y18,"")</f>
        <v/>
      </c>
      <c r="J17" s="68" t="str">
        <f>IF( AND( $X18, NOT(ISERR(Z18)) ),Z18,"")</f>
        <v/>
      </c>
      <c r="K17" s="11">
        <f t="shared" si="2"/>
        <v>61.97681</v>
      </c>
      <c r="L17" s="11">
        <f t="shared" si="2"/>
        <v>0</v>
      </c>
      <c r="M17" s="11">
        <f t="shared" si="2"/>
        <v>0</v>
      </c>
      <c r="N17" s="11">
        <f t="shared" si="3"/>
        <v>61.97681</v>
      </c>
      <c r="O17" s="11">
        <f t="shared" si="3"/>
        <v>0</v>
      </c>
      <c r="P17" s="11">
        <f t="shared" si="3"/>
        <v>0</v>
      </c>
      <c r="Q17" s="47" t="str">
        <f>CONCATENATE("Annual Building Utility Performance Summary End Uses ",B17," Electricity [kWh]")</f>
        <v>Annual Building Utility Performance Summary End Uses  Cooking Electricity [kWh]</v>
      </c>
      <c r="R17" s="43">
        <f>INDEX(DATABASE!$1:$10000,MATCH($Q17,DATABASE!$A:$A,0),MATCH(R$2,DATABASE!$1:$1,0))+0</f>
        <v>61976.81</v>
      </c>
      <c r="S17" s="43">
        <f t="shared" si="4"/>
        <v>61976.81</v>
      </c>
      <c r="T17" s="45">
        <f>INDEX(DATABASE!$1:$10000,MATCH($Q17,DATABASE!$A:$A,0),MATCH(T$2,DATABASE!$1:$1,0))+0</f>
        <v>61976.81</v>
      </c>
      <c r="U17" s="45">
        <f>INDEX(DATABASE!$1:$10000,MATCH($Q17,DATABASE!$A:$A,0),MATCH(U$2,DATABASE!$1:$1,0))+0</f>
        <v>61976.81</v>
      </c>
      <c r="V17" s="45">
        <f>INDEX(DATABASE!$1:$10000,MATCH($Q17,DATABASE!$A:$A,0),MATCH(V$2,DATABASE!$1:$1,0))+0</f>
        <v>61976.81</v>
      </c>
      <c r="W17" s="45">
        <f>INDEX(DATABASE!$1:$10000,MATCH($Q17,DATABASE!$A:$A,0),MATCH(W$2,DATABASE!$1:$1,0))+0</f>
        <v>61976.81</v>
      </c>
      <c r="X17" s="6">
        <v>0</v>
      </c>
      <c r="Y17" s="44" t="str">
        <f>IF(AA17,#REF!/R17*1000,"")</f>
        <v/>
      </c>
      <c r="Z17" s="44" t="str">
        <f>IF(AA17,#REF!/S17*1000,"")</f>
        <v/>
      </c>
      <c r="AA17" s="43">
        <f t="shared" si="0"/>
        <v>0</v>
      </c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</row>
    <row r="18" spans="2:58" ht="15" customHeight="1" x14ac:dyDescent="0.25">
      <c r="B18" s="63"/>
      <c r="C18" s="63"/>
      <c r="D18" s="43"/>
      <c r="E18" s="43"/>
      <c r="F18" s="69" t="str">
        <f t="shared" si="1"/>
        <v/>
      </c>
      <c r="G18" s="68" t="e">
        <f>IF( AND(#REF!, NOT( ISERR(#REF!)) ),#REF!/1000,"")</f>
        <v>#REF!</v>
      </c>
      <c r="H18" s="68" t="e">
        <f>IF( AND(#REF!, NOT( ISERR(#REF!)) ),#REF!/1000,"")</f>
        <v>#REF!</v>
      </c>
      <c r="I18" s="68" t="e">
        <f>IF( AND(#REF!, NOT( ISERR(#REF!)) ),#REF!,"")</f>
        <v>#REF!</v>
      </c>
      <c r="J18" s="68" t="e">
        <f>IF( AND(#REF!, NOT( ISERR(#REF!)) ),#REF!,"")</f>
        <v>#REF!</v>
      </c>
      <c r="K18" s="11">
        <f t="shared" si="2"/>
        <v>0</v>
      </c>
      <c r="L18" s="11">
        <f t="shared" si="2"/>
        <v>0</v>
      </c>
      <c r="M18" s="11">
        <f t="shared" si="2"/>
        <v>0</v>
      </c>
      <c r="N18" s="11">
        <f t="shared" si="3"/>
        <v>0</v>
      </c>
      <c r="O18" s="11">
        <f t="shared" si="3"/>
        <v>0</v>
      </c>
      <c r="P18" s="11">
        <f t="shared" si="3"/>
        <v>0</v>
      </c>
      <c r="R18" s="43" t="e">
        <f>INDEX(DATABASE!$1:$10000,MATCH($Q18,DATABASE!$A:$A,0),MATCH(R$2,DATABASE!$1:$1,0))+0</f>
        <v>#N/A</v>
      </c>
      <c r="S18" s="43" t="e">
        <f t="shared" si="4"/>
        <v>#N/A</v>
      </c>
      <c r="T18" s="45" t="e">
        <f>INDEX(DATABASE!$1:$10000,MATCH($Q18,DATABASE!$A:$A,0),MATCH(T$2,DATABASE!$1:$1,0))+0</f>
        <v>#N/A</v>
      </c>
      <c r="U18" s="45" t="e">
        <f>INDEX(DATABASE!$1:$10000,MATCH($Q18,DATABASE!$A:$A,0),MATCH(U$2,DATABASE!$1:$1,0))+0</f>
        <v>#N/A</v>
      </c>
      <c r="V18" s="45" t="e">
        <f>INDEX(DATABASE!$1:$10000,MATCH($Q18,DATABASE!$A:$A,0),MATCH(V$2,DATABASE!$1:$1,0))+0</f>
        <v>#N/A</v>
      </c>
      <c r="W18" s="45" t="e">
        <f>INDEX(DATABASE!$1:$10000,MATCH($Q18,DATABASE!$A:$A,0),MATCH(W$2,DATABASE!$1:$1,0))+0</f>
        <v>#N/A</v>
      </c>
      <c r="X18">
        <v>1</v>
      </c>
      <c r="Y18" s="44" t="str">
        <f>IF(AA18,R17/R18*1000,"")</f>
        <v/>
      </c>
      <c r="Z18" s="44" t="str">
        <f>IF(AA18,S17/S18*1000,"")</f>
        <v/>
      </c>
      <c r="AA18" s="43">
        <f t="shared" si="0"/>
        <v>0</v>
      </c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</row>
    <row r="19" spans="2:58" s="47" customFormat="1" ht="15.75" customHeight="1" x14ac:dyDescent="0.25">
      <c r="B19" s="47" t="s">
        <v>578</v>
      </c>
      <c r="C19" s="47" t="s">
        <v>694</v>
      </c>
      <c r="D19" s="6">
        <f>IF(NOT($X19),R19,"")/1000</f>
        <v>292</v>
      </c>
      <c r="E19" s="6">
        <f>IF(NOT($X19),S19,"")/1000</f>
        <v>292</v>
      </c>
      <c r="F19" s="69">
        <f t="shared" si="1"/>
        <v>0</v>
      </c>
      <c r="G19" s="68" t="e">
        <f>IF( AND( $X20, NOT(ISERR(R20)) ),R20/1000,"")</f>
        <v>#N/A</v>
      </c>
      <c r="H19" s="68" t="e">
        <f>IF( AND( $X20, NOT(ISERR(S20)) ),S20/1000,"")</f>
        <v>#N/A</v>
      </c>
      <c r="I19" s="68" t="str">
        <f>IF( AND( $X20, NOT(ISERR(Y20)) ),Y20,"")</f>
        <v/>
      </c>
      <c r="J19" s="68" t="str">
        <f>IF( AND( $X20, NOT(ISERR(Z20)) ),Z20,"")</f>
        <v/>
      </c>
      <c r="K19" s="11">
        <f t="shared" si="2"/>
        <v>292</v>
      </c>
      <c r="L19" s="11">
        <f t="shared" si="2"/>
        <v>0</v>
      </c>
      <c r="M19" s="11">
        <f t="shared" si="2"/>
        <v>0</v>
      </c>
      <c r="N19" s="11">
        <f t="shared" si="3"/>
        <v>292</v>
      </c>
      <c r="O19" s="11">
        <f t="shared" si="3"/>
        <v>0</v>
      </c>
      <c r="P19" s="11">
        <f t="shared" si="3"/>
        <v>0</v>
      </c>
      <c r="Q19" s="47" t="str">
        <f>CONCATENATE("Annual Building Utility Performance Summary End Uses ",B19," Electricity [kWh]")</f>
        <v>Annual Building Utility Performance Summary End Uses Exterior Equipment Conveyers Electricity [kWh]</v>
      </c>
      <c r="R19" s="43">
        <f>INDEX(DATABASE!$1:$10000,MATCH($Q19,DATABASE!$A:$A,0),MATCH(R$2,DATABASE!$1:$1,0))+0</f>
        <v>292000</v>
      </c>
      <c r="S19" s="43">
        <f t="shared" si="4"/>
        <v>292000</v>
      </c>
      <c r="T19" s="45">
        <f>INDEX(DATABASE!$1:$10000,MATCH($Q19,DATABASE!$A:$A,0),MATCH(T$2,DATABASE!$1:$1,0))+0</f>
        <v>292000</v>
      </c>
      <c r="U19" s="45">
        <f>INDEX(DATABASE!$1:$10000,MATCH($Q19,DATABASE!$A:$A,0),MATCH(U$2,DATABASE!$1:$1,0))+0</f>
        <v>292000</v>
      </c>
      <c r="V19" s="45">
        <f>INDEX(DATABASE!$1:$10000,MATCH($Q19,DATABASE!$A:$A,0),MATCH(V$2,DATABASE!$1:$1,0))+0</f>
        <v>292000</v>
      </c>
      <c r="W19" s="45">
        <f>INDEX(DATABASE!$1:$10000,MATCH($Q19,DATABASE!$A:$A,0),MATCH(W$2,DATABASE!$1:$1,0))+0</f>
        <v>292000</v>
      </c>
      <c r="X19" s="6">
        <v>0</v>
      </c>
      <c r="Y19" s="44" t="str">
        <f>IF(AA19,#REF!/R19*1000,"")</f>
        <v/>
      </c>
      <c r="Z19" s="44" t="str">
        <f>IF(AA19,#REF!/S19*1000,"")</f>
        <v/>
      </c>
      <c r="AA19" s="43">
        <f t="shared" si="0"/>
        <v>0</v>
      </c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</row>
    <row r="20" spans="2:58" ht="15" customHeight="1" x14ac:dyDescent="0.25">
      <c r="B20" s="63"/>
      <c r="C20" s="63"/>
      <c r="D20" s="43"/>
      <c r="E20" s="43"/>
      <c r="F20" s="69" t="str">
        <f t="shared" si="1"/>
        <v/>
      </c>
      <c r="G20" s="68" t="e">
        <f>IF( AND(#REF!, NOT( ISERR(#REF!)) ),#REF!/1000,"")</f>
        <v>#REF!</v>
      </c>
      <c r="H20" s="68" t="e">
        <f>IF( AND(#REF!, NOT( ISERR(#REF!)) ),#REF!/1000,"")</f>
        <v>#REF!</v>
      </c>
      <c r="I20" s="68" t="e">
        <f>IF( AND(#REF!, NOT( ISERR(#REF!)) ),#REF!,"")</f>
        <v>#REF!</v>
      </c>
      <c r="J20" s="68" t="e">
        <f>IF( AND(#REF!, NOT( ISERR(#REF!)) ),#REF!,"")</f>
        <v>#REF!</v>
      </c>
      <c r="K20" s="11">
        <f t="shared" si="2"/>
        <v>0</v>
      </c>
      <c r="L20" s="11">
        <f t="shared" si="2"/>
        <v>0</v>
      </c>
      <c r="M20" s="11">
        <f t="shared" si="2"/>
        <v>0</v>
      </c>
      <c r="N20" s="11">
        <f t="shared" si="3"/>
        <v>0</v>
      </c>
      <c r="O20" s="11">
        <f t="shared" si="3"/>
        <v>0</v>
      </c>
      <c r="P20" s="11">
        <f t="shared" si="3"/>
        <v>0</v>
      </c>
      <c r="R20" s="43" t="e">
        <f>INDEX(DATABASE!$1:$10000,MATCH($Q20,DATABASE!$A:$A,0),MATCH(R$2,DATABASE!$1:$1,0))+0</f>
        <v>#N/A</v>
      </c>
      <c r="S20" s="43" t="e">
        <f t="shared" si="4"/>
        <v>#N/A</v>
      </c>
      <c r="T20" s="45" t="e">
        <f>INDEX(DATABASE!$1:$10000,MATCH($Q20,DATABASE!$A:$A,0),MATCH(T$2,DATABASE!$1:$1,0))+0</f>
        <v>#N/A</v>
      </c>
      <c r="U20" s="45" t="e">
        <f>INDEX(DATABASE!$1:$10000,MATCH($Q20,DATABASE!$A:$A,0),MATCH(U$2,DATABASE!$1:$1,0))+0</f>
        <v>#N/A</v>
      </c>
      <c r="V20" s="45" t="e">
        <f>INDEX(DATABASE!$1:$10000,MATCH($Q20,DATABASE!$A:$A,0),MATCH(V$2,DATABASE!$1:$1,0))+0</f>
        <v>#N/A</v>
      </c>
      <c r="W20" s="45" t="e">
        <f>INDEX(DATABASE!$1:$10000,MATCH($Q20,DATABASE!$A:$A,0),MATCH(W$2,DATABASE!$1:$1,0))+0</f>
        <v>#N/A</v>
      </c>
      <c r="X20">
        <v>1</v>
      </c>
      <c r="Y20" s="44" t="str">
        <f>IF(AA20,R19/R20*1000,"")</f>
        <v/>
      </c>
      <c r="Z20" s="44" t="str">
        <f>IF(AA20,S19/S20*1000,"")</f>
        <v/>
      </c>
      <c r="AA20" s="43">
        <f t="shared" si="0"/>
        <v>0</v>
      </c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</row>
    <row r="21" spans="2:58" s="47" customFormat="1" ht="15.75" customHeight="1" x14ac:dyDescent="0.25">
      <c r="B21" t="s">
        <v>586</v>
      </c>
      <c r="C21" s="47" t="s">
        <v>694</v>
      </c>
      <c r="D21" s="6">
        <f>IF(NOT($X21),R21,"")/1000</f>
        <v>405.15</v>
      </c>
      <c r="E21" s="6">
        <f>IF(NOT($X21),S21,"")/1000</f>
        <v>405.15</v>
      </c>
      <c r="F21" s="69">
        <f t="shared" si="1"/>
        <v>0</v>
      </c>
      <c r="G21" s="68" t="e">
        <f>IF( AND( $X22, NOT(ISERR(R22)) ),R22/1000,"")</f>
        <v>#N/A</v>
      </c>
      <c r="H21" s="68" t="e">
        <f>IF( AND( $X22, NOT(ISERR(S22)) ),S22/1000,"")</f>
        <v>#N/A</v>
      </c>
      <c r="I21" s="68" t="str">
        <f>IF( AND( $X22, NOT(ISERR(Y22)) ),Y22,"")</f>
        <v/>
      </c>
      <c r="J21" s="68" t="str">
        <f>IF( AND( $X22, NOT(ISERR(Z22)) ),Z22,"")</f>
        <v/>
      </c>
      <c r="K21" s="11">
        <f t="shared" si="2"/>
        <v>405.15</v>
      </c>
      <c r="L21" s="11">
        <f t="shared" si="2"/>
        <v>0</v>
      </c>
      <c r="M21" s="11">
        <f t="shared" si="2"/>
        <v>0</v>
      </c>
      <c r="N21" s="11">
        <f t="shared" si="3"/>
        <v>405.15</v>
      </c>
      <c r="O21" s="11">
        <f t="shared" si="3"/>
        <v>0</v>
      </c>
      <c r="P21" s="11">
        <f t="shared" si="3"/>
        <v>0</v>
      </c>
      <c r="Q21" s="47" t="str">
        <f>CONCATENATE("Annual Building Utility Performance Summary End Uses ",B21," Electricity [kWh]")</f>
        <v>Annual Building Utility Performance Summary End Uses  Forklift Charging Electricity [kWh]</v>
      </c>
      <c r="R21" s="43">
        <f>INDEX(DATABASE!$1:$10000,MATCH($Q21,DATABASE!$A:$A,0),MATCH(R$2,DATABASE!$1:$1,0))+0</f>
        <v>405150</v>
      </c>
      <c r="S21" s="43">
        <f t="shared" si="4"/>
        <v>405150</v>
      </c>
      <c r="T21" s="45">
        <f>INDEX(DATABASE!$1:$10000,MATCH($Q21,DATABASE!$A:$A,0),MATCH(T$2,DATABASE!$1:$1,0))+0</f>
        <v>405150</v>
      </c>
      <c r="U21" s="45">
        <f>INDEX(DATABASE!$1:$10000,MATCH($Q21,DATABASE!$A:$A,0),MATCH(U$2,DATABASE!$1:$1,0))+0</f>
        <v>405150</v>
      </c>
      <c r="V21" s="45">
        <f>INDEX(DATABASE!$1:$10000,MATCH($Q21,DATABASE!$A:$A,0),MATCH(V$2,DATABASE!$1:$1,0))+0</f>
        <v>405150</v>
      </c>
      <c r="W21" s="45">
        <f>INDEX(DATABASE!$1:$10000,MATCH($Q21,DATABASE!$A:$A,0),MATCH(W$2,DATABASE!$1:$1,0))+0</f>
        <v>405150</v>
      </c>
      <c r="X21" s="6">
        <v>0</v>
      </c>
      <c r="Y21" s="44" t="str">
        <f>IF(AA21,#REF!/R21*1000,"")</f>
        <v/>
      </c>
      <c r="Z21" s="44" t="str">
        <f>IF(AA21,#REF!/S21*1000,"")</f>
        <v/>
      </c>
      <c r="AA21" s="43">
        <f t="shared" si="0"/>
        <v>0</v>
      </c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</row>
    <row r="22" spans="2:58" ht="15" customHeight="1" x14ac:dyDescent="0.25">
      <c r="C22" s="63"/>
      <c r="D22" s="43"/>
      <c r="E22" s="43"/>
      <c r="F22" s="69" t="str">
        <f t="shared" si="1"/>
        <v/>
      </c>
      <c r="G22" s="68" t="e">
        <f>IF( AND(#REF!, NOT( ISERR(#REF!)) ),#REF!/1000,"")</f>
        <v>#REF!</v>
      </c>
      <c r="H22" s="68" t="e">
        <f>IF( AND(#REF!, NOT( ISERR(#REF!)) ),#REF!/1000,"")</f>
        <v>#REF!</v>
      </c>
      <c r="I22" s="68" t="e">
        <f>IF( AND(#REF!, NOT( ISERR(#REF!)) ),#REF!,"")</f>
        <v>#REF!</v>
      </c>
      <c r="J22" s="68" t="e">
        <f>IF( AND(#REF!, NOT( ISERR(#REF!)) ),#REF!,"")</f>
        <v>#REF!</v>
      </c>
      <c r="K22" s="11">
        <f t="shared" si="2"/>
        <v>0</v>
      </c>
      <c r="L22" s="11">
        <f t="shared" si="2"/>
        <v>0</v>
      </c>
      <c r="M22" s="11">
        <f t="shared" si="2"/>
        <v>0</v>
      </c>
      <c r="N22" s="11">
        <f t="shared" si="3"/>
        <v>0</v>
      </c>
      <c r="O22" s="11">
        <f t="shared" si="3"/>
        <v>0</v>
      </c>
      <c r="P22" s="11">
        <f t="shared" si="3"/>
        <v>0</v>
      </c>
      <c r="R22" s="43" t="e">
        <f>INDEX(DATABASE!$1:$10000,MATCH($Q22,DATABASE!$A:$A,0),MATCH(R$2,DATABASE!$1:$1,0))+0</f>
        <v>#N/A</v>
      </c>
      <c r="S22" s="43" t="e">
        <f t="shared" si="4"/>
        <v>#N/A</v>
      </c>
      <c r="T22" s="45" t="e">
        <f>INDEX(DATABASE!$1:$10000,MATCH($Q22,DATABASE!$A:$A,0),MATCH(T$2,DATABASE!$1:$1,0))+0</f>
        <v>#N/A</v>
      </c>
      <c r="U22" s="45" t="e">
        <f>INDEX(DATABASE!$1:$10000,MATCH($Q22,DATABASE!$A:$A,0),MATCH(U$2,DATABASE!$1:$1,0))+0</f>
        <v>#N/A</v>
      </c>
      <c r="V22" s="45" t="e">
        <f>INDEX(DATABASE!$1:$10000,MATCH($Q22,DATABASE!$A:$A,0),MATCH(V$2,DATABASE!$1:$1,0))+0</f>
        <v>#N/A</v>
      </c>
      <c r="W22" s="45" t="e">
        <f>INDEX(DATABASE!$1:$10000,MATCH($Q22,DATABASE!$A:$A,0),MATCH(W$2,DATABASE!$1:$1,0))+0</f>
        <v>#N/A</v>
      </c>
      <c r="X22">
        <v>1</v>
      </c>
      <c r="Y22" s="44" t="str">
        <f>IF(AA22,R21/R22*1000,"")</f>
        <v/>
      </c>
      <c r="Z22" s="44" t="str">
        <f>IF(AA22,S21/S22*1000,"")</f>
        <v/>
      </c>
      <c r="AA22" s="43">
        <f t="shared" si="0"/>
        <v>0</v>
      </c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</row>
    <row r="23" spans="2:58" s="47" customFormat="1" ht="15.75" customHeight="1" x14ac:dyDescent="0.25">
      <c r="B23" t="s">
        <v>594</v>
      </c>
      <c r="C23" s="47" t="s">
        <v>694</v>
      </c>
      <c r="D23" s="6">
        <f>IF(NOT($X23),R23,"")/1000</f>
        <v>1166.175</v>
      </c>
      <c r="E23" s="6">
        <f>IF(NOT($X23),S23,"")/1000</f>
        <v>1166.175</v>
      </c>
      <c r="F23" s="69">
        <f t="shared" si="1"/>
        <v>0</v>
      </c>
      <c r="G23" s="68" t="e">
        <f>IF( AND( $X24, NOT(ISERR(R24)) ),R24/1000,"")</f>
        <v>#N/A</v>
      </c>
      <c r="H23" s="68" t="e">
        <f>IF( AND( $X24, NOT(ISERR(S24)) ),S24/1000,"")</f>
        <v>#N/A</v>
      </c>
      <c r="I23" s="68" t="str">
        <f>IF( AND( $X24, NOT(ISERR(Y24)) ),Y24,"")</f>
        <v/>
      </c>
      <c r="J23" s="68" t="str">
        <f>IF( AND( $X24, NOT(ISERR(Z24)) ),Z24,"")</f>
        <v/>
      </c>
      <c r="K23" s="11">
        <f t="shared" si="2"/>
        <v>1166.175</v>
      </c>
      <c r="L23" s="11">
        <f t="shared" si="2"/>
        <v>0</v>
      </c>
      <c r="M23" s="11">
        <f t="shared" si="2"/>
        <v>0</v>
      </c>
      <c r="N23" s="11">
        <f t="shared" si="3"/>
        <v>1166.175</v>
      </c>
      <c r="O23" s="11">
        <f t="shared" si="3"/>
        <v>0</v>
      </c>
      <c r="P23" s="11">
        <f t="shared" si="3"/>
        <v>0</v>
      </c>
      <c r="Q23" s="47" t="str">
        <f>CONCATENATE("Annual Building Utility Performance Summary End Uses ",B23," Electricity [kWh]")</f>
        <v>Annual Building Utility Performance Summary End Uses  Refrigeration Plant Equipment Electricity [kWh]</v>
      </c>
      <c r="R23" s="43">
        <f>INDEX(DATABASE!$1:$10000,MATCH($Q23,DATABASE!$A:$A,0),MATCH(R$2,DATABASE!$1:$1,0))+0</f>
        <v>1166175</v>
      </c>
      <c r="S23" s="43">
        <f t="shared" si="4"/>
        <v>1166175</v>
      </c>
      <c r="T23" s="45">
        <f>INDEX(DATABASE!$1:$10000,MATCH($Q23,DATABASE!$A:$A,0),MATCH(T$2,DATABASE!$1:$1,0))+0</f>
        <v>1166175</v>
      </c>
      <c r="U23" s="45">
        <f>INDEX(DATABASE!$1:$10000,MATCH($Q23,DATABASE!$A:$A,0),MATCH(U$2,DATABASE!$1:$1,0))+0</f>
        <v>1166175</v>
      </c>
      <c r="V23" s="45">
        <f>INDEX(DATABASE!$1:$10000,MATCH($Q23,DATABASE!$A:$A,0),MATCH(V$2,DATABASE!$1:$1,0))+0</f>
        <v>1166175</v>
      </c>
      <c r="W23" s="45">
        <f>INDEX(DATABASE!$1:$10000,MATCH($Q23,DATABASE!$A:$A,0),MATCH(W$2,DATABASE!$1:$1,0))+0</f>
        <v>1166175</v>
      </c>
      <c r="X23" s="6">
        <v>0</v>
      </c>
      <c r="Y23" s="44" t="str">
        <f>IF(AA23,#REF!/R23*1000,"")</f>
        <v/>
      </c>
      <c r="Z23" s="44" t="str">
        <f>IF(AA23,#REF!/S23*1000,"")</f>
        <v/>
      </c>
      <c r="AA23" s="43">
        <f t="shared" si="0"/>
        <v>0</v>
      </c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</row>
    <row r="24" spans="2:58" ht="15" customHeight="1" x14ac:dyDescent="0.25">
      <c r="C24" s="63"/>
      <c r="D24" s="43"/>
      <c r="E24" s="43"/>
      <c r="F24" s="69" t="str">
        <f t="shared" si="1"/>
        <v/>
      </c>
      <c r="G24" s="68" t="e">
        <f>IF( AND(#REF!, NOT( ISERR(#REF!)) ),#REF!/1000,"")</f>
        <v>#REF!</v>
      </c>
      <c r="H24" s="68" t="e">
        <f>IF( AND(#REF!, NOT( ISERR(#REF!)) ),#REF!/1000,"")</f>
        <v>#REF!</v>
      </c>
      <c r="I24" s="68" t="e">
        <f>IF( AND(#REF!, NOT( ISERR(#REF!)) ),#REF!,"")</f>
        <v>#REF!</v>
      </c>
      <c r="J24" s="68" t="e">
        <f>IF( AND(#REF!, NOT( ISERR(#REF!)) ),#REF!,"")</f>
        <v>#REF!</v>
      </c>
      <c r="K24" s="11">
        <f t="shared" si="2"/>
        <v>0</v>
      </c>
      <c r="L24" s="11">
        <f t="shared" si="2"/>
        <v>0</v>
      </c>
      <c r="M24" s="11">
        <f t="shared" si="2"/>
        <v>0</v>
      </c>
      <c r="N24" s="11">
        <f t="shared" si="3"/>
        <v>0</v>
      </c>
      <c r="O24" s="11">
        <f t="shared" si="3"/>
        <v>0</v>
      </c>
      <c r="P24" s="11">
        <f t="shared" si="3"/>
        <v>0</v>
      </c>
      <c r="R24" s="43" t="e">
        <f>INDEX(DATABASE!$1:$10000,MATCH($Q24,DATABASE!$A:$A,0),MATCH(R$2,DATABASE!$1:$1,0))+0</f>
        <v>#N/A</v>
      </c>
      <c r="S24" s="43" t="e">
        <f t="shared" si="4"/>
        <v>#N/A</v>
      </c>
      <c r="T24" s="45" t="e">
        <f>INDEX(DATABASE!$1:$10000,MATCH($Q24,DATABASE!$A:$A,0),MATCH(T$2,DATABASE!$1:$1,0))+0</f>
        <v>#N/A</v>
      </c>
      <c r="U24" s="45" t="e">
        <f>INDEX(DATABASE!$1:$10000,MATCH($Q24,DATABASE!$A:$A,0),MATCH(U$2,DATABASE!$1:$1,0))+0</f>
        <v>#N/A</v>
      </c>
      <c r="V24" s="45" t="e">
        <f>INDEX(DATABASE!$1:$10000,MATCH($Q24,DATABASE!$A:$A,0),MATCH(V$2,DATABASE!$1:$1,0))+0</f>
        <v>#N/A</v>
      </c>
      <c r="W24" s="45" t="e">
        <f>INDEX(DATABASE!$1:$10000,MATCH($Q24,DATABASE!$A:$A,0),MATCH(W$2,DATABASE!$1:$1,0))+0</f>
        <v>#N/A</v>
      </c>
      <c r="X24">
        <v>1</v>
      </c>
      <c r="Y24" s="44" t="str">
        <f>IF(AA24,R23/R24*1000,"")</f>
        <v/>
      </c>
      <c r="Z24" s="44" t="str">
        <f>IF(AA24,S23/S24*1000,"")</f>
        <v/>
      </c>
      <c r="AA24" s="43">
        <f t="shared" si="0"/>
        <v>0</v>
      </c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</row>
    <row r="25" spans="2:58" s="47" customFormat="1" ht="15.75" customHeight="1" x14ac:dyDescent="0.25">
      <c r="B25" t="s">
        <v>602</v>
      </c>
      <c r="C25" s="47" t="s">
        <v>694</v>
      </c>
      <c r="D25" s="6">
        <f>IF(NOT($X25),R25,"")/1000</f>
        <v>16.425000000000001</v>
      </c>
      <c r="E25" s="6">
        <f>IF(NOT($X25),S25,"")/1000</f>
        <v>16.425000000000001</v>
      </c>
      <c r="F25" s="69">
        <f t="shared" si="1"/>
        <v>0</v>
      </c>
      <c r="G25" s="68" t="e">
        <f>IF( AND( $X26, NOT(ISERR(R26)) ),R26/1000,"")</f>
        <v>#N/A</v>
      </c>
      <c r="H25" s="68" t="e">
        <f>IF( AND( $X26, NOT(ISERR(S26)) ),S26/1000,"")</f>
        <v>#N/A</v>
      </c>
      <c r="I25" s="68" t="str">
        <f>IF( AND( $X26, NOT(ISERR(Y26)) ),Y26,"")</f>
        <v/>
      </c>
      <c r="J25" s="68" t="str">
        <f>IF( AND( $X26, NOT(ISERR(Z26)) ),Z26,"")</f>
        <v/>
      </c>
      <c r="K25" s="11">
        <f t="shared" si="2"/>
        <v>16.425000000000001</v>
      </c>
      <c r="L25" s="11">
        <f t="shared" si="2"/>
        <v>0</v>
      </c>
      <c r="M25" s="11">
        <f t="shared" si="2"/>
        <v>0</v>
      </c>
      <c r="N25" s="11">
        <f t="shared" si="3"/>
        <v>16.425000000000001</v>
      </c>
      <c r="O25" s="11">
        <f t="shared" si="3"/>
        <v>0</v>
      </c>
      <c r="P25" s="11">
        <f t="shared" si="3"/>
        <v>0</v>
      </c>
      <c r="Q25" s="47" t="str">
        <f>CONCATENATE("Annual Building Utility Performance Summary End Uses ",B25," Electricity [kWh]")</f>
        <v>Annual Building Utility Performance Summary End Uses  Plenum Recirc AHU Fan Electricity [kWh]</v>
      </c>
      <c r="R25" s="43">
        <f>INDEX(DATABASE!$1:$10000,MATCH($Q25,DATABASE!$A:$A,0),MATCH(R$2,DATABASE!$1:$1,0))+0</f>
        <v>16425</v>
      </c>
      <c r="S25" s="43">
        <f t="shared" si="4"/>
        <v>16425</v>
      </c>
      <c r="T25" s="45">
        <f>INDEX(DATABASE!$1:$10000,MATCH($Q25,DATABASE!$A:$A,0),MATCH(T$2,DATABASE!$1:$1,0))+0</f>
        <v>16425</v>
      </c>
      <c r="U25" s="45">
        <f>INDEX(DATABASE!$1:$10000,MATCH($Q25,DATABASE!$A:$A,0),MATCH(U$2,DATABASE!$1:$1,0))+0</f>
        <v>16425</v>
      </c>
      <c r="V25" s="45">
        <f>INDEX(DATABASE!$1:$10000,MATCH($Q25,DATABASE!$A:$A,0),MATCH(V$2,DATABASE!$1:$1,0))+0</f>
        <v>16425</v>
      </c>
      <c r="W25" s="45">
        <f>INDEX(DATABASE!$1:$10000,MATCH($Q25,DATABASE!$A:$A,0),MATCH(W$2,DATABASE!$1:$1,0))+0</f>
        <v>16425</v>
      </c>
      <c r="X25" s="6">
        <v>0</v>
      </c>
      <c r="Y25" s="44" t="str">
        <f>IF(AA25,#REF!/R25*1000,"")</f>
        <v/>
      </c>
      <c r="Z25" s="44" t="str">
        <f>IF(AA25,#REF!/S25*1000,"")</f>
        <v/>
      </c>
      <c r="AA25" s="43">
        <f t="shared" si="0"/>
        <v>0</v>
      </c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</row>
    <row r="26" spans="2:58" ht="15" customHeight="1" x14ac:dyDescent="0.25">
      <c r="C26" s="63"/>
      <c r="D26" s="43"/>
      <c r="E26" s="43"/>
      <c r="F26" s="69" t="str">
        <f t="shared" si="1"/>
        <v/>
      </c>
      <c r="G26" s="68" t="e">
        <f>IF( AND(#REF!, NOT( ISERR(#REF!)) ),#REF!/1000,"")</f>
        <v>#REF!</v>
      </c>
      <c r="H26" s="68" t="e">
        <f>IF( AND(#REF!, NOT( ISERR(#REF!)) ),#REF!/1000,"")</f>
        <v>#REF!</v>
      </c>
      <c r="I26" s="68" t="e">
        <f>IF( AND(#REF!, NOT( ISERR(#REF!)) ),#REF!,"")</f>
        <v>#REF!</v>
      </c>
      <c r="J26" s="68" t="e">
        <f>IF( AND(#REF!, NOT( ISERR(#REF!)) ),#REF!,"")</f>
        <v>#REF!</v>
      </c>
      <c r="K26" s="11">
        <f t="shared" si="2"/>
        <v>0</v>
      </c>
      <c r="L26" s="11">
        <f t="shared" si="2"/>
        <v>0</v>
      </c>
      <c r="M26" s="11">
        <f t="shared" si="2"/>
        <v>0</v>
      </c>
      <c r="N26" s="11">
        <f t="shared" si="3"/>
        <v>0</v>
      </c>
      <c r="O26" s="11">
        <f t="shared" si="3"/>
        <v>0</v>
      </c>
      <c r="P26" s="11">
        <f t="shared" si="3"/>
        <v>0</v>
      </c>
      <c r="R26" s="43" t="e">
        <f>INDEX(DATABASE!$1:$10000,MATCH($Q26,DATABASE!$A:$A,0),MATCH(R$2,DATABASE!$1:$1,0))+0</f>
        <v>#N/A</v>
      </c>
      <c r="S26" s="43" t="e">
        <f t="shared" si="4"/>
        <v>#N/A</v>
      </c>
      <c r="T26" s="45" t="e">
        <f>INDEX(DATABASE!$1:$10000,MATCH($Q26,DATABASE!$A:$A,0),MATCH(T$2,DATABASE!$1:$1,0))+0</f>
        <v>#N/A</v>
      </c>
      <c r="U26" s="45" t="e">
        <f>INDEX(DATABASE!$1:$10000,MATCH($Q26,DATABASE!$A:$A,0),MATCH(U$2,DATABASE!$1:$1,0))+0</f>
        <v>#N/A</v>
      </c>
      <c r="V26" s="45" t="e">
        <f>INDEX(DATABASE!$1:$10000,MATCH($Q26,DATABASE!$A:$A,0),MATCH(V$2,DATABASE!$1:$1,0))+0</f>
        <v>#N/A</v>
      </c>
      <c r="W26" s="45" t="e">
        <f>INDEX(DATABASE!$1:$10000,MATCH($Q26,DATABASE!$A:$A,0),MATCH(W$2,DATABASE!$1:$1,0))+0</f>
        <v>#N/A</v>
      </c>
      <c r="X26">
        <v>1</v>
      </c>
      <c r="Y26" s="44" t="str">
        <f>IF(AA26,R25/R26*1000,"")</f>
        <v/>
      </c>
      <c r="Z26" s="44" t="str">
        <f>IF(AA26,S25/S26*1000,"")</f>
        <v/>
      </c>
      <c r="AA26" s="43">
        <f t="shared" si="0"/>
        <v>0</v>
      </c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</row>
    <row r="27" spans="2:58" s="47" customFormat="1" ht="15.75" customHeight="1" x14ac:dyDescent="0.25">
      <c r="B27" t="s">
        <v>610</v>
      </c>
      <c r="C27" s="47" t="s">
        <v>694</v>
      </c>
      <c r="D27" s="6">
        <f>IF(NOT($X27),R27,"")/1000</f>
        <v>693.13499999999999</v>
      </c>
      <c r="E27" s="6">
        <f>IF(NOT($X27),S27,"")/1000</f>
        <v>693.13499999999999</v>
      </c>
      <c r="F27" s="69">
        <f t="shared" si="1"/>
        <v>0</v>
      </c>
      <c r="G27" s="68" t="e">
        <f>IF( AND( $X28, NOT(ISERR(R28)) ),R28/1000,"")</f>
        <v>#N/A</v>
      </c>
      <c r="H27" s="68" t="e">
        <f>IF( AND( $X28, NOT(ISERR(S28)) ),S28/1000,"")</f>
        <v>#N/A</v>
      </c>
      <c r="I27" s="68" t="str">
        <f>IF( AND( $X28, NOT(ISERR(Y28)) ),Y28,"")</f>
        <v/>
      </c>
      <c r="J27" s="68" t="str">
        <f>IF( AND( $X28, NOT(ISERR(Z28)) ),Z28,"")</f>
        <v/>
      </c>
      <c r="K27" s="11">
        <f t="shared" ref="K27:M45" si="5">IF($C27=K$3,$D27,0)</f>
        <v>693.13499999999999</v>
      </c>
      <c r="L27" s="11">
        <f t="shared" si="5"/>
        <v>0</v>
      </c>
      <c r="M27" s="11">
        <f t="shared" si="5"/>
        <v>0</v>
      </c>
      <c r="N27" s="11">
        <f t="shared" ref="N27:P45" si="6">IF($C27=N$3,$E27,0)</f>
        <v>693.13499999999999</v>
      </c>
      <c r="O27" s="11">
        <f t="shared" si="6"/>
        <v>0</v>
      </c>
      <c r="P27" s="11">
        <f t="shared" si="6"/>
        <v>0</v>
      </c>
      <c r="Q27" s="47" t="str">
        <f>CONCATENATE("Annual Building Utility Performance Summary End Uses ",B27," Electricity [kWh]")</f>
        <v>Annual Building Utility Performance Summary End Uses  Refrigeration Recirculation Coolers Electricity [kWh]</v>
      </c>
      <c r="R27" s="43">
        <f>INDEX(DATABASE!$1:$10000,MATCH($Q27,DATABASE!$A:$A,0),MATCH(R$2,DATABASE!$1:$1,0))+0</f>
        <v>693135</v>
      </c>
      <c r="S27" s="43">
        <f t="shared" si="4"/>
        <v>693135</v>
      </c>
      <c r="T27" s="45">
        <f>INDEX(DATABASE!$1:$10000,MATCH($Q27,DATABASE!$A:$A,0),MATCH(T$2,DATABASE!$1:$1,0))+0</f>
        <v>693135</v>
      </c>
      <c r="U27" s="45">
        <f>INDEX(DATABASE!$1:$10000,MATCH($Q27,DATABASE!$A:$A,0),MATCH(U$2,DATABASE!$1:$1,0))+0</f>
        <v>693135</v>
      </c>
      <c r="V27" s="45">
        <f>INDEX(DATABASE!$1:$10000,MATCH($Q27,DATABASE!$A:$A,0),MATCH(V$2,DATABASE!$1:$1,0))+0</f>
        <v>693135</v>
      </c>
      <c r="W27" s="45">
        <f>INDEX(DATABASE!$1:$10000,MATCH($Q27,DATABASE!$A:$A,0),MATCH(W$2,DATABASE!$1:$1,0))+0</f>
        <v>693135</v>
      </c>
      <c r="X27" s="6">
        <v>0</v>
      </c>
      <c r="Y27" s="44" t="str">
        <f>IF(AA27,#REF!/R27*1000,"")</f>
        <v/>
      </c>
      <c r="Z27" s="44" t="str">
        <f>IF(AA27,#REF!/S27*1000,"")</f>
        <v/>
      </c>
      <c r="AA27" s="43">
        <f t="shared" si="0"/>
        <v>0</v>
      </c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</row>
    <row r="28" spans="2:58" ht="15" customHeight="1" x14ac:dyDescent="0.25">
      <c r="C28" s="63"/>
      <c r="D28" s="43"/>
      <c r="E28" s="43"/>
      <c r="F28" s="69" t="str">
        <f t="shared" si="1"/>
        <v/>
      </c>
      <c r="G28" s="68" t="e">
        <f>IF( AND(#REF!, NOT( ISERR(#REF!)) ),#REF!/1000,"")</f>
        <v>#REF!</v>
      </c>
      <c r="H28" s="68" t="e">
        <f>IF( AND(#REF!, NOT( ISERR(#REF!)) ),#REF!/1000,"")</f>
        <v>#REF!</v>
      </c>
      <c r="I28" s="68" t="e">
        <f>IF( AND(#REF!, NOT( ISERR(#REF!)) ),#REF!,"")</f>
        <v>#REF!</v>
      </c>
      <c r="J28" s="68" t="e">
        <f>IF( AND(#REF!, NOT( ISERR(#REF!)) ),#REF!,"")</f>
        <v>#REF!</v>
      </c>
      <c r="K28" s="11">
        <f t="shared" si="5"/>
        <v>0</v>
      </c>
      <c r="L28" s="11">
        <f t="shared" si="5"/>
        <v>0</v>
      </c>
      <c r="M28" s="11">
        <f t="shared" si="5"/>
        <v>0</v>
      </c>
      <c r="N28" s="11">
        <f t="shared" si="6"/>
        <v>0</v>
      </c>
      <c r="O28" s="11">
        <f t="shared" si="6"/>
        <v>0</v>
      </c>
      <c r="P28" s="11">
        <f t="shared" si="6"/>
        <v>0</v>
      </c>
      <c r="R28" s="43" t="e">
        <f>INDEX(DATABASE!$1:$10000,MATCH($Q28,DATABASE!$A:$A,0),MATCH(R$2,DATABASE!$1:$1,0))+0</f>
        <v>#N/A</v>
      </c>
      <c r="S28" s="43" t="e">
        <f t="shared" si="4"/>
        <v>#N/A</v>
      </c>
      <c r="T28" s="45" t="e">
        <f>INDEX(DATABASE!$1:$10000,MATCH($Q28,DATABASE!$A:$A,0),MATCH(T$2,DATABASE!$1:$1,0))+0</f>
        <v>#N/A</v>
      </c>
      <c r="U28" s="45" t="e">
        <f>INDEX(DATABASE!$1:$10000,MATCH($Q28,DATABASE!$A:$A,0),MATCH(U$2,DATABASE!$1:$1,0))+0</f>
        <v>#N/A</v>
      </c>
      <c r="V28" s="45" t="e">
        <f>INDEX(DATABASE!$1:$10000,MATCH($Q28,DATABASE!$A:$A,0),MATCH(V$2,DATABASE!$1:$1,0))+0</f>
        <v>#N/A</v>
      </c>
      <c r="W28" s="45" t="e">
        <f>INDEX(DATABASE!$1:$10000,MATCH($Q28,DATABASE!$A:$A,0),MATCH(W$2,DATABASE!$1:$1,0))+0</f>
        <v>#N/A</v>
      </c>
      <c r="X28">
        <v>1</v>
      </c>
      <c r="Y28" s="44" t="str">
        <f>IF(AA28,R27/R28*1000,"")</f>
        <v/>
      </c>
      <c r="Z28" s="44" t="str">
        <f>IF(AA28,S27/S28*1000,"")</f>
        <v/>
      </c>
      <c r="AA28" s="43">
        <f t="shared" si="0"/>
        <v>0</v>
      </c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</row>
    <row r="29" spans="2:58" s="47" customFormat="1" ht="15.75" customHeight="1" x14ac:dyDescent="0.25">
      <c r="B29" t="s">
        <v>618</v>
      </c>
      <c r="C29" s="47" t="s">
        <v>694</v>
      </c>
      <c r="D29" s="6">
        <f>IF(NOT($X29),R29,"")/1000</f>
        <v>29.390400000000003</v>
      </c>
      <c r="E29" s="6">
        <f>IF(NOT($X29),S29,"")/1000</f>
        <v>29.390400000000003</v>
      </c>
      <c r="F29" s="69">
        <f t="shared" si="1"/>
        <v>0</v>
      </c>
      <c r="G29" s="68" t="e">
        <f>IF( AND( $X30, NOT(ISERR(R30)) ),R30/1000,"")</f>
        <v>#N/A</v>
      </c>
      <c r="H29" s="68" t="e">
        <f>IF( AND( $X30, NOT(ISERR(S30)) ),S30/1000,"")</f>
        <v>#N/A</v>
      </c>
      <c r="I29" s="68" t="str">
        <f>IF( AND( $X30, NOT(ISERR(Y30)) ),Y30,"")</f>
        <v/>
      </c>
      <c r="J29" s="68" t="str">
        <f>IF( AND( $X30, NOT(ISERR(Z30)) ),Z30,"")</f>
        <v/>
      </c>
      <c r="K29" s="11">
        <f t="shared" si="5"/>
        <v>29.390400000000003</v>
      </c>
      <c r="L29" s="11">
        <f t="shared" si="5"/>
        <v>0</v>
      </c>
      <c r="M29" s="11">
        <f t="shared" si="5"/>
        <v>0</v>
      </c>
      <c r="N29" s="11">
        <f t="shared" si="6"/>
        <v>29.390400000000003</v>
      </c>
      <c r="O29" s="11">
        <f t="shared" si="6"/>
        <v>0</v>
      </c>
      <c r="P29" s="11">
        <f t="shared" si="6"/>
        <v>0</v>
      </c>
      <c r="Q29" s="47" t="str">
        <f>CONCATENATE("Annual Building Utility Performance Summary End Uses ",B29," Electricity [kWh]")</f>
        <v>Annual Building Utility Performance Summary End Uses  Elevators and Escalators Electricity [kWh]</v>
      </c>
      <c r="R29" s="43">
        <f>INDEX(DATABASE!$1:$10000,MATCH($Q29,DATABASE!$A:$A,0),MATCH(R$2,DATABASE!$1:$1,0))+0</f>
        <v>29390.400000000001</v>
      </c>
      <c r="S29" s="43">
        <f t="shared" si="4"/>
        <v>29390.400000000001</v>
      </c>
      <c r="T29" s="45">
        <f>INDEX(DATABASE!$1:$10000,MATCH($Q29,DATABASE!$A:$A,0),MATCH(T$2,DATABASE!$1:$1,0))+0</f>
        <v>29390.400000000001</v>
      </c>
      <c r="U29" s="45">
        <f>INDEX(DATABASE!$1:$10000,MATCH($Q29,DATABASE!$A:$A,0),MATCH(U$2,DATABASE!$1:$1,0))+0</f>
        <v>29390.400000000001</v>
      </c>
      <c r="V29" s="45">
        <f>INDEX(DATABASE!$1:$10000,MATCH($Q29,DATABASE!$A:$A,0),MATCH(V$2,DATABASE!$1:$1,0))+0</f>
        <v>29390.400000000001</v>
      </c>
      <c r="W29" s="45">
        <f>INDEX(DATABASE!$1:$10000,MATCH($Q29,DATABASE!$A:$A,0),MATCH(W$2,DATABASE!$1:$1,0))+0</f>
        <v>29390.400000000001</v>
      </c>
      <c r="X29" s="6">
        <v>0</v>
      </c>
      <c r="Y29" s="44" t="str">
        <f>IF(AA29,#REF!/R29*1000,"")</f>
        <v/>
      </c>
      <c r="Z29" s="44" t="str">
        <f>IF(AA29,#REF!/S29*1000,"")</f>
        <v/>
      </c>
      <c r="AA29" s="43">
        <f t="shared" si="0"/>
        <v>0</v>
      </c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</row>
    <row r="30" spans="2:58" ht="15" customHeight="1" x14ac:dyDescent="0.25">
      <c r="C30" s="63"/>
      <c r="D30" s="43"/>
      <c r="E30" s="43"/>
      <c r="F30" s="69" t="str">
        <f t="shared" si="1"/>
        <v/>
      </c>
      <c r="G30" s="68" t="e">
        <f>IF( AND(#REF!, NOT( ISERR(#REF!)) ),#REF!/1000,"")</f>
        <v>#REF!</v>
      </c>
      <c r="H30" s="68" t="e">
        <f>IF( AND(#REF!, NOT( ISERR(#REF!)) ),#REF!/1000,"")</f>
        <v>#REF!</v>
      </c>
      <c r="I30" s="68" t="e">
        <f>IF( AND(#REF!, NOT( ISERR(#REF!)) ),#REF!,"")</f>
        <v>#REF!</v>
      </c>
      <c r="J30" s="68" t="e">
        <f>IF( AND(#REF!, NOT( ISERR(#REF!)) ),#REF!,"")</f>
        <v>#REF!</v>
      </c>
      <c r="K30" s="11">
        <f t="shared" si="5"/>
        <v>0</v>
      </c>
      <c r="L30" s="11">
        <f t="shared" si="5"/>
        <v>0</v>
      </c>
      <c r="M30" s="11">
        <f t="shared" si="5"/>
        <v>0</v>
      </c>
      <c r="N30" s="11">
        <f t="shared" si="6"/>
        <v>0</v>
      </c>
      <c r="O30" s="11">
        <f t="shared" si="6"/>
        <v>0</v>
      </c>
      <c r="P30" s="11">
        <f t="shared" si="6"/>
        <v>0</v>
      </c>
      <c r="R30" s="43" t="e">
        <f>INDEX(DATABASE!$1:$10000,MATCH($Q30,DATABASE!$A:$A,0),MATCH(R$2,DATABASE!$1:$1,0))+0</f>
        <v>#N/A</v>
      </c>
      <c r="S30" s="43" t="e">
        <f t="shared" si="4"/>
        <v>#N/A</v>
      </c>
      <c r="T30" s="45" t="e">
        <f>INDEX(DATABASE!$1:$10000,MATCH($Q30,DATABASE!$A:$A,0),MATCH(T$2,DATABASE!$1:$1,0))+0</f>
        <v>#N/A</v>
      </c>
      <c r="U30" s="45" t="e">
        <f>INDEX(DATABASE!$1:$10000,MATCH($Q30,DATABASE!$A:$A,0),MATCH(U$2,DATABASE!$1:$1,0))+0</f>
        <v>#N/A</v>
      </c>
      <c r="V30" s="45" t="e">
        <f>INDEX(DATABASE!$1:$10000,MATCH($Q30,DATABASE!$A:$A,0),MATCH(V$2,DATABASE!$1:$1,0))+0</f>
        <v>#N/A</v>
      </c>
      <c r="W30" s="45" t="e">
        <f>INDEX(DATABASE!$1:$10000,MATCH($Q30,DATABASE!$A:$A,0),MATCH(W$2,DATABASE!$1:$1,0))+0</f>
        <v>#N/A</v>
      </c>
      <c r="X30">
        <v>1</v>
      </c>
      <c r="Y30" s="44" t="str">
        <f>IF(AA30,R29/R30*1000,"")</f>
        <v/>
      </c>
      <c r="Z30" s="44" t="str">
        <f>IF(AA30,S29/S30*1000,"")</f>
        <v/>
      </c>
      <c r="AA30" s="43">
        <f t="shared" si="0"/>
        <v>0</v>
      </c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</row>
    <row r="31" spans="2:58" s="47" customFormat="1" ht="15.75" customHeight="1" x14ac:dyDescent="0.25">
      <c r="B31" t="s">
        <v>626</v>
      </c>
      <c r="C31" s="47" t="s">
        <v>694</v>
      </c>
      <c r="D31" s="6">
        <f>IF(NOT($X31),R31,"")/1000</f>
        <v>107.6366</v>
      </c>
      <c r="E31" s="6">
        <f>IF(NOT($X31),S31,"")/1000</f>
        <v>0</v>
      </c>
      <c r="F31" s="69" t="str">
        <f t="shared" si="1"/>
        <v/>
      </c>
      <c r="G31" s="68" t="e">
        <f>IF( AND( $X32, NOT(ISERR(R32)) ),R32/1000,"")</f>
        <v>#N/A</v>
      </c>
      <c r="H31" s="68" t="e">
        <f>IF( AND( $X32, NOT(ISERR(S32)) ),S32/1000,"")</f>
        <v>#N/A</v>
      </c>
      <c r="I31" s="68" t="str">
        <f>IF( AND( $X32, NOT(ISERR(Y32)) ),Y32,"")</f>
        <v/>
      </c>
      <c r="J31" s="68" t="str">
        <f>IF( AND( $X32, NOT(ISERR(Z32)) ),Z32,"")</f>
        <v/>
      </c>
      <c r="K31" s="11">
        <f t="shared" si="5"/>
        <v>107.6366</v>
      </c>
      <c r="L31" s="11">
        <f t="shared" si="5"/>
        <v>0</v>
      </c>
      <c r="M31" s="11">
        <f t="shared" si="5"/>
        <v>0</v>
      </c>
      <c r="N31" s="11">
        <f t="shared" si="6"/>
        <v>0</v>
      </c>
      <c r="O31" s="11">
        <f t="shared" si="6"/>
        <v>0</v>
      </c>
      <c r="P31" s="11">
        <f t="shared" si="6"/>
        <v>0</v>
      </c>
      <c r="Q31" s="47" t="str">
        <f>CONCATENATE("Annual Building Utility Performance Summary End Uses ",B31," Electricity [kWh]")</f>
        <v>Annual Building Utility Performance Summary End Uses Fans General Electricity [kWh]</v>
      </c>
      <c r="R31" s="43">
        <f>INDEX(DATABASE!$1:$10000,MATCH($Q31,DATABASE!$A:$A,0),MATCH(R$2,DATABASE!$1:$1,0))+0</f>
        <v>107636.6</v>
      </c>
      <c r="S31" s="43">
        <f t="shared" si="4"/>
        <v>0</v>
      </c>
      <c r="T31" s="45">
        <f>INDEX(DATABASE!$1:$10000,MATCH($Q31,DATABASE!$A:$A,0),MATCH(T$2,DATABASE!$1:$1,0))+0</f>
        <v>0</v>
      </c>
      <c r="U31" s="45">
        <f>INDEX(DATABASE!$1:$10000,MATCH($Q31,DATABASE!$A:$A,0),MATCH(U$2,DATABASE!$1:$1,0))+0</f>
        <v>0</v>
      </c>
      <c r="V31" s="45">
        <f>INDEX(DATABASE!$1:$10000,MATCH($Q31,DATABASE!$A:$A,0),MATCH(V$2,DATABASE!$1:$1,0))+0</f>
        <v>0</v>
      </c>
      <c r="W31" s="45">
        <f>INDEX(DATABASE!$1:$10000,MATCH($Q31,DATABASE!$A:$A,0),MATCH(W$2,DATABASE!$1:$1,0))+0</f>
        <v>0</v>
      </c>
      <c r="X31" s="6">
        <v>0</v>
      </c>
      <c r="Y31" s="44" t="str">
        <f>IF(AA31,#REF!/R31*1000,"")</f>
        <v/>
      </c>
      <c r="Z31" s="44" t="str">
        <f>IF(AA31,#REF!/S31*1000,"")</f>
        <v/>
      </c>
      <c r="AA31" s="43">
        <f t="shared" si="0"/>
        <v>0</v>
      </c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</row>
    <row r="32" spans="2:58" ht="15" customHeight="1" x14ac:dyDescent="0.25">
      <c r="C32" s="63"/>
      <c r="D32" s="43"/>
      <c r="E32" s="43"/>
      <c r="F32" s="69" t="str">
        <f t="shared" si="1"/>
        <v/>
      </c>
      <c r="G32" s="68" t="e">
        <f>IF( AND(#REF!, NOT( ISERR(#REF!)) ),#REF!/1000,"")</f>
        <v>#REF!</v>
      </c>
      <c r="H32" s="68" t="e">
        <f>IF( AND(#REF!, NOT( ISERR(#REF!)) ),#REF!/1000,"")</f>
        <v>#REF!</v>
      </c>
      <c r="I32" s="68" t="e">
        <f>IF( AND(#REF!, NOT( ISERR(#REF!)) ),#REF!,"")</f>
        <v>#REF!</v>
      </c>
      <c r="J32" s="68" t="e">
        <f>IF( AND(#REF!, NOT( ISERR(#REF!)) ),#REF!,"")</f>
        <v>#REF!</v>
      </c>
      <c r="K32" s="11">
        <f t="shared" si="5"/>
        <v>0</v>
      </c>
      <c r="L32" s="11">
        <f t="shared" si="5"/>
        <v>0</v>
      </c>
      <c r="M32" s="11">
        <f t="shared" si="5"/>
        <v>0</v>
      </c>
      <c r="N32" s="11">
        <f t="shared" si="6"/>
        <v>0</v>
      </c>
      <c r="O32" s="11">
        <f t="shared" si="6"/>
        <v>0</v>
      </c>
      <c r="P32" s="11">
        <f t="shared" si="6"/>
        <v>0</v>
      </c>
      <c r="R32" s="43" t="e">
        <f>INDEX(DATABASE!$1:$10000,MATCH($Q32,DATABASE!$A:$A,0),MATCH(R$2,DATABASE!$1:$1,0))+0</f>
        <v>#N/A</v>
      </c>
      <c r="S32" s="43" t="e">
        <f t="shared" si="4"/>
        <v>#N/A</v>
      </c>
      <c r="T32" s="45" t="e">
        <f>INDEX(DATABASE!$1:$10000,MATCH($Q32,DATABASE!$A:$A,0),MATCH(T$2,DATABASE!$1:$1,0))+0</f>
        <v>#N/A</v>
      </c>
      <c r="U32" s="45" t="e">
        <f>INDEX(DATABASE!$1:$10000,MATCH($Q32,DATABASE!$A:$A,0),MATCH(U$2,DATABASE!$1:$1,0))+0</f>
        <v>#N/A</v>
      </c>
      <c r="V32" s="45" t="e">
        <f>INDEX(DATABASE!$1:$10000,MATCH($Q32,DATABASE!$A:$A,0),MATCH(V$2,DATABASE!$1:$1,0))+0</f>
        <v>#N/A</v>
      </c>
      <c r="W32" s="45" t="e">
        <f>INDEX(DATABASE!$1:$10000,MATCH($Q32,DATABASE!$A:$A,0),MATCH(W$2,DATABASE!$1:$1,0))+0</f>
        <v>#N/A</v>
      </c>
      <c r="X32">
        <v>1</v>
      </c>
      <c r="Y32" s="44" t="str">
        <f>IF(AA32,R31/R32*1000,"")</f>
        <v/>
      </c>
      <c r="Z32" s="44" t="str">
        <f>IF(AA32,S31/S32*1000,"")</f>
        <v/>
      </c>
      <c r="AA32" s="43">
        <f t="shared" si="0"/>
        <v>0</v>
      </c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</row>
    <row r="33" spans="2:58" s="47" customFormat="1" ht="15.75" customHeight="1" x14ac:dyDescent="0.25">
      <c r="B33" t="s">
        <v>633</v>
      </c>
      <c r="C33" s="47" t="s">
        <v>694</v>
      </c>
      <c r="D33" s="6">
        <f>IF(NOT($X33),R33,"")/1000</f>
        <v>0</v>
      </c>
      <c r="E33" s="6">
        <f>IF(NOT($X33),S33,"")/1000</f>
        <v>0</v>
      </c>
      <c r="F33" s="69" t="str">
        <f t="shared" si="1"/>
        <v/>
      </c>
      <c r="G33" s="68" t="e">
        <f>IF( AND( $X34, NOT(ISERR(R34)) ),R34/1000,"")</f>
        <v>#N/A</v>
      </c>
      <c r="H33" s="68" t="e">
        <f>IF( AND( $X34, NOT(ISERR(S34)) ),S34/1000,"")</f>
        <v>#N/A</v>
      </c>
      <c r="I33" s="68" t="str">
        <f>IF( AND( $X34, NOT(ISERR(Y34)) ),Y34,"")</f>
        <v/>
      </c>
      <c r="J33" s="68" t="str">
        <f>IF( AND( $X34, NOT(ISERR(Z34)) ),Z34,"")</f>
        <v/>
      </c>
      <c r="K33" s="11">
        <f t="shared" si="5"/>
        <v>0</v>
      </c>
      <c r="L33" s="11">
        <f t="shared" si="5"/>
        <v>0</v>
      </c>
      <c r="M33" s="11">
        <f t="shared" si="5"/>
        <v>0</v>
      </c>
      <c r="N33" s="11">
        <f t="shared" si="6"/>
        <v>0</v>
      </c>
      <c r="O33" s="11">
        <f t="shared" si="6"/>
        <v>0</v>
      </c>
      <c r="P33" s="11">
        <f t="shared" si="6"/>
        <v>0</v>
      </c>
      <c r="Q33" s="47" t="str">
        <f>CONCATENATE("Annual Building Utility Performance Summary End Uses ",B33," Electricity [kWh]")</f>
        <v>Annual Building Utility Performance Summary End Uses Pumps General Electricity [kWh]</v>
      </c>
      <c r="R33" s="43">
        <f>INDEX(DATABASE!$1:$10000,MATCH($Q33,DATABASE!$A:$A,0),MATCH(R$2,DATABASE!$1:$1,0))+0</f>
        <v>0</v>
      </c>
      <c r="S33" s="43">
        <f t="shared" si="4"/>
        <v>0</v>
      </c>
      <c r="T33" s="45">
        <f>INDEX(DATABASE!$1:$10000,MATCH($Q33,DATABASE!$A:$A,0),MATCH(T$2,DATABASE!$1:$1,0))+0</f>
        <v>0</v>
      </c>
      <c r="U33" s="45">
        <f>INDEX(DATABASE!$1:$10000,MATCH($Q33,DATABASE!$A:$A,0),MATCH(U$2,DATABASE!$1:$1,0))+0</f>
        <v>0</v>
      </c>
      <c r="V33" s="45">
        <f>INDEX(DATABASE!$1:$10000,MATCH($Q33,DATABASE!$A:$A,0),MATCH(V$2,DATABASE!$1:$1,0))+0</f>
        <v>0</v>
      </c>
      <c r="W33" s="45">
        <f>INDEX(DATABASE!$1:$10000,MATCH($Q33,DATABASE!$A:$A,0),MATCH(W$2,DATABASE!$1:$1,0))+0</f>
        <v>0</v>
      </c>
      <c r="X33" s="6">
        <v>0</v>
      </c>
      <c r="Y33" s="44" t="str">
        <f>IF(AA33,#REF!/R33*1000,"")</f>
        <v/>
      </c>
      <c r="Z33" s="44" t="str">
        <f>IF(AA33,#REF!/S33*1000,"")</f>
        <v/>
      </c>
      <c r="AA33" s="43">
        <f t="shared" si="0"/>
        <v>0</v>
      </c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</row>
    <row r="34" spans="2:58" ht="15" customHeight="1" x14ac:dyDescent="0.25">
      <c r="C34" s="63"/>
      <c r="D34" s="43"/>
      <c r="E34" s="43"/>
      <c r="F34" s="69" t="str">
        <f t="shared" si="1"/>
        <v/>
      </c>
      <c r="G34" s="68" t="e">
        <f>IF( AND(#REF!, NOT( ISERR(#REF!)) ),#REF!/1000,"")</f>
        <v>#REF!</v>
      </c>
      <c r="H34" s="68" t="e">
        <f>IF( AND(#REF!, NOT( ISERR(#REF!)) ),#REF!/1000,"")</f>
        <v>#REF!</v>
      </c>
      <c r="I34" s="68" t="e">
        <f>IF( AND(#REF!, NOT( ISERR(#REF!)) ),#REF!,"")</f>
        <v>#REF!</v>
      </c>
      <c r="J34" s="68" t="e">
        <f>IF( AND(#REF!, NOT( ISERR(#REF!)) ),#REF!,"")</f>
        <v>#REF!</v>
      </c>
      <c r="K34" s="11">
        <f t="shared" si="5"/>
        <v>0</v>
      </c>
      <c r="L34" s="11">
        <f t="shared" si="5"/>
        <v>0</v>
      </c>
      <c r="M34" s="11">
        <f t="shared" si="5"/>
        <v>0</v>
      </c>
      <c r="N34" s="11">
        <f t="shared" si="6"/>
        <v>0</v>
      </c>
      <c r="O34" s="11">
        <f t="shared" si="6"/>
        <v>0</v>
      </c>
      <c r="P34" s="11">
        <f t="shared" si="6"/>
        <v>0</v>
      </c>
      <c r="R34" s="43" t="e">
        <f>INDEX(DATABASE!$1:$10000,MATCH($Q34,DATABASE!$A:$A,0),MATCH(R$2,DATABASE!$1:$1,0))+0</f>
        <v>#N/A</v>
      </c>
      <c r="S34" s="43" t="e">
        <f t="shared" si="4"/>
        <v>#N/A</v>
      </c>
      <c r="T34" s="45" t="e">
        <f>INDEX(DATABASE!$1:$10000,MATCH($Q34,DATABASE!$A:$A,0),MATCH(T$2,DATABASE!$1:$1,0))+0</f>
        <v>#N/A</v>
      </c>
      <c r="U34" s="45" t="e">
        <f>INDEX(DATABASE!$1:$10000,MATCH($Q34,DATABASE!$A:$A,0),MATCH(U$2,DATABASE!$1:$1,0))+0</f>
        <v>#N/A</v>
      </c>
      <c r="V34" s="45" t="e">
        <f>INDEX(DATABASE!$1:$10000,MATCH($Q34,DATABASE!$A:$A,0),MATCH(V$2,DATABASE!$1:$1,0))+0</f>
        <v>#N/A</v>
      </c>
      <c r="W34" s="45" t="e">
        <f>INDEX(DATABASE!$1:$10000,MATCH($Q34,DATABASE!$A:$A,0),MATCH(W$2,DATABASE!$1:$1,0))+0</f>
        <v>#N/A</v>
      </c>
      <c r="X34">
        <v>1</v>
      </c>
      <c r="Y34" s="44" t="str">
        <f>IF(AA34,R33/R34*1000,"")</f>
        <v/>
      </c>
      <c r="Z34" s="44" t="str">
        <f>IF(AA34,S33/S34*1000,"")</f>
        <v/>
      </c>
      <c r="AA34" s="43">
        <f t="shared" si="0"/>
        <v>0</v>
      </c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</row>
    <row r="35" spans="2:58" s="47" customFormat="1" ht="15.75" customHeight="1" x14ac:dyDescent="0.25">
      <c r="B35" t="s">
        <v>640</v>
      </c>
      <c r="C35" s="47" t="s">
        <v>694</v>
      </c>
      <c r="D35" s="6">
        <f>IF(NOT($X35),R35,"")/1000</f>
        <v>0</v>
      </c>
      <c r="E35" s="6">
        <f>IF(NOT($X35),S35,"")/1000</f>
        <v>0</v>
      </c>
      <c r="F35" s="69" t="str">
        <f t="shared" si="1"/>
        <v/>
      </c>
      <c r="G35" s="68" t="e">
        <f>IF( AND( $X36, NOT(ISERR(R36)) ),R36/1000,"")</f>
        <v>#N/A</v>
      </c>
      <c r="H35" s="68" t="e">
        <f>IF( AND( $X36, NOT(ISERR(S36)) ),S36/1000,"")</f>
        <v>#N/A</v>
      </c>
      <c r="I35" s="68" t="str">
        <f>IF( AND( $X36, NOT(ISERR(Y36)) ),Y36,"")</f>
        <v/>
      </c>
      <c r="J35" s="68" t="str">
        <f>IF( AND( $X36, NOT(ISERR(Z36)) ),Z36,"")</f>
        <v/>
      </c>
      <c r="K35" s="11">
        <f t="shared" si="5"/>
        <v>0</v>
      </c>
      <c r="L35" s="11">
        <f t="shared" si="5"/>
        <v>0</v>
      </c>
      <c r="M35" s="11">
        <f t="shared" si="5"/>
        <v>0</v>
      </c>
      <c r="N35" s="11">
        <f t="shared" si="6"/>
        <v>0</v>
      </c>
      <c r="O35" s="11">
        <f t="shared" si="6"/>
        <v>0</v>
      </c>
      <c r="P35" s="11">
        <f t="shared" si="6"/>
        <v>0</v>
      </c>
      <c r="Q35" s="47" t="str">
        <f>CONCATENATE("Annual Building Utility Performance Summary End Uses ",B35," Electricity [kWh]")</f>
        <v>Annual Building Utility Performance Summary End Uses Heat Rejection General Electricity [kWh]</v>
      </c>
      <c r="R35" s="43">
        <f>INDEX(DATABASE!$1:$10000,MATCH($Q35,DATABASE!$A:$A,0),MATCH(R$2,DATABASE!$1:$1,0))+0</f>
        <v>0</v>
      </c>
      <c r="S35" s="43">
        <f t="shared" si="4"/>
        <v>0</v>
      </c>
      <c r="T35" s="45">
        <f>INDEX(DATABASE!$1:$10000,MATCH($Q35,DATABASE!$A:$A,0),MATCH(T$2,DATABASE!$1:$1,0))+0</f>
        <v>0</v>
      </c>
      <c r="U35" s="45">
        <f>INDEX(DATABASE!$1:$10000,MATCH($Q35,DATABASE!$A:$A,0),MATCH(U$2,DATABASE!$1:$1,0))+0</f>
        <v>0</v>
      </c>
      <c r="V35" s="45">
        <f>INDEX(DATABASE!$1:$10000,MATCH($Q35,DATABASE!$A:$A,0),MATCH(V$2,DATABASE!$1:$1,0))+0</f>
        <v>0</v>
      </c>
      <c r="W35" s="45">
        <f>INDEX(DATABASE!$1:$10000,MATCH($Q35,DATABASE!$A:$A,0),MATCH(W$2,DATABASE!$1:$1,0))+0</f>
        <v>0</v>
      </c>
      <c r="X35" s="6">
        <v>0</v>
      </c>
      <c r="Y35" s="44" t="str">
        <f>IF(AA35,#REF!/R35*1000,"")</f>
        <v/>
      </c>
      <c r="Z35" s="44" t="str">
        <f>IF(AA35,#REF!/S35*1000,"")</f>
        <v/>
      </c>
      <c r="AA35" s="43">
        <f t="shared" si="0"/>
        <v>0</v>
      </c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</row>
    <row r="36" spans="2:58" ht="15" customHeight="1" x14ac:dyDescent="0.25">
      <c r="C36" s="63"/>
      <c r="D36" s="43"/>
      <c r="E36" s="43"/>
      <c r="F36" s="69" t="str">
        <f t="shared" si="1"/>
        <v/>
      </c>
      <c r="G36" s="68" t="str">
        <f>IF( AND( $X7, NOT(ISERR(R7)) ),R7/1000,"")</f>
        <v/>
      </c>
      <c r="H36" s="68" t="str">
        <f>IF( AND( $X7, NOT(ISERR(S7)) ),S7/1000,"")</f>
        <v/>
      </c>
      <c r="I36" s="68" t="str">
        <f>IF( AND( $X7, NOT(ISERR(Y7)) ),Y7,"")</f>
        <v/>
      </c>
      <c r="J36" s="68" t="str">
        <f>IF( AND( $X7, NOT(ISERR(Z7)) ),Z7,"")</f>
        <v/>
      </c>
      <c r="K36" s="11">
        <f t="shared" si="5"/>
        <v>0</v>
      </c>
      <c r="L36" s="11">
        <f t="shared" si="5"/>
        <v>0</v>
      </c>
      <c r="M36" s="11">
        <f t="shared" si="5"/>
        <v>0</v>
      </c>
      <c r="N36" s="11">
        <f t="shared" si="6"/>
        <v>0</v>
      </c>
      <c r="O36" s="11">
        <f t="shared" si="6"/>
        <v>0</v>
      </c>
      <c r="P36" s="11">
        <f t="shared" si="6"/>
        <v>0</v>
      </c>
      <c r="R36" s="43" t="e">
        <f>INDEX(DATABASE!$1:$10000,MATCH($Q36,DATABASE!$A:$A,0),MATCH(R$2,DATABASE!$1:$1,0))+0</f>
        <v>#N/A</v>
      </c>
      <c r="S36" s="43" t="e">
        <f t="shared" si="4"/>
        <v>#N/A</v>
      </c>
      <c r="T36" s="45" t="e">
        <f>INDEX(DATABASE!$1:$10000,MATCH($Q36,DATABASE!$A:$A,0),MATCH(T$2,DATABASE!$1:$1,0))+0</f>
        <v>#N/A</v>
      </c>
      <c r="U36" s="45" t="e">
        <f>INDEX(DATABASE!$1:$10000,MATCH($Q36,DATABASE!$A:$A,0),MATCH(U$2,DATABASE!$1:$1,0))+0</f>
        <v>#N/A</v>
      </c>
      <c r="V36" s="45" t="e">
        <f>INDEX(DATABASE!$1:$10000,MATCH($Q36,DATABASE!$A:$A,0),MATCH(V$2,DATABASE!$1:$1,0))+0</f>
        <v>#N/A</v>
      </c>
      <c r="W36" s="45" t="e">
        <f>INDEX(DATABASE!$1:$10000,MATCH($Q36,DATABASE!$A:$A,0),MATCH(W$2,DATABASE!$1:$1,0))+0</f>
        <v>#N/A</v>
      </c>
      <c r="X36">
        <v>1</v>
      </c>
      <c r="Y36" s="44" t="str">
        <f>IF(AA36,R35/R36*1000,"")</f>
        <v/>
      </c>
      <c r="Z36" s="44" t="str">
        <f>IF(AA36,S35/S36*1000,"")</f>
        <v/>
      </c>
      <c r="AA36" s="43">
        <f t="shared" si="0"/>
        <v>0</v>
      </c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</row>
    <row r="37" spans="2:58" ht="15.75" customHeight="1" x14ac:dyDescent="0.25">
      <c r="B37" t="s">
        <v>647</v>
      </c>
      <c r="C37" s="47" t="s">
        <v>694</v>
      </c>
      <c r="D37" s="6">
        <f>IF(NOT($X37),R37,"")/1000</f>
        <v>0</v>
      </c>
      <c r="E37" s="6">
        <f>IF(NOT($X37),S37,"")/1000</f>
        <v>0</v>
      </c>
      <c r="F37" s="69" t="str">
        <f t="shared" si="1"/>
        <v/>
      </c>
      <c r="G37" s="68" t="e">
        <f>IF( AND( $X38, NOT(ISERR(R38)) ),R38/1000,"")</f>
        <v>#N/A</v>
      </c>
      <c r="H37" s="68" t="e">
        <f>IF( AND( $X38, NOT(ISERR(S38)) ),S38/1000,"")</f>
        <v>#N/A</v>
      </c>
      <c r="I37" s="68" t="str">
        <f>IF( AND( $X38, NOT(ISERR(Y38)) ),Y38,"")</f>
        <v/>
      </c>
      <c r="J37" s="68" t="str">
        <f>IF( AND( $X38, NOT(ISERR(Z38)) ),Z38,"")</f>
        <v/>
      </c>
      <c r="K37" s="11">
        <f t="shared" si="5"/>
        <v>0</v>
      </c>
      <c r="L37" s="11">
        <f t="shared" si="5"/>
        <v>0</v>
      </c>
      <c r="M37" s="11">
        <f t="shared" si="5"/>
        <v>0</v>
      </c>
      <c r="N37" s="11">
        <f t="shared" si="6"/>
        <v>0</v>
      </c>
      <c r="O37" s="11">
        <f t="shared" si="6"/>
        <v>0</v>
      </c>
      <c r="P37" s="11">
        <f t="shared" si="6"/>
        <v>0</v>
      </c>
      <c r="Q37" s="47" t="str">
        <f>CONCATENATE("Annual Building Utility Performance Summary End Uses ",B37," Electricity [kWh]")</f>
        <v>Annual Building Utility Performance Summary End Uses Humidification General Electricity [kWh]</v>
      </c>
      <c r="R37" s="43">
        <f>INDEX(DATABASE!$1:$10000,MATCH($Q37,DATABASE!$A:$A,0),MATCH(R$2,DATABASE!$1:$1,0))+0</f>
        <v>0</v>
      </c>
      <c r="S37" s="43">
        <f t="shared" si="4"/>
        <v>0</v>
      </c>
      <c r="T37" s="45">
        <f>INDEX(DATABASE!$1:$10000,MATCH($Q37,DATABASE!$A:$A,0),MATCH(T$2,DATABASE!$1:$1,0))+0</f>
        <v>0</v>
      </c>
      <c r="U37" s="45">
        <f>INDEX(DATABASE!$1:$10000,MATCH($Q37,DATABASE!$A:$A,0),MATCH(U$2,DATABASE!$1:$1,0))+0</f>
        <v>0</v>
      </c>
      <c r="V37" s="45">
        <f>INDEX(DATABASE!$1:$10000,MATCH($Q37,DATABASE!$A:$A,0),MATCH(V$2,DATABASE!$1:$1,0))+0</f>
        <v>0</v>
      </c>
      <c r="W37" s="45">
        <f>INDEX(DATABASE!$1:$10000,MATCH($Q37,DATABASE!$A:$A,0),MATCH(W$2,DATABASE!$1:$1,0))+0</f>
        <v>0</v>
      </c>
      <c r="X37" s="6">
        <v>0</v>
      </c>
      <c r="Y37" s="44" t="str">
        <f>IF(AA37,#REF!/R37*1000,"")</f>
        <v/>
      </c>
      <c r="Z37" s="44" t="str">
        <f>IF(AA37,#REF!/S37*1000,"")</f>
        <v/>
      </c>
      <c r="AA37" s="43">
        <f t="shared" si="0"/>
        <v>0</v>
      </c>
      <c r="AB37" s="29"/>
    </row>
    <row r="38" spans="2:58" ht="15.75" customHeight="1" x14ac:dyDescent="0.25">
      <c r="C38" s="63"/>
      <c r="D38" s="43"/>
      <c r="E38" s="43"/>
      <c r="F38" s="69" t="str">
        <f t="shared" si="1"/>
        <v/>
      </c>
      <c r="G38" s="68" t="str">
        <f>IF( AND( $X9, NOT(ISERR(R9)) ),R9/1000,"")</f>
        <v/>
      </c>
      <c r="H38" s="68" t="str">
        <f>IF( AND( $X9, NOT(ISERR(S9)) ),S9/1000,"")</f>
        <v/>
      </c>
      <c r="I38" s="68" t="str">
        <f>IF( AND( $X9, NOT(ISERR(Y9)) ),Y9,"")</f>
        <v/>
      </c>
      <c r="J38" s="68" t="str">
        <f>IF( AND( $X9, NOT(ISERR(Z9)) ),Z9,"")</f>
        <v/>
      </c>
      <c r="K38" s="11">
        <f t="shared" si="5"/>
        <v>0</v>
      </c>
      <c r="L38" s="11">
        <f t="shared" si="5"/>
        <v>0</v>
      </c>
      <c r="M38" s="11">
        <f t="shared" si="5"/>
        <v>0</v>
      </c>
      <c r="N38" s="11">
        <f t="shared" si="6"/>
        <v>0</v>
      </c>
      <c r="O38" s="11">
        <f t="shared" si="6"/>
        <v>0</v>
      </c>
      <c r="P38" s="11">
        <f t="shared" si="6"/>
        <v>0</v>
      </c>
      <c r="R38" s="43" t="e">
        <f>INDEX(DATABASE!$1:$10000,MATCH($Q38,DATABASE!$A:$A,0),MATCH(R$2,DATABASE!$1:$1,0))+0</f>
        <v>#N/A</v>
      </c>
      <c r="S38" s="43" t="e">
        <f t="shared" si="4"/>
        <v>#N/A</v>
      </c>
      <c r="T38" s="45" t="e">
        <f>INDEX(DATABASE!$1:$10000,MATCH($Q38,DATABASE!$A:$A,0),MATCH(T$2,DATABASE!$1:$1,0))+0</f>
        <v>#N/A</v>
      </c>
      <c r="U38" s="45" t="e">
        <f>INDEX(DATABASE!$1:$10000,MATCH($Q38,DATABASE!$A:$A,0),MATCH(U$2,DATABASE!$1:$1,0))+0</f>
        <v>#N/A</v>
      </c>
      <c r="V38" s="45" t="e">
        <f>INDEX(DATABASE!$1:$10000,MATCH($Q38,DATABASE!$A:$A,0),MATCH(V$2,DATABASE!$1:$1,0))+0</f>
        <v>#N/A</v>
      </c>
      <c r="W38" s="45" t="e">
        <f>INDEX(DATABASE!$1:$10000,MATCH($Q38,DATABASE!$A:$A,0),MATCH(W$2,DATABASE!$1:$1,0))+0</f>
        <v>#N/A</v>
      </c>
      <c r="X38">
        <v>1</v>
      </c>
      <c r="Y38" s="44" t="str">
        <f>IF(AA38,R37/R38*1000,"")</f>
        <v/>
      </c>
      <c r="Z38" s="44" t="str">
        <f>IF(AA38,S37/S38*1000,"")</f>
        <v/>
      </c>
      <c r="AA38" s="43">
        <f t="shared" si="0"/>
        <v>0</v>
      </c>
      <c r="AB38" s="45"/>
    </row>
    <row r="39" spans="2:58" ht="15.75" customHeight="1" x14ac:dyDescent="0.25">
      <c r="B39" t="s">
        <v>654</v>
      </c>
      <c r="C39" s="47" t="s">
        <v>694</v>
      </c>
      <c r="D39" s="6">
        <f>IF(NOT($X39),R39,"")/1000</f>
        <v>0</v>
      </c>
      <c r="E39" s="6">
        <f>IF(NOT($X39),S39,"")/1000</f>
        <v>0</v>
      </c>
      <c r="F39" s="69" t="str">
        <f t="shared" si="1"/>
        <v/>
      </c>
      <c r="G39" s="68" t="e">
        <f>IF( AND( $X40, NOT(ISERR(R40)) ),R40/1000,"")</f>
        <v>#N/A</v>
      </c>
      <c r="H39" s="68" t="e">
        <f>IF( AND( $X40, NOT(ISERR(S40)) ),S40/1000,"")</f>
        <v>#N/A</v>
      </c>
      <c r="I39" s="68" t="str">
        <f>IF( AND( $X40, NOT(ISERR(Y40)) ),Y40,"")</f>
        <v/>
      </c>
      <c r="J39" s="68" t="str">
        <f>IF( AND( $X40, NOT(ISERR(Z40)) ),Z40,"")</f>
        <v/>
      </c>
      <c r="K39" s="11">
        <f t="shared" si="5"/>
        <v>0</v>
      </c>
      <c r="L39" s="11">
        <f t="shared" si="5"/>
        <v>0</v>
      </c>
      <c r="M39" s="11">
        <f t="shared" si="5"/>
        <v>0</v>
      </c>
      <c r="N39" s="11">
        <f t="shared" si="6"/>
        <v>0</v>
      </c>
      <c r="O39" s="11">
        <f t="shared" si="6"/>
        <v>0</v>
      </c>
      <c r="P39" s="11">
        <f t="shared" si="6"/>
        <v>0</v>
      </c>
      <c r="Q39" s="47" t="str">
        <f>CONCATENATE("Annual Building Utility Performance Summary End Uses ",B39," Electricity [kWh]")</f>
        <v>Annual Building Utility Performance Summary End Uses Heat Recovery General Electricity [kWh]</v>
      </c>
      <c r="R39" s="43">
        <f>INDEX(DATABASE!$1:$10000,MATCH($Q39,DATABASE!$A:$A,0),MATCH(R$2,DATABASE!$1:$1,0))+0</f>
        <v>0</v>
      </c>
      <c r="S39" s="43">
        <f t="shared" si="4"/>
        <v>0</v>
      </c>
      <c r="T39" s="45">
        <f>INDEX(DATABASE!$1:$10000,MATCH($Q39,DATABASE!$A:$A,0),MATCH(T$2,DATABASE!$1:$1,0))+0</f>
        <v>0</v>
      </c>
      <c r="U39" s="45">
        <f>INDEX(DATABASE!$1:$10000,MATCH($Q39,DATABASE!$A:$A,0),MATCH(U$2,DATABASE!$1:$1,0))+0</f>
        <v>0</v>
      </c>
      <c r="V39" s="45">
        <f>INDEX(DATABASE!$1:$10000,MATCH($Q39,DATABASE!$A:$A,0),MATCH(V$2,DATABASE!$1:$1,0))+0</f>
        <v>0</v>
      </c>
      <c r="W39" s="45">
        <f>INDEX(DATABASE!$1:$10000,MATCH($Q39,DATABASE!$A:$A,0),MATCH(W$2,DATABASE!$1:$1,0))+0</f>
        <v>0</v>
      </c>
      <c r="X39" s="6">
        <v>0</v>
      </c>
      <c r="Y39" s="44" t="str">
        <f>IF(AA39,#REF!/R39*1000,"")</f>
        <v/>
      </c>
      <c r="Z39" s="44" t="str">
        <f>IF(AA39,#REF!/S39*1000,"")</f>
        <v/>
      </c>
      <c r="AA39" s="43">
        <f t="shared" si="0"/>
        <v>0</v>
      </c>
      <c r="AB39" s="29"/>
    </row>
    <row r="40" spans="2:58" ht="15.75" customHeight="1" x14ac:dyDescent="0.25">
      <c r="C40" s="63"/>
      <c r="D40" s="43"/>
      <c r="E40" s="43"/>
      <c r="F40" s="69" t="str">
        <f t="shared" si="1"/>
        <v/>
      </c>
      <c r="G40" s="68" t="str">
        <f>IF( AND( $X11, NOT(ISERR(R11)) ),R11/1000,"")</f>
        <v/>
      </c>
      <c r="H40" s="68" t="str">
        <f>IF( AND( $X11, NOT(ISERR(S11)) ),S11/1000,"")</f>
        <v/>
      </c>
      <c r="I40" s="68" t="str">
        <f>IF( AND( $X11, NOT(ISERR(Y11)) ),Y11,"")</f>
        <v/>
      </c>
      <c r="J40" s="68" t="str">
        <f>IF( AND( $X11, NOT(ISERR(Z11)) ),Z11,"")</f>
        <v/>
      </c>
      <c r="K40" s="11">
        <f t="shared" si="5"/>
        <v>0</v>
      </c>
      <c r="L40" s="11">
        <f t="shared" si="5"/>
        <v>0</v>
      </c>
      <c r="M40" s="11">
        <f t="shared" si="5"/>
        <v>0</v>
      </c>
      <c r="N40" s="11">
        <f t="shared" si="6"/>
        <v>0</v>
      </c>
      <c r="O40" s="11">
        <f t="shared" si="6"/>
        <v>0</v>
      </c>
      <c r="P40" s="11">
        <f t="shared" si="6"/>
        <v>0</v>
      </c>
      <c r="R40" s="43" t="e">
        <f>INDEX(DATABASE!$1:$10000,MATCH($Q40,DATABASE!$A:$A,0),MATCH(R$2,DATABASE!$1:$1,0))+0</f>
        <v>#N/A</v>
      </c>
      <c r="S40" s="43" t="e">
        <f t="shared" si="4"/>
        <v>#N/A</v>
      </c>
      <c r="T40" s="45" t="e">
        <f>INDEX(DATABASE!$1:$10000,MATCH($Q40,DATABASE!$A:$A,0),MATCH(T$2,DATABASE!$1:$1,0))+0</f>
        <v>#N/A</v>
      </c>
      <c r="U40" s="45" t="e">
        <f>INDEX(DATABASE!$1:$10000,MATCH($Q40,DATABASE!$A:$A,0),MATCH(U$2,DATABASE!$1:$1,0))+0</f>
        <v>#N/A</v>
      </c>
      <c r="V40" s="45" t="e">
        <f>INDEX(DATABASE!$1:$10000,MATCH($Q40,DATABASE!$A:$A,0),MATCH(V$2,DATABASE!$1:$1,0))+0</f>
        <v>#N/A</v>
      </c>
      <c r="W40" s="45" t="e">
        <f>INDEX(DATABASE!$1:$10000,MATCH($Q40,DATABASE!$A:$A,0),MATCH(W$2,DATABASE!$1:$1,0))+0</f>
        <v>#N/A</v>
      </c>
      <c r="X40">
        <v>1</v>
      </c>
      <c r="Y40" s="44" t="str">
        <f>IF(AA40,R39/R40*1000,"")</f>
        <v/>
      </c>
      <c r="Z40" s="44" t="str">
        <f>IF(AA40,S39/S40*1000,"")</f>
        <v/>
      </c>
      <c r="AA40" s="43">
        <f t="shared" si="0"/>
        <v>0</v>
      </c>
      <c r="AB40" s="45"/>
    </row>
    <row r="41" spans="2:58" ht="15.75" customHeight="1" x14ac:dyDescent="0.25">
      <c r="B41" t="s">
        <v>661</v>
      </c>
      <c r="C41" s="47" t="s">
        <v>694</v>
      </c>
      <c r="D41" s="6">
        <f>IF(NOT($X41),R41,"")/1000</f>
        <v>0</v>
      </c>
      <c r="E41" s="6">
        <f>IF(NOT($X41),S41,"")/1000</f>
        <v>0</v>
      </c>
      <c r="F41" s="69" t="str">
        <f t="shared" si="1"/>
        <v/>
      </c>
      <c r="G41" s="68" t="e">
        <f>IF( AND( $X42, NOT(ISERR(R42)) ),R42/1000,"")</f>
        <v>#N/A</v>
      </c>
      <c r="H41" s="68" t="e">
        <f>IF( AND( $X42, NOT(ISERR(S42)) ),S42/1000,"")</f>
        <v>#N/A</v>
      </c>
      <c r="I41" s="68" t="str">
        <f>IF( AND( $X42, NOT(ISERR(Y42)) ),Y42,"")</f>
        <v/>
      </c>
      <c r="J41" s="68" t="str">
        <f>IF( AND( $X42, NOT(ISERR(Z42)) ),Z42,"")</f>
        <v/>
      </c>
      <c r="K41" s="11">
        <f t="shared" si="5"/>
        <v>0</v>
      </c>
      <c r="L41" s="11">
        <f t="shared" si="5"/>
        <v>0</v>
      </c>
      <c r="M41" s="11">
        <f t="shared" si="5"/>
        <v>0</v>
      </c>
      <c r="N41" s="11">
        <f t="shared" si="6"/>
        <v>0</v>
      </c>
      <c r="O41" s="11">
        <f t="shared" si="6"/>
        <v>0</v>
      </c>
      <c r="P41" s="11">
        <f t="shared" si="6"/>
        <v>0</v>
      </c>
      <c r="Q41" s="47" t="str">
        <f>CONCATENATE("Annual Building Utility Performance Summary End Uses ",B41," Electricity [kWh]")</f>
        <v>Annual Building Utility Performance Summary End Uses Water Systems General Electricity [kWh]</v>
      </c>
      <c r="R41" s="43">
        <f>INDEX(DATABASE!$1:$10000,MATCH($Q41,DATABASE!$A:$A,0),MATCH(R$2,DATABASE!$1:$1,0))+0</f>
        <v>0</v>
      </c>
      <c r="S41" s="43">
        <f t="shared" si="4"/>
        <v>0</v>
      </c>
      <c r="T41" s="45">
        <f>INDEX(DATABASE!$1:$10000,MATCH($Q41,DATABASE!$A:$A,0),MATCH(T$2,DATABASE!$1:$1,0))+0</f>
        <v>0</v>
      </c>
      <c r="U41" s="45">
        <f>INDEX(DATABASE!$1:$10000,MATCH($Q41,DATABASE!$A:$A,0),MATCH(U$2,DATABASE!$1:$1,0))+0</f>
        <v>0</v>
      </c>
      <c r="V41" s="45">
        <f>INDEX(DATABASE!$1:$10000,MATCH($Q41,DATABASE!$A:$A,0),MATCH(V$2,DATABASE!$1:$1,0))+0</f>
        <v>0</v>
      </c>
      <c r="W41" s="45">
        <f>INDEX(DATABASE!$1:$10000,MATCH($Q41,DATABASE!$A:$A,0),MATCH(W$2,DATABASE!$1:$1,0))+0</f>
        <v>0</v>
      </c>
      <c r="X41" s="6">
        <v>0</v>
      </c>
      <c r="Y41" s="44" t="str">
        <f>IF(AA41,#REF!/R41*1000,"")</f>
        <v/>
      </c>
      <c r="Z41" s="44" t="str">
        <f>IF(AA41,#REF!/S41*1000,"")</f>
        <v/>
      </c>
      <c r="AA41" s="43">
        <f t="shared" si="0"/>
        <v>0</v>
      </c>
      <c r="AB41" s="29"/>
    </row>
    <row r="42" spans="2:58" ht="15.75" customHeight="1" x14ac:dyDescent="0.25">
      <c r="C42" s="63"/>
      <c r="D42" s="43"/>
      <c r="E42" s="43"/>
      <c r="F42" s="69" t="str">
        <f t="shared" si="1"/>
        <v/>
      </c>
      <c r="G42" s="68" t="str">
        <f>IF( AND( $X13, NOT(ISERR(R13)) ),R13/1000,"")</f>
        <v/>
      </c>
      <c r="H42" s="68" t="str">
        <f>IF( AND( $X13, NOT(ISERR(S13)) ),S13/1000,"")</f>
        <v/>
      </c>
      <c r="I42" s="68" t="str">
        <f>IF( AND( $X13, NOT(ISERR(Y13)) ),Y13,"")</f>
        <v/>
      </c>
      <c r="J42" s="68" t="str">
        <f>IF( AND( $X13, NOT(ISERR(Z13)) ),Z13,"")</f>
        <v/>
      </c>
      <c r="K42" s="11">
        <f t="shared" si="5"/>
        <v>0</v>
      </c>
      <c r="L42" s="11">
        <f t="shared" si="5"/>
        <v>0</v>
      </c>
      <c r="M42" s="11">
        <f t="shared" si="5"/>
        <v>0</v>
      </c>
      <c r="N42" s="11">
        <f t="shared" si="6"/>
        <v>0</v>
      </c>
      <c r="O42" s="11">
        <f t="shared" si="6"/>
        <v>0</v>
      </c>
      <c r="P42" s="11">
        <f t="shared" si="6"/>
        <v>0</v>
      </c>
      <c r="R42" s="43" t="e">
        <f>INDEX(DATABASE!$1:$10000,MATCH($Q42,DATABASE!$A:$A,0),MATCH(R$2,DATABASE!$1:$1,0))+0</f>
        <v>#N/A</v>
      </c>
      <c r="S42" s="43" t="e">
        <f t="shared" si="4"/>
        <v>#N/A</v>
      </c>
      <c r="T42" s="45" t="e">
        <f>INDEX(DATABASE!$1:$10000,MATCH($Q42,DATABASE!$A:$A,0),MATCH(T$2,DATABASE!$1:$1,0))+0</f>
        <v>#N/A</v>
      </c>
      <c r="U42" s="45" t="e">
        <f>INDEX(DATABASE!$1:$10000,MATCH($Q42,DATABASE!$A:$A,0),MATCH(U$2,DATABASE!$1:$1,0))+0</f>
        <v>#N/A</v>
      </c>
      <c r="V42" s="45" t="e">
        <f>INDEX(DATABASE!$1:$10000,MATCH($Q42,DATABASE!$A:$A,0),MATCH(V$2,DATABASE!$1:$1,0))+0</f>
        <v>#N/A</v>
      </c>
      <c r="W42" s="45" t="e">
        <f>INDEX(DATABASE!$1:$10000,MATCH($Q42,DATABASE!$A:$A,0),MATCH(W$2,DATABASE!$1:$1,0))+0</f>
        <v>#N/A</v>
      </c>
      <c r="X42">
        <v>1</v>
      </c>
      <c r="Y42" s="44" t="str">
        <f>IF(AA42,R41/R42*1000,"")</f>
        <v/>
      </c>
      <c r="Z42" s="44" t="str">
        <f>IF(AA42,S41/S42*1000,"")</f>
        <v/>
      </c>
      <c r="AA42" s="43">
        <f t="shared" si="0"/>
        <v>0</v>
      </c>
      <c r="AB42" s="45"/>
    </row>
    <row r="43" spans="2:58" ht="15" customHeight="1" x14ac:dyDescent="0.25">
      <c r="B43" t="s">
        <v>668</v>
      </c>
      <c r="C43" s="47" t="s">
        <v>694</v>
      </c>
      <c r="D43" s="6">
        <f>IF(NOT($X43),R43,"")/1000</f>
        <v>0</v>
      </c>
      <c r="E43" s="6">
        <f>IF(NOT($X43),S43,"")/1000</f>
        <v>0</v>
      </c>
      <c r="F43" s="69" t="str">
        <f t="shared" si="1"/>
        <v/>
      </c>
      <c r="G43" s="68" t="e">
        <f>IF( AND( $X44, NOT(ISERR(R44)) ),R44/1000,"")</f>
        <v>#N/A</v>
      </c>
      <c r="H43" s="68" t="e">
        <f>IF( AND( $X44, NOT(ISERR(S44)) ),S44/1000,"")</f>
        <v>#N/A</v>
      </c>
      <c r="I43" s="68" t="str">
        <f>IF( AND( $X44, NOT(ISERR(Y44)) ),Y44,"")</f>
        <v/>
      </c>
      <c r="J43" s="68" t="str">
        <f>IF( AND( $X44, NOT(ISERR(Z44)) ),Z44,"")</f>
        <v/>
      </c>
      <c r="K43" s="11">
        <f t="shared" si="5"/>
        <v>0</v>
      </c>
      <c r="L43" s="11">
        <f t="shared" si="5"/>
        <v>0</v>
      </c>
      <c r="M43" s="11">
        <f t="shared" si="5"/>
        <v>0</v>
      </c>
      <c r="N43" s="11">
        <f t="shared" si="6"/>
        <v>0</v>
      </c>
      <c r="O43" s="11">
        <f t="shared" si="6"/>
        <v>0</v>
      </c>
      <c r="P43" s="11">
        <f t="shared" si="6"/>
        <v>0</v>
      </c>
      <c r="Q43" s="47" t="str">
        <f>CONCATENATE("Annual Building Utility Performance Summary End Uses ",B43," Electricity [kWh]")</f>
        <v>Annual Building Utility Performance Summary End Uses Refrigeration General Electricity [kWh]</v>
      </c>
      <c r="R43" s="43">
        <f>INDEX(DATABASE!$1:$10000,MATCH($Q43,DATABASE!$A:$A,0),MATCH(R$2,DATABASE!$1:$1,0))+0</f>
        <v>0</v>
      </c>
      <c r="S43" s="43">
        <f t="shared" si="4"/>
        <v>0</v>
      </c>
      <c r="T43" s="45">
        <f>INDEX(DATABASE!$1:$10000,MATCH($Q43,DATABASE!$A:$A,0),MATCH(T$2,DATABASE!$1:$1,0))+0</f>
        <v>0</v>
      </c>
      <c r="U43" s="45">
        <f>INDEX(DATABASE!$1:$10000,MATCH($Q43,DATABASE!$A:$A,0),MATCH(U$2,DATABASE!$1:$1,0))+0</f>
        <v>0</v>
      </c>
      <c r="V43" s="45">
        <f>INDEX(DATABASE!$1:$10000,MATCH($Q43,DATABASE!$A:$A,0),MATCH(V$2,DATABASE!$1:$1,0))+0</f>
        <v>0</v>
      </c>
      <c r="W43" s="45">
        <f>INDEX(DATABASE!$1:$10000,MATCH($Q43,DATABASE!$A:$A,0),MATCH(W$2,DATABASE!$1:$1,0))+0</f>
        <v>0</v>
      </c>
      <c r="X43" s="6">
        <v>0</v>
      </c>
      <c r="Y43" s="44" t="str">
        <f>IF(AA43,#REF!/R43*1000,"")</f>
        <v/>
      </c>
      <c r="Z43" s="44" t="str">
        <f>IF(AA43,#REF!/S43*1000,"")</f>
        <v/>
      </c>
      <c r="AA43" s="43">
        <f t="shared" si="0"/>
        <v>0</v>
      </c>
      <c r="AB43" s="29"/>
    </row>
    <row r="44" spans="2:58" ht="15.75" customHeight="1" x14ac:dyDescent="0.25">
      <c r="C44" s="63"/>
      <c r="D44" s="43"/>
      <c r="E44" s="43"/>
      <c r="F44" s="69" t="str">
        <f t="shared" si="1"/>
        <v/>
      </c>
      <c r="G44" s="68" t="str">
        <f>IF( AND( $X15, NOT(ISERR(R15)) ),R15/1000,"")</f>
        <v/>
      </c>
      <c r="H44" s="68" t="str">
        <f>IF( AND( $X15, NOT(ISERR(S15)) ),S15/1000,"")</f>
        <v/>
      </c>
      <c r="I44" s="68" t="str">
        <f>IF( AND( $X15, NOT(ISERR(Y15)) ),Y15,"")</f>
        <v/>
      </c>
      <c r="J44" s="68" t="str">
        <f>IF( AND( $X15, NOT(ISERR(Z15)) ),Z15,"")</f>
        <v/>
      </c>
      <c r="K44" s="11">
        <f t="shared" si="5"/>
        <v>0</v>
      </c>
      <c r="L44" s="11">
        <f t="shared" si="5"/>
        <v>0</v>
      </c>
      <c r="M44" s="11">
        <f t="shared" si="5"/>
        <v>0</v>
      </c>
      <c r="N44" s="11">
        <f t="shared" si="6"/>
        <v>0</v>
      </c>
      <c r="O44" s="11">
        <f t="shared" si="6"/>
        <v>0</v>
      </c>
      <c r="P44" s="11">
        <f t="shared" si="6"/>
        <v>0</v>
      </c>
      <c r="R44" s="43" t="e">
        <f>INDEX(DATABASE!$1:$10000,MATCH($Q44,DATABASE!$A:$A,0),MATCH(R$2,DATABASE!$1:$1,0))+0</f>
        <v>#N/A</v>
      </c>
      <c r="S44" s="43" t="e">
        <f t="shared" si="4"/>
        <v>#N/A</v>
      </c>
      <c r="T44" s="45" t="e">
        <f>INDEX(DATABASE!$1:$10000,MATCH($Q44,DATABASE!$A:$A,0),MATCH(T$2,DATABASE!$1:$1,0))+0</f>
        <v>#N/A</v>
      </c>
      <c r="U44" s="45" t="e">
        <f>INDEX(DATABASE!$1:$10000,MATCH($Q44,DATABASE!$A:$A,0),MATCH(U$2,DATABASE!$1:$1,0))+0</f>
        <v>#N/A</v>
      </c>
      <c r="V44" s="45" t="e">
        <f>INDEX(DATABASE!$1:$10000,MATCH($Q44,DATABASE!$A:$A,0),MATCH(V$2,DATABASE!$1:$1,0))+0</f>
        <v>#N/A</v>
      </c>
      <c r="W44" s="45" t="e">
        <f>INDEX(DATABASE!$1:$10000,MATCH($Q44,DATABASE!$A:$A,0),MATCH(W$2,DATABASE!$1:$1,0))+0</f>
        <v>#N/A</v>
      </c>
      <c r="X44">
        <v>1</v>
      </c>
      <c r="Y44" s="44" t="str">
        <f>IF(AA44,R43/R44*1000,"")</f>
        <v/>
      </c>
      <c r="Z44" s="44" t="str">
        <f>IF(AA44,S43/S44*1000,"")</f>
        <v/>
      </c>
      <c r="AA44" s="43">
        <f t="shared" si="0"/>
        <v>0</v>
      </c>
      <c r="AB44" s="45"/>
    </row>
    <row r="45" spans="2:58" ht="15" customHeight="1" x14ac:dyDescent="0.25">
      <c r="B45" t="s">
        <v>675</v>
      </c>
      <c r="C45" s="47" t="s">
        <v>694</v>
      </c>
      <c r="D45" s="6">
        <f>IF(NOT($X45),R45,"")/1000</f>
        <v>0</v>
      </c>
      <c r="E45" s="6">
        <f>IF(NOT($X45),S45,"")/1000</f>
        <v>0</v>
      </c>
      <c r="F45" s="69" t="str">
        <f t="shared" si="1"/>
        <v/>
      </c>
      <c r="G45" s="68" t="e">
        <f>IF( AND(#REF!, NOT( ISERR(#REF!)) ),#REF!/1000,"")</f>
        <v>#REF!</v>
      </c>
      <c r="H45" s="68" t="e">
        <f>IF( AND(#REF!, NOT( ISERR(#REF!)) ),#REF!/1000,"")</f>
        <v>#REF!</v>
      </c>
      <c r="I45" s="68" t="e">
        <f>IF( AND(#REF!, NOT( ISERR(#REF!)) ),#REF!,"")</f>
        <v>#REF!</v>
      </c>
      <c r="J45" s="68" t="e">
        <f>IF( AND(#REF!, NOT( ISERR(#REF!)) ),#REF!,"")</f>
        <v>#REF!</v>
      </c>
      <c r="K45" s="11">
        <f t="shared" si="5"/>
        <v>0</v>
      </c>
      <c r="L45" s="11">
        <f t="shared" si="5"/>
        <v>0</v>
      </c>
      <c r="M45" s="11">
        <f t="shared" si="5"/>
        <v>0</v>
      </c>
      <c r="N45" s="11">
        <f t="shared" si="6"/>
        <v>0</v>
      </c>
      <c r="O45" s="11">
        <f t="shared" si="6"/>
        <v>0</v>
      </c>
      <c r="P45" s="11">
        <f t="shared" si="6"/>
        <v>0</v>
      </c>
      <c r="Q45" s="47" t="str">
        <f>CONCATENATE("Annual Building Utility Performance Summary End Uses ",B45," Electricity [kWh]")</f>
        <v>Annual Building Utility Performance Summary End Uses Generators General Electricity [kWh]</v>
      </c>
      <c r="R45" s="43">
        <f>INDEX(DATABASE!$1:$10000,MATCH($Q45,DATABASE!$A:$A,0),MATCH(R$2,DATABASE!$1:$1,0))+0</f>
        <v>0</v>
      </c>
      <c r="S45" s="43">
        <f t="shared" si="4"/>
        <v>0</v>
      </c>
      <c r="T45" s="45">
        <f>INDEX(DATABASE!$1:$10000,MATCH($Q45,DATABASE!$A:$A,0),MATCH(T$2,DATABASE!$1:$1,0))+0</f>
        <v>0</v>
      </c>
      <c r="U45" s="45">
        <f>INDEX(DATABASE!$1:$10000,MATCH($Q45,DATABASE!$A:$A,0),MATCH(U$2,DATABASE!$1:$1,0))+0</f>
        <v>0</v>
      </c>
      <c r="V45" s="45">
        <f>INDEX(DATABASE!$1:$10000,MATCH($Q45,DATABASE!$A:$A,0),MATCH(V$2,DATABASE!$1:$1,0))+0</f>
        <v>0</v>
      </c>
      <c r="W45" s="45">
        <f>INDEX(DATABASE!$1:$10000,MATCH($Q45,DATABASE!$A:$A,0),MATCH(W$2,DATABASE!$1:$1,0))+0</f>
        <v>0</v>
      </c>
      <c r="X45" s="6">
        <v>0</v>
      </c>
      <c r="Y45" s="44" t="str">
        <f>IF(AA45,#REF!/R45*1000,"")</f>
        <v/>
      </c>
      <c r="Z45" s="44" t="str">
        <f>IF(AA45,#REF!/S45*1000,"")</f>
        <v/>
      </c>
      <c r="AA45" s="43">
        <f t="shared" si="0"/>
        <v>0</v>
      </c>
      <c r="AB45" s="29"/>
    </row>
    <row r="47" spans="2:58" s="79" customFormat="1" ht="15" customHeight="1" x14ac:dyDescent="0.25">
      <c r="B47" s="79" t="s">
        <v>745</v>
      </c>
      <c r="D47" s="80">
        <f>SUM(D7:D45)</f>
        <v>4104.8570200000004</v>
      </c>
      <c r="Q47"/>
    </row>
    <row r="48" spans="2:58" s="47" customFormat="1" ht="15.75" customHeight="1" x14ac:dyDescent="0.25">
      <c r="B48" s="47" t="s">
        <v>333</v>
      </c>
      <c r="C48" s="47" t="s">
        <v>694</v>
      </c>
      <c r="D48" s="6">
        <f>IF(NOT($X48),R48,"")/1000</f>
        <v>4104.8570200000004</v>
      </c>
      <c r="E48" s="6">
        <f>IF(NOT($X48),S48,"")/1000</f>
        <v>3853.8989799999999</v>
      </c>
      <c r="F48" s="69">
        <f>IF(AND(NOT($X48),E48),(E48-D48)/E48,"")</f>
        <v>-6.5117960097646477E-2</v>
      </c>
      <c r="G48" s="68" t="e">
        <f>IF( AND(#REF!, NOT( ISERR(#REF!)) ),#REF!/1000,"")</f>
        <v>#REF!</v>
      </c>
      <c r="H48" s="68" t="e">
        <f>IF( AND(#REF!, NOT( ISERR(#REF!)) ),#REF!/1000,"")</f>
        <v>#REF!</v>
      </c>
      <c r="I48" s="68" t="e">
        <f>IF( AND(#REF!, NOT( ISERR(#REF!)) ),#REF!,"")</f>
        <v>#REF!</v>
      </c>
      <c r="J48" s="68" t="e">
        <f>IF( AND(#REF!, NOT( ISERR(#REF!)) ),#REF!,"")</f>
        <v>#REF!</v>
      </c>
      <c r="K48" s="11">
        <f>IF($C48=K$3,$D48,0)</f>
        <v>4104.8570200000004</v>
      </c>
      <c r="L48" s="11">
        <f>IF($C48=L$3,$D48,0)</f>
        <v>0</v>
      </c>
      <c r="M48" s="11">
        <f>IF($C48=M$3,$D48,0)</f>
        <v>0</v>
      </c>
      <c r="N48" s="11">
        <f>IF($C48=N$3,$E48,0)</f>
        <v>3853.8989799999999</v>
      </c>
      <c r="O48" s="11">
        <f>IF($C48=O$3,$E48,0)</f>
        <v>0</v>
      </c>
      <c r="P48" s="11">
        <f>IF($C48=P$3,$E48,0)</f>
        <v>0</v>
      </c>
      <c r="Q48" s="47" t="s">
        <v>332</v>
      </c>
      <c r="R48" s="43">
        <f>INDEX(DATABASE!$1:$10000,MATCH($Q48,DATABASE!$A:$A,0),MATCH(R$2,DATABASE!$1:$1,0))+0</f>
        <v>4104857.02</v>
      </c>
      <c r="S48" s="43">
        <f>AVERAGE(T48:W48)</f>
        <v>3853898.98</v>
      </c>
      <c r="T48" s="45">
        <f>INDEX(DATABASE!$1:$10000,MATCH($Q48,DATABASE!$A:$A,0),MATCH(T$2,DATABASE!$1:$1,0))+0</f>
        <v>3853898.98</v>
      </c>
      <c r="U48" s="45">
        <f>INDEX(DATABASE!$1:$10000,MATCH($Q48,DATABASE!$A:$A,0),MATCH(U$2,DATABASE!$1:$1,0))+0</f>
        <v>3853898.98</v>
      </c>
      <c r="V48" s="45">
        <f>INDEX(DATABASE!$1:$10000,MATCH($Q48,DATABASE!$A:$A,0),MATCH(V$2,DATABASE!$1:$1,0))+0</f>
        <v>3853898.98</v>
      </c>
      <c r="W48" s="45">
        <f>INDEX(DATABASE!$1:$10000,MATCH($Q48,DATABASE!$A:$A,0),MATCH(W$2,DATABASE!$1:$1,0))+0</f>
        <v>3853898.98</v>
      </c>
      <c r="X48" s="6">
        <v>0</v>
      </c>
      <c r="Y48" s="44" t="str">
        <f>IF(AA48,#REF!/R48*1000,"")</f>
        <v/>
      </c>
      <c r="Z48" s="44" t="str">
        <f>IF(AA48,#REF!/S48*1000,"")</f>
        <v/>
      </c>
      <c r="AA48" s="43">
        <f>IF(ISNUMBER(SEARCH("[W]",Q48)),1,0)</f>
        <v>0</v>
      </c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</row>
    <row r="49" ht="1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.75" customHeight="1" x14ac:dyDescent="0.25"/>
    <row r="69" ht="15.75" customHeight="1" x14ac:dyDescent="0.25"/>
    <row r="70" ht="15.7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6.5" customHeight="1" x14ac:dyDescent="0.25"/>
    <row r="84" ht="15.75" customHeight="1" x14ac:dyDescent="0.25"/>
    <row r="85" ht="1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" customHeight="1" x14ac:dyDescent="0.25"/>
    <row r="91" ht="15.75" customHeight="1" x14ac:dyDescent="0.25"/>
    <row r="92" ht="15.7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21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</sheetData>
  <conditionalFormatting sqref="F4:H6 F7:F8 F35:F36">
    <cfRule type="cellIs" dxfId="41" priority="41" operator="greaterThan">
      <formula>0</formula>
    </cfRule>
    <cfRule type="cellIs" dxfId="40" priority="42" operator="lessThan">
      <formula>0</formula>
    </cfRule>
  </conditionalFormatting>
  <conditionalFormatting sqref="F10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F11:F12">
    <cfRule type="cellIs" dxfId="37" priority="37" operator="greaterThan">
      <formula>0</formula>
    </cfRule>
    <cfRule type="cellIs" dxfId="36" priority="38" operator="lessThan">
      <formula>0</formula>
    </cfRule>
  </conditionalFormatting>
  <conditionalFormatting sqref="F33:F34">
    <cfRule type="cellIs" dxfId="35" priority="15" operator="greaterThan">
      <formula>0</formula>
    </cfRule>
    <cfRule type="cellIs" dxfId="34" priority="16" operator="lessThan">
      <formula>0</formula>
    </cfRule>
  </conditionalFormatting>
  <conditionalFormatting sqref="F13:F14">
    <cfRule type="cellIs" dxfId="33" priority="35" operator="greaterThan">
      <formula>0</formula>
    </cfRule>
    <cfRule type="cellIs" dxfId="32" priority="36" operator="lessThan">
      <formula>0</formula>
    </cfRule>
  </conditionalFormatting>
  <conditionalFormatting sqref="F15:F16">
    <cfRule type="cellIs" dxfId="31" priority="33" operator="greaterThan">
      <formula>0</formula>
    </cfRule>
    <cfRule type="cellIs" dxfId="30" priority="34" operator="lessThan">
      <formula>0</formula>
    </cfRule>
  </conditionalFormatting>
  <conditionalFormatting sqref="F17:F18">
    <cfRule type="cellIs" dxfId="29" priority="31" operator="greaterThan">
      <formula>0</formula>
    </cfRule>
    <cfRule type="cellIs" dxfId="28" priority="32" operator="lessThan">
      <formula>0</formula>
    </cfRule>
  </conditionalFormatting>
  <conditionalFormatting sqref="F19:F20">
    <cfRule type="cellIs" dxfId="27" priority="29" operator="greaterThan">
      <formula>0</formula>
    </cfRule>
    <cfRule type="cellIs" dxfId="26" priority="30" operator="lessThan">
      <formula>0</formula>
    </cfRule>
  </conditionalFormatting>
  <conditionalFormatting sqref="F21:F22">
    <cfRule type="cellIs" dxfId="25" priority="27" operator="greaterThan">
      <formula>0</formula>
    </cfRule>
    <cfRule type="cellIs" dxfId="24" priority="28" operator="lessThan">
      <formula>0</formula>
    </cfRule>
  </conditionalFormatting>
  <conditionalFormatting sqref="F23:F24">
    <cfRule type="cellIs" dxfId="23" priority="25" operator="greaterThan">
      <formula>0</formula>
    </cfRule>
    <cfRule type="cellIs" dxfId="22" priority="26" operator="lessThan">
      <formula>0</formula>
    </cfRule>
  </conditionalFormatting>
  <conditionalFormatting sqref="F25:F26">
    <cfRule type="cellIs" dxfId="21" priority="23" operator="greaterThan">
      <formula>0</formula>
    </cfRule>
    <cfRule type="cellIs" dxfId="20" priority="24" operator="lessThan">
      <formula>0</formula>
    </cfRule>
  </conditionalFormatting>
  <conditionalFormatting sqref="F27:F28">
    <cfRule type="cellIs" dxfId="19" priority="21" operator="greaterThan">
      <formula>0</formula>
    </cfRule>
    <cfRule type="cellIs" dxfId="18" priority="22" operator="lessThan">
      <formula>0</formula>
    </cfRule>
  </conditionalFormatting>
  <conditionalFormatting sqref="F29:F30">
    <cfRule type="cellIs" dxfId="17" priority="19" operator="greaterThan">
      <formula>0</formula>
    </cfRule>
    <cfRule type="cellIs" dxfId="16" priority="20" operator="lessThan">
      <formula>0</formula>
    </cfRule>
  </conditionalFormatting>
  <conditionalFormatting sqref="F31:F32">
    <cfRule type="cellIs" dxfId="15" priority="17" operator="greaterThan">
      <formula>0</formula>
    </cfRule>
    <cfRule type="cellIs" dxfId="14" priority="18" operator="lessThan">
      <formula>0</formula>
    </cfRule>
  </conditionalFormatting>
  <conditionalFormatting sqref="F9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F37:F38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F39:F40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F41:F42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F43:F44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F4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F4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62"/>
  <sheetViews>
    <sheetView zoomScale="85" zoomScaleNormal="85" workbookViewId="0">
      <selection activeCell="A48" sqref="A48"/>
    </sheetView>
  </sheetViews>
  <sheetFormatPr baseColWidth="10" defaultRowHeight="15" x14ac:dyDescent="0.25"/>
  <cols>
    <col min="1" max="1" width="84.42578125" style="63" customWidth="1"/>
    <col min="2" max="2" width="54.7109375" style="63" hidden="1" customWidth="1"/>
    <col min="3" max="7" width="25.85546875" style="30" customWidth="1"/>
  </cols>
  <sheetData>
    <row r="7" spans="1:7" x14ac:dyDescent="0.25">
      <c r="A7" t="s">
        <v>683</v>
      </c>
    </row>
    <row r="8" spans="1:7" x14ac:dyDescent="0.25">
      <c r="A8" s="1"/>
      <c r="B8" s="1"/>
      <c r="C8" s="31" t="s">
        <v>8</v>
      </c>
      <c r="D8" s="35" t="s">
        <v>4</v>
      </c>
      <c r="E8" s="35" t="s">
        <v>5</v>
      </c>
      <c r="F8" s="35" t="s">
        <v>6</v>
      </c>
      <c r="G8" s="35" t="s">
        <v>7</v>
      </c>
    </row>
    <row r="9" spans="1:7" x14ac:dyDescent="0.25">
      <c r="A9" s="1"/>
      <c r="B9" s="1"/>
      <c r="C9" s="31" t="s">
        <v>691</v>
      </c>
      <c r="D9" s="31" t="s">
        <v>691</v>
      </c>
      <c r="E9" s="31" t="s">
        <v>691</v>
      </c>
      <c r="F9" s="31" t="s">
        <v>691</v>
      </c>
      <c r="G9" s="31" t="s">
        <v>691</v>
      </c>
    </row>
    <row r="10" spans="1:7" x14ac:dyDescent="0.25">
      <c r="A10" t="s">
        <v>65</v>
      </c>
      <c r="C10" s="30" t="str">
        <f>INDEX(DATABASE!$1:$10000,MATCH($A10,DATABASE!$A:$A,0),MATCH(C$8,DATABASE!$1:$1,0))</f>
        <v>0.00</v>
      </c>
      <c r="D10" s="30" t="str">
        <f>INDEX(DATABASE!$1:$10000,MATCH($A10,DATABASE!$A:$A,0),MATCH(D$8,DATABASE!$1:$1,0))</f>
        <v>0.00</v>
      </c>
      <c r="E10" s="30" t="str">
        <f>INDEX(DATABASE!$1:$10000,MATCH($A10,DATABASE!$A:$A,0),MATCH(E$8,DATABASE!$1:$1,0))</f>
        <v>90.00</v>
      </c>
      <c r="F10" s="30" t="str">
        <f>INDEX(DATABASE!$1:$10000,MATCH($A10,DATABASE!$A:$A,0),MATCH(F$8,DATABASE!$1:$1,0))</f>
        <v>180.00</v>
      </c>
      <c r="G10" s="30" t="str">
        <f>INDEX(DATABASE!$1:$10000,MATCH($A10,DATABASE!$A:$A,0),MATCH(G$8,DATABASE!$1:$1,0))</f>
        <v>270.00</v>
      </c>
    </row>
    <row r="11" spans="1:7" x14ac:dyDescent="0.25">
      <c r="A11" t="s">
        <v>70</v>
      </c>
      <c r="C11" s="30" t="str">
        <f>INDEX(DATABASE!$1:$10000,MATCH($A11,DATABASE!$A:$A,0),MATCH(C$8,DATABASE!$1:$1,0))</f>
        <v>8760.00</v>
      </c>
      <c r="D11" s="30" t="str">
        <f>INDEX(DATABASE!$1:$10000,MATCH($A11,DATABASE!$A:$A,0),MATCH(D$8,DATABASE!$1:$1,0))</f>
        <v>8760.00</v>
      </c>
      <c r="E11" s="30" t="str">
        <f>INDEX(DATABASE!$1:$10000,MATCH($A11,DATABASE!$A:$A,0),MATCH(E$8,DATABASE!$1:$1,0))</f>
        <v>8760.00</v>
      </c>
      <c r="F11" s="30" t="str">
        <f>INDEX(DATABASE!$1:$10000,MATCH($A11,DATABASE!$A:$A,0),MATCH(F$8,DATABASE!$1:$1,0))</f>
        <v>8760.00</v>
      </c>
      <c r="G11" s="30" t="str">
        <f>INDEX(DATABASE!$1:$10000,MATCH($A11,DATABASE!$A:$A,0),MATCH(G$8,DATABASE!$1:$1,0))</f>
        <v>8760.00</v>
      </c>
    </row>
    <row r="12" spans="1:7" ht="15.75" customHeight="1" x14ac:dyDescent="0.25"/>
    <row r="13" spans="1:7" ht="15.75" customHeight="1" x14ac:dyDescent="0.25">
      <c r="A13" s="3" t="s">
        <v>88</v>
      </c>
      <c r="B13" s="3" t="s">
        <v>751</v>
      </c>
      <c r="C13" s="30">
        <f>INDEX(DATABASE!$1:$10000,MATCH($A13,DATABASE!$A:$A,0),MATCH(C$8,DATABASE!$1:$1,0))*1000</f>
        <v>3734590</v>
      </c>
      <c r="D13" s="30">
        <f>INDEX(DATABASE!$1:$10000,MATCH($A13,DATABASE!$A:$A,0),MATCH(D$8,DATABASE!$1:$1,0))*1000</f>
        <v>3734590</v>
      </c>
      <c r="E13" s="30">
        <f>INDEX(DATABASE!$1:$10000,MATCH($A13,DATABASE!$A:$A,0),MATCH(E$8,DATABASE!$1:$1,0))*1000</f>
        <v>3734590</v>
      </c>
      <c r="F13" s="30">
        <f>INDEX(DATABASE!$1:$10000,MATCH($A13,DATABASE!$A:$A,0),MATCH(F$8,DATABASE!$1:$1,0))*1000</f>
        <v>3734590</v>
      </c>
      <c r="G13" s="30">
        <f>INDEX(DATABASE!$1:$10000,MATCH($A13,DATABASE!$A:$A,0),MATCH(G$8,DATABASE!$1:$1,0))*1000</f>
        <v>3734590</v>
      </c>
    </row>
    <row r="14" spans="1:7" ht="15.75" customHeight="1" x14ac:dyDescent="0.25">
      <c r="A14" t="s">
        <v>91</v>
      </c>
      <c r="B14" t="s">
        <v>693</v>
      </c>
      <c r="C14" s="30">
        <f>INDEX(DATABASE!$1:$10000,MATCH($A14,DATABASE!$A:$A,0),MATCH(C$8,DATABASE!$1:$1,0))/1000</f>
        <v>288.62409000000002</v>
      </c>
      <c r="D14" s="30">
        <f>INDEX(DATABASE!$1:$10000,MATCH($A14,DATABASE!$A:$A,0),MATCH(D$8,DATABASE!$1:$1,0))/1000</f>
        <v>288.62409000000002</v>
      </c>
      <c r="E14" s="30">
        <f>INDEX(DATABASE!$1:$10000,MATCH($A14,DATABASE!$A:$A,0),MATCH(E$8,DATABASE!$1:$1,0))/1000</f>
        <v>288.62409000000002</v>
      </c>
      <c r="F14" s="30">
        <f>INDEX(DATABASE!$1:$10000,MATCH($A14,DATABASE!$A:$A,0),MATCH(F$8,DATABASE!$1:$1,0))/1000</f>
        <v>288.62409000000002</v>
      </c>
      <c r="G14" s="30">
        <f>INDEX(DATABASE!$1:$10000,MATCH($A14,DATABASE!$A:$A,0),MATCH(G$8,DATABASE!$1:$1,0))/1000</f>
        <v>288.62409000000002</v>
      </c>
    </row>
    <row r="15" spans="1:7" ht="15.75" customHeight="1" x14ac:dyDescent="0.25">
      <c r="A15" s="3" t="s">
        <v>97</v>
      </c>
      <c r="B15" s="3"/>
      <c r="C15" s="30">
        <f>INDEX(DATABASE!$1:$10000,MATCH($A15,DATABASE!$A:$A,0),MATCH(C$8,DATABASE!$1:$1,0))*1000</f>
        <v>499210</v>
      </c>
      <c r="D15" s="30">
        <f>INDEX(DATABASE!$1:$10000,MATCH($A15,DATABASE!$A:$A,0),MATCH(D$8,DATABASE!$1:$1,0))*1000</f>
        <v>0</v>
      </c>
      <c r="E15" s="30">
        <f>INDEX(DATABASE!$1:$10000,MATCH($A15,DATABASE!$A:$A,0),MATCH(E$8,DATABASE!$1:$1,0))*1000</f>
        <v>0</v>
      </c>
      <c r="F15" s="30">
        <f>INDEX(DATABASE!$1:$10000,MATCH($A15,DATABASE!$A:$A,0),MATCH(F$8,DATABASE!$1:$1,0))*1000</f>
        <v>0</v>
      </c>
      <c r="G15" s="30">
        <f>INDEX(DATABASE!$1:$10000,MATCH($A15,DATABASE!$A:$A,0),MATCH(G$8,DATABASE!$1:$1,0))*1000</f>
        <v>0</v>
      </c>
    </row>
    <row r="16" spans="1:7" x14ac:dyDescent="0.25">
      <c r="A16" t="s">
        <v>100</v>
      </c>
      <c r="C16" s="30">
        <f>INDEX(DATABASE!$1:$10000,MATCH($A16,DATABASE!$A:$A,0),MATCH(C$8,DATABASE!$1:$1,0))/1000</f>
        <v>145.91907</v>
      </c>
      <c r="D16" s="30">
        <f>INDEX(DATABASE!$1:$10000,MATCH($A16,DATABASE!$A:$A,0),MATCH(D$8,DATABASE!$1:$1,0))/1000</f>
        <v>0</v>
      </c>
      <c r="E16" s="30">
        <f>INDEX(DATABASE!$1:$10000,MATCH($A16,DATABASE!$A:$A,0),MATCH(E$8,DATABASE!$1:$1,0))/1000</f>
        <v>0</v>
      </c>
      <c r="F16" s="30">
        <f>INDEX(DATABASE!$1:$10000,MATCH($A16,DATABASE!$A:$A,0),MATCH(F$8,DATABASE!$1:$1,0))/1000</f>
        <v>0</v>
      </c>
      <c r="G16" s="30">
        <f>INDEX(DATABASE!$1:$10000,MATCH($A16,DATABASE!$A:$A,0),MATCH(G$8,DATABASE!$1:$1,0))/1000</f>
        <v>0</v>
      </c>
    </row>
    <row r="17" spans="1:7" x14ac:dyDescent="0.25">
      <c r="A17" t="s">
        <v>102</v>
      </c>
      <c r="C17" s="30">
        <f>INDEX(DATABASE!$1:$10000,MATCH($A17,DATABASE!$A:$A,0),MATCH(C$8,DATABASE!$1:$1,0))*1000</f>
        <v>0</v>
      </c>
      <c r="D17" s="30">
        <f>INDEX(DATABASE!$1:$10000,MATCH($A17,DATABASE!$A:$A,0),MATCH(D$8,DATABASE!$1:$1,0))*1000</f>
        <v>0</v>
      </c>
      <c r="E17" s="30">
        <f>INDEX(DATABASE!$1:$10000,MATCH($A17,DATABASE!$A:$A,0),MATCH(E$8,DATABASE!$1:$1,0))*1000</f>
        <v>0</v>
      </c>
      <c r="F17" s="30">
        <f>INDEX(DATABASE!$1:$10000,MATCH($A17,DATABASE!$A:$A,0),MATCH(F$8,DATABASE!$1:$1,0))*1000</f>
        <v>0</v>
      </c>
      <c r="G17" s="30">
        <f>INDEX(DATABASE!$1:$10000,MATCH($A17,DATABASE!$A:$A,0),MATCH(G$8,DATABASE!$1:$1,0))*1000</f>
        <v>0</v>
      </c>
    </row>
    <row r="18" spans="1:7" x14ac:dyDescent="0.25">
      <c r="A18" t="s">
        <v>103</v>
      </c>
      <c r="C18" s="30">
        <f>INDEX(DATABASE!$1:$10000,MATCH($A18,DATABASE!$A:$A,0),MATCH(C$8,DATABASE!$1:$1,0))/1000</f>
        <v>0</v>
      </c>
      <c r="D18" s="30">
        <f>INDEX(DATABASE!$1:$10000,MATCH($A18,DATABASE!$A:$A,0),MATCH(D$8,DATABASE!$1:$1,0))/1000</f>
        <v>0</v>
      </c>
      <c r="E18" s="30">
        <f>INDEX(DATABASE!$1:$10000,MATCH($A18,DATABASE!$A:$A,0),MATCH(E$8,DATABASE!$1:$1,0))/1000</f>
        <v>0</v>
      </c>
      <c r="F18" s="30">
        <f>INDEX(DATABASE!$1:$10000,MATCH($A18,DATABASE!$A:$A,0),MATCH(F$8,DATABASE!$1:$1,0))/1000</f>
        <v>0</v>
      </c>
      <c r="G18" s="30">
        <f>INDEX(DATABASE!$1:$10000,MATCH($A18,DATABASE!$A:$A,0),MATCH(G$8,DATABASE!$1:$1,0))/1000</f>
        <v>0</v>
      </c>
    </row>
    <row r="19" spans="1:7" x14ac:dyDescent="0.25">
      <c r="A19" t="s">
        <v>104</v>
      </c>
      <c r="C19" s="30">
        <f>INDEX(DATABASE!$1:$10000,MATCH($A19,DATABASE!$A:$A,0),MATCH(C$8,DATABASE!$1:$1,0))*1000</f>
        <v>0</v>
      </c>
      <c r="D19" s="30">
        <f>INDEX(DATABASE!$1:$10000,MATCH($A19,DATABASE!$A:$A,0),MATCH(D$8,DATABASE!$1:$1,0))*1000</f>
        <v>0</v>
      </c>
      <c r="E19" s="30">
        <f>INDEX(DATABASE!$1:$10000,MATCH($A19,DATABASE!$A:$A,0),MATCH(E$8,DATABASE!$1:$1,0))*1000</f>
        <v>0</v>
      </c>
      <c r="F19" s="30">
        <f>INDEX(DATABASE!$1:$10000,MATCH($A19,DATABASE!$A:$A,0),MATCH(F$8,DATABASE!$1:$1,0))*1000</f>
        <v>0</v>
      </c>
      <c r="G19" s="30">
        <f>INDEX(DATABASE!$1:$10000,MATCH($A19,DATABASE!$A:$A,0),MATCH(G$8,DATABASE!$1:$1,0))*1000</f>
        <v>0</v>
      </c>
    </row>
    <row r="20" spans="1:7" ht="15.75" customHeight="1" x14ac:dyDescent="0.25">
      <c r="A20" t="s">
        <v>105</v>
      </c>
      <c r="C20" s="30">
        <f>INDEX(DATABASE!$1:$10000,MATCH($A20,DATABASE!$A:$A,0),MATCH(C$8,DATABASE!$1:$1,0))/1000</f>
        <v>0</v>
      </c>
      <c r="D20" s="30">
        <f>INDEX(DATABASE!$1:$10000,MATCH($A20,DATABASE!$A:$A,0),MATCH(D$8,DATABASE!$1:$1,0))/1000</f>
        <v>0</v>
      </c>
      <c r="E20" s="30">
        <f>INDEX(DATABASE!$1:$10000,MATCH($A20,DATABASE!$A:$A,0),MATCH(E$8,DATABASE!$1:$1,0))/1000</f>
        <v>0</v>
      </c>
      <c r="F20" s="30">
        <f>INDEX(DATABASE!$1:$10000,MATCH($A20,DATABASE!$A:$A,0),MATCH(F$8,DATABASE!$1:$1,0))/1000</f>
        <v>0</v>
      </c>
      <c r="G20" s="30">
        <f>INDEX(DATABASE!$1:$10000,MATCH($A20,DATABASE!$A:$A,0),MATCH(G$8,DATABASE!$1:$1,0))/1000</f>
        <v>0</v>
      </c>
    </row>
    <row r="21" spans="1:7" ht="15.75" customHeight="1" x14ac:dyDescent="0.25">
      <c r="A21" s="3" t="s">
        <v>106</v>
      </c>
      <c r="B21" s="3"/>
      <c r="C21" s="30">
        <f>INDEX(DATABASE!$1:$10000,MATCH($A21,DATABASE!$A:$A,0),MATCH(C$8,DATABASE!$1:$1,0))*1000</f>
        <v>16750</v>
      </c>
      <c r="D21" s="30">
        <f>INDEX(DATABASE!$1:$10000,MATCH($A21,DATABASE!$A:$A,0),MATCH(D$8,DATABASE!$1:$1,0))*1000</f>
        <v>0</v>
      </c>
      <c r="E21" s="30">
        <f>INDEX(DATABASE!$1:$10000,MATCH($A21,DATABASE!$A:$A,0),MATCH(E$8,DATABASE!$1:$1,0))*1000</f>
        <v>0</v>
      </c>
      <c r="F21" s="30">
        <f>INDEX(DATABASE!$1:$10000,MATCH($A21,DATABASE!$A:$A,0),MATCH(F$8,DATABASE!$1:$1,0))*1000</f>
        <v>0</v>
      </c>
      <c r="G21" s="30">
        <f>INDEX(DATABASE!$1:$10000,MATCH($A21,DATABASE!$A:$A,0),MATCH(G$8,DATABASE!$1:$1,0))*1000</f>
        <v>0</v>
      </c>
    </row>
    <row r="22" spans="1:7" ht="15.75" customHeight="1" x14ac:dyDescent="0.25">
      <c r="A22" t="s">
        <v>109</v>
      </c>
      <c r="C22" s="30">
        <f>INDEX(DATABASE!$1:$10000,MATCH($A22,DATABASE!$A:$A,0),MATCH(C$8,DATABASE!$1:$1,0))/1000</f>
        <v>0</v>
      </c>
      <c r="D22" s="30">
        <f>INDEX(DATABASE!$1:$10000,MATCH($A22,DATABASE!$A:$A,0),MATCH(D$8,DATABASE!$1:$1,0))/1000</f>
        <v>0</v>
      </c>
      <c r="E22" s="30">
        <f>INDEX(DATABASE!$1:$10000,MATCH($A22,DATABASE!$A:$A,0),MATCH(E$8,DATABASE!$1:$1,0))/1000</f>
        <v>0</v>
      </c>
      <c r="F22" s="30">
        <f>INDEX(DATABASE!$1:$10000,MATCH($A22,DATABASE!$A:$A,0),MATCH(F$8,DATABASE!$1:$1,0))/1000</f>
        <v>0</v>
      </c>
      <c r="G22" s="30">
        <f>INDEX(DATABASE!$1:$10000,MATCH($A22,DATABASE!$A:$A,0),MATCH(G$8,DATABASE!$1:$1,0))/1000</f>
        <v>0</v>
      </c>
    </row>
    <row r="23" spans="1:7" ht="15.75" customHeight="1" x14ac:dyDescent="0.25">
      <c r="A23" s="3" t="s">
        <v>114</v>
      </c>
      <c r="B23" s="3"/>
      <c r="C23" s="30">
        <f>INDEX(DATABASE!$1:$10000,MATCH($A23,DATABASE!$A:$A,0),MATCH(C$8,DATABASE!$1:$1,0))*1000</f>
        <v>0</v>
      </c>
      <c r="D23" s="30">
        <f>INDEX(DATABASE!$1:$10000,MATCH($A23,DATABASE!$A:$A,0),MATCH(D$8,DATABASE!$1:$1,0))*1000</f>
        <v>0</v>
      </c>
      <c r="E23" s="30">
        <f>INDEX(DATABASE!$1:$10000,MATCH($A23,DATABASE!$A:$A,0),MATCH(E$8,DATABASE!$1:$1,0))*1000</f>
        <v>0</v>
      </c>
      <c r="F23" s="30">
        <f>INDEX(DATABASE!$1:$10000,MATCH($A23,DATABASE!$A:$A,0),MATCH(F$8,DATABASE!$1:$1,0))*1000</f>
        <v>0</v>
      </c>
      <c r="G23" s="30">
        <f>INDEX(DATABASE!$1:$10000,MATCH($A23,DATABASE!$A:$A,0),MATCH(G$8,DATABASE!$1:$1,0))*1000</f>
        <v>0</v>
      </c>
    </row>
    <row r="24" spans="1:7" ht="15.75" customHeight="1" x14ac:dyDescent="0.25">
      <c r="A24" t="s">
        <v>116</v>
      </c>
      <c r="C24" s="30">
        <f>INDEX(DATABASE!$1:$10000,MATCH($A24,DATABASE!$A:$A,0),MATCH(C$8,DATABASE!$1:$1,0))/1000</f>
        <v>0</v>
      </c>
      <c r="D24" s="30">
        <f>INDEX(DATABASE!$1:$10000,MATCH($A24,DATABASE!$A:$A,0),MATCH(D$8,DATABASE!$1:$1,0))/1000</f>
        <v>0</v>
      </c>
      <c r="E24" s="30">
        <f>INDEX(DATABASE!$1:$10000,MATCH($A24,DATABASE!$A:$A,0),MATCH(E$8,DATABASE!$1:$1,0))/1000</f>
        <v>0</v>
      </c>
      <c r="F24" s="30">
        <f>INDEX(DATABASE!$1:$10000,MATCH($A24,DATABASE!$A:$A,0),MATCH(F$8,DATABASE!$1:$1,0))/1000</f>
        <v>0</v>
      </c>
      <c r="G24" s="30">
        <f>INDEX(DATABASE!$1:$10000,MATCH($A24,DATABASE!$A:$A,0),MATCH(G$8,DATABASE!$1:$1,0))/1000</f>
        <v>0</v>
      </c>
    </row>
    <row r="25" spans="1:7" ht="15.75" customHeight="1" x14ac:dyDescent="0.25">
      <c r="A25" s="3" t="s">
        <v>121</v>
      </c>
      <c r="B25" s="3"/>
      <c r="C25" s="30">
        <f>INDEX(DATABASE!$1:$10000,MATCH($A25,DATABASE!$A:$A,0),MATCH(C$8,DATABASE!$1:$1,0))*1000</f>
        <v>0</v>
      </c>
      <c r="D25" s="30">
        <f>INDEX(DATABASE!$1:$10000,MATCH($A25,DATABASE!$A:$A,0),MATCH(D$8,DATABASE!$1:$1,0))*1000</f>
        <v>0</v>
      </c>
      <c r="E25" s="30">
        <f>INDEX(DATABASE!$1:$10000,MATCH($A25,DATABASE!$A:$A,0),MATCH(E$8,DATABASE!$1:$1,0))*1000</f>
        <v>0</v>
      </c>
      <c r="F25" s="30">
        <f>INDEX(DATABASE!$1:$10000,MATCH($A25,DATABASE!$A:$A,0),MATCH(F$8,DATABASE!$1:$1,0))*1000</f>
        <v>0</v>
      </c>
      <c r="G25" s="30">
        <f>INDEX(DATABASE!$1:$10000,MATCH($A25,DATABASE!$A:$A,0),MATCH(G$8,DATABASE!$1:$1,0))*1000</f>
        <v>0</v>
      </c>
    </row>
    <row r="26" spans="1:7" ht="15.75" customHeight="1" x14ac:dyDescent="0.25">
      <c r="A26" t="s">
        <v>123</v>
      </c>
      <c r="C26" s="30">
        <f>INDEX(DATABASE!$1:$10000,MATCH($A26,DATABASE!$A:$A,0),MATCH(C$8,DATABASE!$1:$1,0))/1000</f>
        <v>0</v>
      </c>
      <c r="D26" s="30">
        <f>INDEX(DATABASE!$1:$10000,MATCH($A26,DATABASE!$A:$A,0),MATCH(D$8,DATABASE!$1:$1,0))/1000</f>
        <v>0</v>
      </c>
      <c r="E26" s="30">
        <f>INDEX(DATABASE!$1:$10000,MATCH($A26,DATABASE!$A:$A,0),MATCH(E$8,DATABASE!$1:$1,0))/1000</f>
        <v>0</v>
      </c>
      <c r="F26" s="30">
        <f>INDEX(DATABASE!$1:$10000,MATCH($A26,DATABASE!$A:$A,0),MATCH(F$8,DATABASE!$1:$1,0))/1000</f>
        <v>0</v>
      </c>
      <c r="G26" s="30">
        <f>INDEX(DATABASE!$1:$10000,MATCH($A26,DATABASE!$A:$A,0),MATCH(G$8,DATABASE!$1:$1,0))/1000</f>
        <v>0</v>
      </c>
    </row>
    <row r="27" spans="1:7" ht="15.75" customHeight="1" x14ac:dyDescent="0.25">
      <c r="A27" s="3" t="s">
        <v>128</v>
      </c>
      <c r="B27" s="3"/>
      <c r="C27" s="30">
        <f>INDEX(DATABASE!$1:$10000,MATCH($A27,DATABASE!$A:$A,0),MATCH(C$8,DATABASE!$1:$1,0))*1000</f>
        <v>387490</v>
      </c>
      <c r="D27" s="30">
        <f>INDEX(DATABASE!$1:$10000,MATCH($A27,DATABASE!$A:$A,0),MATCH(D$8,DATABASE!$1:$1,0))*1000</f>
        <v>0</v>
      </c>
      <c r="E27" s="30">
        <f>INDEX(DATABASE!$1:$10000,MATCH($A27,DATABASE!$A:$A,0),MATCH(E$8,DATABASE!$1:$1,0))*1000</f>
        <v>0</v>
      </c>
      <c r="F27" s="30">
        <f>INDEX(DATABASE!$1:$10000,MATCH($A27,DATABASE!$A:$A,0),MATCH(F$8,DATABASE!$1:$1,0))*1000</f>
        <v>0</v>
      </c>
      <c r="G27" s="30">
        <f>INDEX(DATABASE!$1:$10000,MATCH($A27,DATABASE!$A:$A,0),MATCH(G$8,DATABASE!$1:$1,0))*1000</f>
        <v>0</v>
      </c>
    </row>
    <row r="28" spans="1:7" ht="15.75" customHeight="1" x14ac:dyDescent="0.25">
      <c r="A28" t="s">
        <v>131</v>
      </c>
      <c r="C28" s="30">
        <f>INDEX(DATABASE!$1:$10000,MATCH($A28,DATABASE!$A:$A,0),MATCH(C$8,DATABASE!$1:$1,0))/1000</f>
        <v>12.287280000000001</v>
      </c>
      <c r="D28" s="30">
        <f>INDEX(DATABASE!$1:$10000,MATCH($A28,DATABASE!$A:$A,0),MATCH(D$8,DATABASE!$1:$1,0))/1000</f>
        <v>0</v>
      </c>
      <c r="E28" s="30">
        <f>INDEX(DATABASE!$1:$10000,MATCH($A28,DATABASE!$A:$A,0),MATCH(E$8,DATABASE!$1:$1,0))/1000</f>
        <v>0</v>
      </c>
      <c r="F28" s="30">
        <f>INDEX(DATABASE!$1:$10000,MATCH($A28,DATABASE!$A:$A,0),MATCH(F$8,DATABASE!$1:$1,0))/1000</f>
        <v>0</v>
      </c>
      <c r="G28" s="30">
        <f>INDEX(DATABASE!$1:$10000,MATCH($A28,DATABASE!$A:$A,0),MATCH(G$8,DATABASE!$1:$1,0))/1000</f>
        <v>0</v>
      </c>
    </row>
    <row r="29" spans="1:7" ht="15.75" customHeight="1" x14ac:dyDescent="0.25">
      <c r="A29" s="3" t="s">
        <v>137</v>
      </c>
      <c r="B29" s="3"/>
      <c r="C29" s="30">
        <f>INDEX(DATABASE!$1:$10000,MATCH($A29,DATABASE!$A:$A,0),MATCH(C$8,DATABASE!$1:$1,0))*1000</f>
        <v>0</v>
      </c>
      <c r="D29" s="30">
        <f>INDEX(DATABASE!$1:$10000,MATCH($A29,DATABASE!$A:$A,0),MATCH(D$8,DATABASE!$1:$1,0))*1000</f>
        <v>0</v>
      </c>
      <c r="E29" s="30">
        <f>INDEX(DATABASE!$1:$10000,MATCH($A29,DATABASE!$A:$A,0),MATCH(E$8,DATABASE!$1:$1,0))*1000</f>
        <v>0</v>
      </c>
      <c r="F29" s="30">
        <f>INDEX(DATABASE!$1:$10000,MATCH($A29,DATABASE!$A:$A,0),MATCH(F$8,DATABASE!$1:$1,0))*1000</f>
        <v>0</v>
      </c>
      <c r="G29" s="30">
        <f>INDEX(DATABASE!$1:$10000,MATCH($A29,DATABASE!$A:$A,0),MATCH(G$8,DATABASE!$1:$1,0))*1000</f>
        <v>0</v>
      </c>
    </row>
    <row r="30" spans="1:7" ht="15.75" customHeight="1" x14ac:dyDescent="0.25">
      <c r="A30" t="s">
        <v>139</v>
      </c>
      <c r="C30" s="30">
        <f>INDEX(DATABASE!$1:$10000,MATCH($A30,DATABASE!$A:$A,0),MATCH(C$8,DATABASE!$1:$1,0))/1000</f>
        <v>0</v>
      </c>
      <c r="D30" s="30">
        <f>INDEX(DATABASE!$1:$10000,MATCH($A30,DATABASE!$A:$A,0),MATCH(D$8,DATABASE!$1:$1,0))/1000</f>
        <v>0</v>
      </c>
      <c r="E30" s="30">
        <f>INDEX(DATABASE!$1:$10000,MATCH($A30,DATABASE!$A:$A,0),MATCH(E$8,DATABASE!$1:$1,0))/1000</f>
        <v>0</v>
      </c>
      <c r="F30" s="30">
        <f>INDEX(DATABASE!$1:$10000,MATCH($A30,DATABASE!$A:$A,0),MATCH(F$8,DATABASE!$1:$1,0))/1000</f>
        <v>0</v>
      </c>
      <c r="G30" s="30">
        <f>INDEX(DATABASE!$1:$10000,MATCH($A30,DATABASE!$A:$A,0),MATCH(G$8,DATABASE!$1:$1,0))/1000</f>
        <v>0</v>
      </c>
    </row>
    <row r="31" spans="1:7" ht="15.75" customHeight="1" x14ac:dyDescent="0.25">
      <c r="A31" s="3" t="s">
        <v>144</v>
      </c>
      <c r="B31" s="3"/>
      <c r="C31" s="30">
        <f>INDEX(DATABASE!$1:$10000,MATCH($A31,DATABASE!$A:$A,0),MATCH(C$8,DATABASE!$1:$1,0))*1000</f>
        <v>0</v>
      </c>
      <c r="D31" s="30">
        <f>INDEX(DATABASE!$1:$10000,MATCH($A31,DATABASE!$A:$A,0),MATCH(D$8,DATABASE!$1:$1,0))*1000</f>
        <v>0</v>
      </c>
      <c r="E31" s="30">
        <f>INDEX(DATABASE!$1:$10000,MATCH($A31,DATABASE!$A:$A,0),MATCH(E$8,DATABASE!$1:$1,0))*1000</f>
        <v>0</v>
      </c>
      <c r="F31" s="30">
        <f>INDEX(DATABASE!$1:$10000,MATCH($A31,DATABASE!$A:$A,0),MATCH(F$8,DATABASE!$1:$1,0))*1000</f>
        <v>0</v>
      </c>
      <c r="G31" s="30">
        <f>INDEX(DATABASE!$1:$10000,MATCH($A31,DATABASE!$A:$A,0),MATCH(G$8,DATABASE!$1:$1,0))*1000</f>
        <v>0</v>
      </c>
    </row>
    <row r="32" spans="1:7" x14ac:dyDescent="0.25">
      <c r="A32" t="s">
        <v>146</v>
      </c>
      <c r="C32" s="30">
        <f>INDEX(DATABASE!$1:$10000,MATCH($A32,DATABASE!$A:$A,0),MATCH(C$8,DATABASE!$1:$1,0))/1000</f>
        <v>0</v>
      </c>
      <c r="D32" s="30">
        <f>INDEX(DATABASE!$1:$10000,MATCH($A32,DATABASE!$A:$A,0),MATCH(D$8,DATABASE!$1:$1,0))/1000</f>
        <v>0</v>
      </c>
      <c r="E32" s="30">
        <f>INDEX(DATABASE!$1:$10000,MATCH($A32,DATABASE!$A:$A,0),MATCH(E$8,DATABASE!$1:$1,0))/1000</f>
        <v>0</v>
      </c>
      <c r="F32" s="30">
        <f>INDEX(DATABASE!$1:$10000,MATCH($A32,DATABASE!$A:$A,0),MATCH(F$8,DATABASE!$1:$1,0))/1000</f>
        <v>0</v>
      </c>
      <c r="G32" s="30">
        <f>INDEX(DATABASE!$1:$10000,MATCH($A32,DATABASE!$A:$A,0),MATCH(G$8,DATABASE!$1:$1,0))/1000</f>
        <v>0</v>
      </c>
    </row>
    <row r="33" spans="1:7" x14ac:dyDescent="0.25">
      <c r="A33" t="s">
        <v>147</v>
      </c>
      <c r="C33" s="30">
        <f>INDEX(DATABASE!$1:$10000,MATCH($A33,DATABASE!$A:$A,0),MATCH(C$8,DATABASE!$1:$1,0))*1000</f>
        <v>0</v>
      </c>
      <c r="D33" s="30">
        <f>INDEX(DATABASE!$1:$10000,MATCH($A33,DATABASE!$A:$A,0),MATCH(D$8,DATABASE!$1:$1,0))*1000</f>
        <v>0</v>
      </c>
      <c r="E33" s="30">
        <f>INDEX(DATABASE!$1:$10000,MATCH($A33,DATABASE!$A:$A,0),MATCH(E$8,DATABASE!$1:$1,0))*1000</f>
        <v>0</v>
      </c>
      <c r="F33" s="30">
        <f>INDEX(DATABASE!$1:$10000,MATCH($A33,DATABASE!$A:$A,0),MATCH(F$8,DATABASE!$1:$1,0))*1000</f>
        <v>0</v>
      </c>
      <c r="G33" s="30">
        <f>INDEX(DATABASE!$1:$10000,MATCH($A33,DATABASE!$A:$A,0),MATCH(G$8,DATABASE!$1:$1,0))*1000</f>
        <v>0</v>
      </c>
    </row>
    <row r="34" spans="1:7" x14ac:dyDescent="0.25">
      <c r="A34" t="s">
        <v>148</v>
      </c>
      <c r="C34" s="30">
        <f>INDEX(DATABASE!$1:$10000,MATCH($A34,DATABASE!$A:$A,0),MATCH(C$8,DATABASE!$1:$1,0))/1000</f>
        <v>0</v>
      </c>
      <c r="D34" s="30">
        <f>INDEX(DATABASE!$1:$10000,MATCH($A34,DATABASE!$A:$A,0),MATCH(D$8,DATABASE!$1:$1,0))/1000</f>
        <v>0</v>
      </c>
      <c r="E34" s="30">
        <f>INDEX(DATABASE!$1:$10000,MATCH($A34,DATABASE!$A:$A,0),MATCH(E$8,DATABASE!$1:$1,0))/1000</f>
        <v>0</v>
      </c>
      <c r="F34" s="30">
        <f>INDEX(DATABASE!$1:$10000,MATCH($A34,DATABASE!$A:$A,0),MATCH(F$8,DATABASE!$1:$1,0))/1000</f>
        <v>0</v>
      </c>
      <c r="G34" s="30">
        <f>INDEX(DATABASE!$1:$10000,MATCH($A34,DATABASE!$A:$A,0),MATCH(G$8,DATABASE!$1:$1,0))/1000</f>
        <v>0</v>
      </c>
    </row>
    <row r="35" spans="1:7" x14ac:dyDescent="0.25">
      <c r="A35" t="s">
        <v>149</v>
      </c>
      <c r="C35" s="30">
        <f>INDEX(DATABASE!$1:$10000,MATCH($A35,DATABASE!$A:$A,0),MATCH(C$8,DATABASE!$1:$1,0))*1000</f>
        <v>0</v>
      </c>
      <c r="D35" s="30">
        <f>INDEX(DATABASE!$1:$10000,MATCH($A35,DATABASE!$A:$A,0),MATCH(D$8,DATABASE!$1:$1,0))*1000</f>
        <v>0</v>
      </c>
      <c r="E35" s="30">
        <f>INDEX(DATABASE!$1:$10000,MATCH($A35,DATABASE!$A:$A,0),MATCH(E$8,DATABASE!$1:$1,0))*1000</f>
        <v>0</v>
      </c>
      <c r="F35" s="30">
        <f>INDEX(DATABASE!$1:$10000,MATCH($A35,DATABASE!$A:$A,0),MATCH(F$8,DATABASE!$1:$1,0))*1000</f>
        <v>0</v>
      </c>
      <c r="G35" s="30">
        <f>INDEX(DATABASE!$1:$10000,MATCH($A35,DATABASE!$A:$A,0),MATCH(G$8,DATABASE!$1:$1,0))*1000</f>
        <v>0</v>
      </c>
    </row>
    <row r="36" spans="1:7" ht="15.75" customHeight="1" x14ac:dyDescent="0.25">
      <c r="A36" t="s">
        <v>150</v>
      </c>
      <c r="C36" s="30">
        <f>INDEX(DATABASE!$1:$10000,MATCH($A36,DATABASE!$A:$A,0),MATCH(C$8,DATABASE!$1:$1,0))/1000</f>
        <v>0</v>
      </c>
      <c r="D36" s="30">
        <f>INDEX(DATABASE!$1:$10000,MATCH($A36,DATABASE!$A:$A,0),MATCH(D$8,DATABASE!$1:$1,0))/1000</f>
        <v>0</v>
      </c>
      <c r="E36" s="30">
        <f>INDEX(DATABASE!$1:$10000,MATCH($A36,DATABASE!$A:$A,0),MATCH(E$8,DATABASE!$1:$1,0))/1000</f>
        <v>0</v>
      </c>
      <c r="F36" s="30">
        <f>INDEX(DATABASE!$1:$10000,MATCH($A36,DATABASE!$A:$A,0),MATCH(F$8,DATABASE!$1:$1,0))/1000</f>
        <v>0</v>
      </c>
      <c r="G36" s="30">
        <f>INDEX(DATABASE!$1:$10000,MATCH($A36,DATABASE!$A:$A,0),MATCH(G$8,DATABASE!$1:$1,0))/1000</f>
        <v>0</v>
      </c>
    </row>
    <row r="37" spans="1:7" ht="15.75" customHeight="1" x14ac:dyDescent="0.25">
      <c r="A37" s="3" t="s">
        <v>151</v>
      </c>
      <c r="B37" s="3"/>
      <c r="C37" s="30">
        <f>INDEX(DATABASE!$1:$10000,MATCH($A37,DATABASE!$A:$A,0),MATCH(C$8,DATABASE!$1:$1,0))*1000</f>
        <v>599270</v>
      </c>
      <c r="D37" s="30">
        <f>INDEX(DATABASE!$1:$10000,MATCH($A37,DATABASE!$A:$A,0),MATCH(D$8,DATABASE!$1:$1,0))*1000</f>
        <v>599270</v>
      </c>
      <c r="E37" s="30">
        <f>INDEX(DATABASE!$1:$10000,MATCH($A37,DATABASE!$A:$A,0),MATCH(E$8,DATABASE!$1:$1,0))*1000</f>
        <v>599270</v>
      </c>
      <c r="F37" s="30">
        <f>INDEX(DATABASE!$1:$10000,MATCH($A37,DATABASE!$A:$A,0),MATCH(F$8,DATABASE!$1:$1,0))*1000</f>
        <v>599270</v>
      </c>
      <c r="G37" s="30">
        <f>INDEX(DATABASE!$1:$10000,MATCH($A37,DATABASE!$A:$A,0),MATCH(G$8,DATABASE!$1:$1,0))*1000</f>
        <v>599270</v>
      </c>
    </row>
    <row r="38" spans="1:7" ht="15.75" customHeight="1" x14ac:dyDescent="0.25">
      <c r="A38" t="s">
        <v>154</v>
      </c>
      <c r="C38" s="30">
        <f>INDEX(DATABASE!$1:$10000,MATCH($A38,DATABASE!$A:$A,0),MATCH(C$8,DATABASE!$1:$1,0))/1000</f>
        <v>57.167760000000001</v>
      </c>
      <c r="D38" s="30">
        <f>INDEX(DATABASE!$1:$10000,MATCH($A38,DATABASE!$A:$A,0),MATCH(D$8,DATABASE!$1:$1,0))/1000</f>
        <v>57.167760000000001</v>
      </c>
      <c r="E38" s="30">
        <f>INDEX(DATABASE!$1:$10000,MATCH($A38,DATABASE!$A:$A,0),MATCH(E$8,DATABASE!$1:$1,0))/1000</f>
        <v>57.167760000000001</v>
      </c>
      <c r="F38" s="30">
        <f>INDEX(DATABASE!$1:$10000,MATCH($A38,DATABASE!$A:$A,0),MATCH(F$8,DATABASE!$1:$1,0))/1000</f>
        <v>57.167760000000001</v>
      </c>
      <c r="G38" s="30">
        <f>INDEX(DATABASE!$1:$10000,MATCH($A38,DATABASE!$A:$A,0),MATCH(G$8,DATABASE!$1:$1,0))/1000</f>
        <v>57.167760000000001</v>
      </c>
    </row>
    <row r="39" spans="1:7" ht="15.75" customHeight="1" x14ac:dyDescent="0.25">
      <c r="A39" s="3" t="s">
        <v>752</v>
      </c>
      <c r="B39" s="3"/>
      <c r="C39" s="30" t="e">
        <f>INDEX(DATABASE!$1:$10000,MATCH($A39,DATABASE!$A:$A,0),MATCH(C$8,DATABASE!$1:$1,0))</f>
        <v>#N/A</v>
      </c>
      <c r="D39" s="30" t="e">
        <f>INDEX(DATABASE!$1:$10000,MATCH($A39,DATABASE!$A:$A,0),MATCH(D$8,DATABASE!$1:$1,0))</f>
        <v>#N/A</v>
      </c>
      <c r="E39" s="30" t="e">
        <f>INDEX(DATABASE!$1:$10000,MATCH($A39,DATABASE!$A:$A,0),MATCH(E$8,DATABASE!$1:$1,0))</f>
        <v>#N/A</v>
      </c>
      <c r="F39" s="30" t="e">
        <f>INDEX(DATABASE!$1:$10000,MATCH($A39,DATABASE!$A:$A,0),MATCH(F$8,DATABASE!$1:$1,0))</f>
        <v>#N/A</v>
      </c>
      <c r="G39" s="30" t="e">
        <f>INDEX(DATABASE!$1:$10000,MATCH($A39,DATABASE!$A:$A,0),MATCH(G$8,DATABASE!$1:$1,0))</f>
        <v>#N/A</v>
      </c>
    </row>
    <row r="40" spans="1:7" x14ac:dyDescent="0.25">
      <c r="A40" t="s">
        <v>753</v>
      </c>
      <c r="C40" s="30" t="e">
        <f>INDEX(DATABASE!$1:$10000,MATCH($A40,DATABASE!$A:$A,0),MATCH(C$8,DATABASE!$1:$1,0))/1000</f>
        <v>#N/A</v>
      </c>
      <c r="D40" s="30" t="e">
        <f>INDEX(DATABASE!$1:$10000,MATCH($A40,DATABASE!$A:$A,0),MATCH(D$8,DATABASE!$1:$1,0))/1000</f>
        <v>#N/A</v>
      </c>
      <c r="E40" s="30" t="e">
        <f>INDEX(DATABASE!$1:$10000,MATCH($A40,DATABASE!$A:$A,0),MATCH(E$8,DATABASE!$1:$1,0))/1000</f>
        <v>#N/A</v>
      </c>
      <c r="F40" s="30" t="e">
        <f>INDEX(DATABASE!$1:$10000,MATCH($A40,DATABASE!$A:$A,0),MATCH(F$8,DATABASE!$1:$1,0))/1000</f>
        <v>#N/A</v>
      </c>
      <c r="G40" s="30" t="e">
        <f>INDEX(DATABASE!$1:$10000,MATCH($A40,DATABASE!$A:$A,0),MATCH(G$8,DATABASE!$1:$1,0))/1000</f>
        <v>#N/A</v>
      </c>
    </row>
    <row r="41" spans="1:7" x14ac:dyDescent="0.25">
      <c r="A41" t="s">
        <v>754</v>
      </c>
      <c r="C41" s="30" t="e">
        <f>INDEX(DATABASE!$1:$10000,MATCH($A41,DATABASE!$A:$A,0),MATCH(C$8,DATABASE!$1:$1,0))</f>
        <v>#N/A</v>
      </c>
      <c r="D41" s="30" t="e">
        <f>INDEX(DATABASE!$1:$10000,MATCH($A41,DATABASE!$A:$A,0),MATCH(D$8,DATABASE!$1:$1,0))</f>
        <v>#N/A</v>
      </c>
      <c r="E41" s="30" t="e">
        <f>INDEX(DATABASE!$1:$10000,MATCH($A41,DATABASE!$A:$A,0),MATCH(E$8,DATABASE!$1:$1,0))</f>
        <v>#N/A</v>
      </c>
      <c r="F41" s="30" t="e">
        <f>INDEX(DATABASE!$1:$10000,MATCH($A41,DATABASE!$A:$A,0),MATCH(F$8,DATABASE!$1:$1,0))</f>
        <v>#N/A</v>
      </c>
      <c r="G41" s="30" t="e">
        <f>INDEX(DATABASE!$1:$10000,MATCH($A41,DATABASE!$A:$A,0),MATCH(G$8,DATABASE!$1:$1,0))</f>
        <v>#N/A</v>
      </c>
    </row>
    <row r="42" spans="1:7" x14ac:dyDescent="0.25">
      <c r="A42" t="s">
        <v>755</v>
      </c>
      <c r="C42" s="30" t="e">
        <f>INDEX(DATABASE!$1:$10000,MATCH($A42,DATABASE!$A:$A,0),MATCH(C$8,DATABASE!$1:$1,0))/1000</f>
        <v>#N/A</v>
      </c>
      <c r="D42" s="30" t="e">
        <f>INDEX(DATABASE!$1:$10000,MATCH($A42,DATABASE!$A:$A,0),MATCH(D$8,DATABASE!$1:$1,0))/1000</f>
        <v>#N/A</v>
      </c>
      <c r="E42" s="30" t="e">
        <f>INDEX(DATABASE!$1:$10000,MATCH($A42,DATABASE!$A:$A,0),MATCH(E$8,DATABASE!$1:$1,0))/1000</f>
        <v>#N/A</v>
      </c>
      <c r="F42" s="30" t="e">
        <f>INDEX(DATABASE!$1:$10000,MATCH($A42,DATABASE!$A:$A,0),MATCH(F$8,DATABASE!$1:$1,0))/1000</f>
        <v>#N/A</v>
      </c>
      <c r="G42" s="30" t="e">
        <f>INDEX(DATABASE!$1:$10000,MATCH($A42,DATABASE!$A:$A,0),MATCH(G$8,DATABASE!$1:$1,0))/1000</f>
        <v>#N/A</v>
      </c>
    </row>
    <row r="43" spans="1:7" x14ac:dyDescent="0.25">
      <c r="A43" t="s">
        <v>756</v>
      </c>
      <c r="C43" s="30" t="e">
        <f>INDEX(DATABASE!$1:$10000,MATCH($A43,DATABASE!$A:$A,0),MATCH(C$8,DATABASE!$1:$1,0))</f>
        <v>#N/A</v>
      </c>
      <c r="D43" s="30" t="e">
        <f>INDEX(DATABASE!$1:$10000,MATCH($A43,DATABASE!$A:$A,0),MATCH(D$8,DATABASE!$1:$1,0))</f>
        <v>#N/A</v>
      </c>
      <c r="E43" s="30" t="e">
        <f>INDEX(DATABASE!$1:$10000,MATCH($A43,DATABASE!$A:$A,0),MATCH(E$8,DATABASE!$1:$1,0))</f>
        <v>#N/A</v>
      </c>
      <c r="F43" s="30" t="e">
        <f>INDEX(DATABASE!$1:$10000,MATCH($A43,DATABASE!$A:$A,0),MATCH(F$8,DATABASE!$1:$1,0))</f>
        <v>#N/A</v>
      </c>
      <c r="G43" s="30" t="e">
        <f>INDEX(DATABASE!$1:$10000,MATCH($A43,DATABASE!$A:$A,0),MATCH(G$8,DATABASE!$1:$1,0))</f>
        <v>#N/A</v>
      </c>
    </row>
    <row r="44" spans="1:7" x14ac:dyDescent="0.25">
      <c r="A44" t="s">
        <v>757</v>
      </c>
      <c r="C44" s="30" t="e">
        <f>INDEX(DATABASE!$1:$10000,MATCH($A44,DATABASE!$A:$A,0),MATCH(C$8,DATABASE!$1:$1,0))/1000</f>
        <v>#N/A</v>
      </c>
      <c r="D44" s="30" t="e">
        <f>INDEX(DATABASE!$1:$10000,MATCH($A44,DATABASE!$A:$A,0),MATCH(D$8,DATABASE!$1:$1,0))/1000</f>
        <v>#N/A</v>
      </c>
      <c r="E44" s="30" t="e">
        <f>INDEX(DATABASE!$1:$10000,MATCH($A44,DATABASE!$A:$A,0),MATCH(E$8,DATABASE!$1:$1,0))/1000</f>
        <v>#N/A</v>
      </c>
      <c r="F44" s="30" t="e">
        <f>INDEX(DATABASE!$1:$10000,MATCH($A44,DATABASE!$A:$A,0),MATCH(F$8,DATABASE!$1:$1,0))/1000</f>
        <v>#N/A</v>
      </c>
      <c r="G44" s="30" t="e">
        <f>INDEX(DATABASE!$1:$10000,MATCH($A44,DATABASE!$A:$A,0),MATCH(G$8,DATABASE!$1:$1,0))/1000</f>
        <v>#N/A</v>
      </c>
    </row>
    <row r="45" spans="1:7" x14ac:dyDescent="0.25">
      <c r="A45" t="s">
        <v>758</v>
      </c>
      <c r="C45" s="30" t="e">
        <f>INDEX(DATABASE!$1:$10000,MATCH($A45,DATABASE!$A:$A,0),MATCH(C$8,DATABASE!$1:$1,0))</f>
        <v>#N/A</v>
      </c>
      <c r="D45" s="30" t="e">
        <f>INDEX(DATABASE!$1:$10000,MATCH($A45,DATABASE!$A:$A,0),MATCH(D$8,DATABASE!$1:$1,0))</f>
        <v>#N/A</v>
      </c>
      <c r="E45" s="30" t="e">
        <f>INDEX(DATABASE!$1:$10000,MATCH($A45,DATABASE!$A:$A,0),MATCH(E$8,DATABASE!$1:$1,0))</f>
        <v>#N/A</v>
      </c>
      <c r="F45" s="30" t="e">
        <f>INDEX(DATABASE!$1:$10000,MATCH($A45,DATABASE!$A:$A,0),MATCH(F$8,DATABASE!$1:$1,0))</f>
        <v>#N/A</v>
      </c>
      <c r="G45" s="30" t="e">
        <f>INDEX(DATABASE!$1:$10000,MATCH($A45,DATABASE!$A:$A,0),MATCH(G$8,DATABASE!$1:$1,0))</f>
        <v>#N/A</v>
      </c>
    </row>
    <row r="46" spans="1:7" x14ac:dyDescent="0.25">
      <c r="A46" t="s">
        <v>759</v>
      </c>
      <c r="C46" s="30" t="e">
        <f>INDEX(DATABASE!$1:$10000,MATCH($A46,DATABASE!$A:$A,0),MATCH(C$8,DATABASE!$1:$1,0))/1000</f>
        <v>#N/A</v>
      </c>
      <c r="D46" s="30" t="e">
        <f>INDEX(DATABASE!$1:$10000,MATCH($A46,DATABASE!$A:$A,0),MATCH(D$8,DATABASE!$1:$1,0))/1000</f>
        <v>#N/A</v>
      </c>
      <c r="E46" s="30" t="e">
        <f>INDEX(DATABASE!$1:$10000,MATCH($A46,DATABASE!$A:$A,0),MATCH(E$8,DATABASE!$1:$1,0))/1000</f>
        <v>#N/A</v>
      </c>
      <c r="F46" s="30" t="e">
        <f>INDEX(DATABASE!$1:$10000,MATCH($A46,DATABASE!$A:$A,0),MATCH(F$8,DATABASE!$1:$1,0))/1000</f>
        <v>#N/A</v>
      </c>
      <c r="G46" s="30" t="e">
        <f>INDEX(DATABASE!$1:$10000,MATCH($A46,DATABASE!$A:$A,0),MATCH(G$8,DATABASE!$1:$1,0))/1000</f>
        <v>#N/A</v>
      </c>
    </row>
    <row r="47" spans="1:7" x14ac:dyDescent="0.25">
      <c r="A47" t="s">
        <v>760</v>
      </c>
      <c r="C47" s="30" t="e">
        <f>INDEX(DATABASE!$1:$10000,MATCH($A47,DATABASE!$A:$A,0),MATCH(C$8,DATABASE!$1:$1,0))</f>
        <v>#N/A</v>
      </c>
      <c r="D47" s="30" t="e">
        <f>INDEX(DATABASE!$1:$10000,MATCH($A47,DATABASE!$A:$A,0),MATCH(D$8,DATABASE!$1:$1,0))</f>
        <v>#N/A</v>
      </c>
      <c r="E47" s="30" t="e">
        <f>INDEX(DATABASE!$1:$10000,MATCH($A47,DATABASE!$A:$A,0),MATCH(E$8,DATABASE!$1:$1,0))</f>
        <v>#N/A</v>
      </c>
      <c r="F47" s="30" t="e">
        <f>INDEX(DATABASE!$1:$10000,MATCH($A47,DATABASE!$A:$A,0),MATCH(F$8,DATABASE!$1:$1,0))</f>
        <v>#N/A</v>
      </c>
      <c r="G47" s="30" t="e">
        <f>INDEX(DATABASE!$1:$10000,MATCH($A47,DATABASE!$A:$A,0),MATCH(G$8,DATABASE!$1:$1,0))</f>
        <v>#N/A</v>
      </c>
    </row>
    <row r="48" spans="1:7" x14ac:dyDescent="0.25">
      <c r="A48" t="s">
        <v>761</v>
      </c>
      <c r="C48" s="30" t="e">
        <f>INDEX(DATABASE!$1:$10000,MATCH($A48,DATABASE!$A:$A,0),MATCH(C$8,DATABASE!$1:$1,0))/1000</f>
        <v>#N/A</v>
      </c>
      <c r="D48" s="30" t="e">
        <f>INDEX(DATABASE!$1:$10000,MATCH($A48,DATABASE!$A:$A,0),MATCH(D$8,DATABASE!$1:$1,0))/1000</f>
        <v>#N/A</v>
      </c>
      <c r="E48" s="30" t="e">
        <f>INDEX(DATABASE!$1:$10000,MATCH($A48,DATABASE!$A:$A,0),MATCH(E$8,DATABASE!$1:$1,0))/1000</f>
        <v>#N/A</v>
      </c>
      <c r="F48" s="30" t="e">
        <f>INDEX(DATABASE!$1:$10000,MATCH($A48,DATABASE!$A:$A,0),MATCH(F$8,DATABASE!$1:$1,0))/1000</f>
        <v>#N/A</v>
      </c>
      <c r="G48" s="30" t="e">
        <f>INDEX(DATABASE!$1:$10000,MATCH($A48,DATABASE!$A:$A,0),MATCH(G$8,DATABASE!$1:$1,0))/1000</f>
        <v>#N/A</v>
      </c>
    </row>
    <row r="49" spans="1:7" x14ac:dyDescent="0.25">
      <c r="A49" t="s">
        <v>762</v>
      </c>
      <c r="C49" s="30" t="e">
        <f>INDEX(DATABASE!$1:$10000,MATCH($A49,DATABASE!$A:$A,0),MATCH(C$8,DATABASE!$1:$1,0))</f>
        <v>#N/A</v>
      </c>
      <c r="D49" s="30" t="e">
        <f>INDEX(DATABASE!$1:$10000,MATCH($A49,DATABASE!$A:$A,0),MATCH(D$8,DATABASE!$1:$1,0))</f>
        <v>#N/A</v>
      </c>
      <c r="E49" s="30" t="e">
        <f>INDEX(DATABASE!$1:$10000,MATCH($A49,DATABASE!$A:$A,0),MATCH(E$8,DATABASE!$1:$1,0))</f>
        <v>#N/A</v>
      </c>
      <c r="F49" s="30" t="e">
        <f>INDEX(DATABASE!$1:$10000,MATCH($A49,DATABASE!$A:$A,0),MATCH(F$8,DATABASE!$1:$1,0))</f>
        <v>#N/A</v>
      </c>
      <c r="G49" s="30" t="e">
        <f>INDEX(DATABASE!$1:$10000,MATCH($A49,DATABASE!$A:$A,0),MATCH(G$8,DATABASE!$1:$1,0))</f>
        <v>#N/A</v>
      </c>
    </row>
    <row r="50" spans="1:7" x14ac:dyDescent="0.25">
      <c r="A50" t="s">
        <v>763</v>
      </c>
      <c r="C50" s="30" t="e">
        <f>INDEX(DATABASE!$1:$10000,MATCH($A50,DATABASE!$A:$A,0),MATCH(C$8,DATABASE!$1:$1,0))/1000</f>
        <v>#N/A</v>
      </c>
      <c r="D50" s="30" t="e">
        <f>INDEX(DATABASE!$1:$10000,MATCH($A50,DATABASE!$A:$A,0),MATCH(D$8,DATABASE!$1:$1,0))/1000</f>
        <v>#N/A</v>
      </c>
      <c r="E50" s="30" t="e">
        <f>INDEX(DATABASE!$1:$10000,MATCH($A50,DATABASE!$A:$A,0),MATCH(E$8,DATABASE!$1:$1,0))/1000</f>
        <v>#N/A</v>
      </c>
      <c r="F50" s="30" t="e">
        <f>INDEX(DATABASE!$1:$10000,MATCH($A50,DATABASE!$A:$A,0),MATCH(F$8,DATABASE!$1:$1,0))/1000</f>
        <v>#N/A</v>
      </c>
      <c r="G50" s="30" t="e">
        <f>INDEX(DATABASE!$1:$10000,MATCH($A50,DATABASE!$A:$A,0),MATCH(G$8,DATABASE!$1:$1,0))/1000</f>
        <v>#N/A</v>
      </c>
    </row>
    <row r="51" spans="1:7" x14ac:dyDescent="0.25">
      <c r="A51" t="s">
        <v>764</v>
      </c>
      <c r="C51" s="30" t="e">
        <f>INDEX(DATABASE!$1:$10000,MATCH($A51,DATABASE!$A:$A,0),MATCH(C$8,DATABASE!$1:$1,0))</f>
        <v>#N/A</v>
      </c>
      <c r="D51" s="30" t="e">
        <f>INDEX(DATABASE!$1:$10000,MATCH($A51,DATABASE!$A:$A,0),MATCH(D$8,DATABASE!$1:$1,0))</f>
        <v>#N/A</v>
      </c>
      <c r="E51" s="30" t="e">
        <f>INDEX(DATABASE!$1:$10000,MATCH($A51,DATABASE!$A:$A,0),MATCH(E$8,DATABASE!$1:$1,0))</f>
        <v>#N/A</v>
      </c>
      <c r="F51" s="30" t="e">
        <f>INDEX(DATABASE!$1:$10000,MATCH($A51,DATABASE!$A:$A,0),MATCH(F$8,DATABASE!$1:$1,0))</f>
        <v>#N/A</v>
      </c>
      <c r="G51" s="30" t="e">
        <f>INDEX(DATABASE!$1:$10000,MATCH($A51,DATABASE!$A:$A,0),MATCH(G$8,DATABASE!$1:$1,0))</f>
        <v>#N/A</v>
      </c>
    </row>
    <row r="52" spans="1:7" x14ac:dyDescent="0.25">
      <c r="A52" t="s">
        <v>765</v>
      </c>
      <c r="C52" s="30" t="e">
        <f>INDEX(DATABASE!$1:$10000,MATCH($A52,DATABASE!$A:$A,0),MATCH(C$8,DATABASE!$1:$1,0))/1000</f>
        <v>#N/A</v>
      </c>
      <c r="D52" s="30" t="e">
        <f>INDEX(DATABASE!$1:$10000,MATCH($A52,DATABASE!$A:$A,0),MATCH(D$8,DATABASE!$1:$1,0))/1000</f>
        <v>#N/A</v>
      </c>
      <c r="E52" s="30" t="e">
        <f>INDEX(DATABASE!$1:$10000,MATCH($A52,DATABASE!$A:$A,0),MATCH(E$8,DATABASE!$1:$1,0))/1000</f>
        <v>#N/A</v>
      </c>
      <c r="F52" s="30" t="e">
        <f>INDEX(DATABASE!$1:$10000,MATCH($A52,DATABASE!$A:$A,0),MATCH(F$8,DATABASE!$1:$1,0))/1000</f>
        <v>#N/A</v>
      </c>
      <c r="G52" s="30" t="e">
        <f>INDEX(DATABASE!$1:$10000,MATCH($A52,DATABASE!$A:$A,0),MATCH(G$8,DATABASE!$1:$1,0))/1000</f>
        <v>#N/A</v>
      </c>
    </row>
    <row r="53" spans="1:7" x14ac:dyDescent="0.25">
      <c r="A53" t="s">
        <v>766</v>
      </c>
      <c r="C53" s="30" t="e">
        <f>INDEX(DATABASE!$1:$10000,MATCH($A53,DATABASE!$A:$A,0),MATCH(C$8,DATABASE!$1:$1,0))</f>
        <v>#N/A</v>
      </c>
      <c r="D53" s="30" t="e">
        <f>INDEX(DATABASE!$1:$10000,MATCH($A53,DATABASE!$A:$A,0),MATCH(D$8,DATABASE!$1:$1,0))</f>
        <v>#N/A</v>
      </c>
      <c r="E53" s="30" t="e">
        <f>INDEX(DATABASE!$1:$10000,MATCH($A53,DATABASE!$A:$A,0),MATCH(E$8,DATABASE!$1:$1,0))</f>
        <v>#N/A</v>
      </c>
      <c r="F53" s="30" t="e">
        <f>INDEX(DATABASE!$1:$10000,MATCH($A53,DATABASE!$A:$A,0),MATCH(F$8,DATABASE!$1:$1,0))</f>
        <v>#N/A</v>
      </c>
      <c r="G53" s="30" t="e">
        <f>INDEX(DATABASE!$1:$10000,MATCH($A53,DATABASE!$A:$A,0),MATCH(G$8,DATABASE!$1:$1,0))</f>
        <v>#N/A</v>
      </c>
    </row>
    <row r="54" spans="1:7" ht="15.75" customHeight="1" x14ac:dyDescent="0.25">
      <c r="A54" t="s">
        <v>767</v>
      </c>
      <c r="C54" s="30" t="e">
        <f>INDEX(DATABASE!$1:$10000,MATCH($A54,DATABASE!$A:$A,0),MATCH(C$8,DATABASE!$1:$1,0))/1000</f>
        <v>#N/A</v>
      </c>
      <c r="D54" s="30" t="e">
        <f>INDEX(DATABASE!$1:$10000,MATCH($A54,DATABASE!$A:$A,0),MATCH(D$8,DATABASE!$1:$1,0))/1000</f>
        <v>#N/A</v>
      </c>
      <c r="E54" s="30" t="e">
        <f>INDEX(DATABASE!$1:$10000,MATCH($A54,DATABASE!$A:$A,0),MATCH(E$8,DATABASE!$1:$1,0))/1000</f>
        <v>#N/A</v>
      </c>
      <c r="F54" s="30" t="e">
        <f>INDEX(DATABASE!$1:$10000,MATCH($A54,DATABASE!$A:$A,0),MATCH(F$8,DATABASE!$1:$1,0))/1000</f>
        <v>#N/A</v>
      </c>
      <c r="G54" s="30" t="e">
        <f>INDEX(DATABASE!$1:$10000,MATCH($A54,DATABASE!$A:$A,0),MATCH(G$8,DATABASE!$1:$1,0))/1000</f>
        <v>#N/A</v>
      </c>
    </row>
    <row r="55" spans="1:7" ht="15.75" customHeight="1" x14ac:dyDescent="0.25">
      <c r="A55" s="3" t="s">
        <v>190</v>
      </c>
      <c r="B55" s="3"/>
      <c r="C55" s="32">
        <f>INDEX(DATABASE!$1:$10000,MATCH($A55,DATABASE!$A:$A,0),MATCH(C$8,DATABASE!$1:$1,0))*1000</f>
        <v>105810</v>
      </c>
      <c r="D55" s="32">
        <f>INDEX(DATABASE!$1:$10000,MATCH($A55,DATABASE!$A:$A,0),MATCH(D$8,DATABASE!$1:$1,0))*1000</f>
        <v>105810</v>
      </c>
      <c r="E55" s="32">
        <f>INDEX(DATABASE!$1:$10000,MATCH($A55,DATABASE!$A:$A,0),MATCH(E$8,DATABASE!$1:$1,0))*1000</f>
        <v>105810</v>
      </c>
      <c r="F55" s="32">
        <f>INDEX(DATABASE!$1:$10000,MATCH($A55,DATABASE!$A:$A,0),MATCH(F$8,DATABASE!$1:$1,0))*1000</f>
        <v>105810</v>
      </c>
      <c r="G55" s="32">
        <f>INDEX(DATABASE!$1:$10000,MATCH($A55,DATABASE!$A:$A,0),MATCH(G$8,DATABASE!$1:$1,0))*1000</f>
        <v>105810</v>
      </c>
    </row>
    <row r="56" spans="1:7" ht="15.75" customHeight="1" x14ac:dyDescent="0.25">
      <c r="A56" t="s">
        <v>193</v>
      </c>
      <c r="C56" s="32">
        <f>INDEX(DATABASE!$1:$10000,MATCH($A56,DATABASE!$A:$A,0),MATCH(C$8,DATABASE!$1:$1,0))/1000</f>
        <v>13.8</v>
      </c>
      <c r="D56" s="32">
        <f>INDEX(DATABASE!$1:$10000,MATCH($A56,DATABASE!$A:$A,0),MATCH(D$8,DATABASE!$1:$1,0))/1000</f>
        <v>13.8</v>
      </c>
      <c r="E56" s="32">
        <f>INDEX(DATABASE!$1:$10000,MATCH($A56,DATABASE!$A:$A,0),MATCH(E$8,DATABASE!$1:$1,0))/1000</f>
        <v>13.8</v>
      </c>
      <c r="F56" s="32">
        <f>INDEX(DATABASE!$1:$10000,MATCH($A56,DATABASE!$A:$A,0),MATCH(F$8,DATABASE!$1:$1,0))/1000</f>
        <v>13.8</v>
      </c>
      <c r="G56" s="32">
        <f>INDEX(DATABASE!$1:$10000,MATCH($A56,DATABASE!$A:$A,0),MATCH(G$8,DATABASE!$1:$1,0))/1000</f>
        <v>13.8</v>
      </c>
    </row>
    <row r="57" spans="1:7" ht="15.75" customHeight="1" x14ac:dyDescent="0.25">
      <c r="A57" s="3" t="s">
        <v>714</v>
      </c>
      <c r="B57" s="3"/>
      <c r="C57" s="30" t="e">
        <f>INDEX(DATABASE!$1:$10000,MATCH($A57,DATABASE!$A:$A,0),MATCH(C$8,DATABASE!$1:$1,0))</f>
        <v>#N/A</v>
      </c>
      <c r="D57" s="30" t="e">
        <f>INDEX(DATABASE!$1:$10000,MATCH($A57,DATABASE!$A:$A,0),MATCH(D$8,DATABASE!$1:$1,0))</f>
        <v>#N/A</v>
      </c>
      <c r="E57" s="30" t="e">
        <f>INDEX(DATABASE!$1:$10000,MATCH($A57,DATABASE!$A:$A,0),MATCH(E$8,DATABASE!$1:$1,0))</f>
        <v>#N/A</v>
      </c>
      <c r="F57" s="30" t="e">
        <f>INDEX(DATABASE!$1:$10000,MATCH($A57,DATABASE!$A:$A,0),MATCH(F$8,DATABASE!$1:$1,0))</f>
        <v>#N/A</v>
      </c>
      <c r="G57" s="30" t="e">
        <f>INDEX(DATABASE!$1:$10000,MATCH($A57,DATABASE!$A:$A,0),MATCH(G$8,DATABASE!$1:$1,0))</f>
        <v>#N/A</v>
      </c>
    </row>
    <row r="58" spans="1:7" ht="15.75" customHeight="1" x14ac:dyDescent="0.25"/>
    <row r="59" spans="1:7" ht="16.5" customHeight="1" x14ac:dyDescent="0.25">
      <c r="A59" s="3"/>
      <c r="B59" s="3"/>
    </row>
    <row r="60" spans="1:7" ht="15.75" customHeight="1" x14ac:dyDescent="0.25">
      <c r="A60" s="3" t="s">
        <v>199</v>
      </c>
      <c r="B60" s="3"/>
    </row>
    <row r="61" spans="1:7" x14ac:dyDescent="0.25">
      <c r="A61" t="s">
        <v>204</v>
      </c>
    </row>
    <row r="62" spans="1:7" x14ac:dyDescent="0.25">
      <c r="A62" t="s">
        <v>206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="85" zoomScaleNormal="85" workbookViewId="0">
      <selection activeCell="G27" sqref="G27"/>
    </sheetView>
  </sheetViews>
  <sheetFormatPr baseColWidth="10" defaultRowHeight="15" x14ac:dyDescent="0.25"/>
  <cols>
    <col min="1" max="1" width="3.7109375" style="63" customWidth="1"/>
    <col min="2" max="2" width="43.5703125" style="65" bestFit="1" customWidth="1"/>
    <col min="3" max="3" width="13.28515625" style="65" customWidth="1"/>
    <col min="4" max="4" width="10.5703125" style="63" bestFit="1" customWidth="1"/>
    <col min="5" max="5" width="13.140625" style="63" bestFit="1" customWidth="1"/>
    <col min="6" max="9" width="9.140625" style="63" customWidth="1"/>
    <col min="10" max="10" width="11.28515625" style="63" customWidth="1"/>
    <col min="11" max="11" width="101.140625" style="63" customWidth="1"/>
    <col min="12" max="12" width="9.42578125" style="45" customWidth="1"/>
    <col min="13" max="13" width="8.5703125" style="45" customWidth="1"/>
    <col min="14" max="14" width="10.5703125" style="45" customWidth="1"/>
    <col min="15" max="15" width="8.5703125" style="45" customWidth="1"/>
    <col min="16" max="16" width="12" style="45" bestFit="1" customWidth="1"/>
    <col min="17" max="17" width="9.140625" style="45" customWidth="1"/>
    <col min="18" max="18" width="9.5703125" style="45" customWidth="1"/>
    <col min="19" max="19" width="9.140625" style="63" customWidth="1"/>
  </cols>
  <sheetData>
    <row r="1" spans="1:18" s="67" customFormat="1" x14ac:dyDescent="0.25">
      <c r="D1" s="67" t="s">
        <v>8</v>
      </c>
      <c r="E1" s="67" t="s">
        <v>768</v>
      </c>
      <c r="L1" s="67" t="s">
        <v>8</v>
      </c>
      <c r="M1" s="67" t="s">
        <v>4</v>
      </c>
      <c r="N1" s="67" t="s">
        <v>5</v>
      </c>
      <c r="O1" s="67" t="s">
        <v>6</v>
      </c>
      <c r="P1" s="67" t="s">
        <v>7</v>
      </c>
      <c r="R1" s="67" t="s">
        <v>769</v>
      </c>
    </row>
    <row r="2" spans="1:18" s="25" customFormat="1" x14ac:dyDescent="0.25">
      <c r="A2" s="25" t="s">
        <v>770</v>
      </c>
      <c r="B2" s="26"/>
      <c r="L2" s="36"/>
      <c r="M2" s="36"/>
      <c r="N2" s="36"/>
      <c r="O2" s="36"/>
      <c r="P2" s="36"/>
      <c r="Q2" s="36"/>
      <c r="R2" s="36"/>
    </row>
    <row r="3" spans="1:18" x14ac:dyDescent="0.25">
      <c r="B3" s="65" t="s">
        <v>771</v>
      </c>
      <c r="D3" s="24">
        <f>L3</f>
        <v>0</v>
      </c>
      <c r="E3" s="24">
        <f>R3</f>
        <v>135</v>
      </c>
      <c r="K3" t="s">
        <v>65</v>
      </c>
      <c r="L3" s="64">
        <f>VALUE(INDEX(DATABASE!$1:$10000,MATCH($K3,DATABASE!$A:$A,0),MATCH(L$1,DATABASE!$1:$1,0)))</f>
        <v>0</v>
      </c>
      <c r="M3" s="64">
        <f>VALUE(INDEX(DATABASE!$1:$10000,MATCH($K3,DATABASE!$A:$A,0),MATCH(M$1,DATABASE!$1:$1,0)))</f>
        <v>0</v>
      </c>
      <c r="N3" s="64">
        <f>VALUE(INDEX(DATABASE!$1:$10000,MATCH($K3,DATABASE!$A:$A,0),MATCH(N$1,DATABASE!$1:$1,0)))</f>
        <v>90</v>
      </c>
      <c r="O3" s="64">
        <f>VALUE(INDEX(DATABASE!$1:$10000,MATCH($K3,DATABASE!$A:$A,0),MATCH(O$1,DATABASE!$1:$1,0)))</f>
        <v>180</v>
      </c>
      <c r="P3" s="64">
        <f>VALUE(INDEX(DATABASE!$1:$10000,MATCH($K3,DATABASE!$A:$A,0),MATCH(P$1,DATABASE!$1:$1,0)))</f>
        <v>270</v>
      </c>
      <c r="R3" s="64">
        <f>AVERAGE(Overview!M3:P3)</f>
        <v>135</v>
      </c>
    </row>
    <row r="4" spans="1:18" x14ac:dyDescent="0.25">
      <c r="B4" s="65" t="s">
        <v>772</v>
      </c>
      <c r="D4" s="24">
        <f>L4</f>
        <v>8760</v>
      </c>
      <c r="E4" s="24">
        <f>R4</f>
        <v>8760</v>
      </c>
      <c r="K4" t="s">
        <v>70</v>
      </c>
      <c r="L4" s="64">
        <f>VALUE(INDEX(DATABASE!$1:$10000,MATCH($K4,DATABASE!$A:$A,0),MATCH(L$1,DATABASE!$1:$1,0)))</f>
        <v>8760</v>
      </c>
      <c r="M4" s="64">
        <f>VALUE(INDEX(DATABASE!$1:$10000,MATCH($K4,DATABASE!$A:$A,0),MATCH(M$1,DATABASE!$1:$1,0)))</f>
        <v>8760</v>
      </c>
      <c r="N4" s="64">
        <f>VALUE(INDEX(DATABASE!$1:$10000,MATCH($K4,DATABASE!$A:$A,0),MATCH(N$1,DATABASE!$1:$1,0)))</f>
        <v>8760</v>
      </c>
      <c r="O4" s="64">
        <f>VALUE(INDEX(DATABASE!$1:$10000,MATCH($K4,DATABASE!$A:$A,0),MATCH(O$1,DATABASE!$1:$1,0)))</f>
        <v>8760</v>
      </c>
      <c r="P4" s="64">
        <f>VALUE(INDEX(DATABASE!$1:$10000,MATCH($K4,DATABASE!$A:$A,0),MATCH(P$1,DATABASE!$1:$1,0)))</f>
        <v>8760</v>
      </c>
      <c r="R4" s="64">
        <f>AVERAGE(Overview!M4:P4)</f>
        <v>8760</v>
      </c>
    </row>
    <row r="5" spans="1:18" s="25" customFormat="1" x14ac:dyDescent="0.25">
      <c r="A5" s="25" t="s">
        <v>773</v>
      </c>
      <c r="B5" s="26"/>
      <c r="L5" s="64" t="e">
        <f>VALUE(INDEX(DATABASE!$1:$10000,MATCH($K5,DATABASE!$A:$A,0),MATCH(L$1,DATABASE!$1:$1,0)))</f>
        <v>#N/A</v>
      </c>
      <c r="M5" s="64" t="e">
        <f>VALUE(INDEX(DATABASE!$1:$10000,MATCH($K5,DATABASE!$A:$A,0),MATCH(M$1,DATABASE!$1:$1,0)))</f>
        <v>#N/A</v>
      </c>
      <c r="N5" s="64" t="e">
        <f>VALUE(INDEX(DATABASE!$1:$10000,MATCH($K5,DATABASE!$A:$A,0),MATCH(N$1,DATABASE!$1:$1,0)))</f>
        <v>#N/A</v>
      </c>
      <c r="O5" s="64" t="e">
        <f>VALUE(INDEX(DATABASE!$1:$10000,MATCH($K5,DATABASE!$A:$A,0),MATCH(O$1,DATABASE!$1:$1,0)))</f>
        <v>#N/A</v>
      </c>
      <c r="P5" s="64" t="e">
        <f>VALUE(INDEX(DATABASE!$1:$10000,MATCH($K5,DATABASE!$A:$A,0),MATCH(P$1,DATABASE!$1:$1,0)))</f>
        <v>#N/A</v>
      </c>
      <c r="Q5" s="45"/>
      <c r="R5" s="64" t="e">
        <f>AVERAGE(Overview!M5:P5)</f>
        <v>#N/A</v>
      </c>
    </row>
    <row r="6" spans="1:18" x14ac:dyDescent="0.25">
      <c r="B6" s="65" t="s">
        <v>774</v>
      </c>
      <c r="D6" s="24">
        <f>L6</f>
        <v>1784</v>
      </c>
      <c r="E6" s="24">
        <f>R6</f>
        <v>0</v>
      </c>
      <c r="K6" t="s">
        <v>339</v>
      </c>
      <c r="L6" s="64">
        <f>VALUE(INDEX(DATABASE!$1:$10000,MATCH($K6,DATABASE!$A:$A,0),MATCH(L$1,DATABASE!$1:$1,0)))</f>
        <v>1784</v>
      </c>
      <c r="M6" s="64">
        <f>VALUE(INDEX(DATABASE!$1:$10000,MATCH($K6,DATABASE!$A:$A,0),MATCH(M$1,DATABASE!$1:$1,0)))</f>
        <v>0</v>
      </c>
      <c r="N6" s="64">
        <f>VALUE(INDEX(DATABASE!$1:$10000,MATCH($K6,DATABASE!$A:$A,0),MATCH(N$1,DATABASE!$1:$1,0)))</f>
        <v>0</v>
      </c>
      <c r="O6" s="64">
        <f>VALUE(INDEX(DATABASE!$1:$10000,MATCH($K6,DATABASE!$A:$A,0),MATCH(O$1,DATABASE!$1:$1,0)))</f>
        <v>0</v>
      </c>
      <c r="P6" s="64">
        <f>VALUE(INDEX(DATABASE!$1:$10000,MATCH($K6,DATABASE!$A:$A,0),MATCH(P$1,DATABASE!$1:$1,0)))</f>
        <v>0</v>
      </c>
      <c r="R6" s="64">
        <f>AVERAGE(Overview!M6:P6)</f>
        <v>0</v>
      </c>
    </row>
    <row r="7" spans="1:18" x14ac:dyDescent="0.25">
      <c r="B7" s="65" t="s">
        <v>775</v>
      </c>
      <c r="D7" s="24">
        <f>L7</f>
        <v>1070</v>
      </c>
      <c r="E7" s="24">
        <f>R7</f>
        <v>0</v>
      </c>
      <c r="K7" t="s">
        <v>343</v>
      </c>
      <c r="L7" s="64">
        <f>VALUE(INDEX(DATABASE!$1:$10000,MATCH($K7,DATABASE!$A:$A,0),MATCH(L$1,DATABASE!$1:$1,0)))</f>
        <v>1070</v>
      </c>
      <c r="M7" s="64">
        <f>VALUE(INDEX(DATABASE!$1:$10000,MATCH($K7,DATABASE!$A:$A,0),MATCH(M$1,DATABASE!$1:$1,0)))</f>
        <v>0</v>
      </c>
      <c r="N7" s="64">
        <f>VALUE(INDEX(DATABASE!$1:$10000,MATCH($K7,DATABASE!$A:$A,0),MATCH(N$1,DATABASE!$1:$1,0)))</f>
        <v>0</v>
      </c>
      <c r="O7" s="64">
        <f>VALUE(INDEX(DATABASE!$1:$10000,MATCH($K7,DATABASE!$A:$A,0),MATCH(O$1,DATABASE!$1:$1,0)))</f>
        <v>0</v>
      </c>
      <c r="P7" s="64">
        <f>VALUE(INDEX(DATABASE!$1:$10000,MATCH($K7,DATABASE!$A:$A,0),MATCH(P$1,DATABASE!$1:$1,0)))</f>
        <v>0</v>
      </c>
      <c r="R7" s="64">
        <f>AVERAGE(Overview!M7:P7)</f>
        <v>0</v>
      </c>
    </row>
    <row r="8" spans="1:18" x14ac:dyDescent="0.25">
      <c r="D8" s="24"/>
      <c r="E8" s="24"/>
      <c r="L8" s="64" t="e">
        <f>VALUE(INDEX(DATABASE!$1:$10000,MATCH($K8,DATABASE!$A:$A,0),MATCH(L$1,DATABASE!$1:$1,0)))</f>
        <v>#N/A</v>
      </c>
      <c r="M8" s="64" t="e">
        <f>VALUE(INDEX(DATABASE!$1:$10000,MATCH($K8,DATABASE!$A:$A,0),MATCH(M$1,DATABASE!$1:$1,0)))</f>
        <v>#N/A</v>
      </c>
      <c r="N8" s="64" t="e">
        <f>VALUE(INDEX(DATABASE!$1:$10000,MATCH($K8,DATABASE!$A:$A,0),MATCH(N$1,DATABASE!$1:$1,0)))</f>
        <v>#N/A</v>
      </c>
      <c r="O8" s="64" t="e">
        <f>VALUE(INDEX(DATABASE!$1:$10000,MATCH($K8,DATABASE!$A:$A,0),MATCH(O$1,DATABASE!$1:$1,0)))</f>
        <v>#N/A</v>
      </c>
      <c r="P8" s="64" t="e">
        <f>VALUE(INDEX(DATABASE!$1:$10000,MATCH($K8,DATABASE!$A:$A,0),MATCH(P$1,DATABASE!$1:$1,0)))</f>
        <v>#N/A</v>
      </c>
      <c r="R8" s="64" t="e">
        <f>AVERAGE(Overview!M8:P8)</f>
        <v>#N/A</v>
      </c>
    </row>
    <row r="9" spans="1:18" s="25" customFormat="1" x14ac:dyDescent="0.25">
      <c r="A9" s="25" t="s">
        <v>776</v>
      </c>
      <c r="B9" s="26"/>
      <c r="L9" s="64" t="e">
        <f>VALUE(INDEX(DATABASE!$1:$10000,MATCH($K9,DATABASE!$A:$A,0),MATCH(L$1,DATABASE!$1:$1,0)))</f>
        <v>#N/A</v>
      </c>
      <c r="M9" s="64" t="e">
        <f>VALUE(INDEX(DATABASE!$1:$10000,MATCH($K9,DATABASE!$A:$A,0),MATCH(M$1,DATABASE!$1:$1,0)))</f>
        <v>#N/A</v>
      </c>
      <c r="N9" s="64" t="e">
        <f>VALUE(INDEX(DATABASE!$1:$10000,MATCH($K9,DATABASE!$A:$A,0),MATCH(N$1,DATABASE!$1:$1,0)))</f>
        <v>#N/A</v>
      </c>
      <c r="O9" s="64" t="e">
        <f>VALUE(INDEX(DATABASE!$1:$10000,MATCH($K9,DATABASE!$A:$A,0),MATCH(O$1,DATABASE!$1:$1,0)))</f>
        <v>#N/A</v>
      </c>
      <c r="P9" s="64" t="e">
        <f>VALUE(INDEX(DATABASE!$1:$10000,MATCH($K9,DATABASE!$A:$A,0),MATCH(P$1,DATABASE!$1:$1,0)))</f>
        <v>#N/A</v>
      </c>
      <c r="Q9" s="45"/>
      <c r="R9" s="64" t="e">
        <f>AVERAGE(Overview!M9:P9)</f>
        <v>#N/A</v>
      </c>
    </row>
    <row r="10" spans="1:18" x14ac:dyDescent="0.25">
      <c r="B10" s="65" t="s">
        <v>777</v>
      </c>
      <c r="D10" s="24">
        <f t="shared" ref="D10:D15" si="0">L10</f>
        <v>7.99</v>
      </c>
      <c r="E10" s="24">
        <f t="shared" ref="E10:E15" si="1">R10</f>
        <v>7.99</v>
      </c>
      <c r="K10" t="s">
        <v>393</v>
      </c>
      <c r="L10" s="64">
        <f>VALUE(INDEX(DATABASE!$1:$10000,MATCH($K10,DATABASE!$A:$A,0),MATCH(L$1,DATABASE!$1:$1,0)))</f>
        <v>7.99</v>
      </c>
      <c r="M10" s="64">
        <f>VALUE(INDEX(DATABASE!$1:$10000,MATCH($K10,DATABASE!$A:$A,0),MATCH(M$1,DATABASE!$1:$1,0)))</f>
        <v>7.99</v>
      </c>
      <c r="N10" s="64">
        <f>VALUE(INDEX(DATABASE!$1:$10000,MATCH($K10,DATABASE!$A:$A,0),MATCH(N$1,DATABASE!$1:$1,0)))</f>
        <v>7.99</v>
      </c>
      <c r="O10" s="64">
        <f>VALUE(INDEX(DATABASE!$1:$10000,MATCH($K10,DATABASE!$A:$A,0),MATCH(O$1,DATABASE!$1:$1,0)))</f>
        <v>7.99</v>
      </c>
      <c r="P10" s="64">
        <f>VALUE(INDEX(DATABASE!$1:$10000,MATCH($K10,DATABASE!$A:$A,0),MATCH(P$1,DATABASE!$1:$1,0)))</f>
        <v>7.99</v>
      </c>
      <c r="R10" s="64">
        <f>AVERAGE(Overview!M10:P10)</f>
        <v>7.99</v>
      </c>
    </row>
    <row r="11" spans="1:18" x14ac:dyDescent="0.25">
      <c r="B11" s="65" t="s">
        <v>778</v>
      </c>
      <c r="D11" s="24">
        <f t="shared" si="0"/>
        <v>0.86854472841915864</v>
      </c>
      <c r="E11" s="24">
        <f t="shared" si="1"/>
        <v>0.942111156007574</v>
      </c>
      <c r="K11" t="s">
        <v>404</v>
      </c>
      <c r="L11" s="64">
        <f>VALUE(INDEX(DATABASE!$1:$10000,MATCH($K11,DATABASE!$A:$A,0),MATCH(L$1,DATABASE!$1:$1,0)))</f>
        <v>0.86854472841915864</v>
      </c>
      <c r="M11" s="64">
        <f>VALUE(INDEX(DATABASE!$1:$10000,MATCH($K11,DATABASE!$A:$A,0),MATCH(M$1,DATABASE!$1:$1,0)))</f>
        <v>0.94211118764915347</v>
      </c>
      <c r="N11" s="64">
        <f>VALUE(INDEX(DATABASE!$1:$10000,MATCH($K11,DATABASE!$A:$A,0),MATCH(N$1,DATABASE!$1:$1,0)))</f>
        <v>0.94211115194326922</v>
      </c>
      <c r="O11" s="64">
        <f>VALUE(INDEX(DATABASE!$1:$10000,MATCH($K11,DATABASE!$A:$A,0),MATCH(O$1,DATABASE!$1:$1,0)))</f>
        <v>0.94211118764915347</v>
      </c>
      <c r="P11" s="64">
        <f>VALUE(INDEX(DATABASE!$1:$10000,MATCH($K11,DATABASE!$A:$A,0),MATCH(P$1,DATABASE!$1:$1,0)))</f>
        <v>0.94211109678871974</v>
      </c>
      <c r="R11" s="64">
        <f>AVERAGE(Overview!M11:P11)</f>
        <v>0.942111156007574</v>
      </c>
    </row>
    <row r="12" spans="1:18" x14ac:dyDescent="0.25">
      <c r="B12" s="65" t="s">
        <v>408</v>
      </c>
      <c r="D12" s="24">
        <f t="shared" si="0"/>
        <v>1.6639493689415119</v>
      </c>
      <c r="E12" s="24">
        <f t="shared" si="1"/>
        <v>5.4588546939041036</v>
      </c>
      <c r="K12" t="s">
        <v>407</v>
      </c>
      <c r="L12" s="64">
        <f>VALUE(INDEX(DATABASE!$1:$10000,MATCH($K12,DATABASE!$A:$A,0),MATCH(L$1,DATABASE!$1:$1,0)))</f>
        <v>1.6639493689415119</v>
      </c>
      <c r="M12" s="64">
        <f>VALUE(INDEX(DATABASE!$1:$10000,MATCH($K12,DATABASE!$A:$A,0),MATCH(M$1,DATABASE!$1:$1,0)))</f>
        <v>5.4588546939041036</v>
      </c>
      <c r="N12" s="64">
        <f>VALUE(INDEX(DATABASE!$1:$10000,MATCH($K12,DATABASE!$A:$A,0),MATCH(N$1,DATABASE!$1:$1,0)))</f>
        <v>5.4588546939041036</v>
      </c>
      <c r="O12" s="64">
        <f>VALUE(INDEX(DATABASE!$1:$10000,MATCH($K12,DATABASE!$A:$A,0),MATCH(O$1,DATABASE!$1:$1,0)))</f>
        <v>5.4588546939041036</v>
      </c>
      <c r="P12" s="64">
        <f>VALUE(INDEX(DATABASE!$1:$10000,MATCH($K12,DATABASE!$A:$A,0),MATCH(P$1,DATABASE!$1:$1,0)))</f>
        <v>5.4588546939041036</v>
      </c>
      <c r="R12" s="64">
        <f>AVERAGE(Overview!M12:P12)</f>
        <v>5.4588546939041036</v>
      </c>
    </row>
    <row r="13" spans="1:18" x14ac:dyDescent="0.25">
      <c r="B13" s="65" t="s">
        <v>779</v>
      </c>
      <c r="D13" s="24">
        <f t="shared" si="0"/>
        <v>0.37</v>
      </c>
      <c r="E13" s="24">
        <f t="shared" si="1"/>
        <v>0.39800000000000002</v>
      </c>
      <c r="K13" t="s">
        <v>528</v>
      </c>
      <c r="L13" s="64">
        <f>VALUE(INDEX(DATABASE!$1:$10000,MATCH($K13,DATABASE!$A:$A,0),MATCH(L$1,DATABASE!$1:$1,0)))</f>
        <v>0.37</v>
      </c>
      <c r="M13" s="64">
        <f>VALUE(INDEX(DATABASE!$1:$10000,MATCH($K13,DATABASE!$A:$A,0),MATCH(M$1,DATABASE!$1:$1,0)))</f>
        <v>0.39800000000000002</v>
      </c>
      <c r="N13" s="64">
        <f>VALUE(INDEX(DATABASE!$1:$10000,MATCH($K13,DATABASE!$A:$A,0),MATCH(N$1,DATABASE!$1:$1,0)))</f>
        <v>0.39800000000000002</v>
      </c>
      <c r="O13" s="64">
        <f>VALUE(INDEX(DATABASE!$1:$10000,MATCH($K13,DATABASE!$A:$A,0),MATCH(O$1,DATABASE!$1:$1,0)))</f>
        <v>0.39800000000000002</v>
      </c>
      <c r="P13" s="64">
        <f>VALUE(INDEX(DATABASE!$1:$10000,MATCH($K13,DATABASE!$A:$A,0),MATCH(P$1,DATABASE!$1:$1,0)))</f>
        <v>0.39800000000000002</v>
      </c>
      <c r="R13" s="64">
        <f>AVERAGE(Overview!M13:P13)</f>
        <v>0.39800000000000002</v>
      </c>
    </row>
    <row r="14" spans="1:18" x14ac:dyDescent="0.25">
      <c r="B14" s="65" t="s">
        <v>780</v>
      </c>
      <c r="D14" s="24">
        <f t="shared" si="0"/>
        <v>0.80400000000000005</v>
      </c>
      <c r="E14" s="24">
        <f t="shared" si="1"/>
        <v>0.56600000000000006</v>
      </c>
      <c r="K14" t="s">
        <v>530</v>
      </c>
      <c r="L14" s="64">
        <f>VALUE(INDEX(DATABASE!$1:$10000,MATCH($K14,DATABASE!$A:$A,0),MATCH(L$1,DATABASE!$1:$1,0)))</f>
        <v>0.80400000000000005</v>
      </c>
      <c r="M14" s="64">
        <f>VALUE(INDEX(DATABASE!$1:$10000,MATCH($K14,DATABASE!$A:$A,0),MATCH(M$1,DATABASE!$1:$1,0)))</f>
        <v>0.56600000000000006</v>
      </c>
      <c r="N14" s="64">
        <f>VALUE(INDEX(DATABASE!$1:$10000,MATCH($K14,DATABASE!$A:$A,0),MATCH(N$1,DATABASE!$1:$1,0)))</f>
        <v>0.56600000000000006</v>
      </c>
      <c r="O14" s="64">
        <f>VALUE(INDEX(DATABASE!$1:$10000,MATCH($K14,DATABASE!$A:$A,0),MATCH(O$1,DATABASE!$1:$1,0)))</f>
        <v>0.56600000000000006</v>
      </c>
      <c r="P14" s="64">
        <f>VALUE(INDEX(DATABASE!$1:$10000,MATCH($K14,DATABASE!$A:$A,0),MATCH(P$1,DATABASE!$1:$1,0)))</f>
        <v>0.56600000000000006</v>
      </c>
      <c r="R14" s="64">
        <f>AVERAGE(Overview!M14:P14)</f>
        <v>0.56600000000000006</v>
      </c>
    </row>
    <row r="15" spans="1:18" x14ac:dyDescent="0.25">
      <c r="B15" s="65" t="s">
        <v>781</v>
      </c>
      <c r="D15" s="24">
        <f t="shared" si="0"/>
        <v>1.655</v>
      </c>
      <c r="E15" s="24">
        <f t="shared" si="1"/>
        <v>4.51</v>
      </c>
      <c r="K15" t="s">
        <v>525</v>
      </c>
      <c r="L15" s="64">
        <f>VALUE(INDEX(DATABASE!$1:$10000,MATCH($K15,DATABASE!$A:$A,0),MATCH(L$1,DATABASE!$1:$1,0)))</f>
        <v>1.655</v>
      </c>
      <c r="M15" s="64">
        <f>VALUE(INDEX(DATABASE!$1:$10000,MATCH($K15,DATABASE!$A:$A,0),MATCH(M$1,DATABASE!$1:$1,0)))</f>
        <v>4.51</v>
      </c>
      <c r="N15" s="64">
        <f>VALUE(INDEX(DATABASE!$1:$10000,MATCH($K15,DATABASE!$A:$A,0),MATCH(N$1,DATABASE!$1:$1,0)))</f>
        <v>4.51</v>
      </c>
      <c r="O15" s="64">
        <f>VALUE(INDEX(DATABASE!$1:$10000,MATCH($K15,DATABASE!$A:$A,0),MATCH(O$1,DATABASE!$1:$1,0)))</f>
        <v>4.51</v>
      </c>
      <c r="P15" s="64">
        <f>VALUE(INDEX(DATABASE!$1:$10000,MATCH($K15,DATABASE!$A:$A,0),MATCH(P$1,DATABASE!$1:$1,0)))</f>
        <v>4.51</v>
      </c>
      <c r="R15" s="64">
        <f>AVERAGE(Overview!M15:P15)</f>
        <v>4.51</v>
      </c>
    </row>
    <row r="16" spans="1:18" x14ac:dyDescent="0.25">
      <c r="D16" s="24"/>
      <c r="E16" s="24"/>
      <c r="L16" s="64" t="e">
        <f>VALUE(INDEX(DATABASE!$1:$10000,MATCH($K16,DATABASE!$A:$A,0),MATCH(L$1,DATABASE!$1:$1,0)))</f>
        <v>#N/A</v>
      </c>
      <c r="M16" s="64" t="e">
        <f>VALUE(INDEX(DATABASE!$1:$10000,MATCH($K16,DATABASE!$A:$A,0),MATCH(M$1,DATABASE!$1:$1,0)))</f>
        <v>#N/A</v>
      </c>
      <c r="N16" s="64" t="e">
        <f>VALUE(INDEX(DATABASE!$1:$10000,MATCH($K16,DATABASE!$A:$A,0),MATCH(N$1,DATABASE!$1:$1,0)))</f>
        <v>#N/A</v>
      </c>
      <c r="O16" s="64" t="e">
        <f>VALUE(INDEX(DATABASE!$1:$10000,MATCH($K16,DATABASE!$A:$A,0),MATCH(O$1,DATABASE!$1:$1,0)))</f>
        <v>#N/A</v>
      </c>
      <c r="P16" s="64" t="e">
        <f>VALUE(INDEX(DATABASE!$1:$10000,MATCH($K16,DATABASE!$A:$A,0),MATCH(P$1,DATABASE!$1:$1,0)))</f>
        <v>#N/A</v>
      </c>
      <c r="R16" s="64" t="e">
        <f>AVERAGE(Overview!M16:P16)</f>
        <v>#N/A</v>
      </c>
    </row>
    <row r="17" spans="1:18" s="25" customFormat="1" x14ac:dyDescent="0.25">
      <c r="A17" s="25" t="s">
        <v>782</v>
      </c>
      <c r="B17" s="26"/>
      <c r="L17" s="64" t="e">
        <f>VALUE(INDEX(DATABASE!$1:$10000,MATCH($K17,DATABASE!$A:$A,0),MATCH(L$1,DATABASE!$1:$1,0)))</f>
        <v>#N/A</v>
      </c>
      <c r="M17" s="64" t="e">
        <f>VALUE(INDEX(DATABASE!$1:$10000,MATCH($K17,DATABASE!$A:$A,0),MATCH(M$1,DATABASE!$1:$1,0)))</f>
        <v>#N/A</v>
      </c>
      <c r="N17" s="64" t="e">
        <f>VALUE(INDEX(DATABASE!$1:$10000,MATCH($K17,DATABASE!$A:$A,0),MATCH(N$1,DATABASE!$1:$1,0)))</f>
        <v>#N/A</v>
      </c>
      <c r="O17" s="64" t="e">
        <f>VALUE(INDEX(DATABASE!$1:$10000,MATCH($K17,DATABASE!$A:$A,0),MATCH(O$1,DATABASE!$1:$1,0)))</f>
        <v>#N/A</v>
      </c>
      <c r="P17" s="64" t="e">
        <f>VALUE(INDEX(DATABASE!$1:$10000,MATCH($K17,DATABASE!$A:$A,0),MATCH(P$1,DATABASE!$1:$1,0)))</f>
        <v>#N/A</v>
      </c>
      <c r="Q17" s="45"/>
      <c r="R17" s="64" t="e">
        <f>AVERAGE(Overview!M17:P17)</f>
        <v>#N/A</v>
      </c>
    </row>
    <row r="18" spans="1:18" x14ac:dyDescent="0.25">
      <c r="B18" s="65" t="s">
        <v>411</v>
      </c>
      <c r="C18" s="65" t="s">
        <v>412</v>
      </c>
      <c r="D18" s="66">
        <f t="shared" ref="D18:D23" si="2">L18</f>
        <v>55967.73</v>
      </c>
      <c r="E18" s="66">
        <f t="shared" ref="E18:E23" si="3">R18</f>
        <v>55967.73</v>
      </c>
      <c r="K18" s="63" t="s">
        <v>409</v>
      </c>
      <c r="L18" s="64">
        <f>VALUE(INDEX(DATABASE!$1:$10000,MATCH($K18,DATABASE!$A:$A,0),MATCH(L$1,DATABASE!$1:$1,0)))</f>
        <v>55967.73</v>
      </c>
      <c r="M18" s="64">
        <f>VALUE(INDEX(DATABASE!$1:$10000,MATCH($K18,DATABASE!$A:$A,0),MATCH(M$1,DATABASE!$1:$1,0)))</f>
        <v>55967.73</v>
      </c>
      <c r="N18" s="64">
        <f>VALUE(INDEX(DATABASE!$1:$10000,MATCH($K18,DATABASE!$A:$A,0),MATCH(N$1,DATABASE!$1:$1,0)))</f>
        <v>55967.73</v>
      </c>
      <c r="O18" s="64">
        <f>VALUE(INDEX(DATABASE!$1:$10000,MATCH($K18,DATABASE!$A:$A,0),MATCH(O$1,DATABASE!$1:$1,0)))</f>
        <v>55967.73</v>
      </c>
      <c r="P18" s="64">
        <f>VALUE(INDEX(DATABASE!$1:$10000,MATCH($K18,DATABASE!$A:$A,0),MATCH(P$1,DATABASE!$1:$1,0)))</f>
        <v>55967.73</v>
      </c>
      <c r="R18" s="64">
        <f>AVERAGE(Overview!M18:P18)</f>
        <v>55967.73</v>
      </c>
    </row>
    <row r="19" spans="1:18" x14ac:dyDescent="0.25">
      <c r="B19" s="65" t="s">
        <v>414</v>
      </c>
      <c r="C19" s="65" t="s">
        <v>412</v>
      </c>
      <c r="D19" s="66">
        <f t="shared" si="2"/>
        <v>2282.9</v>
      </c>
      <c r="E19" s="66">
        <f t="shared" si="3"/>
        <v>0</v>
      </c>
      <c r="K19" s="63" t="s">
        <v>413</v>
      </c>
      <c r="L19" s="64">
        <f>VALUE(INDEX(DATABASE!$1:$10000,MATCH($K19,DATABASE!$A:$A,0),MATCH(L$1,DATABASE!$1:$1,0)))</f>
        <v>2282.9</v>
      </c>
      <c r="M19" s="64">
        <f>VALUE(INDEX(DATABASE!$1:$10000,MATCH($K19,DATABASE!$A:$A,0),MATCH(M$1,DATABASE!$1:$1,0)))</f>
        <v>0</v>
      </c>
      <c r="N19" s="64">
        <f>VALUE(INDEX(DATABASE!$1:$10000,MATCH($K19,DATABASE!$A:$A,0),MATCH(N$1,DATABASE!$1:$1,0)))</f>
        <v>0</v>
      </c>
      <c r="O19" s="64">
        <f>VALUE(INDEX(DATABASE!$1:$10000,MATCH($K19,DATABASE!$A:$A,0),MATCH(O$1,DATABASE!$1:$1,0)))</f>
        <v>0</v>
      </c>
      <c r="P19" s="64">
        <f>VALUE(INDEX(DATABASE!$1:$10000,MATCH($K19,DATABASE!$A:$A,0),MATCH(P$1,DATABASE!$1:$1,0)))</f>
        <v>0</v>
      </c>
      <c r="R19" s="64">
        <f>AVERAGE(Overview!M19:P19)</f>
        <v>0</v>
      </c>
    </row>
    <row r="20" spans="1:18" x14ac:dyDescent="0.25">
      <c r="B20" s="65" t="s">
        <v>416</v>
      </c>
      <c r="C20" s="65" t="s">
        <v>412</v>
      </c>
      <c r="D20" s="66">
        <f t="shared" si="2"/>
        <v>65624.7</v>
      </c>
      <c r="E20" s="66">
        <f t="shared" si="3"/>
        <v>67907.600000000006</v>
      </c>
      <c r="K20" s="63" t="s">
        <v>415</v>
      </c>
      <c r="L20" s="64">
        <f>VALUE(INDEX(DATABASE!$1:$10000,MATCH($K20,DATABASE!$A:$A,0),MATCH(L$1,DATABASE!$1:$1,0)))</f>
        <v>65624.7</v>
      </c>
      <c r="M20" s="64">
        <f>VALUE(INDEX(DATABASE!$1:$10000,MATCH($K20,DATABASE!$A:$A,0),MATCH(M$1,DATABASE!$1:$1,0)))</f>
        <v>67907.600000000006</v>
      </c>
      <c r="N20" s="64">
        <f>VALUE(INDEX(DATABASE!$1:$10000,MATCH($K20,DATABASE!$A:$A,0),MATCH(N$1,DATABASE!$1:$1,0)))</f>
        <v>67907.600000000006</v>
      </c>
      <c r="O20" s="64">
        <f>VALUE(INDEX(DATABASE!$1:$10000,MATCH($K20,DATABASE!$A:$A,0),MATCH(O$1,DATABASE!$1:$1,0)))</f>
        <v>67907.600000000006</v>
      </c>
      <c r="P20" s="64">
        <f>VALUE(INDEX(DATABASE!$1:$10000,MATCH($K20,DATABASE!$A:$A,0),MATCH(P$1,DATABASE!$1:$1,0)))</f>
        <v>67907.600000000006</v>
      </c>
      <c r="R20" s="64">
        <f>AVERAGE(Overview!M20:P20)</f>
        <v>67907.600000000006</v>
      </c>
    </row>
    <row r="21" spans="1:18" x14ac:dyDescent="0.25">
      <c r="B21" s="65" t="s">
        <v>783</v>
      </c>
      <c r="C21" s="65" t="s">
        <v>784</v>
      </c>
      <c r="D21" s="66">
        <f t="shared" si="2"/>
        <v>618425.31000000006</v>
      </c>
      <c r="E21" s="66">
        <f t="shared" si="3"/>
        <v>618425.31000000006</v>
      </c>
      <c r="K21" s="63" t="s">
        <v>419</v>
      </c>
      <c r="L21" s="64">
        <f>VALUE(INDEX(DATABASE!$1:$10000,MATCH($K21,DATABASE!$A:$A,0),MATCH(L$1,DATABASE!$1:$1,0)))</f>
        <v>618425.31000000006</v>
      </c>
      <c r="M21" s="64">
        <f>VALUE(INDEX(DATABASE!$1:$10000,MATCH($K21,DATABASE!$A:$A,0),MATCH(M$1,DATABASE!$1:$1,0)))</f>
        <v>618425.31000000006</v>
      </c>
      <c r="N21" s="64">
        <f>VALUE(INDEX(DATABASE!$1:$10000,MATCH($K21,DATABASE!$A:$A,0),MATCH(N$1,DATABASE!$1:$1,0)))</f>
        <v>618425.31000000006</v>
      </c>
      <c r="O21" s="64">
        <f>VALUE(INDEX(DATABASE!$1:$10000,MATCH($K21,DATABASE!$A:$A,0),MATCH(O$1,DATABASE!$1:$1,0)))</f>
        <v>618425.31000000006</v>
      </c>
      <c r="P21" s="64">
        <f>VALUE(INDEX(DATABASE!$1:$10000,MATCH($K21,DATABASE!$A:$A,0),MATCH(P$1,DATABASE!$1:$1,0)))</f>
        <v>618425.31000000006</v>
      </c>
      <c r="R21" s="64">
        <f>AVERAGE(Overview!M21:P21)</f>
        <v>618425.31000000006</v>
      </c>
    </row>
    <row r="22" spans="1:18" x14ac:dyDescent="0.25">
      <c r="B22" s="65" t="s">
        <v>424</v>
      </c>
      <c r="C22" s="65" t="s">
        <v>412</v>
      </c>
      <c r="D22" s="66">
        <f t="shared" si="2"/>
        <v>13026.52</v>
      </c>
      <c r="E22" s="66">
        <f t="shared" si="3"/>
        <v>13026.52</v>
      </c>
      <c r="K22" s="63" t="s">
        <v>423</v>
      </c>
      <c r="L22" s="64">
        <f>VALUE(INDEX(DATABASE!$1:$10000,MATCH($K22,DATABASE!$A:$A,0),MATCH(L$1,DATABASE!$1:$1,0)))</f>
        <v>13026.52</v>
      </c>
      <c r="M22" s="64">
        <f>VALUE(INDEX(DATABASE!$1:$10000,MATCH($K22,DATABASE!$A:$A,0),MATCH(M$1,DATABASE!$1:$1,0)))</f>
        <v>13026.52</v>
      </c>
      <c r="N22" s="64">
        <f>VALUE(INDEX(DATABASE!$1:$10000,MATCH($K22,DATABASE!$A:$A,0),MATCH(N$1,DATABASE!$1:$1,0)))</f>
        <v>13026.52</v>
      </c>
      <c r="O22" s="64">
        <f>VALUE(INDEX(DATABASE!$1:$10000,MATCH($K22,DATABASE!$A:$A,0),MATCH(O$1,DATABASE!$1:$1,0)))</f>
        <v>13026.52</v>
      </c>
      <c r="P22" s="64">
        <f>VALUE(INDEX(DATABASE!$1:$10000,MATCH($K22,DATABASE!$A:$A,0),MATCH(P$1,DATABASE!$1:$1,0)))</f>
        <v>13026.52</v>
      </c>
      <c r="R22" s="64">
        <f>AVERAGE(Overview!M22:P22)</f>
        <v>13026.52</v>
      </c>
    </row>
    <row r="23" spans="1:18" x14ac:dyDescent="0.25">
      <c r="B23" s="65" t="s">
        <v>428</v>
      </c>
      <c r="C23" s="65" t="s">
        <v>412</v>
      </c>
      <c r="D23" s="66">
        <f t="shared" si="2"/>
        <v>622.9</v>
      </c>
      <c r="E23" s="66">
        <f t="shared" si="3"/>
        <v>622.9</v>
      </c>
      <c r="K23" s="63" t="s">
        <v>427</v>
      </c>
      <c r="L23" s="64">
        <f>VALUE(INDEX(DATABASE!$1:$10000,MATCH($K23,DATABASE!$A:$A,0),MATCH(L$1,DATABASE!$1:$1,0)))</f>
        <v>622.9</v>
      </c>
      <c r="M23" s="64">
        <f>VALUE(INDEX(DATABASE!$1:$10000,MATCH($K23,DATABASE!$A:$A,0),MATCH(M$1,DATABASE!$1:$1,0)))</f>
        <v>622.9</v>
      </c>
      <c r="N23" s="64">
        <f>VALUE(INDEX(DATABASE!$1:$10000,MATCH($K23,DATABASE!$A:$A,0),MATCH(N$1,DATABASE!$1:$1,0)))</f>
        <v>622.9</v>
      </c>
      <c r="O23" s="64">
        <f>VALUE(INDEX(DATABASE!$1:$10000,MATCH($K23,DATABASE!$A:$A,0),MATCH(O$1,DATABASE!$1:$1,0)))</f>
        <v>622.9</v>
      </c>
      <c r="P23" s="64">
        <f>VALUE(INDEX(DATABASE!$1:$10000,MATCH($K23,DATABASE!$A:$A,0),MATCH(P$1,DATABASE!$1:$1,0)))</f>
        <v>622.9</v>
      </c>
      <c r="R23" s="64">
        <f>AVERAGE(Overview!M23:P23)</f>
        <v>622.9</v>
      </c>
    </row>
    <row r="24" spans="1:18" x14ac:dyDescent="0.25">
      <c r="D24" s="24"/>
      <c r="E24" s="24"/>
      <c r="L24" s="64" t="e">
        <f>VALUE(INDEX(DATABASE!$1:$10000,MATCH($K24,DATABASE!$A:$A,0),MATCH(L$1,DATABASE!$1:$1,0)))</f>
        <v>#N/A</v>
      </c>
      <c r="M24" s="64" t="e">
        <f>VALUE(INDEX(DATABASE!$1:$10000,MATCH($K24,DATABASE!$A:$A,0),MATCH(M$1,DATABASE!$1:$1,0)))</f>
        <v>#N/A</v>
      </c>
      <c r="N24" s="64" t="e">
        <f>VALUE(INDEX(DATABASE!$1:$10000,MATCH($K24,DATABASE!$A:$A,0),MATCH(N$1,DATABASE!$1:$1,0)))</f>
        <v>#N/A</v>
      </c>
      <c r="O24" s="64" t="e">
        <f>VALUE(INDEX(DATABASE!$1:$10000,MATCH($K24,DATABASE!$A:$A,0),MATCH(O$1,DATABASE!$1:$1,0)))</f>
        <v>#N/A</v>
      </c>
      <c r="P24" s="64" t="e">
        <f>VALUE(INDEX(DATABASE!$1:$10000,MATCH($K24,DATABASE!$A:$A,0),MATCH(P$1,DATABASE!$1:$1,0)))</f>
        <v>#N/A</v>
      </c>
      <c r="R24" s="64" t="e">
        <f>AVERAGE(Overview!M24:P24)</f>
        <v>#N/A</v>
      </c>
    </row>
    <row r="25" spans="1:18" s="25" customFormat="1" x14ac:dyDescent="0.25">
      <c r="A25" s="25" t="s">
        <v>785</v>
      </c>
      <c r="B25" s="26"/>
      <c r="L25" s="64" t="e">
        <f>VALUE(INDEX(DATABASE!$1:$10000,MATCH($K25,DATABASE!$A:$A,0),MATCH(L$1,DATABASE!$1:$1,0)))</f>
        <v>#N/A</v>
      </c>
      <c r="M25" s="64" t="e">
        <f>VALUE(INDEX(DATABASE!$1:$10000,MATCH($K25,DATABASE!$A:$A,0),MATCH(M$1,DATABASE!$1:$1,0)))</f>
        <v>#N/A</v>
      </c>
      <c r="N25" s="64" t="e">
        <f>VALUE(INDEX(DATABASE!$1:$10000,MATCH($K25,DATABASE!$A:$A,0),MATCH(N$1,DATABASE!$1:$1,0)))</f>
        <v>#N/A</v>
      </c>
      <c r="O25" s="64" t="e">
        <f>VALUE(INDEX(DATABASE!$1:$10000,MATCH($K25,DATABASE!$A:$A,0),MATCH(O$1,DATABASE!$1:$1,0)))</f>
        <v>#N/A</v>
      </c>
      <c r="P25" s="64" t="e">
        <f>VALUE(INDEX(DATABASE!$1:$10000,MATCH($K25,DATABASE!$A:$A,0),MATCH(P$1,DATABASE!$1:$1,0)))</f>
        <v>#N/A</v>
      </c>
      <c r="Q25" s="45"/>
      <c r="R25" s="64" t="e">
        <f>AVERAGE(Overview!M25:P25)</f>
        <v>#N/A</v>
      </c>
    </row>
    <row r="26" spans="1:18" x14ac:dyDescent="0.25">
      <c r="B26" s="65" t="s">
        <v>786</v>
      </c>
      <c r="C26" s="65" t="s">
        <v>412</v>
      </c>
      <c r="D26" s="66">
        <f>L26</f>
        <v>7.2446000000000002</v>
      </c>
      <c r="E26" s="66">
        <f>R26</f>
        <v>7.2446000000000002</v>
      </c>
      <c r="K26" s="63" t="s">
        <v>430</v>
      </c>
      <c r="L26" s="64">
        <f>VALUE(INDEX(DATABASE!$1:$10000,MATCH($K26,DATABASE!$A:$A,0),MATCH(L$1,DATABASE!$1:$1,0)))</f>
        <v>7.2446000000000002</v>
      </c>
      <c r="M26" s="64">
        <f>VALUE(INDEX(DATABASE!$1:$10000,MATCH($K26,DATABASE!$A:$A,0),MATCH(M$1,DATABASE!$1:$1,0)))</f>
        <v>7.2446000000000002</v>
      </c>
      <c r="N26" s="64">
        <f>VALUE(INDEX(DATABASE!$1:$10000,MATCH($K26,DATABASE!$A:$A,0),MATCH(N$1,DATABASE!$1:$1,0)))</f>
        <v>7.2446000000000002</v>
      </c>
      <c r="O26" s="64">
        <f>VALUE(INDEX(DATABASE!$1:$10000,MATCH($K26,DATABASE!$A:$A,0),MATCH(O$1,DATABASE!$1:$1,0)))</f>
        <v>7.2446000000000002</v>
      </c>
      <c r="P26" s="64">
        <f>VALUE(INDEX(DATABASE!$1:$10000,MATCH($K26,DATABASE!$A:$A,0),MATCH(P$1,DATABASE!$1:$1,0)))</f>
        <v>7.2446000000000002</v>
      </c>
      <c r="R26" s="64">
        <f>AVERAGE(Overview!M26:P26)</f>
        <v>7.2446000000000002</v>
      </c>
    </row>
    <row r="27" spans="1:18" x14ac:dyDescent="0.25">
      <c r="B27" s="65" t="s">
        <v>787</v>
      </c>
      <c r="C27" s="65" t="s">
        <v>788</v>
      </c>
      <c r="D27" s="66">
        <f>L27</f>
        <v>106.27</v>
      </c>
      <c r="E27" s="66">
        <f>R27</f>
        <v>106.27</v>
      </c>
      <c r="K27" s="63" t="s">
        <v>434</v>
      </c>
      <c r="L27" s="64">
        <f>VALUE(INDEX(DATABASE!$1:$10000,MATCH($K27,DATABASE!$A:$A,0),MATCH(L$1,DATABASE!$1:$1,0)))</f>
        <v>106.27</v>
      </c>
      <c r="M27" s="64">
        <f>VALUE(INDEX(DATABASE!$1:$10000,MATCH($K27,DATABASE!$A:$A,0),MATCH(M$1,DATABASE!$1:$1,0)))</f>
        <v>106.27</v>
      </c>
      <c r="N27" s="64">
        <f>VALUE(INDEX(DATABASE!$1:$10000,MATCH($K27,DATABASE!$A:$A,0),MATCH(N$1,DATABASE!$1:$1,0)))</f>
        <v>106.27</v>
      </c>
      <c r="O27" s="64">
        <f>VALUE(INDEX(DATABASE!$1:$10000,MATCH($K27,DATABASE!$A:$A,0),MATCH(O$1,DATABASE!$1:$1,0)))</f>
        <v>106.27</v>
      </c>
      <c r="P27" s="64">
        <f>VALUE(INDEX(DATABASE!$1:$10000,MATCH($K27,DATABASE!$A:$A,0),MATCH(P$1,DATABASE!$1:$1,0)))</f>
        <v>106.27</v>
      </c>
      <c r="R27" s="64">
        <f>AVERAGE(Overview!M27:P27)</f>
        <v>106.27</v>
      </c>
    </row>
    <row r="28" spans="1:18" x14ac:dyDescent="0.25">
      <c r="B28" s="65" t="s">
        <v>789</v>
      </c>
      <c r="C28" s="65" t="s">
        <v>790</v>
      </c>
      <c r="D28" s="66">
        <f>L28</f>
        <v>1.252</v>
      </c>
      <c r="E28" s="66">
        <f>R28</f>
        <v>1.252</v>
      </c>
      <c r="K28" s="63" t="s">
        <v>438</v>
      </c>
      <c r="L28" s="64">
        <f>VALUE(INDEX(DATABASE!$1:$10000,MATCH($K28,DATABASE!$A:$A,0),MATCH(L$1,DATABASE!$1:$1,0)))</f>
        <v>1.252</v>
      </c>
      <c r="M28" s="64">
        <f>VALUE(INDEX(DATABASE!$1:$10000,MATCH($K28,DATABASE!$A:$A,0),MATCH(M$1,DATABASE!$1:$1,0)))</f>
        <v>1.252</v>
      </c>
      <c r="N28" s="64">
        <f>VALUE(INDEX(DATABASE!$1:$10000,MATCH($K28,DATABASE!$A:$A,0),MATCH(N$1,DATABASE!$1:$1,0)))</f>
        <v>1.252</v>
      </c>
      <c r="O28" s="64">
        <f>VALUE(INDEX(DATABASE!$1:$10000,MATCH($K28,DATABASE!$A:$A,0),MATCH(O$1,DATABASE!$1:$1,0)))</f>
        <v>1.252</v>
      </c>
      <c r="P28" s="64">
        <f>VALUE(INDEX(DATABASE!$1:$10000,MATCH($K28,DATABASE!$A:$A,0),MATCH(P$1,DATABASE!$1:$1,0)))</f>
        <v>1.252</v>
      </c>
      <c r="R28" s="64">
        <f>AVERAGE(Overview!M28:P28)</f>
        <v>1.252</v>
      </c>
    </row>
    <row r="30" spans="1:18" s="25" customFormat="1" x14ac:dyDescent="0.25">
      <c r="A30" s="25" t="s">
        <v>791</v>
      </c>
      <c r="B30" s="26"/>
      <c r="L30" s="64" t="e">
        <f>VALUE(INDEX(DATABASE!$1:$10000,MATCH($K30,DATABASE!$A:$A,0),MATCH(L$1,DATABASE!$1:$1,0)))</f>
        <v>#N/A</v>
      </c>
      <c r="M30" s="64" t="e">
        <f>VALUE(INDEX(DATABASE!$1:$10000,MATCH($K30,DATABASE!$A:$A,0),MATCH(M$1,DATABASE!$1:$1,0)))</f>
        <v>#N/A</v>
      </c>
      <c r="N30" s="64" t="e">
        <f>VALUE(INDEX(DATABASE!$1:$10000,MATCH($K30,DATABASE!$A:$A,0),MATCH(N$1,DATABASE!$1:$1,0)))</f>
        <v>#N/A</v>
      </c>
      <c r="O30" s="64" t="e">
        <f>VALUE(INDEX(DATABASE!$1:$10000,MATCH($K30,DATABASE!$A:$A,0),MATCH(O$1,DATABASE!$1:$1,0)))</f>
        <v>#N/A</v>
      </c>
      <c r="P30" s="64" t="e">
        <f>VALUE(INDEX(DATABASE!$1:$10000,MATCH($K30,DATABASE!$A:$A,0),MATCH(P$1,DATABASE!$1:$1,0)))</f>
        <v>#N/A</v>
      </c>
      <c r="Q30" s="45"/>
      <c r="R30" s="64" t="e">
        <f>AVERAGE(Overview!M30:P30)</f>
        <v>#N/A</v>
      </c>
    </row>
    <row r="31" spans="1:18" x14ac:dyDescent="0.25">
      <c r="B31" s="65" t="s">
        <v>792</v>
      </c>
      <c r="C31" s="65" t="s">
        <v>793</v>
      </c>
      <c r="D31" s="24">
        <f t="shared" ref="D31:E36" si="4">L31</f>
        <v>4.7164924111111111</v>
      </c>
      <c r="E31" s="24">
        <f t="shared" si="4"/>
        <v>0</v>
      </c>
      <c r="K31" t="s">
        <v>520</v>
      </c>
      <c r="L31" s="64">
        <f>VALUE(INDEX(DATABASE!$1:$10000,MATCH($K31,DATABASE!$A:$A,0),MATCH(L$1,DATABASE!$1:$1,0)))</f>
        <v>4.7164924111111111</v>
      </c>
      <c r="M31" s="64">
        <f>VALUE(INDEX(DATABASE!$1:$10000,MATCH($K31,DATABASE!$A:$A,0),MATCH(M$1,DATABASE!$1:$1,0)))</f>
        <v>0</v>
      </c>
      <c r="N31" s="64">
        <f>VALUE(INDEX(DATABASE!$1:$10000,MATCH($K31,DATABASE!$A:$A,0),MATCH(N$1,DATABASE!$1:$1,0)))</f>
        <v>0</v>
      </c>
      <c r="O31" s="64">
        <f>VALUE(INDEX(DATABASE!$1:$10000,MATCH($K31,DATABASE!$A:$A,0),MATCH(O$1,DATABASE!$1:$1,0)))</f>
        <v>0</v>
      </c>
      <c r="P31" s="64">
        <f>VALUE(INDEX(DATABASE!$1:$10000,MATCH($K31,DATABASE!$A:$A,0),MATCH(P$1,DATABASE!$1:$1,0)))</f>
        <v>0</v>
      </c>
      <c r="R31" s="64">
        <f>AVERAGE(Overview!M31:P31)</f>
        <v>0</v>
      </c>
    </row>
    <row r="32" spans="1:18" x14ac:dyDescent="0.25">
      <c r="B32" s="65" t="s">
        <v>794</v>
      </c>
      <c r="C32" s="65" t="s">
        <v>793</v>
      </c>
      <c r="D32" s="24">
        <f t="shared" si="4"/>
        <v>1.606664736111111</v>
      </c>
      <c r="E32" s="24">
        <f t="shared" si="4"/>
        <v>0</v>
      </c>
      <c r="K32" t="s">
        <v>523</v>
      </c>
      <c r="L32" s="64">
        <f>VALUE(INDEX(DATABASE!$1:$10000,MATCH($K32,DATABASE!$A:$A,0),MATCH(L$1,DATABASE!$1:$1,0)))</f>
        <v>1.606664736111111</v>
      </c>
      <c r="M32" s="64">
        <f>VALUE(INDEX(DATABASE!$1:$10000,MATCH($K32,DATABASE!$A:$A,0),MATCH(M$1,DATABASE!$1:$1,0)))</f>
        <v>0</v>
      </c>
      <c r="N32" s="64">
        <f>VALUE(INDEX(DATABASE!$1:$10000,MATCH($K32,DATABASE!$A:$A,0),MATCH(N$1,DATABASE!$1:$1,0)))</f>
        <v>0</v>
      </c>
      <c r="O32" s="64">
        <f>VALUE(INDEX(DATABASE!$1:$10000,MATCH($K32,DATABASE!$A:$A,0),MATCH(O$1,DATABASE!$1:$1,0)))</f>
        <v>0</v>
      </c>
      <c r="P32" s="64">
        <f>VALUE(INDEX(DATABASE!$1:$10000,MATCH($K32,DATABASE!$A:$A,0),MATCH(P$1,DATABASE!$1:$1,0)))</f>
        <v>0</v>
      </c>
      <c r="R32" s="64">
        <f>AVERAGE(Overview!M32:P32)</f>
        <v>0</v>
      </c>
    </row>
    <row r="33" spans="1:18" x14ac:dyDescent="0.25">
      <c r="B33" s="65" t="s">
        <v>795</v>
      </c>
      <c r="C33" s="65" t="s">
        <v>796</v>
      </c>
      <c r="D33" s="24" t="e">
        <f t="shared" si="4"/>
        <v>#N/A</v>
      </c>
      <c r="E33" s="24" t="e">
        <f t="shared" si="4"/>
        <v>#N/A</v>
      </c>
      <c r="K33" t="s">
        <v>797</v>
      </c>
      <c r="L33" s="64" t="e">
        <f>VALUE(INDEX(DATABASE!$1:$10000,MATCH($K33,DATABASE!$A:$A,0),MATCH(L$1,DATABASE!$1:$1,0)))</f>
        <v>#N/A</v>
      </c>
      <c r="M33" s="64" t="e">
        <f>VALUE(INDEX(DATABASE!$1:$10000,MATCH($K33,DATABASE!$A:$A,0),MATCH(M$1,DATABASE!$1:$1,0)))</f>
        <v>#N/A</v>
      </c>
      <c r="N33" s="64" t="e">
        <f>VALUE(INDEX(DATABASE!$1:$10000,MATCH($K33,DATABASE!$A:$A,0),MATCH(N$1,DATABASE!$1:$1,0)))</f>
        <v>#N/A</v>
      </c>
      <c r="O33" s="64" t="e">
        <f>VALUE(INDEX(DATABASE!$1:$10000,MATCH($K33,DATABASE!$A:$A,0),MATCH(O$1,DATABASE!$1:$1,0)))</f>
        <v>#N/A</v>
      </c>
      <c r="P33" s="64" t="e">
        <f>VALUE(INDEX(DATABASE!$1:$10000,MATCH($K33,DATABASE!$A:$A,0),MATCH(P$1,DATABASE!$1:$1,0)))</f>
        <v>#N/A</v>
      </c>
      <c r="R33" s="64" t="e">
        <f>AVERAGE(Overview!M33:P33)</f>
        <v>#N/A</v>
      </c>
    </row>
    <row r="34" spans="1:18" x14ac:dyDescent="0.25">
      <c r="B34" s="65" t="s">
        <v>798</v>
      </c>
      <c r="C34" s="65" t="s">
        <v>796</v>
      </c>
      <c r="D34" s="24" t="e">
        <f t="shared" si="4"/>
        <v>#N/A</v>
      </c>
      <c r="E34" s="24" t="e">
        <f t="shared" si="4"/>
        <v>#N/A</v>
      </c>
      <c r="K34" t="s">
        <v>798</v>
      </c>
      <c r="L34" s="64" t="e">
        <f>VALUE(INDEX(DATABASE!$1:$10000,MATCH($K34,DATABASE!$A:$A,0),MATCH(L$1,DATABASE!$1:$1,0)))</f>
        <v>#N/A</v>
      </c>
      <c r="M34" s="64" t="e">
        <f>VALUE(INDEX(DATABASE!$1:$10000,MATCH($K34,DATABASE!$A:$A,0),MATCH(M$1,DATABASE!$1:$1,0)))</f>
        <v>#N/A</v>
      </c>
      <c r="N34" s="64" t="e">
        <f>VALUE(INDEX(DATABASE!$1:$10000,MATCH($K34,DATABASE!$A:$A,0),MATCH(N$1,DATABASE!$1:$1,0)))</f>
        <v>#N/A</v>
      </c>
      <c r="O34" s="64" t="e">
        <f>VALUE(INDEX(DATABASE!$1:$10000,MATCH($K34,DATABASE!$A:$A,0),MATCH(O$1,DATABASE!$1:$1,0)))</f>
        <v>#N/A</v>
      </c>
      <c r="P34" s="64" t="e">
        <f>VALUE(INDEX(DATABASE!$1:$10000,MATCH($K34,DATABASE!$A:$A,0),MATCH(P$1,DATABASE!$1:$1,0)))</f>
        <v>#N/A</v>
      </c>
      <c r="R34" s="64" t="e">
        <f>AVERAGE(Overview!M34:P34)</f>
        <v>#N/A</v>
      </c>
    </row>
    <row r="35" spans="1:18" x14ac:dyDescent="0.25">
      <c r="B35" s="65" t="s">
        <v>799</v>
      </c>
      <c r="C35" s="65" t="s">
        <v>800</v>
      </c>
      <c r="D35" s="24" t="e">
        <f t="shared" si="4"/>
        <v>#N/A</v>
      </c>
      <c r="E35" s="24" t="e">
        <f t="shared" si="4"/>
        <v>#N/A</v>
      </c>
      <c r="K35" t="s">
        <v>801</v>
      </c>
      <c r="L35" s="64" t="e">
        <f>VALUE(INDEX(DATABASE!$1:$10000,MATCH($K35,DATABASE!$A:$A,0),MATCH(L$1,DATABASE!$1:$1,0)))</f>
        <v>#N/A</v>
      </c>
      <c r="M35" s="64" t="e">
        <f>VALUE(INDEX(DATABASE!$1:$10000,MATCH($K35,DATABASE!$A:$A,0),MATCH(M$1,DATABASE!$1:$1,0)))</f>
        <v>#N/A</v>
      </c>
      <c r="N35" s="64" t="e">
        <f>VALUE(INDEX(DATABASE!$1:$10000,MATCH($K35,DATABASE!$A:$A,0),MATCH(N$1,DATABASE!$1:$1,0)))</f>
        <v>#N/A</v>
      </c>
      <c r="O35" s="64" t="e">
        <f>VALUE(INDEX(DATABASE!$1:$10000,MATCH($K35,DATABASE!$A:$A,0),MATCH(O$1,DATABASE!$1:$1,0)))</f>
        <v>#N/A</v>
      </c>
      <c r="P35" s="64" t="e">
        <f>VALUE(INDEX(DATABASE!$1:$10000,MATCH($K35,DATABASE!$A:$A,0),MATCH(P$1,DATABASE!$1:$1,0)))</f>
        <v>#N/A</v>
      </c>
      <c r="R35" s="64" t="e">
        <f>AVERAGE(Overview!M35:P35)</f>
        <v>#N/A</v>
      </c>
    </row>
    <row r="36" spans="1:18" x14ac:dyDescent="0.25">
      <c r="B36" s="65" t="s">
        <v>802</v>
      </c>
      <c r="C36" s="65" t="s">
        <v>800</v>
      </c>
      <c r="D36" s="27" t="e">
        <f t="shared" si="4"/>
        <v>#N/A</v>
      </c>
      <c r="E36" s="27" t="e">
        <f t="shared" si="4"/>
        <v>#N/A</v>
      </c>
      <c r="K36" t="s">
        <v>803</v>
      </c>
      <c r="L36" s="64" t="e">
        <f>VALUE(INDEX(DATABASE!$1:$10000,MATCH($K36,DATABASE!$A:$A,0),MATCH(L$1,DATABASE!$1:$1,0)))</f>
        <v>#N/A</v>
      </c>
      <c r="M36" s="64" t="e">
        <f>VALUE(INDEX(DATABASE!$1:$10000,MATCH($K36,DATABASE!$A:$A,0),MATCH(M$1,DATABASE!$1:$1,0)))</f>
        <v>#N/A</v>
      </c>
      <c r="N36" s="64" t="e">
        <f>VALUE(INDEX(DATABASE!$1:$10000,MATCH($K36,DATABASE!$A:$A,0),MATCH(N$1,DATABASE!$1:$1,0)))</f>
        <v>#N/A</v>
      </c>
      <c r="O36" s="64" t="e">
        <f>VALUE(INDEX(DATABASE!$1:$10000,MATCH($K36,DATABASE!$A:$A,0),MATCH(O$1,DATABASE!$1:$1,0)))</f>
        <v>#N/A</v>
      </c>
      <c r="P36" s="64" t="e">
        <f>VALUE(INDEX(DATABASE!$1:$10000,MATCH($K36,DATABASE!$A:$A,0),MATCH(P$1,DATABASE!$1:$1,0)))</f>
        <v>#N/A</v>
      </c>
      <c r="R36" s="64" t="e">
        <f>AVERAGE(Overview!M36:P36)</f>
        <v>#N/A</v>
      </c>
    </row>
    <row r="37" spans="1:18" x14ac:dyDescent="0.25">
      <c r="D37" s="24"/>
      <c r="E37" s="24"/>
      <c r="L37" s="64" t="e">
        <f>VALUE(INDEX(DATABASE!$1:$10000,MATCH($K37,DATABASE!$A:$A,0),MATCH(L$1,DATABASE!$1:$1,0)))</f>
        <v>#N/A</v>
      </c>
      <c r="M37" s="64" t="e">
        <f>VALUE(INDEX(DATABASE!$1:$10000,MATCH($K37,DATABASE!$A:$A,0),MATCH(M$1,DATABASE!$1:$1,0)))</f>
        <v>#N/A</v>
      </c>
      <c r="N37" s="64" t="e">
        <f>VALUE(INDEX(DATABASE!$1:$10000,MATCH($K37,DATABASE!$A:$A,0),MATCH(N$1,DATABASE!$1:$1,0)))</f>
        <v>#N/A</v>
      </c>
      <c r="O37" s="64" t="e">
        <f>VALUE(INDEX(DATABASE!$1:$10000,MATCH($K37,DATABASE!$A:$A,0),MATCH(O$1,DATABASE!$1:$1,0)))</f>
        <v>#N/A</v>
      </c>
      <c r="P37" s="64" t="e">
        <f>VALUE(INDEX(DATABASE!$1:$10000,MATCH($K37,DATABASE!$A:$A,0),MATCH(P$1,DATABASE!$1:$1,0)))</f>
        <v>#N/A</v>
      </c>
      <c r="R37" s="64" t="e">
        <f>AVERAGE(Overview!M37:P37)</f>
        <v>#N/A</v>
      </c>
    </row>
    <row r="38" spans="1:18" s="25" customFormat="1" x14ac:dyDescent="0.25">
      <c r="A38" s="25" t="s">
        <v>804</v>
      </c>
      <c r="B38" s="26"/>
      <c r="L38" s="64" t="e">
        <f>VALUE(INDEX(DATABASE!$1:$10000,MATCH($K38,DATABASE!$A:$A,0),MATCH(L$1,DATABASE!$1:$1,0)))</f>
        <v>#N/A</v>
      </c>
      <c r="M38" s="64" t="e">
        <f>VALUE(INDEX(DATABASE!$1:$10000,MATCH($K38,DATABASE!$A:$A,0),MATCH(M$1,DATABASE!$1:$1,0)))</f>
        <v>#N/A</v>
      </c>
      <c r="N38" s="64" t="e">
        <f>VALUE(INDEX(DATABASE!$1:$10000,MATCH($K38,DATABASE!$A:$A,0),MATCH(N$1,DATABASE!$1:$1,0)))</f>
        <v>#N/A</v>
      </c>
      <c r="O38" s="64" t="e">
        <f>VALUE(INDEX(DATABASE!$1:$10000,MATCH($K38,DATABASE!$A:$A,0),MATCH(O$1,DATABASE!$1:$1,0)))</f>
        <v>#N/A</v>
      </c>
      <c r="P38" s="64" t="e">
        <f>VALUE(INDEX(DATABASE!$1:$10000,MATCH($K38,DATABASE!$A:$A,0),MATCH(P$1,DATABASE!$1:$1,0)))</f>
        <v>#N/A</v>
      </c>
      <c r="Q38" s="45"/>
      <c r="R38" s="64" t="e">
        <f>AVERAGE(Overview!M38:P38)</f>
        <v>#N/A</v>
      </c>
    </row>
    <row r="39" spans="1:18" x14ac:dyDescent="0.25">
      <c r="B39" s="65" t="s">
        <v>805</v>
      </c>
      <c r="C39" s="65" t="s">
        <v>790</v>
      </c>
      <c r="D39" s="24" t="e">
        <f>L39/#REF!</f>
        <v>#N/A</v>
      </c>
      <c r="E39" s="24" t="e">
        <f>M39/#REF!</f>
        <v>#N/A</v>
      </c>
      <c r="K39" t="s">
        <v>806</v>
      </c>
      <c r="L39" s="64" t="e">
        <f>VALUE(INDEX(DATABASE!$1:$10000,MATCH($K39,DATABASE!$A:$A,0),MATCH(L$1,DATABASE!$1:$1,0)))</f>
        <v>#N/A</v>
      </c>
      <c r="M39" s="64" t="e">
        <f>VALUE(INDEX(DATABASE!$1:$10000,MATCH($K39,DATABASE!$A:$A,0),MATCH(M$1,DATABASE!$1:$1,0)))</f>
        <v>#N/A</v>
      </c>
      <c r="N39" s="64" t="e">
        <f>VALUE(INDEX(DATABASE!$1:$10000,MATCH($K39,DATABASE!$A:$A,0),MATCH(N$1,DATABASE!$1:$1,0)))</f>
        <v>#N/A</v>
      </c>
      <c r="O39" s="64" t="e">
        <f>VALUE(INDEX(DATABASE!$1:$10000,MATCH($K39,DATABASE!$A:$A,0),MATCH(O$1,DATABASE!$1:$1,0)))</f>
        <v>#N/A</v>
      </c>
      <c r="P39" s="64" t="e">
        <f>VALUE(INDEX(DATABASE!$1:$10000,MATCH($K39,DATABASE!$A:$A,0),MATCH(P$1,DATABASE!$1:$1,0)))</f>
        <v>#N/A</v>
      </c>
      <c r="R39" s="64" t="e">
        <f>AVERAGE(Overview!M39:P39)</f>
        <v>#N/A</v>
      </c>
    </row>
    <row r="40" spans="1:18" x14ac:dyDescent="0.25">
      <c r="B40" s="65" t="s">
        <v>807</v>
      </c>
      <c r="C40" s="65" t="s">
        <v>790</v>
      </c>
      <c r="D40" s="24" t="e">
        <f>L40/#REF!</f>
        <v>#N/A</v>
      </c>
      <c r="E40" s="24" t="e">
        <f>M40/#REF!</f>
        <v>#N/A</v>
      </c>
      <c r="K40" t="s">
        <v>808</v>
      </c>
      <c r="L40" s="64" t="e">
        <f>VALUE(INDEX(DATABASE!$1:$10000,MATCH($K40,DATABASE!$A:$A,0),MATCH(L$1,DATABASE!$1:$1,0)))</f>
        <v>#N/A</v>
      </c>
      <c r="M40" s="64" t="e">
        <f>VALUE(INDEX(DATABASE!$1:$10000,MATCH($K40,DATABASE!$A:$A,0),MATCH(M$1,DATABASE!$1:$1,0)))</f>
        <v>#N/A</v>
      </c>
      <c r="N40" s="64" t="e">
        <f>VALUE(INDEX(DATABASE!$1:$10000,MATCH($K40,DATABASE!$A:$A,0),MATCH(N$1,DATABASE!$1:$1,0)))</f>
        <v>#N/A</v>
      </c>
      <c r="O40" s="64" t="e">
        <f>VALUE(INDEX(DATABASE!$1:$10000,MATCH($K40,DATABASE!$A:$A,0),MATCH(O$1,DATABASE!$1:$1,0)))</f>
        <v>#N/A</v>
      </c>
      <c r="P40" s="64" t="e">
        <f>VALUE(INDEX(DATABASE!$1:$10000,MATCH($K40,DATABASE!$A:$A,0),MATCH(P$1,DATABASE!$1:$1,0)))</f>
        <v>#N/A</v>
      </c>
      <c r="R40" s="64" t="e">
        <f>AVERAGE(Overview!M40:P40)</f>
        <v>#N/A</v>
      </c>
    </row>
    <row r="41" spans="1:18" x14ac:dyDescent="0.25">
      <c r="B41" s="65" t="s">
        <v>809</v>
      </c>
      <c r="C41" s="65" t="s">
        <v>790</v>
      </c>
      <c r="D41" s="24" t="e">
        <f>L41/#REF!</f>
        <v>#N/A</v>
      </c>
      <c r="E41" s="24" t="e">
        <f>M41/#REF!</f>
        <v>#N/A</v>
      </c>
      <c r="K41" t="s">
        <v>810</v>
      </c>
      <c r="L41" s="64" t="e">
        <f>VALUE(INDEX(DATABASE!$1:$10000,MATCH($K41,DATABASE!$A:$A,0),MATCH(L$1,DATABASE!$1:$1,0)))</f>
        <v>#N/A</v>
      </c>
      <c r="M41" s="64" t="e">
        <f>VALUE(INDEX(DATABASE!$1:$10000,MATCH($K41,DATABASE!$A:$A,0),MATCH(M$1,DATABASE!$1:$1,0)))</f>
        <v>#N/A</v>
      </c>
      <c r="N41" s="64" t="e">
        <f>VALUE(INDEX(DATABASE!$1:$10000,MATCH($K41,DATABASE!$A:$A,0),MATCH(N$1,DATABASE!$1:$1,0)))</f>
        <v>#N/A</v>
      </c>
      <c r="O41" s="64" t="e">
        <f>VALUE(INDEX(DATABASE!$1:$10000,MATCH($K41,DATABASE!$A:$A,0),MATCH(O$1,DATABASE!$1:$1,0)))</f>
        <v>#N/A</v>
      </c>
      <c r="P41" s="64" t="e">
        <f>VALUE(INDEX(DATABASE!$1:$10000,MATCH($K41,DATABASE!$A:$A,0),MATCH(P$1,DATABASE!$1:$1,0)))</f>
        <v>#N/A</v>
      </c>
      <c r="R41" s="64" t="e">
        <f>AVERAGE(Overview!M41:P41)</f>
        <v>#N/A</v>
      </c>
    </row>
    <row r="42" spans="1:18" x14ac:dyDescent="0.25">
      <c r="B42" s="65" t="s">
        <v>811</v>
      </c>
      <c r="C42" s="65" t="s">
        <v>790</v>
      </c>
      <c r="D42" s="24" t="e">
        <f>L42/#REF!</f>
        <v>#N/A</v>
      </c>
      <c r="E42" s="24" t="e">
        <f>M42/#REF!</f>
        <v>#N/A</v>
      </c>
      <c r="K42" t="s">
        <v>812</v>
      </c>
      <c r="L42" s="64" t="e">
        <f>VALUE(INDEX(DATABASE!$1:$10000,MATCH($K42,DATABASE!$A:$A,0),MATCH(L$1,DATABASE!$1:$1,0)))</f>
        <v>#N/A</v>
      </c>
      <c r="M42" s="64" t="e">
        <f>VALUE(INDEX(DATABASE!$1:$10000,MATCH($K42,DATABASE!$A:$A,0),MATCH(M$1,DATABASE!$1:$1,0)))</f>
        <v>#N/A</v>
      </c>
      <c r="N42" s="64" t="e">
        <f>VALUE(INDEX(DATABASE!$1:$10000,MATCH($K42,DATABASE!$A:$A,0),MATCH(N$1,DATABASE!$1:$1,0)))</f>
        <v>#N/A</v>
      </c>
      <c r="O42" s="64" t="e">
        <f>VALUE(INDEX(DATABASE!$1:$10000,MATCH($K42,DATABASE!$A:$A,0),MATCH(O$1,DATABASE!$1:$1,0)))</f>
        <v>#N/A</v>
      </c>
      <c r="P42" s="64" t="e">
        <f>VALUE(INDEX(DATABASE!$1:$10000,MATCH($K42,DATABASE!$A:$A,0),MATCH(P$1,DATABASE!$1:$1,0)))</f>
        <v>#N/A</v>
      </c>
      <c r="R42" s="64" t="e">
        <f>AVERAGE(Overview!M42:P42)</f>
        <v>#N/A</v>
      </c>
    </row>
    <row r="43" spans="1:18" x14ac:dyDescent="0.25">
      <c r="B43" s="65" t="s">
        <v>813</v>
      </c>
      <c r="D43" s="28" t="e">
        <f>D42/D41</f>
        <v>#N/A</v>
      </c>
      <c r="E43" s="28" t="e">
        <f>E42/E41</f>
        <v>#N/A</v>
      </c>
      <c r="K43" t="s">
        <v>814</v>
      </c>
      <c r="L43" s="64" t="e">
        <f>VALUE(INDEX(DATABASE!$1:$10000,MATCH($K43,DATABASE!$A:$A,0),MATCH(L$1,DATABASE!$1:$1,0)))</f>
        <v>#N/A</v>
      </c>
      <c r="M43" s="64" t="e">
        <f>VALUE(INDEX(DATABASE!$1:$10000,MATCH($K43,DATABASE!$A:$A,0),MATCH(M$1,DATABASE!$1:$1,0)))</f>
        <v>#N/A</v>
      </c>
      <c r="N43" s="64" t="e">
        <f>VALUE(INDEX(DATABASE!$1:$10000,MATCH($K43,DATABASE!$A:$A,0),MATCH(N$1,DATABASE!$1:$1,0)))</f>
        <v>#N/A</v>
      </c>
      <c r="O43" s="64" t="e">
        <f>VALUE(INDEX(DATABASE!$1:$10000,MATCH($K43,DATABASE!$A:$A,0),MATCH(O$1,DATABASE!$1:$1,0)))</f>
        <v>#N/A</v>
      </c>
      <c r="P43" s="64" t="e">
        <f>VALUE(INDEX(DATABASE!$1:$10000,MATCH($K43,DATABASE!$A:$A,0),MATCH(P$1,DATABASE!$1:$1,0)))</f>
        <v>#N/A</v>
      </c>
      <c r="R43" s="64" t="e">
        <f>AVERAGE(Overview!M43:P43)</f>
        <v>#N/A</v>
      </c>
    </row>
    <row r="44" spans="1:18" x14ac:dyDescent="0.25">
      <c r="K44" t="s">
        <v>815</v>
      </c>
      <c r="L44" s="64" t="e">
        <f>VALUE(INDEX(DATABASE!$1:$10000,MATCH($K44,DATABASE!$A:$A,0),MATCH(L$1,DATABASE!$1:$1,0)))</f>
        <v>#N/A</v>
      </c>
      <c r="M44" s="64" t="e">
        <f>VALUE(INDEX(DATABASE!$1:$10000,MATCH($K44,DATABASE!$A:$A,0),MATCH(M$1,DATABASE!$1:$1,0)))</f>
        <v>#N/A</v>
      </c>
      <c r="N44" s="64" t="e">
        <f>VALUE(INDEX(DATABASE!$1:$10000,MATCH($K44,DATABASE!$A:$A,0),MATCH(N$1,DATABASE!$1:$1,0)))</f>
        <v>#N/A</v>
      </c>
      <c r="O44" s="64" t="e">
        <f>VALUE(INDEX(DATABASE!$1:$10000,MATCH($K44,DATABASE!$A:$A,0),MATCH(O$1,DATABASE!$1:$1,0)))</f>
        <v>#N/A</v>
      </c>
      <c r="P44" s="64" t="e">
        <f>VALUE(INDEX(DATABASE!$1:$10000,MATCH($K44,DATABASE!$A:$A,0),MATCH(P$1,DATABASE!$1:$1,0)))</f>
        <v>#N/A</v>
      </c>
      <c r="R44" s="64" t="e">
        <f>AVERAGE(Overview!M44:P44)</f>
        <v>#N/A</v>
      </c>
    </row>
    <row r="45" spans="1:18" x14ac:dyDescent="0.25">
      <c r="K45" t="s">
        <v>816</v>
      </c>
      <c r="L45" s="64" t="e">
        <f>VALUE(INDEX(DATABASE!$1:$10000,MATCH($K45,DATABASE!$A:$A,0),MATCH(L$1,DATABASE!$1:$1,0)))</f>
        <v>#N/A</v>
      </c>
      <c r="M45" s="64" t="e">
        <f>VALUE(INDEX(DATABASE!$1:$10000,MATCH($K45,DATABASE!$A:$A,0),MATCH(M$1,DATABASE!$1:$1,0)))</f>
        <v>#N/A</v>
      </c>
      <c r="N45" s="64" t="e">
        <f>VALUE(INDEX(DATABASE!$1:$10000,MATCH($K45,DATABASE!$A:$A,0),MATCH(N$1,DATABASE!$1:$1,0)))</f>
        <v>#N/A</v>
      </c>
      <c r="O45" s="64" t="e">
        <f>VALUE(INDEX(DATABASE!$1:$10000,MATCH($K45,DATABASE!$A:$A,0),MATCH(O$1,DATABASE!$1:$1,0)))</f>
        <v>#N/A</v>
      </c>
      <c r="P45" s="64" t="e">
        <f>VALUE(INDEX(DATABASE!$1:$10000,MATCH($K45,DATABASE!$A:$A,0),MATCH(P$1,DATABASE!$1:$1,0)))</f>
        <v>#N/A</v>
      </c>
      <c r="R45" s="64" t="e">
        <f>AVERAGE(Overview!M45:P45)</f>
        <v>#N/A</v>
      </c>
    </row>
    <row r="46" spans="1:18" x14ac:dyDescent="0.25">
      <c r="L46" s="64" t="e">
        <f>VALUE(INDEX(DATABASE!$1:$10000,MATCH($K46,DATABASE!$A:$A,0),MATCH(L$1,DATABASE!$1:$1,0)))</f>
        <v>#N/A</v>
      </c>
      <c r="M46" s="64" t="e">
        <f>VALUE(INDEX(DATABASE!$1:$10000,MATCH($K46,DATABASE!$A:$A,0),MATCH(M$1,DATABASE!$1:$1,0)))</f>
        <v>#N/A</v>
      </c>
      <c r="N46" s="64" t="e">
        <f>VALUE(INDEX(DATABASE!$1:$10000,MATCH($K46,DATABASE!$A:$A,0),MATCH(N$1,DATABASE!$1:$1,0)))</f>
        <v>#N/A</v>
      </c>
      <c r="O46" s="64" t="e">
        <f>VALUE(INDEX(DATABASE!$1:$10000,MATCH($K46,DATABASE!$A:$A,0),MATCH(O$1,DATABASE!$1:$1,0)))</f>
        <v>#N/A</v>
      </c>
      <c r="P46" s="64" t="e">
        <f>VALUE(INDEX(DATABASE!$1:$10000,MATCH($K46,DATABASE!$A:$A,0),MATCH(P$1,DATABASE!$1:$1,0)))</f>
        <v>#N/A</v>
      </c>
      <c r="R46" s="64" t="e">
        <f>AVERAGE(Overview!M46:P46)</f>
        <v>#N/A</v>
      </c>
    </row>
    <row r="47" spans="1:18" x14ac:dyDescent="0.25">
      <c r="L47" s="64" t="e">
        <f>VALUE(INDEX(DATABASE!$1:$10000,MATCH($K47,DATABASE!$A:$A,0),MATCH(L$1,DATABASE!$1:$1,0)))</f>
        <v>#N/A</v>
      </c>
      <c r="M47" s="64" t="e">
        <f>VALUE(INDEX(DATABASE!$1:$10000,MATCH($K47,DATABASE!$A:$A,0),MATCH(M$1,DATABASE!$1:$1,0)))</f>
        <v>#N/A</v>
      </c>
      <c r="N47" s="64" t="e">
        <f>VALUE(INDEX(DATABASE!$1:$10000,MATCH($K47,DATABASE!$A:$A,0),MATCH(N$1,DATABASE!$1:$1,0)))</f>
        <v>#N/A</v>
      </c>
      <c r="O47" s="64" t="e">
        <f>VALUE(INDEX(DATABASE!$1:$10000,MATCH($K47,DATABASE!$A:$A,0),MATCH(O$1,DATABASE!$1:$1,0)))</f>
        <v>#N/A</v>
      </c>
      <c r="P47" s="64" t="e">
        <f>VALUE(INDEX(DATABASE!$1:$10000,MATCH($K47,DATABASE!$A:$A,0),MATCH(P$1,DATABASE!$1:$1,0)))</f>
        <v>#N/A</v>
      </c>
      <c r="R47" s="64" t="e">
        <f>AVERAGE(Overview!M47:P47)</f>
        <v>#N/A</v>
      </c>
    </row>
    <row r="48" spans="1:18" s="25" customFormat="1" x14ac:dyDescent="0.25">
      <c r="A48" s="25" t="s">
        <v>817</v>
      </c>
      <c r="B48" s="26"/>
      <c r="L48" s="64" t="e">
        <f>VALUE(INDEX(DATABASE!$1:$10000,MATCH($K48,DATABASE!$A:$A,0),MATCH(L$1,DATABASE!$1:$1,0)))</f>
        <v>#N/A</v>
      </c>
      <c r="M48" s="64" t="e">
        <f>VALUE(INDEX(DATABASE!$1:$10000,MATCH($K48,DATABASE!$A:$A,0),MATCH(M$1,DATABASE!$1:$1,0)))</f>
        <v>#N/A</v>
      </c>
      <c r="N48" s="64" t="e">
        <f>VALUE(INDEX(DATABASE!$1:$10000,MATCH($K48,DATABASE!$A:$A,0),MATCH(N$1,DATABASE!$1:$1,0)))</f>
        <v>#N/A</v>
      </c>
      <c r="O48" s="64" t="e">
        <f>VALUE(INDEX(DATABASE!$1:$10000,MATCH($K48,DATABASE!$A:$A,0),MATCH(O$1,DATABASE!$1:$1,0)))</f>
        <v>#N/A</v>
      </c>
      <c r="P48" s="64" t="e">
        <f>VALUE(INDEX(DATABASE!$1:$10000,MATCH($K48,DATABASE!$A:$A,0),MATCH(P$1,DATABASE!$1:$1,0)))</f>
        <v>#N/A</v>
      </c>
      <c r="Q48" s="45"/>
      <c r="R48" s="64" t="e">
        <f>AVERAGE(Overview!M48:P48)</f>
        <v>#N/A</v>
      </c>
    </row>
    <row r="49" spans="2:18" s="63" customFormat="1" x14ac:dyDescent="0.25">
      <c r="B49" s="65" t="s">
        <v>818</v>
      </c>
      <c r="C49" s="63" t="s">
        <v>432</v>
      </c>
      <c r="D49" s="24">
        <f>L49</f>
        <v>6.0151000000000003</v>
      </c>
      <c r="E49" s="24">
        <f>R49</f>
        <v>6.0151000000000003</v>
      </c>
      <c r="K49" s="63" t="s">
        <v>399</v>
      </c>
      <c r="L49" s="64">
        <f>VALUE(INDEX(DATABASE!$1:$10000,MATCH($K49,DATABASE!$A:$A,0),MATCH(L$1,DATABASE!$1:$1,0)))</f>
        <v>6.0151000000000003</v>
      </c>
      <c r="M49" s="64">
        <f>VALUE(INDEX(DATABASE!$1:$10000,MATCH($K49,DATABASE!$A:$A,0),MATCH(M$1,DATABASE!$1:$1,0)))</f>
        <v>6.0151000000000003</v>
      </c>
      <c r="N49" s="64">
        <f>VALUE(INDEX(DATABASE!$1:$10000,MATCH($K49,DATABASE!$A:$A,0),MATCH(N$1,DATABASE!$1:$1,0)))</f>
        <v>6.0151000000000003</v>
      </c>
      <c r="O49" s="64">
        <f>VALUE(INDEX(DATABASE!$1:$10000,MATCH($K49,DATABASE!$A:$A,0),MATCH(O$1,DATABASE!$1:$1,0)))</f>
        <v>6.0151000000000003</v>
      </c>
      <c r="P49" s="64">
        <f>VALUE(INDEX(DATABASE!$1:$10000,MATCH($K49,DATABASE!$A:$A,0),MATCH(P$1,DATABASE!$1:$1,0)))</f>
        <v>6.0151000000000003</v>
      </c>
      <c r="Q49" s="45"/>
      <c r="R49" s="64">
        <f>AVERAGE(Overview!M49:P49)</f>
        <v>6.0151000000000003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zoomScaleNormal="100" workbookViewId="0">
      <selection activeCell="C24" sqref="C24:C25"/>
    </sheetView>
  </sheetViews>
  <sheetFormatPr baseColWidth="10" defaultRowHeight="15" x14ac:dyDescent="0.25"/>
  <cols>
    <col min="1" max="1" width="77" style="63" bestFit="1" customWidth="1"/>
    <col min="2" max="2" width="22.85546875" style="63" bestFit="1" customWidth="1"/>
    <col min="3" max="3" width="9.7109375" style="63" bestFit="1" customWidth="1"/>
    <col min="4" max="4" width="13.5703125" style="63" bestFit="1" customWidth="1"/>
    <col min="5" max="5" width="9.7109375" style="63" customWidth="1"/>
    <col min="6" max="6" width="10.85546875" style="63" bestFit="1" customWidth="1"/>
    <col min="7" max="7" width="11.85546875" style="63" bestFit="1" customWidth="1"/>
    <col min="8" max="9" width="12.85546875" style="63" bestFit="1" customWidth="1"/>
  </cols>
  <sheetData>
    <row r="1" spans="1:9" s="62" customFormat="1" x14ac:dyDescent="0.25">
      <c r="C1" s="62" t="s">
        <v>8</v>
      </c>
      <c r="D1" s="62" t="s">
        <v>768</v>
      </c>
      <c r="F1" s="62" t="s">
        <v>4</v>
      </c>
      <c r="G1" s="62" t="s">
        <v>5</v>
      </c>
      <c r="H1" s="62" t="s">
        <v>6</v>
      </c>
      <c r="I1" s="62" t="s">
        <v>7</v>
      </c>
    </row>
    <row r="2" spans="1:9" x14ac:dyDescent="0.25">
      <c r="C2" t="s">
        <v>691</v>
      </c>
      <c r="F2" t="s">
        <v>691</v>
      </c>
      <c r="G2" t="s">
        <v>691</v>
      </c>
      <c r="H2" t="s">
        <v>691</v>
      </c>
      <c r="I2" t="s">
        <v>691</v>
      </c>
    </row>
    <row r="3" spans="1:9" x14ac:dyDescent="0.25">
      <c r="A3" t="s">
        <v>819</v>
      </c>
      <c r="B3" t="s">
        <v>820</v>
      </c>
      <c r="C3" s="43" t="e">
        <f>VALUE(INDEX(DATABASE!$1:$10000,MATCH($A3,DATABASE!$A:$A,0),MATCH(C$1,DATABASE!$1:$1,0)))</f>
        <v>#N/A</v>
      </c>
      <c r="D3" s="43" t="e">
        <f t="shared" ref="D3:D20" si="0">AVERAGE(F3:I3)</f>
        <v>#N/A</v>
      </c>
      <c r="E3" s="43"/>
      <c r="F3" s="43" t="e">
        <f>VALUE(INDEX(DATABASE!$1:$10000,MATCH($A3,DATABASE!$A:$A,0),MATCH(F$1,DATABASE!$1:$1,0)))</f>
        <v>#N/A</v>
      </c>
      <c r="G3" s="43" t="e">
        <f>VALUE(INDEX(DATABASE!$1:$10000,MATCH($A3,DATABASE!$A:$A,0),MATCH(G$1,DATABASE!$1:$1,0)))</f>
        <v>#N/A</v>
      </c>
      <c r="H3" s="43" t="e">
        <f>VALUE(INDEX(DATABASE!$1:$10000,MATCH($A3,DATABASE!$A:$A,0),MATCH(H$1,DATABASE!$1:$1,0)))</f>
        <v>#N/A</v>
      </c>
      <c r="I3" s="43" t="e">
        <f>VALUE(INDEX(DATABASE!$1:$10000,MATCH($A3,DATABASE!$A:$A,0),MATCH(I$1,DATABASE!$1:$1,0)))</f>
        <v>#N/A</v>
      </c>
    </row>
    <row r="4" spans="1:9" x14ac:dyDescent="0.25">
      <c r="A4" t="s">
        <v>821</v>
      </c>
      <c r="B4" t="s">
        <v>822</v>
      </c>
      <c r="C4" s="43" t="e">
        <f>VALUE(INDEX(DATABASE!$1:$10000,MATCH($A4,DATABASE!$A:$A,0),MATCH(C$1,DATABASE!$1:$1,0)))</f>
        <v>#N/A</v>
      </c>
      <c r="D4" s="43" t="e">
        <f t="shared" si="0"/>
        <v>#N/A</v>
      </c>
      <c r="E4" s="43"/>
      <c r="F4" s="43" t="e">
        <f>VALUE(INDEX(DATABASE!$1:$10000,MATCH($A4,DATABASE!$A:$A,0),MATCH(F$1,DATABASE!$1:$1,0)))</f>
        <v>#N/A</v>
      </c>
      <c r="G4" s="43" t="e">
        <f>VALUE(INDEX(DATABASE!$1:$10000,MATCH($A4,DATABASE!$A:$A,0),MATCH(G$1,DATABASE!$1:$1,0)))</f>
        <v>#N/A</v>
      </c>
      <c r="H4" s="43" t="e">
        <f>VALUE(INDEX(DATABASE!$1:$10000,MATCH($A4,DATABASE!$A:$A,0),MATCH(H$1,DATABASE!$1:$1,0)))</f>
        <v>#N/A</v>
      </c>
      <c r="I4" s="43" t="e">
        <f>VALUE(INDEX(DATABASE!$1:$10000,MATCH($A4,DATABASE!$A:$A,0),MATCH(I$1,DATABASE!$1:$1,0)))</f>
        <v>#N/A</v>
      </c>
    </row>
    <row r="5" spans="1:9" x14ac:dyDescent="0.25">
      <c r="A5" t="s">
        <v>823</v>
      </c>
      <c r="B5" t="s">
        <v>820</v>
      </c>
      <c r="C5" s="43" t="e">
        <f>VALUE(INDEX(DATABASE!$1:$10000,MATCH($A5,DATABASE!$A:$A,0),MATCH(C$1,DATABASE!$1:$1,0)))</f>
        <v>#N/A</v>
      </c>
      <c r="D5" s="43" t="e">
        <f t="shared" si="0"/>
        <v>#N/A</v>
      </c>
      <c r="E5" s="43"/>
      <c r="F5" s="43" t="e">
        <f>VALUE(INDEX(DATABASE!$1:$10000,MATCH($A5,DATABASE!$A:$A,0),MATCH(F$1,DATABASE!$1:$1,0)))</f>
        <v>#N/A</v>
      </c>
      <c r="G5" s="43" t="e">
        <f>VALUE(INDEX(DATABASE!$1:$10000,MATCH($A5,DATABASE!$A:$A,0),MATCH(G$1,DATABASE!$1:$1,0)))</f>
        <v>#N/A</v>
      </c>
      <c r="H5" s="43" t="e">
        <f>VALUE(INDEX(DATABASE!$1:$10000,MATCH($A5,DATABASE!$A:$A,0),MATCH(H$1,DATABASE!$1:$1,0)))</f>
        <v>#N/A</v>
      </c>
      <c r="I5" s="43" t="e">
        <f>VALUE(INDEX(DATABASE!$1:$10000,MATCH($A5,DATABASE!$A:$A,0),MATCH(I$1,DATABASE!$1:$1,0)))</f>
        <v>#N/A</v>
      </c>
    </row>
    <row r="6" spans="1:9" x14ac:dyDescent="0.25">
      <c r="A6" t="s">
        <v>824</v>
      </c>
      <c r="B6" t="s">
        <v>822</v>
      </c>
      <c r="C6" s="43" t="e">
        <f>VALUE(INDEX(DATABASE!$1:$10000,MATCH($A6,DATABASE!$A:$A,0),MATCH(C$1,DATABASE!$1:$1,0)))</f>
        <v>#N/A</v>
      </c>
      <c r="D6" s="43" t="e">
        <f t="shared" si="0"/>
        <v>#N/A</v>
      </c>
      <c r="E6" s="43"/>
      <c r="F6" s="43" t="e">
        <f>VALUE(INDEX(DATABASE!$1:$10000,MATCH($A6,DATABASE!$A:$A,0),MATCH(F$1,DATABASE!$1:$1,0)))</f>
        <v>#N/A</v>
      </c>
      <c r="G6" s="43" t="e">
        <f>VALUE(INDEX(DATABASE!$1:$10000,MATCH($A6,DATABASE!$A:$A,0),MATCH(G$1,DATABASE!$1:$1,0)))</f>
        <v>#N/A</v>
      </c>
      <c r="H6" s="43" t="e">
        <f>VALUE(INDEX(DATABASE!$1:$10000,MATCH($A6,DATABASE!$A:$A,0),MATCH(H$1,DATABASE!$1:$1,0)))</f>
        <v>#N/A</v>
      </c>
      <c r="I6" s="43" t="e">
        <f>VALUE(INDEX(DATABASE!$1:$10000,MATCH($A6,DATABASE!$A:$A,0),MATCH(I$1,DATABASE!$1:$1,0)))</f>
        <v>#N/A</v>
      </c>
    </row>
    <row r="7" spans="1:9" x14ac:dyDescent="0.25">
      <c r="A7" t="s">
        <v>825</v>
      </c>
      <c r="B7" t="s">
        <v>826</v>
      </c>
      <c r="C7" s="43" t="e">
        <f>VALUE(INDEX(DATABASE!$1:$10000,MATCH($A7,DATABASE!$A:$A,0),MATCH(C$1,DATABASE!$1:$1,0)))</f>
        <v>#N/A</v>
      </c>
      <c r="D7" s="43" t="e">
        <f t="shared" si="0"/>
        <v>#N/A</v>
      </c>
      <c r="E7" s="43"/>
      <c r="F7" s="43" t="e">
        <f>VALUE(INDEX(DATABASE!$1:$10000,MATCH($A7,DATABASE!$A:$A,0),MATCH(F$1,DATABASE!$1:$1,0)))</f>
        <v>#N/A</v>
      </c>
      <c r="G7" s="43" t="e">
        <f>VALUE(INDEX(DATABASE!$1:$10000,MATCH($A7,DATABASE!$A:$A,0),MATCH(G$1,DATABASE!$1:$1,0)))</f>
        <v>#N/A</v>
      </c>
      <c r="H7" s="43" t="e">
        <f>VALUE(INDEX(DATABASE!$1:$10000,MATCH($A7,DATABASE!$A:$A,0),MATCH(H$1,DATABASE!$1:$1,0)))</f>
        <v>#N/A</v>
      </c>
      <c r="I7" s="43" t="e">
        <f>VALUE(INDEX(DATABASE!$1:$10000,MATCH($A7,DATABASE!$A:$A,0),MATCH(I$1,DATABASE!$1:$1,0)))</f>
        <v>#N/A</v>
      </c>
    </row>
    <row r="8" spans="1:9" x14ac:dyDescent="0.25">
      <c r="A8" t="s">
        <v>827</v>
      </c>
      <c r="B8" t="s">
        <v>828</v>
      </c>
      <c r="C8" s="43" t="e">
        <f>VALUE(INDEX(DATABASE!$1:$10000,MATCH($A8,DATABASE!$A:$A,0),MATCH(C$1,DATABASE!$1:$1,0)))</f>
        <v>#N/A</v>
      </c>
      <c r="D8" s="43" t="e">
        <f t="shared" si="0"/>
        <v>#N/A</v>
      </c>
      <c r="E8" s="43"/>
      <c r="F8" s="43" t="e">
        <f>VALUE(INDEX(DATABASE!$1:$10000,MATCH($A8,DATABASE!$A:$A,0),MATCH(F$1,DATABASE!$1:$1,0)))</f>
        <v>#N/A</v>
      </c>
      <c r="G8" s="43" t="e">
        <f>VALUE(INDEX(DATABASE!$1:$10000,MATCH($A8,DATABASE!$A:$A,0),MATCH(G$1,DATABASE!$1:$1,0)))</f>
        <v>#N/A</v>
      </c>
      <c r="H8" s="43" t="e">
        <f>VALUE(INDEX(DATABASE!$1:$10000,MATCH($A8,DATABASE!$A:$A,0),MATCH(H$1,DATABASE!$1:$1,0)))</f>
        <v>#N/A</v>
      </c>
      <c r="I8" s="43" t="e">
        <f>VALUE(INDEX(DATABASE!$1:$10000,MATCH($A8,DATABASE!$A:$A,0),MATCH(I$1,DATABASE!$1:$1,0)))</f>
        <v>#N/A</v>
      </c>
    </row>
    <row r="9" spans="1:9" x14ac:dyDescent="0.25">
      <c r="A9" t="s">
        <v>829</v>
      </c>
      <c r="B9" t="s">
        <v>830</v>
      </c>
      <c r="C9" s="43" t="e">
        <f>VALUE(INDEX(DATABASE!$1:$10000,MATCH($A9,DATABASE!$A:$A,0),MATCH(C$1,DATABASE!$1:$1,0)))</f>
        <v>#N/A</v>
      </c>
      <c r="D9" s="43" t="e">
        <f t="shared" si="0"/>
        <v>#N/A</v>
      </c>
      <c r="E9" s="43"/>
      <c r="F9" s="43" t="e">
        <f>VALUE(INDEX(DATABASE!$1:$10000,MATCH($A9,DATABASE!$A:$A,0),MATCH(F$1,DATABASE!$1:$1,0)))</f>
        <v>#N/A</v>
      </c>
      <c r="G9" s="43" t="e">
        <f>VALUE(INDEX(DATABASE!$1:$10000,MATCH($A9,DATABASE!$A:$A,0),MATCH(G$1,DATABASE!$1:$1,0)))</f>
        <v>#N/A</v>
      </c>
      <c r="H9" s="43" t="e">
        <f>VALUE(INDEX(DATABASE!$1:$10000,MATCH($A9,DATABASE!$A:$A,0),MATCH(H$1,DATABASE!$1:$1,0)))</f>
        <v>#N/A</v>
      </c>
      <c r="I9" s="43" t="e">
        <f>VALUE(INDEX(DATABASE!$1:$10000,MATCH($A9,DATABASE!$A:$A,0),MATCH(I$1,DATABASE!$1:$1,0)))</f>
        <v>#N/A</v>
      </c>
    </row>
    <row r="10" spans="1:9" x14ac:dyDescent="0.25">
      <c r="A10" t="s">
        <v>831</v>
      </c>
      <c r="B10" t="s">
        <v>832</v>
      </c>
      <c r="C10" s="43" t="e">
        <f>VALUE(INDEX(DATABASE!$1:$10000,MATCH($A10,DATABASE!$A:$A,0),MATCH(C$1,DATABASE!$1:$1,0)))</f>
        <v>#N/A</v>
      </c>
      <c r="D10" s="43" t="e">
        <f t="shared" si="0"/>
        <v>#N/A</v>
      </c>
      <c r="E10" s="43"/>
      <c r="F10" s="43" t="e">
        <f>VALUE(INDEX(DATABASE!$1:$10000,MATCH($A10,DATABASE!$A:$A,0),MATCH(F$1,DATABASE!$1:$1,0)))</f>
        <v>#N/A</v>
      </c>
      <c r="G10" s="43" t="e">
        <f>VALUE(INDEX(DATABASE!$1:$10000,MATCH($A10,DATABASE!$A:$A,0),MATCH(G$1,DATABASE!$1:$1,0)))</f>
        <v>#N/A</v>
      </c>
      <c r="H10" s="43" t="e">
        <f>VALUE(INDEX(DATABASE!$1:$10000,MATCH($A10,DATABASE!$A:$A,0),MATCH(H$1,DATABASE!$1:$1,0)))</f>
        <v>#N/A</v>
      </c>
      <c r="I10" s="43" t="e">
        <f>VALUE(INDEX(DATABASE!$1:$10000,MATCH($A10,DATABASE!$A:$A,0),MATCH(I$1,DATABASE!$1:$1,0)))</f>
        <v>#N/A</v>
      </c>
    </row>
    <row r="11" spans="1:9" x14ac:dyDescent="0.25">
      <c r="A11" t="s">
        <v>833</v>
      </c>
      <c r="B11" t="s">
        <v>834</v>
      </c>
      <c r="C11" s="43" t="e">
        <f>VALUE(INDEX(DATABASE!$1:$10000,MATCH($A11,DATABASE!$A:$A,0),MATCH(C$1,DATABASE!$1:$1,0)))</f>
        <v>#N/A</v>
      </c>
      <c r="D11" s="43" t="e">
        <f t="shared" si="0"/>
        <v>#N/A</v>
      </c>
      <c r="E11" s="43"/>
      <c r="F11" s="43" t="e">
        <f>VALUE(INDEX(DATABASE!$1:$10000,MATCH($A11,DATABASE!$A:$A,0),MATCH(F$1,DATABASE!$1:$1,0)))</f>
        <v>#N/A</v>
      </c>
      <c r="G11" s="43" t="e">
        <f>VALUE(INDEX(DATABASE!$1:$10000,MATCH($A11,DATABASE!$A:$A,0),MATCH(G$1,DATABASE!$1:$1,0)))</f>
        <v>#N/A</v>
      </c>
      <c r="H11" s="43" t="e">
        <f>VALUE(INDEX(DATABASE!$1:$10000,MATCH($A11,DATABASE!$A:$A,0),MATCH(H$1,DATABASE!$1:$1,0)))</f>
        <v>#N/A</v>
      </c>
      <c r="I11" s="43" t="e">
        <f>VALUE(INDEX(DATABASE!$1:$10000,MATCH($A11,DATABASE!$A:$A,0),MATCH(I$1,DATABASE!$1:$1,0)))</f>
        <v>#N/A</v>
      </c>
    </row>
    <row r="12" spans="1:9" x14ac:dyDescent="0.25">
      <c r="A12" t="s">
        <v>835</v>
      </c>
      <c r="B12" t="s">
        <v>836</v>
      </c>
      <c r="C12" s="43" t="e">
        <f>VALUE(INDEX(DATABASE!$1:$10000,MATCH($A12,DATABASE!$A:$A,0),MATCH(C$1,DATABASE!$1:$1,0)))</f>
        <v>#N/A</v>
      </c>
      <c r="D12" s="43" t="e">
        <f t="shared" si="0"/>
        <v>#N/A</v>
      </c>
      <c r="E12" s="43"/>
      <c r="F12" s="43" t="e">
        <f>VALUE(INDEX(DATABASE!$1:$10000,MATCH($A12,DATABASE!$A:$A,0),MATCH(F$1,DATABASE!$1:$1,0)))</f>
        <v>#N/A</v>
      </c>
      <c r="G12" s="43" t="e">
        <f>VALUE(INDEX(DATABASE!$1:$10000,MATCH($A12,DATABASE!$A:$A,0),MATCH(G$1,DATABASE!$1:$1,0)))</f>
        <v>#N/A</v>
      </c>
      <c r="H12" s="43" t="e">
        <f>VALUE(INDEX(DATABASE!$1:$10000,MATCH($A12,DATABASE!$A:$A,0),MATCH(H$1,DATABASE!$1:$1,0)))</f>
        <v>#N/A</v>
      </c>
      <c r="I12" s="43" t="e">
        <f>VALUE(INDEX(DATABASE!$1:$10000,MATCH($A12,DATABASE!$A:$A,0),MATCH(I$1,DATABASE!$1:$1,0)))</f>
        <v>#N/A</v>
      </c>
    </row>
    <row r="13" spans="1:9" x14ac:dyDescent="0.25">
      <c r="A13" t="s">
        <v>837</v>
      </c>
      <c r="B13" t="s">
        <v>838</v>
      </c>
      <c r="C13" s="43" t="e">
        <f>VALUE(INDEX(DATABASE!$1:$10000,MATCH($A13,DATABASE!$A:$A,0),MATCH(C$1,DATABASE!$1:$1,0)))</f>
        <v>#N/A</v>
      </c>
      <c r="D13" s="43" t="e">
        <f t="shared" si="0"/>
        <v>#N/A</v>
      </c>
      <c r="E13" s="43"/>
      <c r="F13" s="43" t="e">
        <f>VALUE(INDEX(DATABASE!$1:$10000,MATCH($A13,DATABASE!$A:$A,0),MATCH(F$1,DATABASE!$1:$1,0)))</f>
        <v>#N/A</v>
      </c>
      <c r="G13" s="43" t="e">
        <f>VALUE(INDEX(DATABASE!$1:$10000,MATCH($A13,DATABASE!$A:$A,0),MATCH(G$1,DATABASE!$1:$1,0)))</f>
        <v>#N/A</v>
      </c>
      <c r="H13" s="43" t="e">
        <f>VALUE(INDEX(DATABASE!$1:$10000,MATCH($A13,DATABASE!$A:$A,0),MATCH(H$1,DATABASE!$1:$1,0)))</f>
        <v>#N/A</v>
      </c>
      <c r="I13" s="43" t="e">
        <f>VALUE(INDEX(DATABASE!$1:$10000,MATCH($A13,DATABASE!$A:$A,0),MATCH(I$1,DATABASE!$1:$1,0)))</f>
        <v>#N/A</v>
      </c>
    </row>
    <row r="14" spans="1:9" x14ac:dyDescent="0.25">
      <c r="A14" t="s">
        <v>839</v>
      </c>
      <c r="B14" t="s">
        <v>840</v>
      </c>
      <c r="C14" s="43" t="e">
        <f>VALUE(INDEX(DATABASE!$1:$10000,MATCH($A14,DATABASE!$A:$A,0),MATCH(C$1,DATABASE!$1:$1,0)))</f>
        <v>#N/A</v>
      </c>
      <c r="D14" s="43" t="e">
        <f t="shared" si="0"/>
        <v>#N/A</v>
      </c>
      <c r="E14" s="43"/>
      <c r="F14" s="43" t="e">
        <f>VALUE(INDEX(DATABASE!$1:$10000,MATCH($A14,DATABASE!$A:$A,0),MATCH(F$1,DATABASE!$1:$1,0)))</f>
        <v>#N/A</v>
      </c>
      <c r="G14" s="43" t="e">
        <f>VALUE(INDEX(DATABASE!$1:$10000,MATCH($A14,DATABASE!$A:$A,0),MATCH(G$1,DATABASE!$1:$1,0)))</f>
        <v>#N/A</v>
      </c>
      <c r="H14" s="43" t="e">
        <f>VALUE(INDEX(DATABASE!$1:$10000,MATCH($A14,DATABASE!$A:$A,0),MATCH(H$1,DATABASE!$1:$1,0)))</f>
        <v>#N/A</v>
      </c>
      <c r="I14" s="43" t="e">
        <f>VALUE(INDEX(DATABASE!$1:$10000,MATCH($A14,DATABASE!$A:$A,0),MATCH(I$1,DATABASE!$1:$1,0)))</f>
        <v>#N/A</v>
      </c>
    </row>
    <row r="15" spans="1:9" x14ac:dyDescent="0.25">
      <c r="A15" t="s">
        <v>841</v>
      </c>
      <c r="B15" t="s">
        <v>842</v>
      </c>
      <c r="C15" s="43" t="e">
        <f>VALUE(INDEX(DATABASE!$1:$10000,MATCH($A15,DATABASE!$A:$A,0),MATCH(C$1,DATABASE!$1:$1,0)))</f>
        <v>#N/A</v>
      </c>
      <c r="D15" s="43" t="e">
        <f t="shared" si="0"/>
        <v>#N/A</v>
      </c>
      <c r="E15" s="43"/>
      <c r="F15" s="43" t="e">
        <f>VALUE(INDEX(DATABASE!$1:$10000,MATCH($A15,DATABASE!$A:$A,0),MATCH(F$1,DATABASE!$1:$1,0)))</f>
        <v>#N/A</v>
      </c>
      <c r="G15" s="43" t="e">
        <f>VALUE(INDEX(DATABASE!$1:$10000,MATCH($A15,DATABASE!$A:$A,0),MATCH(G$1,DATABASE!$1:$1,0)))</f>
        <v>#N/A</v>
      </c>
      <c r="H15" s="43" t="e">
        <f>VALUE(INDEX(DATABASE!$1:$10000,MATCH($A15,DATABASE!$A:$A,0),MATCH(H$1,DATABASE!$1:$1,0)))</f>
        <v>#N/A</v>
      </c>
      <c r="I15" s="43" t="e">
        <f>VALUE(INDEX(DATABASE!$1:$10000,MATCH($A15,DATABASE!$A:$A,0),MATCH(I$1,DATABASE!$1:$1,0)))</f>
        <v>#N/A</v>
      </c>
    </row>
    <row r="16" spans="1:9" x14ac:dyDescent="0.25">
      <c r="A16" t="s">
        <v>843</v>
      </c>
      <c r="B16" t="s">
        <v>844</v>
      </c>
      <c r="C16" s="43" t="e">
        <f>VALUE(INDEX(DATABASE!$1:$10000,MATCH($A16,DATABASE!$A:$A,0),MATCH(C$1,DATABASE!$1:$1,0)))</f>
        <v>#N/A</v>
      </c>
      <c r="D16" s="43" t="e">
        <f t="shared" si="0"/>
        <v>#N/A</v>
      </c>
      <c r="E16" s="43"/>
      <c r="F16" s="43" t="e">
        <f>VALUE(INDEX(DATABASE!$1:$10000,MATCH($A16,DATABASE!$A:$A,0),MATCH(F$1,DATABASE!$1:$1,0)))</f>
        <v>#N/A</v>
      </c>
      <c r="G16" s="43" t="e">
        <f>VALUE(INDEX(DATABASE!$1:$10000,MATCH($A16,DATABASE!$A:$A,0),MATCH(G$1,DATABASE!$1:$1,0)))</f>
        <v>#N/A</v>
      </c>
      <c r="H16" s="43" t="e">
        <f>VALUE(INDEX(DATABASE!$1:$10000,MATCH($A16,DATABASE!$A:$A,0),MATCH(H$1,DATABASE!$1:$1,0)))</f>
        <v>#N/A</v>
      </c>
      <c r="I16" s="43" t="e">
        <f>VALUE(INDEX(DATABASE!$1:$10000,MATCH($A16,DATABASE!$A:$A,0),MATCH(I$1,DATABASE!$1:$1,0)))</f>
        <v>#N/A</v>
      </c>
    </row>
    <row r="17" spans="1:9" x14ac:dyDescent="0.25">
      <c r="A17" t="s">
        <v>845</v>
      </c>
      <c r="B17" t="s">
        <v>846</v>
      </c>
      <c r="C17" s="43" t="e">
        <f>VALUE(INDEX(DATABASE!$1:$10000,MATCH($A17,DATABASE!$A:$A,0),MATCH(C$1,DATABASE!$1:$1,0)))</f>
        <v>#N/A</v>
      </c>
      <c r="D17" s="43" t="e">
        <f t="shared" si="0"/>
        <v>#N/A</v>
      </c>
      <c r="E17" s="43"/>
      <c r="F17" s="43" t="e">
        <f>VALUE(INDEX(DATABASE!$1:$10000,MATCH($A17,DATABASE!$A:$A,0),MATCH(F$1,DATABASE!$1:$1,0)))</f>
        <v>#N/A</v>
      </c>
      <c r="G17" s="43" t="e">
        <f>VALUE(INDEX(DATABASE!$1:$10000,MATCH($A17,DATABASE!$A:$A,0),MATCH(G$1,DATABASE!$1:$1,0)))</f>
        <v>#N/A</v>
      </c>
      <c r="H17" s="43" t="e">
        <f>VALUE(INDEX(DATABASE!$1:$10000,MATCH($A17,DATABASE!$A:$A,0),MATCH(H$1,DATABASE!$1:$1,0)))</f>
        <v>#N/A</v>
      </c>
      <c r="I17" s="43" t="e">
        <f>VALUE(INDEX(DATABASE!$1:$10000,MATCH($A17,DATABASE!$A:$A,0),MATCH(I$1,DATABASE!$1:$1,0)))</f>
        <v>#N/A</v>
      </c>
    </row>
    <row r="18" spans="1:9" x14ac:dyDescent="0.25">
      <c r="A18" t="s">
        <v>847</v>
      </c>
      <c r="B18" t="s">
        <v>848</v>
      </c>
      <c r="C18" s="43" t="e">
        <f>VALUE(INDEX(DATABASE!$1:$10000,MATCH($A18,DATABASE!$A:$A,0),MATCH(C$1,DATABASE!$1:$1,0)))</f>
        <v>#N/A</v>
      </c>
      <c r="D18" s="43" t="e">
        <f t="shared" si="0"/>
        <v>#N/A</v>
      </c>
      <c r="E18" s="43"/>
      <c r="F18" s="43" t="e">
        <f>VALUE(INDEX(DATABASE!$1:$10000,MATCH($A18,DATABASE!$A:$A,0),MATCH(F$1,DATABASE!$1:$1,0)))</f>
        <v>#N/A</v>
      </c>
      <c r="G18" s="43" t="e">
        <f>VALUE(INDEX(DATABASE!$1:$10000,MATCH($A18,DATABASE!$A:$A,0),MATCH(G$1,DATABASE!$1:$1,0)))</f>
        <v>#N/A</v>
      </c>
      <c r="H18" s="43" t="e">
        <f>VALUE(INDEX(DATABASE!$1:$10000,MATCH($A18,DATABASE!$A:$A,0),MATCH(H$1,DATABASE!$1:$1,0)))</f>
        <v>#N/A</v>
      </c>
      <c r="I18" s="43" t="e">
        <f>VALUE(INDEX(DATABASE!$1:$10000,MATCH($A18,DATABASE!$A:$A,0),MATCH(I$1,DATABASE!$1:$1,0)))</f>
        <v>#N/A</v>
      </c>
    </row>
    <row r="19" spans="1:9" x14ac:dyDescent="0.25">
      <c r="A19" s="63" t="s">
        <v>849</v>
      </c>
      <c r="B19" t="s">
        <v>850</v>
      </c>
      <c r="C19" s="43" t="e">
        <f>VALUE(INDEX(DATABASE!$1:$10000,MATCH($A19,DATABASE!$A:$A,0),MATCH(C$1,DATABASE!$1:$1,0)))</f>
        <v>#N/A</v>
      </c>
      <c r="D19" s="43" t="e">
        <f t="shared" si="0"/>
        <v>#N/A</v>
      </c>
      <c r="E19" s="43"/>
      <c r="F19" s="43" t="e">
        <f>VALUE(INDEX(DATABASE!$1:$10000,MATCH($A19,DATABASE!$A:$A,0),MATCH(F$1,DATABASE!$1:$1,0)))</f>
        <v>#N/A</v>
      </c>
      <c r="G19" s="43" t="e">
        <f>VALUE(INDEX(DATABASE!$1:$10000,MATCH($A19,DATABASE!$A:$A,0),MATCH(G$1,DATABASE!$1:$1,0)))</f>
        <v>#N/A</v>
      </c>
      <c r="H19" s="43" t="e">
        <f>VALUE(INDEX(DATABASE!$1:$10000,MATCH($A19,DATABASE!$A:$A,0),MATCH(H$1,DATABASE!$1:$1,0)))</f>
        <v>#N/A</v>
      </c>
      <c r="I19" s="43" t="e">
        <f>VALUE(INDEX(DATABASE!$1:$10000,MATCH($A19,DATABASE!$A:$A,0),MATCH(I$1,DATABASE!$1:$1,0)))</f>
        <v>#N/A</v>
      </c>
    </row>
    <row r="20" spans="1:9" x14ac:dyDescent="0.25">
      <c r="A20" s="63" t="s">
        <v>851</v>
      </c>
      <c r="B20" t="s">
        <v>828</v>
      </c>
      <c r="C20" s="43" t="e">
        <f>VALUE(INDEX(DATABASE!$1:$10000,MATCH($A20,DATABASE!$A:$A,0),MATCH(C$1,DATABASE!$1:$1,0)))</f>
        <v>#N/A</v>
      </c>
      <c r="D20" s="43" t="e">
        <f t="shared" si="0"/>
        <v>#N/A</v>
      </c>
      <c r="E20" s="43"/>
      <c r="F20" s="43" t="e">
        <f>VALUE(INDEX(DATABASE!$1:$10000,MATCH($A20,DATABASE!$A:$A,0),MATCH(F$1,DATABASE!$1:$1,0)))</f>
        <v>#N/A</v>
      </c>
      <c r="G20" s="43" t="e">
        <f>VALUE(INDEX(DATABASE!$1:$10000,MATCH($A20,DATABASE!$A:$A,0),MATCH(G$1,DATABASE!$1:$1,0)))</f>
        <v>#N/A</v>
      </c>
      <c r="H20" s="43" t="e">
        <f>VALUE(INDEX(DATABASE!$1:$10000,MATCH($A20,DATABASE!$A:$A,0),MATCH(H$1,DATABASE!$1:$1,0)))</f>
        <v>#N/A</v>
      </c>
      <c r="I20" s="43" t="e">
        <f>VALUE(INDEX(DATABASE!$1:$10000,MATCH($A20,DATABASE!$A:$A,0),MATCH(I$1,DATABASE!$1:$1,0)))</f>
        <v>#N/A</v>
      </c>
    </row>
    <row r="21" spans="1:9" x14ac:dyDescent="0.25">
      <c r="D21" s="43"/>
    </row>
    <row r="28" spans="1:9" hidden="1" x14ac:dyDescent="0.25"/>
    <row r="29" spans="1:9" hidden="1" x14ac:dyDescent="0.25"/>
    <row r="30" spans="1:9" hidden="1" x14ac:dyDescent="0.25"/>
    <row r="31" spans="1:9" hidden="1" x14ac:dyDescent="0.25"/>
    <row r="32" spans="1:9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</sheetData>
  <pageMargins left="0.7" right="0.7" top="0.75" bottom="0.75" header="0.3" footer="0.3"/>
  <pageSetup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19"/>
  <sheetViews>
    <sheetView workbookViewId="0">
      <selection activeCell="G4" sqref="G4"/>
    </sheetView>
  </sheetViews>
  <sheetFormatPr baseColWidth="10" defaultRowHeight="15" x14ac:dyDescent="0.25"/>
  <cols>
    <col min="5" max="5" width="11.5703125" style="63" bestFit="1" customWidth="1"/>
  </cols>
  <sheetData>
    <row r="3" spans="5:7" x14ac:dyDescent="0.25">
      <c r="E3" t="s">
        <v>852</v>
      </c>
      <c r="F3" t="s">
        <v>853</v>
      </c>
      <c r="G3" t="s">
        <v>42</v>
      </c>
    </row>
    <row r="4" spans="5:7" x14ac:dyDescent="0.25">
      <c r="E4" t="s">
        <v>104</v>
      </c>
      <c r="F4" t="s">
        <v>854</v>
      </c>
      <c r="G4" t="e">
        <f>INDEX(DATABASE!1:10000,MATCH($E4,DATABASE!A:A,0),MATCH(F$4,DATABASE!1:1,0))</f>
        <v>#N/A</v>
      </c>
    </row>
    <row r="12" spans="5:7" x14ac:dyDescent="0.25">
      <c r="F12" t="s">
        <v>855</v>
      </c>
      <c r="G12" t="s">
        <v>856</v>
      </c>
    </row>
    <row r="13" spans="5:7" x14ac:dyDescent="0.25">
      <c r="E13" s="69" t="s">
        <v>857</v>
      </c>
      <c r="F13" t="s">
        <v>769</v>
      </c>
      <c r="G13" s="43" t="e">
        <f>MATCH(F13,DATABASE!$A$1:$I$1,0)</f>
        <v>#N/A</v>
      </c>
    </row>
    <row r="18" spans="6:9" x14ac:dyDescent="0.25">
      <c r="F18" t="s">
        <v>858</v>
      </c>
    </row>
    <row r="19" spans="6:9" x14ac:dyDescent="0.25">
      <c r="I19" t="e">
        <f>VLOOKUP($I10,DATABASE!$A$1:$I$287,MATCH(J$8,DATABASE!$A$1:$I$1,0),FALSE)</f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4"/>
  <sheetViews>
    <sheetView topLeftCell="A13" zoomScale="70" zoomScaleNormal="70" workbookViewId="0">
      <selection activeCell="I5" sqref="I5:I24"/>
    </sheetView>
  </sheetViews>
  <sheetFormatPr baseColWidth="10" defaultRowHeight="15" x14ac:dyDescent="0.25"/>
  <sheetData>
    <row r="3" spans="1:9" ht="18.75" customHeight="1" x14ac:dyDescent="0.3">
      <c r="A3" s="76"/>
    </row>
    <row r="4" spans="1:9" ht="56.25" customHeight="1" x14ac:dyDescent="0.25">
      <c r="A4" s="77"/>
      <c r="B4" s="75" t="s">
        <v>859</v>
      </c>
      <c r="C4" s="75" t="s">
        <v>220</v>
      </c>
      <c r="D4" s="75" t="s">
        <v>223</v>
      </c>
      <c r="E4" s="75" t="s">
        <v>225</v>
      </c>
      <c r="F4" s="75" t="s">
        <v>227</v>
      </c>
      <c r="G4" s="75" t="s">
        <v>229</v>
      </c>
      <c r="H4" s="75" t="s">
        <v>231</v>
      </c>
    </row>
    <row r="5" spans="1:9" ht="18.75" customHeight="1" x14ac:dyDescent="0.25">
      <c r="A5" s="75" t="s">
        <v>219</v>
      </c>
      <c r="B5" s="75" t="s">
        <v>860</v>
      </c>
      <c r="C5" s="75">
        <v>0</v>
      </c>
      <c r="D5" s="75">
        <v>0</v>
      </c>
      <c r="E5" s="75">
        <v>0</v>
      </c>
      <c r="F5" s="75">
        <v>0</v>
      </c>
      <c r="G5" s="75">
        <v>0</v>
      </c>
      <c r="H5" s="75">
        <v>0</v>
      </c>
      <c r="I5" t="str">
        <f t="shared" ref="I5:I24" si="0">CONCATENATE(A5,B5)</f>
        <v>HeatingGeneral</v>
      </c>
    </row>
    <row r="6" spans="1:9" ht="18.75" customHeight="1" x14ac:dyDescent="0.25">
      <c r="A6" s="75" t="s">
        <v>233</v>
      </c>
      <c r="B6" s="75" t="s">
        <v>860</v>
      </c>
      <c r="C6" s="75">
        <v>0</v>
      </c>
      <c r="D6" s="75">
        <v>0</v>
      </c>
      <c r="E6" s="75">
        <v>0</v>
      </c>
      <c r="F6" s="75">
        <v>0</v>
      </c>
      <c r="G6" s="75">
        <v>0</v>
      </c>
      <c r="H6" s="75">
        <v>0</v>
      </c>
      <c r="I6" t="str">
        <f t="shared" si="0"/>
        <v>CoolingGeneral</v>
      </c>
    </row>
    <row r="7" spans="1:9" ht="37.5" customHeight="1" x14ac:dyDescent="0.25">
      <c r="A7" s="75" t="s">
        <v>89</v>
      </c>
      <c r="B7" s="75" t="s">
        <v>89</v>
      </c>
      <c r="C7" s="75">
        <v>1037385.3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t="str">
        <f t="shared" si="0"/>
        <v>Interior LightingInterior Lighting</v>
      </c>
    </row>
    <row r="8" spans="1:9" ht="37.5" customHeight="1" x14ac:dyDescent="0.25">
      <c r="A8" s="75" t="s">
        <v>248</v>
      </c>
      <c r="B8" s="75" t="s">
        <v>248</v>
      </c>
      <c r="C8" s="75">
        <v>47773.13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t="str">
        <f t="shared" si="0"/>
        <v>Exterior LightingExterior Lighting</v>
      </c>
    </row>
    <row r="9" spans="1:9" ht="75" customHeight="1" x14ac:dyDescent="0.25">
      <c r="A9" s="75" t="s">
        <v>256</v>
      </c>
      <c r="B9" s="75" t="s">
        <v>152</v>
      </c>
      <c r="C9" s="75">
        <v>104488.34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t="str">
        <f t="shared" si="0"/>
        <v>Interior EquipmentReceptacle Equipment</v>
      </c>
    </row>
    <row r="10" spans="1:9" ht="18.75" customHeight="1" x14ac:dyDescent="0.25">
      <c r="A10" s="75"/>
      <c r="B10" s="75" t="s">
        <v>175</v>
      </c>
      <c r="C10" s="75">
        <v>61976.81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t="str">
        <f t="shared" si="0"/>
        <v>Cooking</v>
      </c>
    </row>
    <row r="11" spans="1:9" ht="56.25" customHeight="1" x14ac:dyDescent="0.25">
      <c r="A11" s="75" t="s">
        <v>264</v>
      </c>
      <c r="B11" s="75" t="s">
        <v>861</v>
      </c>
      <c r="C11" s="75">
        <v>292000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t="str">
        <f t="shared" si="0"/>
        <v>Exterior EquipmentConveyers</v>
      </c>
    </row>
    <row r="12" spans="1:9" ht="37.5" customHeight="1" x14ac:dyDescent="0.25">
      <c r="A12" s="75"/>
      <c r="B12" s="75" t="s">
        <v>747</v>
      </c>
      <c r="C12" s="75">
        <v>405150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t="str">
        <f t="shared" si="0"/>
        <v>Forklift Charging</v>
      </c>
    </row>
    <row r="13" spans="1:9" ht="75" customHeight="1" x14ac:dyDescent="0.25">
      <c r="A13" s="75"/>
      <c r="B13" s="75" t="s">
        <v>748</v>
      </c>
      <c r="C13" s="75">
        <v>1166175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t="str">
        <f t="shared" si="0"/>
        <v>Refrigeration Plant Equipment</v>
      </c>
    </row>
    <row r="14" spans="1:9" ht="75" customHeight="1" x14ac:dyDescent="0.25">
      <c r="A14" s="75"/>
      <c r="B14" s="75" t="s">
        <v>749</v>
      </c>
      <c r="C14" s="75">
        <v>16425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t="str">
        <f t="shared" si="0"/>
        <v>Plenum Recirc AHU Fan</v>
      </c>
    </row>
    <row r="15" spans="1:9" ht="93.75" customHeight="1" x14ac:dyDescent="0.25">
      <c r="A15" s="75"/>
      <c r="B15" s="75" t="s">
        <v>750</v>
      </c>
      <c r="C15" s="75">
        <v>693135</v>
      </c>
      <c r="D15" s="75">
        <v>0</v>
      </c>
      <c r="E15" s="75">
        <v>0</v>
      </c>
      <c r="F15" s="75">
        <v>0</v>
      </c>
      <c r="G15" s="75">
        <v>0</v>
      </c>
      <c r="H15" s="75">
        <v>0</v>
      </c>
      <c r="I15" t="str">
        <f t="shared" si="0"/>
        <v>Refrigeration Recirculation Coolers</v>
      </c>
    </row>
    <row r="16" spans="1:9" ht="75" customHeight="1" x14ac:dyDescent="0.25">
      <c r="A16" s="75"/>
      <c r="B16" s="75" t="s">
        <v>191</v>
      </c>
      <c r="C16" s="75">
        <v>29390.400000000001</v>
      </c>
      <c r="D16" s="75">
        <v>0</v>
      </c>
      <c r="E16" s="75">
        <v>0</v>
      </c>
      <c r="F16" s="75">
        <v>0</v>
      </c>
      <c r="G16" s="75">
        <v>0</v>
      </c>
      <c r="H16" s="75">
        <v>0</v>
      </c>
      <c r="I16" t="str">
        <f t="shared" si="0"/>
        <v>Elevators and Escalators</v>
      </c>
    </row>
    <row r="17" spans="1:9" ht="18.75" customHeight="1" x14ac:dyDescent="0.25">
      <c r="A17" s="75" t="s">
        <v>272</v>
      </c>
      <c r="B17" s="75" t="s">
        <v>860</v>
      </c>
      <c r="C17" s="75">
        <v>0</v>
      </c>
      <c r="D17" s="75">
        <v>0</v>
      </c>
      <c r="E17" s="75">
        <v>0</v>
      </c>
      <c r="F17" s="75">
        <v>0</v>
      </c>
      <c r="G17" s="75">
        <v>0</v>
      </c>
      <c r="H17" s="75">
        <v>0</v>
      </c>
      <c r="I17" t="str">
        <f t="shared" si="0"/>
        <v>FansGeneral</v>
      </c>
    </row>
    <row r="18" spans="1:9" ht="18.75" customHeight="1" x14ac:dyDescent="0.25">
      <c r="A18" s="75" t="s">
        <v>115</v>
      </c>
      <c r="B18" s="75" t="s">
        <v>860</v>
      </c>
      <c r="C18" s="75">
        <v>0</v>
      </c>
      <c r="D18" s="75">
        <v>0</v>
      </c>
      <c r="E18" s="75">
        <v>0</v>
      </c>
      <c r="F18" s="75">
        <v>0</v>
      </c>
      <c r="G18" s="75">
        <v>0</v>
      </c>
      <c r="H18" s="75">
        <v>0</v>
      </c>
      <c r="I18" t="str">
        <f t="shared" si="0"/>
        <v>PumpsGeneral</v>
      </c>
    </row>
    <row r="19" spans="1:9" ht="37.5" customHeight="1" x14ac:dyDescent="0.25">
      <c r="A19" s="75" t="s">
        <v>122</v>
      </c>
      <c r="B19" s="75" t="s">
        <v>860</v>
      </c>
      <c r="C19" s="75">
        <v>0</v>
      </c>
      <c r="D19" s="75">
        <v>0</v>
      </c>
      <c r="E19" s="75">
        <v>0</v>
      </c>
      <c r="F19" s="75">
        <v>0</v>
      </c>
      <c r="G19" s="75">
        <v>0</v>
      </c>
      <c r="H19" s="75">
        <v>0</v>
      </c>
      <c r="I19" t="str">
        <f t="shared" si="0"/>
        <v>Heat RejectionGeneral</v>
      </c>
    </row>
    <row r="20" spans="1:9" ht="37.5" customHeight="1" x14ac:dyDescent="0.25">
      <c r="A20" s="75" t="s">
        <v>292</v>
      </c>
      <c r="B20" s="75" t="s">
        <v>860</v>
      </c>
      <c r="C20" s="75">
        <v>0</v>
      </c>
      <c r="D20" s="75">
        <v>0</v>
      </c>
      <c r="E20" s="75">
        <v>0</v>
      </c>
      <c r="F20" s="75">
        <v>0</v>
      </c>
      <c r="G20" s="75">
        <v>0</v>
      </c>
      <c r="H20" s="75">
        <v>0</v>
      </c>
      <c r="I20" t="str">
        <f t="shared" si="0"/>
        <v>HumidificationGeneral</v>
      </c>
    </row>
    <row r="21" spans="1:9" ht="56.25" customHeight="1" x14ac:dyDescent="0.25">
      <c r="A21" s="75" t="s">
        <v>299</v>
      </c>
      <c r="B21" s="75" t="s">
        <v>860</v>
      </c>
      <c r="C21" s="75">
        <v>0</v>
      </c>
      <c r="D21" s="75">
        <v>0</v>
      </c>
      <c r="E21" s="75">
        <v>0</v>
      </c>
      <c r="F21" s="75">
        <v>0</v>
      </c>
      <c r="G21" s="75">
        <v>0</v>
      </c>
      <c r="H21" s="75">
        <v>0</v>
      </c>
      <c r="I21" t="str">
        <f t="shared" si="0"/>
        <v>Heat RecoveryGeneral</v>
      </c>
    </row>
    <row r="22" spans="1:9" ht="37.5" customHeight="1" x14ac:dyDescent="0.25">
      <c r="A22" s="75" t="s">
        <v>306</v>
      </c>
      <c r="B22" s="75" t="s">
        <v>860</v>
      </c>
      <c r="C22" s="75">
        <v>0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t="str">
        <f t="shared" si="0"/>
        <v>Water SystemsGeneral</v>
      </c>
    </row>
    <row r="23" spans="1:9" ht="37.5" customHeight="1" x14ac:dyDescent="0.25">
      <c r="A23" s="75" t="s">
        <v>313</v>
      </c>
      <c r="B23" s="75" t="s">
        <v>860</v>
      </c>
      <c r="C23" s="75">
        <v>0</v>
      </c>
      <c r="D23" s="75">
        <v>0</v>
      </c>
      <c r="E23" s="75">
        <v>0</v>
      </c>
      <c r="F23" s="75">
        <v>0</v>
      </c>
      <c r="G23" s="75">
        <v>0</v>
      </c>
      <c r="H23" s="75">
        <v>0</v>
      </c>
      <c r="I23" t="str">
        <f t="shared" si="0"/>
        <v>RefrigerationGeneral</v>
      </c>
    </row>
    <row r="24" spans="1:9" ht="37.5" customHeight="1" x14ac:dyDescent="0.25">
      <c r="A24" s="75" t="s">
        <v>320</v>
      </c>
      <c r="B24" s="75" t="s">
        <v>860</v>
      </c>
      <c r="C24" s="75">
        <v>0</v>
      </c>
      <c r="D24" s="75">
        <v>0</v>
      </c>
      <c r="E24" s="75">
        <v>0</v>
      </c>
      <c r="F24" s="75">
        <v>0</v>
      </c>
      <c r="G24" s="75">
        <v>0</v>
      </c>
      <c r="H24" s="75">
        <v>0</v>
      </c>
      <c r="I24" t="str">
        <f t="shared" si="0"/>
        <v>GeneratorsGeneral</v>
      </c>
    </row>
  </sheetData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DATABASE</vt:lpstr>
      <vt:lpstr>Fuel LEED</vt:lpstr>
      <vt:lpstr>Fuel End Use</vt:lpstr>
      <vt:lpstr>Fuel End Use Sub Cats</vt:lpstr>
      <vt:lpstr>LEED Submittal</vt:lpstr>
      <vt:lpstr>Overview</vt:lpstr>
      <vt:lpstr>Sensible breakdown</vt:lpstr>
      <vt:lpstr>&lt;Testing&gt;</vt:lpstr>
      <vt:lpstr>Tabelle2</vt:lpstr>
      <vt:lpstr>'&lt;Testing&gt;'!dataTable</vt:lpstr>
      <vt:lpstr>dataTable</vt:lpstr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PC1</dc:creator>
  <cp:keywords/>
  <dc:description/>
  <cp:lastModifiedBy>JONES Marcus Benjamin</cp:lastModifiedBy>
  <cp:revision/>
  <dcterms:created xsi:type="dcterms:W3CDTF">2013-07-08T11:04:44Z</dcterms:created>
  <dcterms:modified xsi:type="dcterms:W3CDTF">2017-08-31T11:08:42Z</dcterms:modified>
  <cp:category/>
  <dc:identifier/>
  <cp:contentStatus/>
  <dc:language/>
  <cp:version/>
</cp:coreProperties>
</file>