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cus\Google Drive\__NTNU\18Host\TFY4104\Lab\"/>
    </mc:Choice>
  </mc:AlternateContent>
  <xr:revisionPtr revIDLastSave="0" documentId="10_ncr:100000_{6EDD32D3-9B9C-47D9-B71F-DD93CBE6CBFF}" xr6:coauthVersionLast="31" xr6:coauthVersionMax="31" xr10:uidLastSave="{00000000-0000-0000-0000-000000000000}"/>
  <bookViews>
    <workbookView xWindow="0" yWindow="0" windowWidth="24720" windowHeight="12225" xr2:uid="{00000000-000D-0000-FFFF-FFFF00000000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28" i="1"/>
  <c r="H26" i="1"/>
  <c r="N18" i="1"/>
  <c r="P18" i="1"/>
  <c r="P9" i="1"/>
  <c r="N9" i="1"/>
  <c r="K9" i="1"/>
  <c r="I9" i="1"/>
  <c r="I18" i="1"/>
  <c r="K18" i="1"/>
  <c r="F18" i="1"/>
  <c r="E18" i="1"/>
  <c r="D18" i="1"/>
  <c r="C18" i="1"/>
  <c r="J18" i="1" l="1"/>
  <c r="O18" i="1"/>
  <c r="O9" i="1"/>
  <c r="D9" i="1"/>
  <c r="E9" i="1"/>
  <c r="F9" i="1"/>
  <c r="H27" i="1"/>
  <c r="I28" i="1" s="1"/>
  <c r="C9" i="1"/>
  <c r="V14" i="1"/>
  <c r="D17" i="1"/>
  <c r="D16" i="1"/>
  <c r="D15" i="1"/>
  <c r="D14" i="1"/>
  <c r="D13" i="1"/>
  <c r="V8" i="1"/>
  <c r="V7" i="1"/>
  <c r="V6" i="1"/>
  <c r="V5" i="1"/>
  <c r="V4" i="1"/>
  <c r="T14" i="1"/>
  <c r="T4" i="1"/>
  <c r="N17" i="1" l="1"/>
  <c r="N16" i="1"/>
  <c r="N15" i="1"/>
  <c r="N14" i="1"/>
  <c r="N13" i="1"/>
  <c r="N8" i="1"/>
  <c r="N7" i="1"/>
  <c r="N6" i="1"/>
  <c r="N5" i="1"/>
  <c r="N4" i="1"/>
  <c r="I16" i="1"/>
  <c r="I15" i="1"/>
  <c r="I14" i="1"/>
  <c r="I13" i="1"/>
  <c r="I8" i="1"/>
  <c r="I7" i="1"/>
  <c r="I6" i="1"/>
  <c r="I5" i="1"/>
  <c r="I4" i="1"/>
  <c r="V13" i="1" l="1"/>
  <c r="V12" i="1"/>
  <c r="V11" i="1"/>
  <c r="V10" i="1"/>
  <c r="C14" i="1"/>
  <c r="C15" i="1"/>
  <c r="C16" i="1"/>
  <c r="C17" i="1"/>
  <c r="C13" i="1"/>
  <c r="V9" i="1"/>
  <c r="D8" i="1"/>
  <c r="D7" i="1"/>
  <c r="C6" i="1"/>
  <c r="C7" i="1"/>
  <c r="C8" i="1"/>
  <c r="D6" i="1"/>
  <c r="D5" i="1"/>
  <c r="C5" i="1"/>
  <c r="C4" i="1"/>
  <c r="E4" i="1"/>
  <c r="D4" i="1"/>
</calcChain>
</file>

<file path=xl/sharedStrings.xml><?xml version="1.0" encoding="utf-8"?>
<sst xmlns="http://schemas.openxmlformats.org/spreadsheetml/2006/main" count="34" uniqueCount="16">
  <si>
    <t>Gummiball</t>
  </si>
  <si>
    <t>a_x</t>
  </si>
  <si>
    <t>a_y</t>
  </si>
  <si>
    <t>dH</t>
  </si>
  <si>
    <t>slope</t>
  </si>
  <si>
    <t>time</t>
  </si>
  <si>
    <t>a</t>
  </si>
  <si>
    <t>Pingpong</t>
  </si>
  <si>
    <t>200g * 0,1g</t>
  </si>
  <si>
    <t>Krum</t>
  </si>
  <si>
    <t>V_end</t>
  </si>
  <si>
    <t>Opp ned</t>
  </si>
  <si>
    <t>V</t>
  </si>
  <si>
    <t>x</t>
  </si>
  <si>
    <t>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</si>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</sst>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workbookViewId="0">
      <selection activeCell="O24" sqref="O24"/>
    </sheetView>
  </sheetViews>
  <sheetFormatPr defaultColWidth="11.42578125" defaultRowHeight="15" x14ac:dyDescent="0.25"/>
  <sheetData>
    <row r="1" spans="1:22" x14ac:dyDescent="0.25">
      <c r="A1" t="s">
        <v>0</v>
      </c>
      <c r="B1">
        <v>24.4</v>
      </c>
      <c r="C1" t="s">
        <v>8</v>
      </c>
      <c r="H1" t="s">
        <v>9</v>
      </c>
      <c r="M1" t="s">
        <v>11</v>
      </c>
    </row>
    <row r="3" spans="1:22" x14ac:dyDescent="0.25">
      <c r="A3" t="s">
        <v>1</v>
      </c>
      <c r="B3" t="s">
        <v>2</v>
      </c>
      <c r="C3" t="s">
        <v>6</v>
      </c>
      <c r="D3" t="s">
        <v>3</v>
      </c>
      <c r="E3" t="s">
        <v>4</v>
      </c>
      <c r="F3" t="s">
        <v>5</v>
      </c>
      <c r="G3" t="s">
        <v>14</v>
      </c>
      <c r="I3" t="s">
        <v>3</v>
      </c>
      <c r="J3" t="s">
        <v>5</v>
      </c>
      <c r="K3" t="s">
        <v>10</v>
      </c>
      <c r="N3" t="s">
        <v>3</v>
      </c>
      <c r="O3" t="s">
        <v>5</v>
      </c>
      <c r="P3" t="s">
        <v>12</v>
      </c>
    </row>
    <row r="4" spans="1:22" x14ac:dyDescent="0.25">
      <c r="A4">
        <v>2.2599999999999998</v>
      </c>
      <c r="B4">
        <v>-1.2330000000000001</v>
      </c>
      <c r="C4">
        <f>SQRT(A4^2 + B4^2)</f>
        <v>2.5744686830489898</v>
      </c>
      <c r="D4">
        <f>27.23+22.123</f>
        <v>49.353000000000002</v>
      </c>
      <c r="E4">
        <f>-5.303/10</f>
        <v>-0.53029999999999999</v>
      </c>
      <c r="F4">
        <v>0.84</v>
      </c>
      <c r="I4">
        <f>31.218+34.441</f>
        <v>65.659000000000006</v>
      </c>
      <c r="J4">
        <v>0.77</v>
      </c>
      <c r="K4">
        <v>2.41</v>
      </c>
      <c r="N4">
        <f>27.111+24.359</f>
        <v>51.47</v>
      </c>
      <c r="O4">
        <v>1.73</v>
      </c>
      <c r="P4">
        <v>2.76</v>
      </c>
      <c r="T4">
        <f>-5.303/10</f>
        <v>-0.53029999999999999</v>
      </c>
      <c r="V4">
        <f>27.23+22.123</f>
        <v>49.353000000000002</v>
      </c>
    </row>
    <row r="5" spans="1:22" x14ac:dyDescent="0.25">
      <c r="A5">
        <v>2.2200000000000002</v>
      </c>
      <c r="B5">
        <v>-1.2749999999999999</v>
      </c>
      <c r="C5">
        <f>SQRT(A5^2 + B5^2)</f>
        <v>2.5600830064667828</v>
      </c>
      <c r="D5">
        <f>26.93+23.337</f>
        <v>50.266999999999996</v>
      </c>
      <c r="E5">
        <v>-0.5272</v>
      </c>
      <c r="F5">
        <v>0.85</v>
      </c>
      <c r="I5">
        <f>34.82+30.649</f>
        <v>65.468999999999994</v>
      </c>
      <c r="J5">
        <v>0.8</v>
      </c>
      <c r="K5">
        <v>2.4700000000000002</v>
      </c>
      <c r="N5">
        <f>26.707+23.837</f>
        <v>50.543999999999997</v>
      </c>
      <c r="O5">
        <v>1.89</v>
      </c>
      <c r="P5">
        <v>2.7</v>
      </c>
      <c r="T5">
        <v>-0.5272</v>
      </c>
      <c r="V5">
        <f>26.93+23.337</f>
        <v>50.266999999999996</v>
      </c>
    </row>
    <row r="6" spans="1:22" x14ac:dyDescent="0.25">
      <c r="A6">
        <v>2.2530000000000001</v>
      </c>
      <c r="B6">
        <v>-1.234</v>
      </c>
      <c r="C6">
        <f t="shared" ref="C6:C8" si="0">SQRT(A6^2 + B6^2)</f>
        <v>2.5688061429387781</v>
      </c>
      <c r="D6">
        <f>22.4+27.9</f>
        <v>50.3</v>
      </c>
      <c r="E6">
        <v>-0.53159999999999996</v>
      </c>
      <c r="F6">
        <v>0.89</v>
      </c>
      <c r="I6">
        <f>30.213+34.316</f>
        <v>64.528999999999996</v>
      </c>
      <c r="J6">
        <v>0.86</v>
      </c>
      <c r="K6">
        <v>2.4</v>
      </c>
      <c r="N6">
        <f>27.582+22.775</f>
        <v>50.356999999999999</v>
      </c>
      <c r="O6">
        <v>1.82</v>
      </c>
      <c r="P6">
        <v>2.73</v>
      </c>
      <c r="T6">
        <v>-0.53159999999999996</v>
      </c>
      <c r="V6">
        <f>22.4+27.9</f>
        <v>50.3</v>
      </c>
    </row>
    <row r="7" spans="1:22" x14ac:dyDescent="0.25">
      <c r="A7">
        <v>2.1509999999999998</v>
      </c>
      <c r="B7">
        <v>-1.2490000000000001</v>
      </c>
      <c r="C7">
        <f t="shared" si="0"/>
        <v>2.4873282855304808</v>
      </c>
      <c r="D7">
        <f>27.828+23.286</f>
        <v>51.114000000000004</v>
      </c>
      <c r="E7">
        <v>-0.53469999999999995</v>
      </c>
      <c r="F7">
        <v>0.87</v>
      </c>
      <c r="I7">
        <f>31.649+34.947</f>
        <v>66.596000000000004</v>
      </c>
      <c r="J7">
        <v>0.78</v>
      </c>
      <c r="K7">
        <v>2.5</v>
      </c>
      <c r="N7">
        <f>26.878+23.69</f>
        <v>50.567999999999998</v>
      </c>
      <c r="O7">
        <v>1.71</v>
      </c>
      <c r="P7">
        <v>2.63</v>
      </c>
      <c r="T7">
        <v>-0.53469999999999995</v>
      </c>
      <c r="V7">
        <f>27.828+23.286</f>
        <v>51.114000000000004</v>
      </c>
    </row>
    <row r="8" spans="1:22" x14ac:dyDescent="0.25">
      <c r="A8">
        <v>2.246</v>
      </c>
      <c r="B8">
        <v>-1.2270000000000001</v>
      </c>
      <c r="C8">
        <f t="shared" si="0"/>
        <v>2.559305569876329</v>
      </c>
      <c r="D8">
        <f>27.36+23.115</f>
        <v>50.474999999999994</v>
      </c>
      <c r="E8">
        <v>-0.52039999999999997</v>
      </c>
      <c r="F8">
        <v>0.9</v>
      </c>
      <c r="I8">
        <f>30.825+35.03</f>
        <v>65.855000000000004</v>
      </c>
      <c r="J8">
        <v>0.77</v>
      </c>
      <c r="K8">
        <v>2.4900000000000002</v>
      </c>
      <c r="N8">
        <f>27.174+25.48</f>
        <v>52.653999999999996</v>
      </c>
      <c r="O8">
        <v>1.77</v>
      </c>
      <c r="P8">
        <v>2.78</v>
      </c>
      <c r="T8">
        <v>-0.52039999999999997</v>
      </c>
      <c r="V8">
        <f>27.36+23.115</f>
        <v>50.474999999999994</v>
      </c>
    </row>
    <row r="9" spans="1:22" x14ac:dyDescent="0.25">
      <c r="C9">
        <f>AVERAGE(C4:C8)</f>
        <v>2.5499983375722719</v>
      </c>
      <c r="D9">
        <f t="shared" ref="D9:F9" si="1">AVERAGE(D4:D8)</f>
        <v>50.3018</v>
      </c>
      <c r="E9">
        <f t="shared" si="1"/>
        <v>-0.52883999999999998</v>
      </c>
      <c r="F9">
        <f t="shared" si="1"/>
        <v>0.87000000000000011</v>
      </c>
      <c r="H9" t="s">
        <v>15</v>
      </c>
      <c r="I9">
        <f t="shared" ref="I9" si="2">AVERAGE(I4:I8)</f>
        <v>65.621600000000001</v>
      </c>
      <c r="J9">
        <f>AVERAGE(J4:J8)</f>
        <v>0.79600000000000004</v>
      </c>
      <c r="K9">
        <f t="shared" ref="J9:K9" si="3">AVERAGE(K4:K8)</f>
        <v>2.4540000000000002</v>
      </c>
      <c r="N9">
        <f t="shared" ref="N9" si="4">AVERAGE(N4:N8)</f>
        <v>51.118599999999994</v>
      </c>
      <c r="O9">
        <f t="shared" ref="O9:P9" si="5">AVERAGE(O4:O8)</f>
        <v>1.784</v>
      </c>
      <c r="P9">
        <f t="shared" si="5"/>
        <v>2.7199999999999998</v>
      </c>
      <c r="T9">
        <v>-0.52290000000000003</v>
      </c>
      <c r="V9">
        <f>26.83+21.967</f>
        <v>48.796999999999997</v>
      </c>
    </row>
    <row r="10" spans="1:22" x14ac:dyDescent="0.25">
      <c r="G10">
        <v>0.79266961300000005</v>
      </c>
      <c r="J10">
        <v>1.10759999999989</v>
      </c>
      <c r="K10">
        <v>1.77890097874565</v>
      </c>
      <c r="O10">
        <v>1.7526999999998201</v>
      </c>
      <c r="P10">
        <v>3.1396531152283802</v>
      </c>
      <c r="T10">
        <v>-0.52349999999999997</v>
      </c>
      <c r="V10">
        <f>27.597+21.371</f>
        <v>48.968000000000004</v>
      </c>
    </row>
    <row r="11" spans="1:22" x14ac:dyDescent="0.25">
      <c r="A11" t="s">
        <v>7</v>
      </c>
      <c r="B11">
        <v>2.2999999999999998</v>
      </c>
      <c r="T11">
        <v>-0.52270000000000005</v>
      </c>
      <c r="V11">
        <f>26.02+22.854</f>
        <v>48.873999999999995</v>
      </c>
    </row>
    <row r="12" spans="1:22" x14ac:dyDescent="0.25">
      <c r="A12" t="s">
        <v>1</v>
      </c>
      <c r="B12" t="s">
        <v>2</v>
      </c>
      <c r="C12" t="s">
        <v>6</v>
      </c>
      <c r="D12" t="s">
        <v>3</v>
      </c>
      <c r="E12" t="s">
        <v>4</v>
      </c>
      <c r="F12" t="s">
        <v>5</v>
      </c>
      <c r="G12" t="s">
        <v>14</v>
      </c>
      <c r="I12" t="s">
        <v>3</v>
      </c>
      <c r="J12" t="s">
        <v>5</v>
      </c>
      <c r="K12" t="s">
        <v>10</v>
      </c>
      <c r="N12" t="s">
        <v>3</v>
      </c>
      <c r="O12" t="s">
        <v>5</v>
      </c>
      <c r="P12" t="s">
        <v>12</v>
      </c>
      <c r="T12">
        <v>-0.52470000000000006</v>
      </c>
      <c r="V12">
        <f>26.853+22.745</f>
        <v>49.597999999999999</v>
      </c>
    </row>
    <row r="13" spans="1:22" x14ac:dyDescent="0.25">
      <c r="A13">
        <v>1.88</v>
      </c>
      <c r="B13">
        <v>-1.0669999999999999</v>
      </c>
      <c r="C13">
        <f>SQRT(A13^2 + B13^2)</f>
        <v>2.1616866100339336</v>
      </c>
      <c r="D13">
        <f>26.83+21.967</f>
        <v>48.796999999999997</v>
      </c>
      <c r="E13">
        <v>-0.52290000000000003</v>
      </c>
      <c r="F13">
        <v>0.9</v>
      </c>
      <c r="I13">
        <f>30.583+35.419</f>
        <v>66.001999999999995</v>
      </c>
      <c r="J13">
        <v>0.79</v>
      </c>
      <c r="K13">
        <v>1.65</v>
      </c>
      <c r="M13" t="s">
        <v>13</v>
      </c>
      <c r="N13">
        <f>27.647+23.202</f>
        <v>50.849000000000004</v>
      </c>
      <c r="O13">
        <v>1.64</v>
      </c>
      <c r="P13">
        <v>2.67</v>
      </c>
      <c r="T13">
        <v>-0.52849999999999997</v>
      </c>
      <c r="V13">
        <f>27.063+23.147</f>
        <v>50.209999999999994</v>
      </c>
    </row>
    <row r="14" spans="1:22" x14ac:dyDescent="0.25">
      <c r="A14">
        <v>1.93</v>
      </c>
      <c r="B14">
        <v>-1.036</v>
      </c>
      <c r="C14">
        <f t="shared" ref="C14:C17" si="6">SQRT(A14^2 + B14^2)</f>
        <v>2.1904784865412399</v>
      </c>
      <c r="D14">
        <f>27.597+21.371</f>
        <v>48.968000000000004</v>
      </c>
      <c r="E14">
        <v>-0.52349999999999997</v>
      </c>
      <c r="F14">
        <v>0.95</v>
      </c>
      <c r="I14">
        <f>30.966+35.63</f>
        <v>66.596000000000004</v>
      </c>
      <c r="J14">
        <v>0.84</v>
      </c>
      <c r="K14">
        <v>1.72</v>
      </c>
      <c r="N14">
        <f>26.922+23.605</f>
        <v>50.527000000000001</v>
      </c>
      <c r="O14">
        <v>1.88</v>
      </c>
      <c r="P14">
        <v>2.77</v>
      </c>
      <c r="T14">
        <f>AVERAGE(T4:T13)</f>
        <v>-0.52665000000000006</v>
      </c>
      <c r="V14">
        <f t="shared" ref="V14" si="7">AVERAGE(V4:V13)</f>
        <v>49.7956</v>
      </c>
    </row>
    <row r="15" spans="1:22" x14ac:dyDescent="0.25">
      <c r="A15">
        <v>1.8440000000000001</v>
      </c>
      <c r="B15">
        <v>-1.056</v>
      </c>
      <c r="C15">
        <f t="shared" si="6"/>
        <v>2.124963999695054</v>
      </c>
      <c r="D15">
        <f>26.02+22.854</f>
        <v>48.873999999999995</v>
      </c>
      <c r="E15">
        <v>-0.52270000000000005</v>
      </c>
      <c r="F15">
        <v>0.92</v>
      </c>
      <c r="I15">
        <f>31.248+35.081</f>
        <v>66.329000000000008</v>
      </c>
      <c r="J15">
        <v>0.85</v>
      </c>
      <c r="K15">
        <v>1.72</v>
      </c>
      <c r="N15">
        <f>27.645+23.623</f>
        <v>51.268000000000001</v>
      </c>
      <c r="O15">
        <v>1.87</v>
      </c>
      <c r="P15">
        <v>2.69</v>
      </c>
    </row>
    <row r="16" spans="1:22" x14ac:dyDescent="0.25">
      <c r="A16">
        <v>1.877</v>
      </c>
      <c r="B16">
        <v>-1.0189999999999999</v>
      </c>
      <c r="C16">
        <f t="shared" si="6"/>
        <v>2.1357645001263599</v>
      </c>
      <c r="D16">
        <f>26.853+22.745</f>
        <v>49.597999999999999</v>
      </c>
      <c r="E16">
        <v>-0.52470000000000006</v>
      </c>
      <c r="F16">
        <v>0.94</v>
      </c>
      <c r="I16">
        <f>31.301+35.179</f>
        <v>66.48</v>
      </c>
      <c r="J16">
        <v>0.84</v>
      </c>
      <c r="K16">
        <v>1.8</v>
      </c>
      <c r="N16">
        <f>27.411+24.53</f>
        <v>51.941000000000003</v>
      </c>
      <c r="O16">
        <v>1.7</v>
      </c>
      <c r="P16">
        <v>2.5099999999999998</v>
      </c>
    </row>
    <row r="17" spans="1:16" x14ac:dyDescent="0.25">
      <c r="A17">
        <v>1.899</v>
      </c>
      <c r="B17">
        <v>-1.077</v>
      </c>
      <c r="C17">
        <f t="shared" si="6"/>
        <v>2.1831468113711456</v>
      </c>
      <c r="D17">
        <f>27.063+23.147</f>
        <v>50.209999999999994</v>
      </c>
      <c r="E17">
        <v>-0.52849999999999997</v>
      </c>
      <c r="F17">
        <v>0.89</v>
      </c>
      <c r="N17">
        <f>27.476+23.403</f>
        <v>50.878999999999998</v>
      </c>
      <c r="O17">
        <v>1.71</v>
      </c>
      <c r="P17">
        <v>2.62</v>
      </c>
    </row>
    <row r="18" spans="1:16" x14ac:dyDescent="0.25">
      <c r="C18">
        <f>AVERAGE(C13:C17)</f>
        <v>2.1592080815535466</v>
      </c>
      <c r="D18">
        <f t="shared" ref="D18:F18" si="8">AVERAGE(D13:D17)</f>
        <v>49.289400000000001</v>
      </c>
      <c r="E18">
        <f t="shared" si="8"/>
        <v>-0.52446000000000004</v>
      </c>
      <c r="F18">
        <f t="shared" si="8"/>
        <v>0.91999999999999993</v>
      </c>
      <c r="H18" t="s">
        <v>15</v>
      </c>
      <c r="I18">
        <f t="shared" ref="I18" si="9">AVERAGE(I13:I17)</f>
        <v>66.35175000000001</v>
      </c>
      <c r="J18">
        <f t="shared" ref="J18:K18" si="10">AVERAGE(J13:J17)</f>
        <v>0.83</v>
      </c>
      <c r="K18">
        <f t="shared" si="10"/>
        <v>1.7224999999999999</v>
      </c>
      <c r="N18">
        <f t="shared" ref="N18" si="11">AVERAGE(N13:N17)</f>
        <v>51.092799999999997</v>
      </c>
      <c r="O18">
        <f t="shared" ref="O18:P18" si="12">AVERAGE(O13:O17)</f>
        <v>1.7600000000000002</v>
      </c>
      <c r="P18">
        <f t="shared" si="12"/>
        <v>2.6519999999999997</v>
      </c>
    </row>
    <row r="19" spans="1:16" x14ac:dyDescent="0.25">
      <c r="G19">
        <v>1.1100000000000001</v>
      </c>
      <c r="J19">
        <v>1.2015999999998801</v>
      </c>
      <c r="K19" s="1">
        <v>1.6396611139308399</v>
      </c>
      <c r="O19">
        <v>1.9014999999997999</v>
      </c>
      <c r="P19">
        <v>2.8939534840943599</v>
      </c>
    </row>
    <row r="26" spans="1:16" x14ac:dyDescent="0.25">
      <c r="H26">
        <f>ABS(ATAN(E18))</f>
        <v>0.48302358558980835</v>
      </c>
    </row>
    <row r="27" spans="1:16" x14ac:dyDescent="0.25">
      <c r="H27">
        <f>SIN(H26)*9.81</f>
        <v>4.5563424536616886</v>
      </c>
    </row>
    <row r="28" spans="1:16" x14ac:dyDescent="0.25">
      <c r="H28">
        <f>H27/C18</f>
        <v>2.1101914598167899</v>
      </c>
      <c r="I28">
        <f>H28-1</f>
        <v>1.1101914598167899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Troms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Sverre Emanuel Dårflot Olsen</dc:creator>
  <cp:lastModifiedBy>Marcus</cp:lastModifiedBy>
  <dcterms:created xsi:type="dcterms:W3CDTF">2018-09-17T15:00:11Z</dcterms:created>
  <dcterms:modified xsi:type="dcterms:W3CDTF">2018-10-17T16:33:03Z</dcterms:modified>
</cp:coreProperties>
</file>