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M:\"/>
    </mc:Choice>
  </mc:AlternateContent>
  <xr:revisionPtr revIDLastSave="0" documentId="13_ncr:1_{185F4B9D-D44F-49E4-B88B-8CD644CC9301}" xr6:coauthVersionLast="47" xr6:coauthVersionMax="47" xr10:uidLastSave="{00000000-0000-0000-0000-000000000000}"/>
  <bookViews>
    <workbookView showHorizontalScroll="0" showVerticalScroll="0" showSheetTabs="0" xWindow="-20520" yWindow="-120" windowWidth="20640" windowHeight="11040" tabRatio="759" xr2:uid="{48C1054D-FB9B-407D-A0D1-CD596C7A0843}"/>
  </bookViews>
  <sheets>
    <sheet name="Apresentação" sheetId="6" r:id="rId1"/>
    <sheet name="Orçamentos" sheetId="4" r:id="rId2"/>
    <sheet name="Modelos" sheetId="3" r:id="rId3"/>
    <sheet name="Setup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I16" i="1"/>
  <c r="I17" i="1"/>
  <c r="I18" i="1"/>
  <c r="I19" i="1"/>
  <c r="I20" i="1"/>
  <c r="I21" i="1"/>
  <c r="M18" i="4"/>
  <c r="C5" i="3"/>
  <c r="M13" i="4"/>
  <c r="M14" i="4" l="1"/>
  <c r="M12" i="4"/>
  <c r="M11" i="4"/>
  <c r="M10" i="4"/>
  <c r="E18" i="4"/>
  <c r="J18" i="4" s="1"/>
  <c r="J17" i="4" s="1"/>
  <c r="M7" i="4" s="1"/>
  <c r="I22" i="1"/>
  <c r="I23" i="1"/>
  <c r="I24" i="1"/>
  <c r="E5" i="3"/>
  <c r="E4" i="3"/>
  <c r="I14" i="1"/>
  <c r="B24" i="1"/>
  <c r="D16" i="4" s="1"/>
  <c r="D22" i="4" l="1"/>
  <c r="J22" i="4" s="1"/>
  <c r="D20" i="4"/>
  <c r="J20" i="4" s="1"/>
  <c r="R8" i="1" l="1"/>
  <c r="R7" i="1"/>
  <c r="P8" i="1"/>
  <c r="Q8" i="1" s="1"/>
  <c r="P2" i="1"/>
  <c r="Q2" i="1" s="1"/>
  <c r="P7" i="1"/>
  <c r="Q7" i="1" s="1"/>
  <c r="P3" i="1"/>
  <c r="Q3" i="1" s="1"/>
  <c r="P4" i="1"/>
  <c r="Q4" i="1" s="1"/>
  <c r="P6" i="1"/>
  <c r="Q6" i="1" s="1"/>
  <c r="R6" i="1" s="1"/>
  <c r="P5" i="1"/>
  <c r="Q5" i="1" s="1"/>
  <c r="C3" i="3"/>
  <c r="C4" i="3" l="1"/>
  <c r="C11" i="1" l="1"/>
  <c r="C10" i="1"/>
  <c r="C9" i="1"/>
  <c r="C8" i="1"/>
  <c r="I15" i="1"/>
  <c r="I8" i="1"/>
  <c r="I7" i="1"/>
  <c r="I6" i="1"/>
  <c r="I5" i="1"/>
  <c r="I4" i="1"/>
  <c r="I3" i="1"/>
  <c r="I2" i="1"/>
  <c r="P3" i="3"/>
  <c r="O3" i="3"/>
  <c r="N3" i="3"/>
  <c r="K3" i="3" s="1"/>
  <c r="D13" i="4" l="1"/>
  <c r="J13" i="4" s="1"/>
  <c r="D14" i="4"/>
  <c r="J14" i="4" s="1"/>
  <c r="D21" i="4"/>
  <c r="J21" i="4" s="1"/>
  <c r="J19" i="4" s="1"/>
  <c r="M8" i="4" s="1"/>
  <c r="D15" i="4"/>
  <c r="J15" i="4" s="1"/>
  <c r="K5" i="3"/>
  <c r="L5" i="3" s="1"/>
  <c r="K4" i="3"/>
  <c r="L4" i="3" s="1"/>
  <c r="C22" i="1"/>
  <c r="C23" i="1"/>
  <c r="C21" i="1"/>
  <c r="C20" i="1"/>
  <c r="C19" i="1"/>
  <c r="C18" i="1"/>
  <c r="I9" i="1"/>
  <c r="I11" i="1"/>
  <c r="I12" i="1"/>
  <c r="I13" i="1"/>
  <c r="L11" i="1"/>
  <c r="M11" i="1" s="1"/>
  <c r="I10" i="1"/>
  <c r="J12" i="4" l="1"/>
  <c r="M5" i="4" s="1"/>
  <c r="C15" i="1"/>
  <c r="C13" i="1"/>
  <c r="C14" i="1"/>
  <c r="C17" i="1"/>
  <c r="C16" i="1"/>
  <c r="C24" i="1" l="1"/>
  <c r="R5" i="1"/>
  <c r="R4" i="1"/>
  <c r="R3" i="1"/>
  <c r="R2" i="1"/>
  <c r="D9" i="4" s="1"/>
  <c r="J9" i="4" s="1"/>
  <c r="C7" i="1"/>
  <c r="C6" i="1"/>
  <c r="L3" i="3"/>
  <c r="D10" i="4" l="1"/>
  <c r="J10" i="4" s="1"/>
  <c r="D11" i="4"/>
  <c r="J11" i="4" s="1"/>
  <c r="J16" i="4"/>
  <c r="M4" i="4"/>
  <c r="C2" i="1"/>
  <c r="C3" i="1"/>
  <c r="C5" i="1"/>
  <c r="C4" i="1"/>
  <c r="C5" i="4" l="1"/>
  <c r="C7" i="4"/>
  <c r="C6" i="4"/>
  <c r="J6" i="4" l="1"/>
  <c r="J7" i="4"/>
  <c r="J5" i="4"/>
  <c r="J4" i="4" l="1"/>
  <c r="M3" i="4" s="1"/>
  <c r="J8" i="4"/>
  <c r="M6" i="4" s="1"/>
  <c r="M17" i="4" l="1"/>
  <c r="M22" i="4" s="1"/>
  <c r="M15" i="4"/>
  <c r="M20" i="4" l="1"/>
  <c r="M2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L18" authorId="0" shapeId="0" xr:uid="{BAE4BD25-FD3A-4C10-96F4-4E9AD4170653}">
      <text>
        <r>
          <rPr>
            <b/>
            <sz val="9"/>
            <color indexed="81"/>
            <rFont val="Segoe UI"/>
          </rPr>
          <t xml:space="preserve">   Selecione a Margem
          ⚠️⚠️⚠️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A3" authorId="0" shapeId="0" xr:uid="{D186301D-EA72-46DD-9CA4-43CC794BA0A3}">
      <text>
        <r>
          <rPr>
            <b/>
            <sz val="9"/>
            <color indexed="81"/>
            <rFont val="Segoe UI"/>
          </rPr>
          <t xml:space="preserve">  Nome do modelo 3D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B3" authorId="0" shapeId="0" xr:uid="{C49B7618-7AAC-4B91-AC80-9DEE24F61D8A}">
      <text>
        <r>
          <rPr>
            <b/>
            <sz val="9"/>
            <color indexed="81"/>
            <rFont val="Segoe UI"/>
            <family val="2"/>
          </rPr>
          <t xml:space="preserve"> Selecione o Funcionario
  MardSorft PrintWorks
     🔧   📦   🧩   🎨</t>
        </r>
      </text>
    </comment>
    <comment ref="D3" authorId="0" shapeId="0" xr:uid="{888A4D53-8F40-4656-9EB4-B9870FB40449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F3" authorId="0" shapeId="0" xr:uid="{C96E327B-6352-426E-A35A-08188C2AAA8F}">
      <text>
        <r>
          <rPr>
            <b/>
            <sz val="9"/>
            <color indexed="81"/>
            <rFont val="Segoe UI"/>
          </rPr>
          <t xml:space="preserve">     hora de Pesquisa
    ou Modelagem 3D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3" authorId="0" shapeId="0" xr:uid="{739D3F10-5076-4425-BD38-327549F30D69}">
      <text>
        <r>
          <rPr>
            <b/>
            <sz val="9"/>
            <color indexed="81"/>
            <rFont val="Segoe UI"/>
          </rPr>
          <t xml:space="preserve"> Tempo para Impremir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H3" authorId="0" shapeId="0" xr:uid="{EB81B464-A4CF-40C9-9505-1080F8F4D229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I3" authorId="0" shapeId="0" xr:uid="{6D81DAD5-07D7-4D0D-8FD0-E586F0A1C7F3}">
      <text>
        <r>
          <rPr>
            <b/>
            <sz val="9"/>
            <color indexed="81"/>
            <rFont val="Segoe UI"/>
          </rPr>
          <t xml:space="preserve">  Tempo de Montagem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J3" authorId="0" shapeId="0" xr:uid="{AE340E2B-D9EB-49F7-9ABE-EEDD77F34F4A}">
      <text>
        <r>
          <rPr>
            <b/>
            <sz val="9"/>
            <color indexed="81"/>
            <rFont val="Segoe UI"/>
            <family val="2"/>
          </rPr>
          <t xml:space="preserve"> Gasto Pós Montagem
  MardSorft PrintWorks
     🔧   📦   🧩   🎨</t>
        </r>
      </text>
    </comment>
    <comment ref="B4" authorId="0" shapeId="0" xr:uid="{5F9DE29A-025C-4445-A9D1-6EB4D119FEC3}">
      <text>
        <r>
          <rPr>
            <b/>
            <sz val="9"/>
            <color indexed="81"/>
            <rFont val="Segoe UI"/>
          </rPr>
          <t xml:space="preserve"> Selecione o Equipamento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D4" authorId="0" shapeId="0" xr:uid="{C7B58848-4F6D-4D07-8D59-F84B33516159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4" authorId="0" shapeId="0" xr:uid="{52EB4D0B-D3CC-4FDE-BC6F-FAB5D3B2214F}">
      <text>
        <r>
          <rPr>
            <b/>
            <sz val="9"/>
            <color indexed="81"/>
            <rFont val="Segoe UI"/>
          </rPr>
          <t xml:space="preserve"> Tempo para Impremir
  MardSorft PrintWorks
     🔧   📦   🧩   🎨 </t>
        </r>
        <r>
          <rPr>
            <sz val="9"/>
            <color indexed="81"/>
            <rFont val="Segoe UI"/>
          </rPr>
          <t xml:space="preserve">
</t>
        </r>
      </text>
    </comment>
    <comment ref="H4" authorId="0" shapeId="0" xr:uid="{ABD0CF53-AE23-455C-B0B6-34DBA5C03E95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B5" authorId="0" shapeId="0" xr:uid="{1F63C4C0-FBC0-4949-B7F7-572FC3B0369A}">
      <text>
        <r>
          <rPr>
            <b/>
            <sz val="9"/>
            <color indexed="81"/>
            <rFont val="Segoe UI"/>
          </rPr>
          <t xml:space="preserve">   Selecione a Margem
          ⚠️⚠️⚠️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D5" authorId="0" shapeId="0" xr:uid="{93106A69-7B3A-4E37-A7FB-83F6F84D50DA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5" authorId="0" shapeId="0" xr:uid="{C84BAAD8-734E-4B37-A3ED-A93160C0C605}">
      <text>
        <r>
          <rPr>
            <b/>
            <sz val="9"/>
            <color indexed="81"/>
            <rFont val="Segoe UI"/>
          </rPr>
          <t>Tempo para Impremir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H5" authorId="0" shapeId="0" xr:uid="{15ACCE8D-3A04-43F1-AC85-8105D9F0D983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A1" authorId="0" shapeId="0" xr:uid="{04AD6D15-60B6-4603-A2CB-AB78B243C7DC}">
      <text>
        <r>
          <rPr>
            <b/>
            <sz val="9"/>
            <color indexed="81"/>
            <rFont val="Segoe UI"/>
            <family val="2"/>
          </rPr>
          <t xml:space="preserve">   Insira os nomes dos    
     Funcionarios aqui
  MardSorft PrintWorks
     🔧   📦   🧩   🎨</t>
        </r>
      </text>
    </comment>
    <comment ref="B1" authorId="0" shapeId="0" xr:uid="{5801EDCC-5A3E-4CD5-B20F-152F28AE9F95}">
      <text>
        <r>
          <rPr>
            <b/>
            <sz val="9"/>
            <color indexed="81"/>
            <rFont val="Segoe UI"/>
            <family val="2"/>
          </rPr>
          <t xml:space="preserve">   Insira o salario + Encargos
      dos Funcionarios aqui
      MardSorft PrintWorks
  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1" authorId="0" shapeId="0" xr:uid="{97C6AC4D-A55D-4665-91D2-1F78800DBB22}">
      <text>
        <r>
          <rPr>
            <b/>
            <sz val="9"/>
            <color indexed="81"/>
            <rFont val="Segoe UI"/>
            <family val="2"/>
          </rPr>
          <t xml:space="preserve">  Insira os Materias usado       de cada bloco  aqui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" authorId="0" shapeId="0" xr:uid="{895FFDA2-408C-4029-85A5-A21F0C62391D}">
      <text>
        <r>
          <rPr>
            <b/>
            <sz val="9"/>
            <color indexed="81"/>
            <rFont val="Segoe UI"/>
            <family val="2"/>
          </rPr>
          <t xml:space="preserve"> Insira o Custo total de 
    Cada material aqui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1" authorId="0" shapeId="0" xr:uid="{8119C612-FA2B-427F-8694-63B1D80A0ACA}">
      <text>
        <r>
          <rPr>
            <b/>
            <sz val="9"/>
            <color indexed="81"/>
            <rFont val="Segoe UI"/>
            <family val="2"/>
          </rPr>
          <t xml:space="preserve"> Insira a Quantidade total  
 de cada material de aqui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1" authorId="0" shapeId="0" xr:uid="{0ADF629A-7C40-49A0-8E5C-AE14E811D2C8}">
      <text>
        <r>
          <rPr>
            <b/>
            <sz val="9"/>
            <color indexed="81"/>
            <rFont val="Segoe UI"/>
          </rPr>
          <t xml:space="preserve">      Insira a Marca do   
     Equipamento aqui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L1" authorId="0" shapeId="0" xr:uid="{210751BF-1479-449D-BBA4-0F20A0352BA8}">
      <text>
        <r>
          <rPr>
            <b/>
            <sz val="9"/>
            <color indexed="81"/>
            <rFont val="Segoe UI"/>
          </rPr>
          <t xml:space="preserve">  Insira a data da compra 
   do Equipamento aqui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M1" authorId="0" shapeId="0" xr:uid="{E66CE61E-5E2F-443E-8BEE-D301192CEDE7}">
      <text>
        <r>
          <rPr>
            <b/>
            <sz val="9"/>
            <color indexed="81"/>
            <rFont val="Segoe UI"/>
          </rPr>
          <t xml:space="preserve"> Insira o valor de compra  
   do equipamento aqui
   MardSorft PrintWorks
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N1" authorId="0" shapeId="0" xr:uid="{46289DCA-CDFC-41FA-B3C1-C1D9EC491E50}">
      <text>
        <r>
          <rPr>
            <b/>
            <sz val="9"/>
            <color indexed="81"/>
            <rFont val="Segoe UI"/>
          </rPr>
          <t xml:space="preserve"> Insira a potencia em Watts  
     do equipamento aqui
     MardSorft PrintWorks
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O1" authorId="0" shapeId="0" xr:uid="{7AF78ECC-2D77-44FB-A78B-5ADE53EDC66F}">
      <text>
        <r>
          <rPr>
            <b/>
            <sz val="9"/>
            <color indexed="81"/>
            <rFont val="Segoe UI"/>
          </rPr>
          <t xml:space="preserve"> Insira o custo de manutenção 
         do equiamento aqui
        MardSorft PrintWorks
   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K11" authorId="0" shapeId="0" xr:uid="{60A8AE27-1228-41EA-9890-8B10F01EAE0B}">
      <text>
        <r>
          <rPr>
            <b/>
            <sz val="9"/>
            <color indexed="81"/>
            <rFont val="Segoe UI"/>
            <family val="2"/>
          </rPr>
          <t xml:space="preserve">     Insira a quanditade de
 horas de trabalho semanal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2" authorId="0" shapeId="0" xr:uid="{035826A4-6EB9-461D-BFC3-D23ECEA09CE8}">
      <text>
        <r>
          <rPr>
            <b/>
            <sz val="9"/>
            <color indexed="81"/>
            <rFont val="Segoe UI"/>
            <family val="2"/>
          </rPr>
          <t xml:space="preserve">        Insira todos os   
    Gastos mensais aqui   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12" authorId="0" shapeId="0" xr:uid="{EA98F0E9-B858-4C7A-93BE-DDBD6FEAF976}">
      <text>
        <r>
          <rPr>
            <b/>
            <sz val="9"/>
            <color indexed="81"/>
            <rFont val="Segoe UI"/>
            <family val="2"/>
          </rPr>
          <t xml:space="preserve">  Insira o Valor de cada  
          Despesa aqui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13" authorId="0" shapeId="0" xr:uid="{61CA3D73-33B1-46E0-A50F-B6A78E64D8CA}">
      <text>
        <r>
          <rPr>
            <b/>
            <sz val="9"/>
            <color indexed="81"/>
            <rFont val="Segoe UI"/>
          </rPr>
          <t xml:space="preserve">   Insira a taxa energetica de sua região
Insira a quantidade de meses do retorno
   Insira a porcentagem de depreciação.
                MardSorft PrintWorks
            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M19" authorId="0" shapeId="0" xr:uid="{23696940-86F5-414E-AB16-0FFE5B9AFE82}">
      <text>
        <r>
          <rPr>
            <b/>
            <sz val="9"/>
            <color indexed="81"/>
            <rFont val="Segoe UI"/>
          </rPr>
          <t xml:space="preserve">  Insira os valores de envio
corerios, transportadora etc.
     MardSorft PrintWorks
    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<sst xmlns="http://schemas.openxmlformats.org/spreadsheetml/2006/main" count="219" uniqueCount="166">
  <si>
    <t>Material</t>
  </si>
  <si>
    <t>Custo Total</t>
  </si>
  <si>
    <t>Quantidade</t>
  </si>
  <si>
    <t>Equipamento</t>
  </si>
  <si>
    <t>Depreciação</t>
  </si>
  <si>
    <t>Manutenção</t>
  </si>
  <si>
    <t>Custo/ano</t>
  </si>
  <si>
    <t>Destino</t>
  </si>
  <si>
    <t>Envio(média)</t>
  </si>
  <si>
    <t>Gratuito</t>
  </si>
  <si>
    <t>Sedex Sul/Sudeste</t>
  </si>
  <si>
    <t>Pac Sul/Sudeste</t>
  </si>
  <si>
    <t>Sedex Centro/Norte/Nordeste</t>
  </si>
  <si>
    <t>Pac Centro/Norte/Nordeste</t>
  </si>
  <si>
    <t>Hora técnica</t>
  </si>
  <si>
    <t>Salário c/ encargos</t>
  </si>
  <si>
    <t>Custo Hora</t>
  </si>
  <si>
    <t>Valor</t>
  </si>
  <si>
    <t>Filamentos</t>
  </si>
  <si>
    <t>Cortadora
Laser (m²)</t>
  </si>
  <si>
    <t>Horas Por Semana/Mês/Ano</t>
  </si>
  <si>
    <t>Custos  Mensal</t>
  </si>
  <si>
    <t>Funcionário 7</t>
  </si>
  <si>
    <t>Funcionário 8</t>
  </si>
  <si>
    <t>Valor Tarifa Energia(kWh)</t>
  </si>
  <si>
    <t>Depreciação ao Ano</t>
  </si>
  <si>
    <t>Modelo</t>
  </si>
  <si>
    <t>Montagem</t>
  </si>
  <si>
    <t>Impressão 3D</t>
  </si>
  <si>
    <t>Valor Venda</t>
  </si>
  <si>
    <t>Configurações</t>
  </si>
  <si>
    <t>Produção</t>
  </si>
  <si>
    <t>conversão</t>
  </si>
  <si>
    <t>Materia 1</t>
  </si>
  <si>
    <t>Materia 2</t>
  </si>
  <si>
    <t>Materia 3</t>
  </si>
  <si>
    <t>Base de Valor</t>
  </si>
  <si>
    <t>Funcionário 9</t>
  </si>
  <si>
    <t>Funcionario</t>
  </si>
  <si>
    <t>Funcionário 10</t>
  </si>
  <si>
    <t>Modelagem 3D
Ou Pesquisa</t>
  </si>
  <si>
    <t>Valor (Uni.)</t>
  </si>
  <si>
    <t>Valor / hora</t>
  </si>
  <si>
    <t>Tipo Material</t>
  </si>
  <si>
    <t>Tempo</t>
  </si>
  <si>
    <t>Material Gasto</t>
  </si>
  <si>
    <t>Pós Monta</t>
  </si>
  <si>
    <t>Nome</t>
  </si>
  <si>
    <t>Despesa 7</t>
  </si>
  <si>
    <t>Despesa 8</t>
  </si>
  <si>
    <t>Despesa 9</t>
  </si>
  <si>
    <t>Despesa 10</t>
  </si>
  <si>
    <t>Despesa 11</t>
  </si>
  <si>
    <t>Custo (G)</t>
  </si>
  <si>
    <t>Operação</t>
  </si>
  <si>
    <t>MARGEM 5%</t>
  </si>
  <si>
    <t>MARGEM 10%</t>
  </si>
  <si>
    <t>MARGEM 15%</t>
  </si>
  <si>
    <t>MARGEM 20%</t>
  </si>
  <si>
    <t>MARGEM 25%</t>
  </si>
  <si>
    <t>MARGEM 30%</t>
  </si>
  <si>
    <t>MARGEM 35%</t>
  </si>
  <si>
    <t>MARGEM 40%</t>
  </si>
  <si>
    <t>MARGEM 45%</t>
  </si>
  <si>
    <t>MARGEM 50%</t>
  </si>
  <si>
    <t>MARGEM 55%</t>
  </si>
  <si>
    <t>MARGEM 60%</t>
  </si>
  <si>
    <t>MARGEM 65%</t>
  </si>
  <si>
    <t>MARGEM 70%</t>
  </si>
  <si>
    <t>MARGEM 75%</t>
  </si>
  <si>
    <t>MARGEM 80%</t>
  </si>
  <si>
    <t>MARGEM 85%</t>
  </si>
  <si>
    <t>MARGEM 90%</t>
  </si>
  <si>
    <t>MARGEM 95%</t>
  </si>
  <si>
    <t>MARGEM 100%</t>
  </si>
  <si>
    <t>SEM MARGEM</t>
  </si>
  <si>
    <r>
      <rPr>
        <b/>
        <sz val="13"/>
        <color rgb="FFFFFF00"/>
        <rFont val="Calibri"/>
        <family val="2"/>
        <scheme val="minor"/>
      </rPr>
      <t>⚠️</t>
    </r>
    <r>
      <rPr>
        <b/>
        <sz val="13"/>
        <color theme="0"/>
        <rFont val="Calibri"/>
        <family val="2"/>
        <scheme val="minor"/>
      </rPr>
      <t xml:space="preserve">    Para atualizar um modelo, dê dois cliques no "NOME DO MODELO" para excluí-lo e recadastre na emtrada de dados do modelo 3D.    </t>
    </r>
    <r>
      <rPr>
        <b/>
        <sz val="13"/>
        <color rgb="FFFFFF00"/>
        <rFont val="Calibri"/>
        <family val="2"/>
        <scheme val="minor"/>
      </rPr>
      <t>⚠️</t>
    </r>
  </si>
  <si>
    <t>Pessoais</t>
  </si>
  <si>
    <t>Tempo de Rtorno (Meses)</t>
  </si>
  <si>
    <t>Adicione aqui o valor da sua 
região e as informações  pertinentes</t>
  </si>
  <si>
    <t>Power/Watts</t>
  </si>
  <si>
    <t>Valor Equipamento</t>
  </si>
  <si>
    <t>Data Compra</t>
  </si>
  <si>
    <t>Funcionário 2</t>
  </si>
  <si>
    <t>Funcionário 3</t>
  </si>
  <si>
    <t>Funcionário 4</t>
  </si>
  <si>
    <t>Funcionário 5</t>
  </si>
  <si>
    <t>Funcionário 6</t>
  </si>
  <si>
    <t>Despesa 2</t>
  </si>
  <si>
    <t>Despesa 3</t>
  </si>
  <si>
    <t>Despesa 4</t>
  </si>
  <si>
    <t>Despesa 5</t>
  </si>
  <si>
    <t>Despesa 6</t>
  </si>
  <si>
    <t>Material 2</t>
  </si>
  <si>
    <t>Material 3</t>
  </si>
  <si>
    <t>Material 4</t>
  </si>
  <si>
    <t>Material 5</t>
  </si>
  <si>
    <t>Material 6</t>
  </si>
  <si>
    <t>Material 7</t>
  </si>
  <si>
    <t>Equipamento 2</t>
  </si>
  <si>
    <t>Equipamento 3</t>
  </si>
  <si>
    <t>Equipamento 4</t>
  </si>
  <si>
    <t>Equipamento 5</t>
  </si>
  <si>
    <t>Equipamento 6</t>
  </si>
  <si>
    <t>Equipamento 7</t>
  </si>
  <si>
    <t xml:space="preserve">   MardSorft PrintWorks</t>
  </si>
  <si>
    <t>ENDEREÇO</t>
  </si>
  <si>
    <t>MODELO 3D</t>
  </si>
  <si>
    <t>CLIENTE</t>
  </si>
  <si>
    <t>VALOR HORA</t>
  </si>
  <si>
    <t>VALOR</t>
  </si>
  <si>
    <t>MATERIAL</t>
  </si>
  <si>
    <t>MATERIAL GASTO</t>
  </si>
  <si>
    <t>ENVIO</t>
  </si>
  <si>
    <t>QUANTIDADE</t>
  </si>
  <si>
    <t>EMBALAGEM</t>
  </si>
  <si>
    <t>IMFORMAÕES DO ORÇAMENTO</t>
  </si>
  <si>
    <t>ORÇAMENTOS CONFIRMADOS</t>
  </si>
  <si>
    <t>ENTRADA DE ORÇAMENTOS</t>
  </si>
  <si>
    <t>INFORMAÇÕES SOBRE O PROJETO</t>
  </si>
  <si>
    <t>INFORMAÇÕES FINAIS</t>
  </si>
  <si>
    <t>PESSOAL</t>
  </si>
  <si>
    <t>EQUIPAMENTO</t>
  </si>
  <si>
    <t>FRETE</t>
  </si>
  <si>
    <t>HORAS DE SERVIÇOS</t>
  </si>
  <si>
    <t>HORAS DE ESCRITORIO</t>
  </si>
  <si>
    <t>HORAS DE IMPRESSÃO</t>
  </si>
  <si>
    <t>TOTAL DE MATERIAL</t>
  </si>
  <si>
    <t>TOTAL DE PEÇAS</t>
  </si>
  <si>
    <t>PREÇO FINAL POR PEÇA</t>
  </si>
  <si>
    <t>CUSTO TOTAL</t>
  </si>
  <si>
    <t>TRIBUTOS A PAGAR</t>
  </si>
  <si>
    <t>TRIBUTO</t>
  </si>
  <si>
    <t>LUCRO</t>
  </si>
  <si>
    <t>VALOR FINAL</t>
  </si>
  <si>
    <t xml:space="preserve">MardSorft PrintWorks
</t>
  </si>
  <si>
    <t>CUSTO DE ESCRITORIO</t>
  </si>
  <si>
    <t>CUSTO DE MATERIAL</t>
  </si>
  <si>
    <t>EQUIPAMENTOS</t>
  </si>
  <si>
    <t>CUSTO HORA</t>
  </si>
  <si>
    <t>CUSTO</t>
  </si>
  <si>
    <t>PRAZO</t>
  </si>
  <si>
    <t>MONTAGEM</t>
  </si>
  <si>
    <t>POS MONTAGEM</t>
  </si>
  <si>
    <t>PESQUISA / MODELAGEM 3D</t>
  </si>
  <si>
    <t>CONTATO</t>
  </si>
  <si>
    <t>ESCRITORIO</t>
  </si>
  <si>
    <t>PREÇO POR PEÇA</t>
  </si>
  <si>
    <t>MODELO</t>
  </si>
  <si>
    <t>EMDEREÇO</t>
  </si>
  <si>
    <t>QNT</t>
  </si>
  <si>
    <t>VISITE O NOSSO SITE</t>
  </si>
  <si>
    <t>MardSorftPrintWorks.com.br</t>
  </si>
  <si>
    <t>👉 Iniciar</t>
  </si>
  <si>
    <r>
      <rPr>
        <b/>
        <sz val="16"/>
        <color rgb="FFFF0000"/>
        <rFont val="Calibri"/>
        <family val="2"/>
        <scheme val="minor"/>
      </rPr>
      <t>🔧                   📦</t>
    </r>
    <r>
      <rPr>
        <b/>
        <sz val="16"/>
        <color theme="0" tint="-4.9989318521683403E-2"/>
        <rFont val="Calibri"/>
        <family val="2"/>
        <scheme val="minor"/>
      </rPr>
      <t xml:space="preserve">                   Entrada de Dados do Modelo 3D</t>
    </r>
    <r>
      <rPr>
        <b/>
        <sz val="16"/>
        <color rgb="FF0000FF"/>
        <rFont val="Calibri"/>
        <family val="2"/>
        <scheme val="minor"/>
      </rPr>
      <t xml:space="preserve">                   🧩</t>
    </r>
    <r>
      <rPr>
        <b/>
        <sz val="16"/>
        <color theme="0" tint="-4.9989318521683403E-2"/>
        <rFont val="Calibri"/>
        <family val="2"/>
        <scheme val="minor"/>
      </rPr>
      <t xml:space="preserve">                  </t>
    </r>
    <r>
      <rPr>
        <b/>
        <sz val="16"/>
        <color theme="0" tint="-0.249977111117893"/>
        <rFont val="Calibri"/>
        <family val="2"/>
        <scheme val="minor"/>
      </rPr>
      <t xml:space="preserve"> </t>
    </r>
    <r>
      <rPr>
        <b/>
        <sz val="16"/>
        <color rgb="FFFFFF00"/>
        <rFont val="Calibri"/>
        <family val="2"/>
        <scheme val="minor"/>
      </rPr>
      <t>🎨</t>
    </r>
  </si>
  <si>
    <t>Transforme Custos em Lucros com Estilo e Eficiencia</t>
  </si>
  <si>
    <t>VALOR DA GRAMA/ML</t>
  </si>
  <si>
    <t>Total:</t>
  </si>
  <si>
    <t>Funcionário 1</t>
  </si>
  <si>
    <t>Despesa 1</t>
  </si>
  <si>
    <t>Material 1</t>
  </si>
  <si>
    <t>Equipamento 1</t>
  </si>
  <si>
    <t>0,00%</t>
  </si>
  <si>
    <t xml:space="preserve">     MardSorft PrintWorks</t>
  </si>
  <si>
    <t>Pos Montagem</t>
  </si>
  <si>
    <t>Embala.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</si>
</sst>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&quot;R$&quot;\ * #,##0.00_-;\-&quot;R$&quot;\ * #,##0.00_-;_-&quot;R$&quot;\ * &quot;-&quot;??_-;_-@"/>
    <numFmt numFmtId="166" formatCode="[hh]:mm:ss"/>
    <numFmt numFmtId="167" formatCode="&quot;R$&quot;\ #,##0.00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Roboto"/>
    </font>
    <font>
      <b/>
      <sz val="8"/>
      <color theme="0"/>
      <name val="Roboto"/>
    </font>
    <font>
      <b/>
      <sz val="10"/>
      <color rgb="FFFFFFFF"/>
      <name val="Roboto"/>
    </font>
    <font>
      <b/>
      <sz val="10"/>
      <color theme="0"/>
      <name val="Roboto"/>
    </font>
    <font>
      <b/>
      <sz val="10"/>
      <color theme="1"/>
      <name val="Roboto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50"/>
      <color theme="0"/>
      <name val="Roboto"/>
    </font>
    <font>
      <b/>
      <sz val="8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theme="9" tint="0.39997558519241921"/>
      <name val="Wide Latin"/>
      <family val="1"/>
    </font>
    <font>
      <b/>
      <sz val="16"/>
      <color theme="0" tint="-4.9989318521683403E-2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FF00"/>
      <name val="Calibri"/>
      <family val="2"/>
      <scheme val="minor"/>
    </font>
    <font>
      <b/>
      <sz val="8"/>
      <color theme="1"/>
      <name val="Roboto"/>
    </font>
    <font>
      <b/>
      <sz val="9"/>
      <color indexed="81"/>
      <name val="Segoe UI"/>
      <family val="2"/>
    </font>
    <font>
      <sz val="9"/>
      <color indexed="81"/>
      <name val="Segoe UI"/>
    </font>
    <font>
      <b/>
      <sz val="9"/>
      <color indexed="81"/>
      <name val="Segoe UI"/>
    </font>
    <font>
      <sz val="10"/>
      <color theme="0"/>
      <name val="Roboto"/>
    </font>
    <font>
      <sz val="22"/>
      <color theme="0"/>
      <name val="Roboto"/>
    </font>
    <font>
      <sz val="9"/>
      <color indexed="81"/>
      <name val="Segoe UI"/>
      <family val="2"/>
    </font>
    <font>
      <b/>
      <sz val="9"/>
      <color theme="9" tint="0.39997558519241921"/>
      <name val="Wide Latin"/>
      <family val="1"/>
    </font>
    <font>
      <sz val="11"/>
      <color theme="1"/>
      <name val="Calibri"/>
      <family val="2"/>
      <scheme val="minor"/>
    </font>
    <font>
      <sz val="72"/>
      <color theme="0" tint="-4.9989318521683403E-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26"/>
      <color theme="2" tint="-0.249977111117893"/>
      <name val="Calibri"/>
      <family val="2"/>
      <scheme val="minor"/>
    </font>
    <font>
      <sz val="20"/>
      <color theme="0"/>
      <name val="Calibri"/>
      <family val="2"/>
      <scheme val="minor"/>
    </font>
    <font>
      <sz val="38"/>
      <color theme="0" tint="-4.9989318521683403E-2"/>
      <name val="Impact"/>
      <family val="2"/>
    </font>
    <font>
      <sz val="26"/>
      <color theme="0" tint="-4.9989318521683403E-2"/>
      <name val="Impact"/>
      <family val="2"/>
    </font>
    <font>
      <u/>
      <sz val="11"/>
      <color theme="10"/>
      <name val="Calibri"/>
      <family val="2"/>
      <scheme val="minor"/>
    </font>
    <font>
      <u/>
      <sz val="20"/>
      <color theme="0"/>
      <name val="Calibri"/>
      <family val="2"/>
      <scheme val="minor"/>
    </font>
    <font>
      <sz val="36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66FF"/>
        <bgColor indexed="64"/>
      </patternFill>
    </fill>
    <fill>
      <gradientFill degree="90">
        <stop position="0">
          <color rgb="FF66CCFF"/>
        </stop>
        <stop position="1">
          <color rgb="FF0000FF"/>
        </stop>
      </gradientFill>
    </fill>
    <fill>
      <gradientFill degree="90">
        <stop position="0">
          <color rgb="FF66CCFF"/>
        </stop>
        <stop position="1">
          <color rgb="FF002060"/>
        </stop>
      </gradientFill>
    </fill>
    <fill>
      <patternFill patternType="solid">
        <fgColor theme="1"/>
        <bgColor indexed="64"/>
      </patternFill>
    </fill>
    <fill>
      <gradientFill degree="90">
        <stop position="0">
          <color theme="9" tint="0.40000610370189521"/>
        </stop>
        <stop position="1">
          <color theme="9"/>
        </stop>
      </gradientFill>
    </fill>
    <fill>
      <gradientFill degree="90">
        <stop position="0">
          <color theme="9"/>
        </stop>
        <stop position="1">
          <color theme="9" tint="-0.49803155613879818"/>
        </stop>
      </gradientFill>
    </fill>
    <fill>
      <gradientFill>
        <stop position="0">
          <color rgb="FF3399FF"/>
        </stop>
        <stop position="0.5">
          <color rgb="FF0000FF"/>
        </stop>
        <stop position="1">
          <color rgb="FF3399FF"/>
        </stop>
      </gradientFill>
    </fill>
    <fill>
      <gradientFill degree="90">
        <stop position="0">
          <color rgb="FFFF0000"/>
        </stop>
        <stop position="1">
          <color rgb="FF680000"/>
        </stop>
      </gradientFill>
    </fill>
    <fill>
      <gradientFill>
        <stop position="0">
          <color rgb="FF009900"/>
        </stop>
        <stop position="1">
          <color rgb="FF003300"/>
        </stop>
      </gradientFill>
    </fill>
    <fill>
      <gradientFill>
        <stop position="0">
          <color rgb="FF009A96"/>
        </stop>
        <stop position="1">
          <color rgb="FF003B3A"/>
        </stop>
      </gradientFill>
    </fill>
    <fill>
      <gradientFill>
        <stop position="0">
          <color rgb="FF00B0F0"/>
        </stop>
        <stop position="1">
          <color rgb="FF002060"/>
        </stop>
      </gradientFill>
    </fill>
    <fill>
      <gradientFill degree="90">
        <stop position="0">
          <color rgb="FF009900"/>
        </stop>
        <stop position="0.5">
          <color rgb="FF006666"/>
        </stop>
        <stop position="1">
          <color rgb="FF009900"/>
        </stop>
      </gradientFill>
    </fill>
    <fill>
      <gradientFill degree="90">
        <stop position="0">
          <color theme="2" tint="-0.25098422193060094"/>
        </stop>
        <stop position="1">
          <color theme="2" tint="-0.89803765984069339"/>
        </stop>
      </gradientFill>
    </fill>
    <fill>
      <gradientFill degree="90">
        <stop position="0">
          <color rgb="FFFFCF37"/>
        </stop>
        <stop position="1">
          <color rgb="FFA27B00"/>
        </stop>
      </gradientFill>
    </fill>
    <fill>
      <gradientFill degree="90">
        <stop position="0">
          <color rgb="FFFFCF37"/>
        </stop>
        <stop position="0.5">
          <color rgb="FF926F00"/>
        </stop>
        <stop position="1">
          <color rgb="FFFFCF37"/>
        </stop>
      </gradientFill>
    </fill>
    <fill>
      <gradientFill degree="90">
        <stop position="0">
          <color rgb="FFFF0000"/>
        </stop>
        <stop position="0.5">
          <color rgb="FF3E0000"/>
        </stop>
        <stop position="1">
          <color rgb="FFFF0000"/>
        </stop>
      </gradientFill>
    </fill>
    <fill>
      <gradientFill degree="90">
        <stop position="0">
          <color rgb="FFFF0000"/>
        </stop>
        <stop position="0.5">
          <color rgb="FF480000"/>
        </stop>
        <stop position="1">
          <color rgb="FFFF0000"/>
        </stop>
      </gradientFill>
    </fill>
    <fill>
      <gradientFill degree="90">
        <stop position="0">
          <color rgb="FFC05812"/>
        </stop>
        <stop position="1">
          <color rgb="FF3E0000"/>
        </stop>
      </gradientFill>
    </fill>
    <fill>
      <gradientFill degree="90">
        <stop position="0">
          <color rgb="FFEAFC7C"/>
        </stop>
        <stop position="1">
          <color rgb="FFACA800"/>
        </stop>
      </gradientFill>
    </fill>
    <fill>
      <gradientFill degree="90">
        <stop position="0">
          <color rgb="FFEAFC7C"/>
        </stop>
        <stop position="0.5">
          <color rgb="FFACA800"/>
        </stop>
        <stop position="1">
          <color rgb="FFEAFC7C"/>
        </stop>
      </gradientFill>
    </fill>
    <fill>
      <gradientFill degree="90">
        <stop position="0">
          <color theme="5" tint="-0.25098422193060094"/>
        </stop>
        <stop position="0.5">
          <color rgb="FF502508"/>
        </stop>
        <stop position="1">
          <color theme="5" tint="-0.25098422193060094"/>
        </stop>
      </gradientFill>
    </fill>
    <fill>
      <gradientFill>
        <stop position="0">
          <color rgb="FF009900"/>
        </stop>
        <stop position="0.5">
          <color rgb="FF003300"/>
        </stop>
        <stop position="1">
          <color rgb="FF009900"/>
        </stop>
      </gradientFill>
    </fill>
    <fill>
      <gradientFill>
        <stop position="0">
          <color rgb="FF009A96"/>
        </stop>
        <stop position="0.5">
          <color rgb="FF003B3A"/>
        </stop>
        <stop position="1">
          <color rgb="FF009A96"/>
        </stop>
      </gradientFill>
    </fill>
    <fill>
      <gradientFill degree="90">
        <stop position="0">
          <color theme="2" tint="-0.25098422193060094"/>
        </stop>
        <stop position="0.5">
          <color theme="2" tint="-0.89803765984069339"/>
        </stop>
        <stop position="1">
          <color theme="2" tint="-0.25098422193060094"/>
        </stop>
      </gradientFill>
    </fill>
    <fill>
      <gradientFill degree="90">
        <stop position="0">
          <color rgb="FFFF00FF"/>
        </stop>
        <stop position="0.5">
          <color rgb="FF7030A0"/>
        </stop>
        <stop position="1">
          <color rgb="FFFF00FF"/>
        </stop>
      </gradientFill>
    </fill>
    <fill>
      <gradientFill degree="90">
        <stop position="0">
          <color rgb="FFFF00FF"/>
        </stop>
        <stop position="1">
          <color rgb="FF612A8A"/>
        </stop>
      </gradient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gradientFill>
        <stop position="0">
          <color rgb="FF3399FF"/>
        </stop>
        <stop position="0.5">
          <color rgb="FF000066"/>
        </stop>
        <stop position="1">
          <color rgb="FF3399FF"/>
        </stop>
      </gradientFill>
    </fill>
    <fill>
      <gradientFill>
        <stop position="0">
          <color rgb="FF0066FF"/>
        </stop>
        <stop position="1">
          <color rgb="FF010B57"/>
        </stop>
      </gradientFill>
    </fill>
    <fill>
      <gradientFill>
        <stop position="0">
          <color rgb="FF66CCFF"/>
        </stop>
        <stop position="0.5">
          <color rgb="FF002D86"/>
        </stop>
        <stop position="1">
          <color rgb="FF66CCFF"/>
        </stop>
      </gradientFill>
    </fill>
    <fill>
      <gradientFill degree="90">
        <stop position="0">
          <color rgb="FFC48300"/>
        </stop>
        <stop position="1">
          <color rgb="FF221100"/>
        </stop>
      </gradientFill>
    </fill>
    <fill>
      <gradientFill degree="90">
        <stop position="0">
          <color theme="8" tint="-0.25098422193060094"/>
        </stop>
        <stop position="1">
          <color rgb="FF0B1323"/>
        </stop>
      </gradientFill>
    </fill>
    <fill>
      <gradientFill degree="90">
        <stop position="0">
          <color rgb="FFFF0000"/>
        </stop>
        <stop position="1">
          <color rgb="FF2A0008"/>
        </stop>
      </gradientFill>
    </fill>
    <fill>
      <patternFill patternType="solid">
        <fgColor theme="1" tint="0.249977111117893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rgb="FF003300"/>
        </stop>
      </gradientFill>
    </fill>
    <fill>
      <gradientFill degree="90">
        <stop position="0">
          <color theme="7"/>
        </stop>
        <stop position="1">
          <color theme="7" tint="-0.49803155613879818"/>
        </stop>
      </gradientFill>
    </fill>
    <fill>
      <gradientFill degree="90">
        <stop position="0">
          <color rgb="FF407874"/>
        </stop>
        <stop position="1">
          <color theme="1" tint="5.0965910824915313E-2"/>
        </stop>
      </gradientFill>
    </fill>
    <fill>
      <gradientFill>
        <stop position="0">
          <color rgb="FFFF0000"/>
        </stop>
        <stop position="0.5">
          <color rgb="FF760000"/>
        </stop>
        <stop position="1">
          <color rgb="FFFF0000"/>
        </stop>
      </gradientFill>
    </fill>
    <fill>
      <gradientFill>
        <stop position="0">
          <color theme="4" tint="-0.25098422193060094"/>
        </stop>
        <stop position="0.5">
          <color rgb="FF111D35"/>
        </stop>
        <stop position="1">
          <color theme="4" tint="-0.25098422193060094"/>
        </stop>
      </gradientFill>
    </fill>
    <fill>
      <gradientFill>
        <stop position="0">
          <color theme="7" tint="-0.25098422193060094"/>
        </stop>
        <stop position="0.5">
          <color rgb="FF483700"/>
        </stop>
        <stop position="1">
          <color theme="7" tint="-0.25098422193060094"/>
        </stop>
      </gradientFill>
    </fill>
    <fill>
      <gradientFill>
        <stop position="0">
          <color rgb="FF005C00"/>
        </stop>
        <stop position="0.5">
          <color rgb="FF002200"/>
        </stop>
        <stop position="1">
          <color rgb="FF005C00"/>
        </stop>
      </gradientFill>
    </fill>
    <fill>
      <gradientFill>
        <stop position="0">
          <color theme="7" tint="-0.25098422193060094"/>
        </stop>
        <stop position="0.5">
          <color rgb="FF544000"/>
        </stop>
        <stop position="1">
          <color theme="7" tint="-0.25098422193060094"/>
        </stop>
      </gradientFill>
    </fill>
    <fill>
      <gradientFill>
        <stop position="0">
          <color rgb="FF407874"/>
        </stop>
        <stop position="0.5">
          <color rgb="FF1D3735"/>
        </stop>
        <stop position="1">
          <color rgb="FF407874"/>
        </stop>
      </gradientFill>
    </fill>
    <fill>
      <patternFill patternType="solid">
        <fgColor rgb="FF1D3735"/>
        <bgColor indexed="64"/>
      </patternFill>
    </fill>
    <fill>
      <gradientFill>
        <stop position="0">
          <color rgb="FF660066"/>
        </stop>
        <stop position="0.5">
          <color rgb="FF2A002A"/>
        </stop>
        <stop position="1">
          <color rgb="FF660066"/>
        </stop>
      </gradientFill>
    </fill>
    <fill>
      <patternFill patternType="solid">
        <fgColor rgb="FF660066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1" tint="4.9989318521683403E-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2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0">
    <xf numFmtId="0" fontId="0" fillId="0" borderId="0" xfId="0"/>
    <xf numFmtId="0" fontId="0" fillId="3" borderId="0" xfId="0" applyFill="1"/>
    <xf numFmtId="0" fontId="1" fillId="5" borderId="20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7" borderId="21" xfId="0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165" fontId="0" fillId="6" borderId="2" xfId="0" applyNumberFormat="1" applyFill="1" applyBorder="1"/>
    <xf numFmtId="165" fontId="0" fillId="6" borderId="2" xfId="0" applyNumberFormat="1" applyFill="1" applyBorder="1" applyAlignment="1">
      <alignment vertical="center"/>
    </xf>
    <xf numFmtId="165" fontId="8" fillId="6" borderId="2" xfId="0" applyNumberFormat="1" applyFont="1" applyFill="1" applyBorder="1" applyAlignment="1">
      <alignment horizontal="right" vertical="center"/>
    </xf>
    <xf numFmtId="0" fontId="1" fillId="8" borderId="26" xfId="0" applyFont="1" applyFill="1" applyBorder="1" applyAlignment="1">
      <alignment horizontal="center"/>
    </xf>
    <xf numFmtId="0" fontId="1" fillId="9" borderId="26" xfId="0" applyFont="1" applyFill="1" applyBorder="1" applyAlignment="1">
      <alignment horizontal="center"/>
    </xf>
    <xf numFmtId="0" fontId="12" fillId="3" borderId="0" xfId="0" applyFont="1" applyFill="1"/>
    <xf numFmtId="165" fontId="8" fillId="5" borderId="10" xfId="0" applyNumberFormat="1" applyFont="1" applyFill="1" applyBorder="1" applyAlignment="1">
      <alignment horizontal="right"/>
    </xf>
    <xf numFmtId="165" fontId="0" fillId="5" borderId="10" xfId="0" applyNumberFormat="1" applyFill="1" applyBorder="1"/>
    <xf numFmtId="165" fontId="0" fillId="5" borderId="10" xfId="0" applyNumberFormat="1" applyFill="1" applyBorder="1" applyAlignment="1">
      <alignment vertical="center"/>
    </xf>
    <xf numFmtId="165" fontId="0" fillId="5" borderId="11" xfId="0" applyNumberFormat="1" applyFill="1" applyBorder="1" applyAlignment="1">
      <alignment vertical="center"/>
    </xf>
    <xf numFmtId="165" fontId="0" fillId="6" borderId="13" xfId="0" applyNumberFormat="1" applyFill="1" applyBorder="1" applyAlignment="1">
      <alignment vertical="center"/>
    </xf>
    <xf numFmtId="10" fontId="8" fillId="7" borderId="15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/>
    <xf numFmtId="165" fontId="0" fillId="7" borderId="15" xfId="0" applyNumberFormat="1" applyFill="1" applyBorder="1" applyAlignment="1">
      <alignment vertical="center"/>
    </xf>
    <xf numFmtId="165" fontId="0" fillId="7" borderId="16" xfId="0" applyNumberFormat="1" applyFill="1" applyBorder="1" applyAlignment="1">
      <alignment vertical="center"/>
    </xf>
    <xf numFmtId="165" fontId="8" fillId="10" borderId="0" xfId="0" applyNumberFormat="1" applyFont="1" applyFill="1" applyAlignment="1">
      <alignment horizontal="center" vertical="center"/>
    </xf>
    <xf numFmtId="0" fontId="5" fillId="12" borderId="30" xfId="0" applyFont="1" applyFill="1" applyBorder="1" applyAlignment="1">
      <alignment horizontal="center" vertical="center"/>
    </xf>
    <xf numFmtId="0" fontId="1" fillId="12" borderId="30" xfId="0" applyFont="1" applyFill="1" applyBorder="1" applyAlignment="1">
      <alignment horizontal="center" vertical="center"/>
    </xf>
    <xf numFmtId="0" fontId="11" fillId="12" borderId="30" xfId="0" applyFont="1" applyFill="1" applyBorder="1" applyAlignment="1">
      <alignment horizontal="center" vertical="center" wrapText="1" shrinkToFit="1"/>
    </xf>
    <xf numFmtId="0" fontId="1" fillId="12" borderId="3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6" borderId="18" xfId="0" applyFill="1" applyBorder="1" applyAlignment="1" applyProtection="1">
      <alignment horizontal="center" vertical="center"/>
      <protection locked="0"/>
    </xf>
    <xf numFmtId="0" fontId="0" fillId="7" borderId="36" xfId="0" applyFill="1" applyBorder="1" applyAlignment="1" applyProtection="1">
      <alignment horizontal="center" vertical="center"/>
      <protection locked="0"/>
    </xf>
    <xf numFmtId="0" fontId="8" fillId="5" borderId="9" xfId="0" applyFont="1" applyFill="1" applyBorder="1" applyAlignment="1" applyProtection="1">
      <alignment horizontal="center" vertical="center"/>
      <protection locked="0"/>
    </xf>
    <xf numFmtId="0" fontId="8" fillId="6" borderId="12" xfId="0" applyFont="1" applyFill="1" applyBorder="1" applyAlignment="1" applyProtection="1">
      <alignment horizontal="center" vertical="center"/>
      <protection locked="0"/>
    </xf>
    <xf numFmtId="165" fontId="8" fillId="7" borderId="14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>
      <alignment horizontal="center"/>
    </xf>
    <xf numFmtId="0" fontId="4" fillId="21" borderId="29" xfId="0" applyFont="1" applyFill="1" applyBorder="1" applyAlignment="1">
      <alignment horizontal="center" vertical="center"/>
    </xf>
    <xf numFmtId="0" fontId="5" fillId="21" borderId="30" xfId="0" applyFont="1" applyFill="1" applyBorder="1" applyAlignment="1">
      <alignment horizontal="center" vertical="center"/>
    </xf>
    <xf numFmtId="0" fontId="5" fillId="21" borderId="31" xfId="0" applyFont="1" applyFill="1" applyBorder="1" applyAlignment="1">
      <alignment horizontal="center" vertical="center"/>
    </xf>
    <xf numFmtId="0" fontId="4" fillId="22" borderId="17" xfId="0" applyFont="1" applyFill="1" applyBorder="1" applyAlignment="1">
      <alignment horizontal="center" vertical="center"/>
    </xf>
    <xf numFmtId="0" fontId="4" fillId="22" borderId="18" xfId="0" applyFont="1" applyFill="1" applyBorder="1" applyAlignment="1">
      <alignment horizontal="center" vertical="center"/>
    </xf>
    <xf numFmtId="0" fontId="4" fillId="22" borderId="19" xfId="0" applyFont="1" applyFill="1" applyBorder="1" applyAlignment="1">
      <alignment horizontal="center" vertical="center"/>
    </xf>
    <xf numFmtId="0" fontId="5" fillId="23" borderId="14" xfId="0" applyFont="1" applyFill="1" applyBorder="1"/>
    <xf numFmtId="0" fontId="3" fillId="30" borderId="9" xfId="0" applyFont="1" applyFill="1" applyBorder="1" applyAlignment="1">
      <alignment horizontal="center"/>
    </xf>
    <xf numFmtId="0" fontId="3" fillId="30" borderId="10" xfId="0" applyFont="1" applyFill="1" applyBorder="1" applyAlignment="1">
      <alignment horizontal="center"/>
    </xf>
    <xf numFmtId="0" fontId="3" fillId="30" borderId="11" xfId="0" applyFont="1" applyFill="1" applyBorder="1" applyAlignment="1">
      <alignment horizontal="center"/>
    </xf>
    <xf numFmtId="0" fontId="1" fillId="32" borderId="4" xfId="0" applyFont="1" applyFill="1" applyBorder="1"/>
    <xf numFmtId="0" fontId="1" fillId="32" borderId="5" xfId="0" applyFont="1" applyFill="1" applyBorder="1"/>
    <xf numFmtId="165" fontId="5" fillId="19" borderId="2" xfId="0" applyNumberFormat="1" applyFont="1" applyFill="1" applyBorder="1"/>
    <xf numFmtId="165" fontId="5" fillId="19" borderId="13" xfId="0" applyNumberFormat="1" applyFont="1" applyFill="1" applyBorder="1"/>
    <xf numFmtId="165" fontId="5" fillId="19" borderId="16" xfId="0" applyNumberFormat="1" applyFont="1" applyFill="1" applyBorder="1"/>
    <xf numFmtId="165" fontId="5" fillId="15" borderId="11" xfId="0" applyNumberFormat="1" applyFont="1" applyFill="1" applyBorder="1" applyAlignment="1">
      <alignment horizontal="center" vertical="center"/>
    </xf>
    <xf numFmtId="165" fontId="5" fillId="15" borderId="13" xfId="0" applyNumberFormat="1" applyFont="1" applyFill="1" applyBorder="1" applyAlignment="1">
      <alignment horizontal="center" vertical="center"/>
    </xf>
    <xf numFmtId="165" fontId="5" fillId="16" borderId="11" xfId="0" applyNumberFormat="1" applyFont="1" applyFill="1" applyBorder="1" applyAlignment="1">
      <alignment horizontal="center" vertical="center"/>
    </xf>
    <xf numFmtId="165" fontId="5" fillId="16" borderId="13" xfId="0" applyNumberFormat="1" applyFont="1" applyFill="1" applyBorder="1" applyAlignment="1">
      <alignment horizontal="center" vertical="center"/>
    </xf>
    <xf numFmtId="165" fontId="5" fillId="17" borderId="11" xfId="0" applyNumberFormat="1" applyFont="1" applyFill="1" applyBorder="1" applyAlignment="1">
      <alignment horizontal="center" vertical="center"/>
    </xf>
    <xf numFmtId="165" fontId="5" fillId="20" borderId="11" xfId="0" applyNumberFormat="1" applyFont="1" applyFill="1" applyBorder="1"/>
    <xf numFmtId="165" fontId="5" fillId="20" borderId="13" xfId="0" applyNumberFormat="1" applyFont="1" applyFill="1" applyBorder="1"/>
    <xf numFmtId="165" fontId="5" fillId="20" borderId="16" xfId="0" applyNumberFormat="1" applyFont="1" applyFill="1" applyBorder="1"/>
    <xf numFmtId="165" fontId="5" fillId="14" borderId="13" xfId="0" applyNumberFormat="1" applyFont="1" applyFill="1" applyBorder="1"/>
    <xf numFmtId="4" fontId="5" fillId="20" borderId="12" xfId="0" applyNumberFormat="1" applyFont="1" applyFill="1" applyBorder="1" applyAlignment="1" applyProtection="1">
      <alignment horizontal="left" wrapText="1"/>
      <protection locked="0"/>
    </xf>
    <xf numFmtId="4" fontId="5" fillId="14" borderId="12" xfId="0" applyNumberFormat="1" applyFont="1" applyFill="1" applyBorder="1" applyAlignment="1" applyProtection="1">
      <alignment horizontal="left" wrapText="1"/>
      <protection locked="0"/>
    </xf>
    <xf numFmtId="165" fontId="5" fillId="14" borderId="2" xfId="0" applyNumberFormat="1" applyFont="1" applyFill="1" applyBorder="1" applyProtection="1">
      <protection locked="0"/>
    </xf>
    <xf numFmtId="165" fontId="5" fillId="20" borderId="10" xfId="0" applyNumberFormat="1" applyFont="1" applyFill="1" applyBorder="1" applyProtection="1">
      <protection locked="0"/>
    </xf>
    <xf numFmtId="165" fontId="5" fillId="20" borderId="2" xfId="0" applyNumberFormat="1" applyFont="1" applyFill="1" applyBorder="1" applyProtection="1">
      <protection locked="0"/>
    </xf>
    <xf numFmtId="0" fontId="5" fillId="20" borderId="15" xfId="0" applyFont="1" applyFill="1" applyBorder="1" applyProtection="1">
      <protection locked="0"/>
    </xf>
    <xf numFmtId="0" fontId="5" fillId="15" borderId="9" xfId="0" applyFont="1" applyFill="1" applyBorder="1" applyProtection="1">
      <protection locked="0"/>
    </xf>
    <xf numFmtId="165" fontId="5" fillId="15" borderId="10" xfId="0" applyNumberFormat="1" applyFont="1" applyFill="1" applyBorder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0" fontId="5" fillId="15" borderId="12" xfId="0" applyFont="1" applyFill="1" applyBorder="1" applyProtection="1">
      <protection locked="0"/>
    </xf>
    <xf numFmtId="165" fontId="5" fillId="15" borderId="2" xfId="0" applyNumberFormat="1" applyFont="1" applyFill="1" applyBorder="1" applyAlignment="1" applyProtection="1">
      <alignment horizontal="center" vertical="center"/>
      <protection locked="0"/>
    </xf>
    <xf numFmtId="0" fontId="5" fillId="15" borderId="2" xfId="0" applyFont="1" applyFill="1" applyBorder="1" applyAlignment="1" applyProtection="1">
      <alignment horizontal="center" vertical="center"/>
      <protection locked="0"/>
    </xf>
    <xf numFmtId="0" fontId="5" fillId="15" borderId="12" xfId="0" applyFont="1" applyFill="1" applyBorder="1" applyAlignment="1" applyProtection="1">
      <alignment wrapText="1"/>
      <protection locked="0"/>
    </xf>
    <xf numFmtId="165" fontId="5" fillId="16" borderId="10" xfId="0" applyNumberFormat="1" applyFont="1" applyFill="1" applyBorder="1" applyAlignment="1" applyProtection="1">
      <alignment horizontal="center"/>
      <protection locked="0"/>
    </xf>
    <xf numFmtId="0" fontId="5" fillId="16" borderId="10" xfId="0" applyFont="1" applyFill="1" applyBorder="1" applyAlignment="1" applyProtection="1">
      <alignment horizontal="center"/>
      <protection locked="0"/>
    </xf>
    <xf numFmtId="165" fontId="5" fillId="16" borderId="2" xfId="0" applyNumberFormat="1" applyFont="1" applyFill="1" applyBorder="1" applyAlignment="1" applyProtection="1">
      <alignment horizontal="center"/>
      <protection locked="0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17" borderId="9" xfId="0" applyFont="1" applyFill="1" applyBorder="1" applyProtection="1">
      <protection locked="0"/>
    </xf>
    <xf numFmtId="165" fontId="5" fillId="17" borderId="10" xfId="0" applyNumberFormat="1" applyFont="1" applyFill="1" applyBorder="1" applyAlignment="1" applyProtection="1">
      <alignment horizontal="center"/>
      <protection locked="0"/>
    </xf>
    <xf numFmtId="0" fontId="5" fillId="17" borderId="10" xfId="0" applyFont="1" applyFill="1" applyBorder="1" applyAlignment="1" applyProtection="1">
      <alignment horizontal="center"/>
      <protection locked="0"/>
    </xf>
    <xf numFmtId="0" fontId="5" fillId="24" borderId="9" xfId="0" applyFont="1" applyFill="1" applyBorder="1" applyAlignment="1" applyProtection="1">
      <alignment horizontal="left"/>
      <protection locked="0"/>
    </xf>
    <xf numFmtId="0" fontId="5" fillId="24" borderId="10" xfId="0" applyFont="1" applyFill="1" applyBorder="1" applyAlignment="1" applyProtection="1">
      <alignment horizontal="left"/>
      <protection locked="0"/>
    </xf>
    <xf numFmtId="165" fontId="25" fillId="24" borderId="11" xfId="0" applyNumberFormat="1" applyFont="1" applyFill="1" applyBorder="1" applyProtection="1">
      <protection locked="0"/>
    </xf>
    <xf numFmtId="0" fontId="5" fillId="24" borderId="12" xfId="0" applyFont="1" applyFill="1" applyBorder="1" applyAlignment="1" applyProtection="1">
      <alignment horizontal="left"/>
      <protection locked="0"/>
    </xf>
    <xf numFmtId="0" fontId="5" fillId="24" borderId="2" xfId="0" applyFont="1" applyFill="1" applyBorder="1" applyAlignment="1" applyProtection="1">
      <alignment horizontal="left"/>
      <protection locked="0"/>
    </xf>
    <xf numFmtId="0" fontId="25" fillId="24" borderId="13" xfId="0" applyFont="1" applyFill="1" applyBorder="1" applyProtection="1">
      <protection locked="0"/>
    </xf>
    <xf numFmtId="10" fontId="25" fillId="24" borderId="13" xfId="0" applyNumberFormat="1" applyFont="1" applyFill="1" applyBorder="1" applyProtection="1">
      <protection locked="0"/>
    </xf>
    <xf numFmtId="0" fontId="1" fillId="32" borderId="3" xfId="0" applyFont="1" applyFill="1" applyBorder="1" applyProtection="1">
      <protection locked="0"/>
    </xf>
    <xf numFmtId="0" fontId="5" fillId="19" borderId="12" xfId="0" applyFont="1" applyFill="1" applyBorder="1" applyProtection="1">
      <protection locked="0"/>
    </xf>
    <xf numFmtId="14" fontId="5" fillId="19" borderId="2" xfId="0" applyNumberFormat="1" applyFont="1" applyFill="1" applyBorder="1" applyAlignment="1" applyProtection="1">
      <alignment horizontal="center" vertical="center"/>
      <protection locked="0"/>
    </xf>
    <xf numFmtId="165" fontId="5" fillId="19" borderId="2" xfId="0" applyNumberFormat="1" applyFont="1" applyFill="1" applyBorder="1" applyProtection="1">
      <protection locked="0"/>
    </xf>
    <xf numFmtId="0" fontId="5" fillId="19" borderId="2" xfId="0" applyFont="1" applyFill="1" applyBorder="1" applyAlignment="1" applyProtection="1">
      <alignment horizontal="center"/>
      <protection locked="0"/>
    </xf>
    <xf numFmtId="0" fontId="5" fillId="19" borderId="14" xfId="0" applyFont="1" applyFill="1" applyBorder="1" applyProtection="1">
      <protection locked="0"/>
    </xf>
    <xf numFmtId="14" fontId="5" fillId="19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/>
    <xf numFmtId="0" fontId="2" fillId="3" borderId="39" xfId="0" applyFont="1" applyFill="1" applyBorder="1"/>
    <xf numFmtId="10" fontId="2" fillId="3" borderId="0" xfId="0" applyNumberFormat="1" applyFont="1" applyFill="1"/>
    <xf numFmtId="0" fontId="2" fillId="3" borderId="0" xfId="0" applyFont="1" applyFill="1" applyAlignment="1">
      <alignment horizontal="center"/>
    </xf>
    <xf numFmtId="165" fontId="5" fillId="23" borderId="16" xfId="0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wrapText="1"/>
    </xf>
    <xf numFmtId="0" fontId="0" fillId="33" borderId="0" xfId="0" applyFill="1"/>
    <xf numFmtId="0" fontId="5" fillId="20" borderId="9" xfId="0" applyFont="1" applyFill="1" applyBorder="1" applyAlignment="1" applyProtection="1">
      <alignment horizontal="left"/>
      <protection locked="0"/>
    </xf>
    <xf numFmtId="0" fontId="5" fillId="20" borderId="12" xfId="0" applyFont="1" applyFill="1" applyBorder="1" applyAlignment="1" applyProtection="1">
      <alignment horizontal="left"/>
      <protection locked="0"/>
    </xf>
    <xf numFmtId="0" fontId="5" fillId="20" borderId="14" xfId="0" applyFont="1" applyFill="1" applyBorder="1" applyAlignment="1" applyProtection="1">
      <alignment horizontal="left"/>
      <protection locked="0"/>
    </xf>
    <xf numFmtId="0" fontId="5" fillId="14" borderId="12" xfId="0" applyFont="1" applyFill="1" applyBorder="1" applyAlignment="1" applyProtection="1">
      <alignment horizontal="left"/>
      <protection locked="0"/>
    </xf>
    <xf numFmtId="0" fontId="31" fillId="33" borderId="0" xfId="0" applyFont="1" applyFill="1" applyAlignment="1">
      <alignment horizontal="center" vertical="center"/>
    </xf>
    <xf numFmtId="0" fontId="32" fillId="33" borderId="0" xfId="0" applyFont="1" applyFill="1" applyAlignment="1">
      <alignment horizontal="center"/>
    </xf>
    <xf numFmtId="0" fontId="8" fillId="33" borderId="0" xfId="0" applyFont="1" applyFill="1"/>
    <xf numFmtId="0" fontId="33" fillId="33" borderId="0" xfId="0" applyFont="1" applyFill="1" applyAlignment="1">
      <alignment horizontal="center"/>
    </xf>
    <xf numFmtId="0" fontId="1" fillId="33" borderId="0" xfId="0" applyFont="1" applyFill="1" applyAlignment="1">
      <alignment horizontal="center"/>
    </xf>
    <xf numFmtId="165" fontId="5" fillId="23" borderId="15" xfId="0" applyNumberFormat="1" applyFont="1" applyFill="1" applyBorder="1" applyAlignment="1">
      <alignment horizontal="center"/>
    </xf>
    <xf numFmtId="0" fontId="5" fillId="16" borderId="33" xfId="0" applyFont="1" applyFill="1" applyBorder="1" applyAlignment="1" applyProtection="1">
      <alignment vertical="center"/>
      <protection locked="0"/>
    </xf>
    <xf numFmtId="165" fontId="5" fillId="36" borderId="23" xfId="0" applyNumberFormat="1" applyFont="1" applyFill="1" applyBorder="1" applyAlignment="1">
      <alignment horizontal="center" vertical="center"/>
    </xf>
    <xf numFmtId="165" fontId="6" fillId="25" borderId="45" xfId="0" applyNumberFormat="1" applyFont="1" applyFill="1" applyBorder="1" applyProtection="1">
      <protection locked="0"/>
    </xf>
    <xf numFmtId="165" fontId="6" fillId="25" borderId="46" xfId="0" applyNumberFormat="1" applyFont="1" applyFill="1" applyBorder="1" applyProtection="1">
      <protection locked="0"/>
    </xf>
    <xf numFmtId="0" fontId="21" fillId="26" borderId="47" xfId="0" applyFont="1" applyFill="1" applyBorder="1" applyAlignment="1">
      <alignment horizontal="center"/>
    </xf>
    <xf numFmtId="165" fontId="1" fillId="36" borderId="2" xfId="0" applyNumberFormat="1" applyFont="1" applyFill="1" applyBorder="1" applyProtection="1">
      <protection locked="0"/>
    </xf>
    <xf numFmtId="0" fontId="1" fillId="36" borderId="2" xfId="0" applyFont="1" applyFill="1" applyBorder="1" applyProtection="1">
      <protection locked="0"/>
    </xf>
    <xf numFmtId="0" fontId="1" fillId="38" borderId="12" xfId="0" applyFont="1" applyFill="1" applyBorder="1" applyProtection="1">
      <protection locked="0"/>
    </xf>
    <xf numFmtId="167" fontId="1" fillId="38" borderId="2" xfId="0" applyNumberFormat="1" applyFont="1" applyFill="1" applyBorder="1" applyProtection="1">
      <protection locked="0"/>
    </xf>
    <xf numFmtId="167" fontId="1" fillId="38" borderId="13" xfId="0" applyNumberFormat="1" applyFont="1" applyFill="1" applyBorder="1"/>
    <xf numFmtId="167" fontId="1" fillId="39" borderId="13" xfId="0" applyNumberFormat="1" applyFont="1" applyFill="1" applyBorder="1"/>
    <xf numFmtId="167" fontId="1" fillId="40" borderId="13" xfId="0" applyNumberFormat="1" applyFont="1" applyFill="1" applyBorder="1"/>
    <xf numFmtId="0" fontId="1" fillId="45" borderId="12" xfId="0" applyFont="1" applyFill="1" applyBorder="1" applyProtection="1">
      <protection locked="0"/>
    </xf>
    <xf numFmtId="0" fontId="1" fillId="45" borderId="2" xfId="0" applyFont="1" applyFill="1" applyBorder="1" applyAlignment="1" applyProtection="1">
      <alignment horizontal="center"/>
      <protection locked="0"/>
    </xf>
    <xf numFmtId="167" fontId="1" fillId="46" borderId="13" xfId="0" applyNumberFormat="1" applyFont="1" applyFill="1" applyBorder="1" applyAlignment="1">
      <alignment horizontal="right" vertical="center"/>
    </xf>
    <xf numFmtId="0" fontId="1" fillId="41" borderId="12" xfId="0" applyFont="1" applyFill="1" applyBorder="1"/>
    <xf numFmtId="165" fontId="1" fillId="41" borderId="13" xfId="0" applyNumberFormat="1" applyFont="1" applyFill="1" applyBorder="1"/>
    <xf numFmtId="0" fontId="1" fillId="41" borderId="49" xfId="0" applyFont="1" applyFill="1" applyBorder="1"/>
    <xf numFmtId="165" fontId="9" fillId="41" borderId="39" xfId="0" applyNumberFormat="1" applyFont="1" applyFill="1" applyBorder="1"/>
    <xf numFmtId="0" fontId="1" fillId="41" borderId="13" xfId="0" applyFont="1" applyFill="1" applyBorder="1"/>
    <xf numFmtId="0" fontId="1" fillId="41" borderId="13" xfId="1" applyNumberFormat="1" applyFont="1" applyFill="1" applyBorder="1"/>
    <xf numFmtId="10" fontId="1" fillId="34" borderId="13" xfId="0" applyNumberFormat="1" applyFont="1" applyFill="1" applyBorder="1"/>
    <xf numFmtId="0" fontId="1" fillId="42" borderId="12" xfId="0" applyFont="1" applyFill="1" applyBorder="1"/>
    <xf numFmtId="165" fontId="1" fillId="42" borderId="13" xfId="0" applyNumberFormat="1" applyFont="1" applyFill="1" applyBorder="1"/>
    <xf numFmtId="0" fontId="1" fillId="43" borderId="12" xfId="0" applyFont="1" applyFill="1" applyBorder="1"/>
    <xf numFmtId="165" fontId="1" fillId="43" borderId="13" xfId="0" applyNumberFormat="1" applyFont="1" applyFill="1" applyBorder="1"/>
    <xf numFmtId="0" fontId="1" fillId="3" borderId="14" xfId="0" applyFont="1" applyFill="1" applyBorder="1"/>
    <xf numFmtId="165" fontId="9" fillId="3" borderId="16" xfId="0" applyNumberFormat="1" applyFont="1" applyFill="1" applyBorder="1"/>
    <xf numFmtId="167" fontId="1" fillId="47" borderId="13" xfId="0" applyNumberFormat="1" applyFont="1" applyFill="1" applyBorder="1"/>
    <xf numFmtId="167" fontId="1" fillId="47" borderId="16" xfId="0" applyNumberFormat="1" applyFont="1" applyFill="1" applyBorder="1"/>
    <xf numFmtId="167" fontId="33" fillId="48" borderId="13" xfId="0" applyNumberFormat="1" applyFont="1" applyFill="1" applyBorder="1" applyAlignment="1">
      <alignment horizontal="center" vertical="center"/>
    </xf>
    <xf numFmtId="167" fontId="33" fillId="49" borderId="13" xfId="0" applyNumberFormat="1" applyFont="1" applyFill="1" applyBorder="1" applyAlignment="1">
      <alignment horizontal="center" vertical="center"/>
    </xf>
    <xf numFmtId="0" fontId="33" fillId="50" borderId="12" xfId="0" applyFont="1" applyFill="1" applyBorder="1" applyAlignment="1">
      <alignment horizontal="center" vertical="center"/>
    </xf>
    <xf numFmtId="0" fontId="33" fillId="50" borderId="2" xfId="0" applyFont="1" applyFill="1" applyBorder="1" applyAlignment="1">
      <alignment horizontal="center" vertical="center"/>
    </xf>
    <xf numFmtId="167" fontId="33" fillId="50" borderId="13" xfId="0" applyNumberFormat="1" applyFont="1" applyFill="1" applyBorder="1" applyAlignment="1">
      <alignment horizontal="center" vertical="center"/>
    </xf>
    <xf numFmtId="0" fontId="1" fillId="51" borderId="9" xfId="0" applyFont="1" applyFill="1" applyBorder="1" applyAlignment="1">
      <alignment horizontal="center" vertical="center"/>
    </xf>
    <xf numFmtId="0" fontId="1" fillId="51" borderId="10" xfId="0" applyFont="1" applyFill="1" applyBorder="1" applyAlignment="1">
      <alignment horizontal="center" vertical="center"/>
    </xf>
    <xf numFmtId="0" fontId="1" fillId="51" borderId="11" xfId="0" applyFont="1" applyFill="1" applyBorder="1" applyAlignment="1">
      <alignment horizontal="center" vertical="center"/>
    </xf>
    <xf numFmtId="167" fontId="1" fillId="52" borderId="13" xfId="0" applyNumberFormat="1" applyFont="1" applyFill="1" applyBorder="1" applyAlignment="1">
      <alignment horizontal="center" vertical="center"/>
    </xf>
    <xf numFmtId="167" fontId="1" fillId="53" borderId="13" xfId="0" applyNumberFormat="1" applyFont="1" applyFill="1" applyBorder="1" applyAlignment="1">
      <alignment horizontal="center" vertical="center"/>
    </xf>
    <xf numFmtId="0" fontId="1" fillId="54" borderId="12" xfId="0" applyFont="1" applyFill="1" applyBorder="1"/>
    <xf numFmtId="10" fontId="1" fillId="54" borderId="13" xfId="0" applyNumberFormat="1" applyFont="1" applyFill="1" applyBorder="1"/>
    <xf numFmtId="167" fontId="1" fillId="55" borderId="13" xfId="0" applyNumberFormat="1" applyFont="1" applyFill="1" applyBorder="1"/>
    <xf numFmtId="165" fontId="1" fillId="34" borderId="14" xfId="0" applyNumberFormat="1" applyFont="1" applyFill="1" applyBorder="1" applyAlignment="1" applyProtection="1">
      <alignment horizontal="left" vertical="center"/>
      <protection locked="0"/>
    </xf>
    <xf numFmtId="0" fontId="1" fillId="44" borderId="58" xfId="0" applyFont="1" applyFill="1" applyBorder="1" applyAlignment="1">
      <alignment horizontal="center" vertical="center"/>
    </xf>
    <xf numFmtId="0" fontId="1" fillId="44" borderId="59" xfId="0" applyFont="1" applyFill="1" applyBorder="1" applyAlignment="1">
      <alignment horizontal="center" vertical="center"/>
    </xf>
    <xf numFmtId="0" fontId="8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1" fillId="45" borderId="13" xfId="0" applyFont="1" applyFill="1" applyBorder="1" applyAlignment="1" applyProtection="1">
      <alignment horizontal="center" vertical="center"/>
      <protection locked="0"/>
    </xf>
    <xf numFmtId="0" fontId="0" fillId="56" borderId="0" xfId="0" applyFill="1"/>
    <xf numFmtId="166" fontId="8" fillId="5" borderId="10" xfId="0" applyNumberFormat="1" applyFont="1" applyFill="1" applyBorder="1" applyAlignment="1" applyProtection="1">
      <alignment vertical="center"/>
      <protection locked="0"/>
    </xf>
    <xf numFmtId="2" fontId="8" fillId="5" borderId="34" xfId="0" applyNumberFormat="1" applyFont="1" applyFill="1" applyBorder="1" applyProtection="1">
      <protection locked="0"/>
    </xf>
    <xf numFmtId="166" fontId="8" fillId="6" borderId="2" xfId="0" applyNumberFormat="1" applyFont="1" applyFill="1" applyBorder="1" applyAlignment="1" applyProtection="1">
      <alignment vertical="center"/>
      <protection locked="0"/>
    </xf>
    <xf numFmtId="2" fontId="8" fillId="6" borderId="2" xfId="0" applyNumberFormat="1" applyFont="1" applyFill="1" applyBorder="1" applyAlignment="1" applyProtection="1">
      <alignment vertical="center"/>
      <protection locked="0"/>
    </xf>
    <xf numFmtId="166" fontId="8" fillId="7" borderId="15" xfId="0" applyNumberFormat="1" applyFont="1" applyFill="1" applyBorder="1" applyAlignment="1" applyProtection="1">
      <alignment vertical="center"/>
      <protection locked="0"/>
    </xf>
    <xf numFmtId="2" fontId="8" fillId="7" borderId="15" xfId="0" applyNumberFormat="1" applyFont="1" applyFill="1" applyBorder="1" applyAlignment="1" applyProtection="1">
      <alignment vertical="center"/>
      <protection locked="0"/>
    </xf>
    <xf numFmtId="0" fontId="9" fillId="3" borderId="0" xfId="0" applyFont="1" applyFill="1"/>
    <xf numFmtId="0" fontId="3" fillId="3" borderId="0" xfId="0" applyFont="1" applyFill="1" applyAlignment="1">
      <alignment horizontal="center"/>
    </xf>
    <xf numFmtId="0" fontId="9" fillId="3" borderId="41" xfId="0" applyFont="1" applyFill="1" applyBorder="1"/>
    <xf numFmtId="2" fontId="9" fillId="3" borderId="0" xfId="0" applyNumberFormat="1" applyFont="1" applyFill="1"/>
    <xf numFmtId="0" fontId="37" fillId="56" borderId="0" xfId="0" applyFont="1" applyFill="1" applyAlignment="1">
      <alignment horizontal="center" vertical="top"/>
    </xf>
    <xf numFmtId="0" fontId="40" fillId="57" borderId="61" xfId="0" applyFont="1" applyFill="1" applyBorder="1" applyAlignment="1">
      <alignment horizontal="center" vertical="center"/>
    </xf>
    <xf numFmtId="0" fontId="40" fillId="57" borderId="0" xfId="0" applyFont="1" applyFill="1" applyAlignment="1">
      <alignment horizontal="center" vertical="center"/>
    </xf>
    <xf numFmtId="0" fontId="39" fillId="56" borderId="0" xfId="2" applyFont="1" applyFill="1" applyAlignment="1">
      <alignment horizontal="center" vertical="top"/>
    </xf>
    <xf numFmtId="0" fontId="36" fillId="56" borderId="0" xfId="0" applyFont="1" applyFill="1" applyAlignment="1">
      <alignment horizontal="center" vertical="top"/>
    </xf>
    <xf numFmtId="0" fontId="30" fillId="56" borderId="0" xfId="0" applyFont="1" applyFill="1" applyAlignment="1">
      <alignment horizontal="left"/>
    </xf>
    <xf numFmtId="0" fontId="1" fillId="44" borderId="59" xfId="0" applyFont="1" applyFill="1" applyBorder="1" applyAlignment="1">
      <alignment horizontal="center" vertical="center"/>
    </xf>
    <xf numFmtId="0" fontId="1" fillId="44" borderId="60" xfId="0" applyFont="1" applyFill="1" applyBorder="1" applyAlignment="1">
      <alignment horizontal="center" vertical="center"/>
    </xf>
    <xf numFmtId="0" fontId="1" fillId="44" borderId="58" xfId="0" applyFont="1" applyFill="1" applyBorder="1" applyAlignment="1">
      <alignment horizontal="center" vertical="center"/>
    </xf>
    <xf numFmtId="0" fontId="1" fillId="45" borderId="43" xfId="0" applyFont="1" applyFill="1" applyBorder="1" applyAlignment="1" applyProtection="1">
      <alignment horizontal="center"/>
      <protection locked="0"/>
    </xf>
    <xf numFmtId="0" fontId="1" fillId="45" borderId="28" xfId="0" applyFont="1" applyFill="1" applyBorder="1" applyAlignment="1" applyProtection="1">
      <alignment horizontal="center"/>
      <protection locked="0"/>
    </xf>
    <xf numFmtId="0" fontId="1" fillId="38" borderId="43" xfId="0" applyFont="1" applyFill="1" applyBorder="1" applyAlignment="1" applyProtection="1">
      <alignment horizontal="center"/>
      <protection locked="0"/>
    </xf>
    <xf numFmtId="0" fontId="1" fillId="38" borderId="28" xfId="0" applyFont="1" applyFill="1" applyBorder="1" applyAlignment="1" applyProtection="1">
      <alignment horizontal="center"/>
      <protection locked="0"/>
    </xf>
    <xf numFmtId="0" fontId="33" fillId="49" borderId="43" xfId="0" applyFont="1" applyFill="1" applyBorder="1" applyAlignment="1">
      <alignment horizontal="center" vertical="center"/>
    </xf>
    <xf numFmtId="0" fontId="33" fillId="49" borderId="44" xfId="0" applyFont="1" applyFill="1" applyBorder="1" applyAlignment="1">
      <alignment horizontal="center" vertical="center"/>
    </xf>
    <xf numFmtId="0" fontId="33" fillId="49" borderId="28" xfId="0" applyFont="1" applyFill="1" applyBorder="1" applyAlignment="1">
      <alignment horizontal="center" vertical="center"/>
    </xf>
    <xf numFmtId="0" fontId="33" fillId="49" borderId="48" xfId="0" applyFont="1" applyFill="1" applyBorder="1" applyAlignment="1">
      <alignment horizontal="center" vertical="center"/>
    </xf>
    <xf numFmtId="0" fontId="33" fillId="48" borderId="43" xfId="0" applyFont="1" applyFill="1" applyBorder="1" applyAlignment="1">
      <alignment horizontal="center" vertical="center"/>
    </xf>
    <xf numFmtId="0" fontId="33" fillId="48" borderId="44" xfId="0" applyFont="1" applyFill="1" applyBorder="1" applyAlignment="1">
      <alignment horizontal="center" vertical="center"/>
    </xf>
    <xf numFmtId="0" fontId="33" fillId="48" borderId="28" xfId="0" applyFont="1" applyFill="1" applyBorder="1" applyAlignment="1">
      <alignment horizontal="center" vertical="center"/>
    </xf>
    <xf numFmtId="0" fontId="1" fillId="39" borderId="43" xfId="0" applyFont="1" applyFill="1" applyBorder="1" applyAlignment="1" applyProtection="1">
      <alignment horizontal="center"/>
      <protection locked="0"/>
    </xf>
    <xf numFmtId="0" fontId="1" fillId="39" borderId="44" xfId="0" applyFont="1" applyFill="1" applyBorder="1" applyAlignment="1" applyProtection="1">
      <alignment horizontal="center"/>
      <protection locked="0"/>
    </xf>
    <xf numFmtId="0" fontId="1" fillId="39" borderId="28" xfId="0" applyFont="1" applyFill="1" applyBorder="1" applyAlignment="1" applyProtection="1">
      <alignment horizontal="center"/>
      <protection locked="0"/>
    </xf>
    <xf numFmtId="167" fontId="1" fillId="39" borderId="43" xfId="0" applyNumberFormat="1" applyFont="1" applyFill="1" applyBorder="1" applyAlignment="1" applyProtection="1">
      <alignment horizontal="center"/>
      <protection locked="0"/>
    </xf>
    <xf numFmtId="167" fontId="1" fillId="39" borderId="44" xfId="0" applyNumberFormat="1" applyFont="1" applyFill="1" applyBorder="1" applyAlignment="1" applyProtection="1">
      <alignment horizontal="center"/>
      <protection locked="0"/>
    </xf>
    <xf numFmtId="167" fontId="1" fillId="39" borderId="28" xfId="0" applyNumberFormat="1" applyFont="1" applyFill="1" applyBorder="1" applyAlignment="1" applyProtection="1">
      <alignment horizontal="center"/>
      <protection locked="0"/>
    </xf>
    <xf numFmtId="0" fontId="1" fillId="39" borderId="48" xfId="0" applyFont="1" applyFill="1" applyBorder="1" applyAlignment="1" applyProtection="1">
      <alignment horizontal="center"/>
      <protection locked="0"/>
    </xf>
    <xf numFmtId="0" fontId="1" fillId="40" borderId="43" xfId="0" applyFont="1" applyFill="1" applyBorder="1" applyAlignment="1" applyProtection="1">
      <alignment horizontal="center"/>
      <protection locked="0"/>
    </xf>
    <xf numFmtId="0" fontId="1" fillId="40" borderId="44" xfId="0" applyFont="1" applyFill="1" applyBorder="1" applyAlignment="1" applyProtection="1">
      <alignment horizontal="center"/>
      <protection locked="0"/>
    </xf>
    <xf numFmtId="0" fontId="1" fillId="40" borderId="28" xfId="0" applyFont="1" applyFill="1" applyBorder="1" applyAlignment="1" applyProtection="1">
      <alignment horizontal="center"/>
      <protection locked="0"/>
    </xf>
    <xf numFmtId="0" fontId="32" fillId="33" borderId="0" xfId="0" applyFont="1" applyFill="1" applyAlignment="1">
      <alignment horizontal="center"/>
    </xf>
    <xf numFmtId="0" fontId="33" fillId="44" borderId="57" xfId="0" applyFont="1" applyFill="1" applyBorder="1" applyAlignment="1">
      <alignment horizontal="center"/>
    </xf>
    <xf numFmtId="0" fontId="33" fillId="44" borderId="47" xfId="0" applyFont="1" applyFill="1" applyBorder="1" applyAlignment="1">
      <alignment horizontal="center"/>
    </xf>
    <xf numFmtId="0" fontId="1" fillId="44" borderId="48" xfId="0" applyFont="1" applyFill="1" applyBorder="1" applyAlignment="1">
      <alignment horizontal="center"/>
    </xf>
    <xf numFmtId="0" fontId="1" fillId="44" borderId="50" xfId="0" applyFont="1" applyFill="1" applyBorder="1" applyAlignment="1">
      <alignment horizontal="center"/>
    </xf>
    <xf numFmtId="0" fontId="1" fillId="53" borderId="48" xfId="0" applyFont="1" applyFill="1" applyBorder="1" applyAlignment="1">
      <alignment horizontal="center" vertical="center"/>
    </xf>
    <xf numFmtId="0" fontId="1" fillId="53" borderId="28" xfId="0" applyFont="1" applyFill="1" applyBorder="1" applyAlignment="1">
      <alignment horizontal="center" vertical="center"/>
    </xf>
    <xf numFmtId="0" fontId="1" fillId="53" borderId="43" xfId="0" applyFont="1" applyFill="1" applyBorder="1" applyAlignment="1">
      <alignment horizontal="center" vertical="center"/>
    </xf>
    <xf numFmtId="0" fontId="1" fillId="53" borderId="44" xfId="0" applyFont="1" applyFill="1" applyBorder="1" applyAlignment="1">
      <alignment horizontal="center" vertical="center"/>
    </xf>
    <xf numFmtId="0" fontId="1" fillId="46" borderId="43" xfId="0" applyFont="1" applyFill="1" applyBorder="1" applyAlignment="1" applyProtection="1">
      <alignment horizontal="center" vertical="center"/>
      <protection locked="0"/>
    </xf>
    <xf numFmtId="0" fontId="1" fillId="46" borderId="44" xfId="0" applyFont="1" applyFill="1" applyBorder="1" applyAlignment="1" applyProtection="1">
      <alignment horizontal="center" vertical="center"/>
      <protection locked="0"/>
    </xf>
    <xf numFmtId="0" fontId="1" fillId="46" borderId="28" xfId="0" applyFont="1" applyFill="1" applyBorder="1" applyAlignment="1" applyProtection="1">
      <alignment horizontal="center" vertical="center"/>
      <protection locked="0"/>
    </xf>
    <xf numFmtId="0" fontId="1" fillId="40" borderId="48" xfId="0" applyFont="1" applyFill="1" applyBorder="1" applyAlignment="1" applyProtection="1">
      <alignment horizontal="center"/>
      <protection locked="0"/>
    </xf>
    <xf numFmtId="167" fontId="1" fillId="40" borderId="43" xfId="0" applyNumberFormat="1" applyFont="1" applyFill="1" applyBorder="1" applyAlignment="1" applyProtection="1">
      <alignment horizontal="center"/>
      <protection locked="0"/>
    </xf>
    <xf numFmtId="167" fontId="1" fillId="40" borderId="44" xfId="0" applyNumberFormat="1" applyFont="1" applyFill="1" applyBorder="1" applyAlignment="1" applyProtection="1">
      <alignment horizontal="center"/>
      <protection locked="0"/>
    </xf>
    <xf numFmtId="167" fontId="1" fillId="40" borderId="28" xfId="0" applyNumberFormat="1" applyFont="1" applyFill="1" applyBorder="1" applyAlignment="1" applyProtection="1">
      <alignment horizontal="center"/>
      <protection locked="0"/>
    </xf>
    <xf numFmtId="0" fontId="1" fillId="55" borderId="48" xfId="0" applyFont="1" applyFill="1" applyBorder="1" applyAlignment="1" applyProtection="1">
      <alignment horizontal="center"/>
      <protection locked="0"/>
    </xf>
    <xf numFmtId="0" fontId="1" fillId="55" borderId="28" xfId="0" applyFont="1" applyFill="1" applyBorder="1" applyAlignment="1" applyProtection="1">
      <alignment horizontal="center"/>
      <protection locked="0"/>
    </xf>
    <xf numFmtId="167" fontId="1" fillId="55" borderId="43" xfId="0" applyNumberFormat="1" applyFont="1" applyFill="1" applyBorder="1" applyAlignment="1" applyProtection="1">
      <alignment horizontal="center"/>
      <protection locked="0"/>
    </xf>
    <xf numFmtId="167" fontId="1" fillId="55" borderId="44" xfId="0" applyNumberFormat="1" applyFont="1" applyFill="1" applyBorder="1" applyAlignment="1" applyProtection="1">
      <alignment horizontal="center"/>
      <protection locked="0"/>
    </xf>
    <xf numFmtId="167" fontId="1" fillId="55" borderId="28" xfId="0" applyNumberFormat="1" applyFont="1" applyFill="1" applyBorder="1" applyAlignment="1" applyProtection="1">
      <alignment horizontal="center"/>
      <protection locked="0"/>
    </xf>
    <xf numFmtId="0" fontId="1" fillId="51" borderId="51" xfId="0" applyFont="1" applyFill="1" applyBorder="1" applyAlignment="1">
      <alignment horizontal="center" vertical="center"/>
    </xf>
    <xf numFmtId="0" fontId="1" fillId="51" borderId="33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center" vertical="center" textRotation="180" wrapText="1"/>
    </xf>
    <xf numFmtId="0" fontId="34" fillId="3" borderId="0" xfId="0" applyFont="1" applyFill="1" applyAlignment="1">
      <alignment horizontal="center" vertical="center" textRotation="180"/>
    </xf>
    <xf numFmtId="0" fontId="1" fillId="52" borderId="48" xfId="0" applyFont="1" applyFill="1" applyBorder="1" applyAlignment="1">
      <alignment horizontal="center" vertical="center"/>
    </xf>
    <xf numFmtId="0" fontId="1" fillId="52" borderId="44" xfId="0" applyFont="1" applyFill="1" applyBorder="1" applyAlignment="1">
      <alignment horizontal="center" vertical="center"/>
    </xf>
    <xf numFmtId="0" fontId="1" fillId="52" borderId="28" xfId="0" applyFont="1" applyFill="1" applyBorder="1" applyAlignment="1">
      <alignment horizontal="center" vertical="center"/>
    </xf>
    <xf numFmtId="0" fontId="1" fillId="52" borderId="43" xfId="0" applyFont="1" applyFill="1" applyBorder="1" applyAlignment="1">
      <alignment horizontal="center" vertical="center"/>
    </xf>
    <xf numFmtId="0" fontId="1" fillId="46" borderId="48" xfId="0" applyFont="1" applyFill="1" applyBorder="1" applyAlignment="1" applyProtection="1">
      <alignment horizontal="center" vertical="center"/>
      <protection locked="0"/>
    </xf>
    <xf numFmtId="167" fontId="1" fillId="46" borderId="43" xfId="0" applyNumberFormat="1" applyFont="1" applyFill="1" applyBorder="1" applyAlignment="1" applyProtection="1">
      <alignment horizontal="center" vertical="center"/>
      <protection locked="0"/>
    </xf>
    <xf numFmtId="167" fontId="1" fillId="46" borderId="28" xfId="0" applyNumberFormat="1" applyFont="1" applyFill="1" applyBorder="1" applyAlignment="1" applyProtection="1">
      <alignment horizontal="center" vertical="center"/>
      <protection locked="0"/>
    </xf>
    <xf numFmtId="0" fontId="9" fillId="47" borderId="55" xfId="0" applyFont="1" applyFill="1" applyBorder="1" applyAlignment="1" applyProtection="1">
      <alignment horizontal="center" vertical="center"/>
      <protection locked="0"/>
    </xf>
    <xf numFmtId="0" fontId="9" fillId="47" borderId="56" xfId="0" applyFont="1" applyFill="1" applyBorder="1" applyAlignment="1" applyProtection="1">
      <alignment horizontal="center" vertical="center"/>
      <protection locked="0"/>
    </xf>
    <xf numFmtId="0" fontId="9" fillId="47" borderId="35" xfId="0" applyFont="1" applyFill="1" applyBorder="1" applyAlignment="1" applyProtection="1">
      <alignment horizontal="center" vertical="center"/>
      <protection locked="0"/>
    </xf>
    <xf numFmtId="167" fontId="9" fillId="47" borderId="55" xfId="0" applyNumberFormat="1" applyFont="1" applyFill="1" applyBorder="1" applyAlignment="1" applyProtection="1">
      <alignment horizontal="center" vertical="center"/>
      <protection locked="0"/>
    </xf>
    <xf numFmtId="167" fontId="9" fillId="47" borderId="56" xfId="0" applyNumberFormat="1" applyFont="1" applyFill="1" applyBorder="1" applyAlignment="1" applyProtection="1">
      <alignment horizontal="center" vertical="center"/>
      <protection locked="0"/>
    </xf>
    <xf numFmtId="167" fontId="9" fillId="47" borderId="35" xfId="0" applyNumberFormat="1" applyFont="1" applyFill="1" applyBorder="1" applyAlignment="1" applyProtection="1">
      <alignment horizontal="center" vertical="center"/>
      <protection locked="0"/>
    </xf>
    <xf numFmtId="0" fontId="1" fillId="47" borderId="54" xfId="0" applyFont="1" applyFill="1" applyBorder="1" applyAlignment="1" applyProtection="1">
      <alignment horizontal="center"/>
      <protection locked="0"/>
    </xf>
    <xf numFmtId="0" fontId="1" fillId="47" borderId="35" xfId="0" applyFont="1" applyFill="1" applyBorder="1" applyAlignment="1" applyProtection="1">
      <alignment horizontal="center"/>
      <protection locked="0"/>
    </xf>
    <xf numFmtId="0" fontId="1" fillId="47" borderId="48" xfId="0" applyFont="1" applyFill="1" applyBorder="1" applyAlignment="1" applyProtection="1">
      <alignment horizontal="center"/>
      <protection locked="0"/>
    </xf>
    <xf numFmtId="0" fontId="1" fillId="47" borderId="28" xfId="0" applyFont="1" applyFill="1" applyBorder="1" applyAlignment="1" applyProtection="1">
      <alignment horizontal="center"/>
      <protection locked="0"/>
    </xf>
    <xf numFmtId="167" fontId="1" fillId="47" borderId="43" xfId="0" applyNumberFormat="1" applyFont="1" applyFill="1" applyBorder="1" applyAlignment="1" applyProtection="1">
      <alignment horizontal="center"/>
      <protection locked="0"/>
    </xf>
    <xf numFmtId="167" fontId="1" fillId="47" borderId="44" xfId="0" applyNumberFormat="1" applyFont="1" applyFill="1" applyBorder="1" applyAlignment="1" applyProtection="1">
      <alignment horizontal="center"/>
      <protection locked="0"/>
    </xf>
    <xf numFmtId="167" fontId="1" fillId="47" borderId="28" xfId="0" applyNumberFormat="1" applyFont="1" applyFill="1" applyBorder="1" applyAlignment="1" applyProtection="1">
      <alignment horizontal="center"/>
      <protection locked="0"/>
    </xf>
    <xf numFmtId="0" fontId="1" fillId="47" borderId="43" xfId="0" applyFont="1" applyFill="1" applyBorder="1" applyAlignment="1" applyProtection="1">
      <alignment horizontal="center"/>
      <protection locked="0"/>
    </xf>
    <xf numFmtId="0" fontId="1" fillId="47" borderId="44" xfId="0" applyFont="1" applyFill="1" applyBorder="1" applyAlignment="1" applyProtection="1">
      <alignment horizontal="center"/>
      <protection locked="0"/>
    </xf>
    <xf numFmtId="0" fontId="1" fillId="47" borderId="43" xfId="0" applyFont="1" applyFill="1" applyBorder="1" applyAlignment="1" applyProtection="1">
      <alignment horizontal="center" vertical="center"/>
      <protection locked="0"/>
    </xf>
    <xf numFmtId="0" fontId="1" fillId="47" borderId="44" xfId="0" applyFont="1" applyFill="1" applyBorder="1" applyAlignment="1" applyProtection="1">
      <alignment horizontal="center" vertical="center"/>
      <protection locked="0"/>
    </xf>
    <xf numFmtId="0" fontId="1" fillId="47" borderId="28" xfId="0" applyFont="1" applyFill="1" applyBorder="1" applyAlignment="1" applyProtection="1">
      <alignment horizontal="center" vertical="center"/>
      <protection locked="0"/>
    </xf>
    <xf numFmtId="167" fontId="1" fillId="47" borderId="43" xfId="0" applyNumberFormat="1" applyFont="1" applyFill="1" applyBorder="1" applyAlignment="1" applyProtection="1">
      <alignment horizontal="center" vertical="center"/>
      <protection locked="0"/>
    </xf>
    <xf numFmtId="167" fontId="1" fillId="47" borderId="44" xfId="0" applyNumberFormat="1" applyFont="1" applyFill="1" applyBorder="1" applyAlignment="1" applyProtection="1">
      <alignment horizontal="center" vertical="center"/>
      <protection locked="0"/>
    </xf>
    <xf numFmtId="167" fontId="1" fillId="47" borderId="28" xfId="0" applyNumberFormat="1" applyFont="1" applyFill="1" applyBorder="1" applyAlignment="1" applyProtection="1">
      <alignment horizontal="center" vertical="center"/>
      <protection locked="0"/>
    </xf>
    <xf numFmtId="0" fontId="35" fillId="33" borderId="53" xfId="0" applyFont="1" applyFill="1" applyBorder="1" applyAlignment="1">
      <alignment horizontal="center" vertical="center"/>
    </xf>
    <xf numFmtId="0" fontId="1" fillId="51" borderId="52" xfId="0" applyFont="1" applyFill="1" applyBorder="1" applyAlignment="1">
      <alignment horizontal="center" vertical="center"/>
    </xf>
    <xf numFmtId="0" fontId="1" fillId="45" borderId="44" xfId="0" applyFont="1" applyFill="1" applyBorder="1" applyAlignment="1" applyProtection="1">
      <alignment horizontal="center"/>
      <protection locked="0"/>
    </xf>
    <xf numFmtId="0" fontId="33" fillId="50" borderId="43" xfId="0" applyFont="1" applyFill="1" applyBorder="1" applyAlignment="1">
      <alignment horizontal="center" vertical="center"/>
    </xf>
    <xf numFmtId="0" fontId="33" fillId="50" borderId="28" xfId="0" applyFont="1" applyFill="1" applyBorder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33" fillId="48" borderId="48" xfId="0" applyFont="1" applyFill="1" applyBorder="1" applyAlignment="1">
      <alignment horizontal="center" vertical="center"/>
    </xf>
    <xf numFmtId="167" fontId="1" fillId="38" borderId="43" xfId="0" applyNumberFormat="1" applyFont="1" applyFill="1" applyBorder="1" applyAlignment="1" applyProtection="1">
      <alignment horizontal="center"/>
      <protection locked="0"/>
    </xf>
    <xf numFmtId="167" fontId="1" fillId="38" borderId="28" xfId="0" applyNumberFormat="1" applyFont="1" applyFill="1" applyBorder="1" applyAlignment="1" applyProtection="1">
      <alignment horizontal="center"/>
      <protection locked="0"/>
    </xf>
    <xf numFmtId="0" fontId="19" fillId="13" borderId="37" xfId="0" applyFont="1" applyFill="1" applyBorder="1" applyAlignment="1">
      <alignment horizontal="center" vertical="center"/>
    </xf>
    <xf numFmtId="0" fontId="8" fillId="8" borderId="33" xfId="0" applyFont="1" applyFill="1" applyBorder="1" applyAlignment="1" applyProtection="1">
      <alignment horizontal="center" vertical="center" wrapText="1"/>
      <protection locked="0"/>
    </xf>
    <xf numFmtId="0" fontId="8" fillId="8" borderId="28" xfId="0" applyFont="1" applyFill="1" applyBorder="1" applyAlignment="1" applyProtection="1">
      <alignment horizontal="center" vertical="center"/>
      <protection locked="0"/>
    </xf>
    <xf numFmtId="0" fontId="8" fillId="8" borderId="35" xfId="0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>
      <alignment horizontal="center" vertical="center" wrapText="1"/>
    </xf>
    <xf numFmtId="165" fontId="14" fillId="11" borderId="34" xfId="0" applyNumberFormat="1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6" fontId="8" fillId="8" borderId="30" xfId="0" applyNumberFormat="1" applyFont="1" applyFill="1" applyBorder="1" applyAlignment="1" applyProtection="1">
      <alignment horizontal="center" vertical="center"/>
      <protection locked="0"/>
    </xf>
    <xf numFmtId="166" fontId="8" fillId="8" borderId="32" xfId="0" applyNumberFormat="1" applyFont="1" applyFill="1" applyBorder="1" applyAlignment="1" applyProtection="1">
      <alignment horizontal="center" vertical="center"/>
      <protection locked="0"/>
    </xf>
    <xf numFmtId="166" fontId="8" fillId="8" borderId="36" xfId="0" applyNumberFormat="1" applyFont="1" applyFill="1" applyBorder="1" applyAlignment="1" applyProtection="1">
      <alignment horizontal="center" vertical="center"/>
      <protection locked="0"/>
    </xf>
    <xf numFmtId="166" fontId="0" fillId="8" borderId="30" xfId="0" applyNumberFormat="1" applyFill="1" applyBorder="1" applyAlignment="1" applyProtection="1">
      <alignment horizontal="center" vertical="center"/>
      <protection locked="0"/>
    </xf>
    <xf numFmtId="166" fontId="0" fillId="8" borderId="32" xfId="0" applyNumberFormat="1" applyFill="1" applyBorder="1" applyAlignment="1" applyProtection="1">
      <alignment horizontal="center" vertical="center"/>
      <protection locked="0"/>
    </xf>
    <xf numFmtId="166" fontId="0" fillId="8" borderId="36" xfId="0" applyNumberFormat="1" applyFill="1" applyBorder="1" applyAlignment="1" applyProtection="1">
      <alignment horizontal="center" vertical="center"/>
      <protection locked="0"/>
    </xf>
    <xf numFmtId="165" fontId="0" fillId="8" borderId="30" xfId="0" applyNumberFormat="1" applyFill="1" applyBorder="1" applyAlignment="1" applyProtection="1">
      <alignment horizontal="center" vertical="center"/>
      <protection locked="0"/>
    </xf>
    <xf numFmtId="165" fontId="0" fillId="8" borderId="32" xfId="0" applyNumberFormat="1" applyFill="1" applyBorder="1" applyAlignment="1" applyProtection="1">
      <alignment horizontal="center" vertical="center"/>
      <protection locked="0"/>
    </xf>
    <xf numFmtId="165" fontId="0" fillId="8" borderId="36" xfId="0" applyNumberForma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>
      <alignment horizontal="left" vertical="center"/>
    </xf>
    <xf numFmtId="0" fontId="26" fillId="3" borderId="0" xfId="0" applyFont="1" applyFill="1" applyAlignment="1">
      <alignment horizontal="left" vertical="center"/>
    </xf>
    <xf numFmtId="0" fontId="5" fillId="35" borderId="64" xfId="0" applyFont="1" applyFill="1" applyBorder="1" applyAlignment="1">
      <alignment horizontal="center" vertical="center" textRotation="90"/>
    </xf>
    <xf numFmtId="0" fontId="5" fillId="35" borderId="62" xfId="0" applyFont="1" applyFill="1" applyBorder="1" applyAlignment="1">
      <alignment horizontal="center" vertical="center" textRotation="90"/>
    </xf>
    <xf numFmtId="0" fontId="5" fillId="35" borderId="63" xfId="0" applyFont="1" applyFill="1" applyBorder="1" applyAlignment="1">
      <alignment horizontal="center" vertical="center" textRotation="90"/>
    </xf>
    <xf numFmtId="4" fontId="10" fillId="3" borderId="0" xfId="0" applyNumberFormat="1" applyFont="1" applyFill="1" applyAlignment="1">
      <alignment horizontal="center" vertical="center" wrapText="1"/>
    </xf>
    <xf numFmtId="0" fontId="2" fillId="3" borderId="7" xfId="0" applyFont="1" applyFill="1" applyBorder="1" applyAlignment="1">
      <alignment horizontal="center"/>
    </xf>
    <xf numFmtId="0" fontId="2" fillId="3" borderId="42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0" fontId="5" fillId="27" borderId="38" xfId="0" applyFont="1" applyFill="1" applyBorder="1" applyAlignment="1">
      <alignment horizontal="center" vertical="center" wrapText="1"/>
    </xf>
    <xf numFmtId="0" fontId="5" fillId="27" borderId="8" xfId="0" applyFont="1" applyFill="1" applyBorder="1" applyAlignment="1">
      <alignment horizontal="center" vertical="center" wrapText="1"/>
    </xf>
    <xf numFmtId="0" fontId="5" fillId="27" borderId="37" xfId="0" applyFont="1" applyFill="1" applyBorder="1" applyAlignment="1">
      <alignment horizontal="center" vertical="center" wrapText="1"/>
    </xf>
    <xf numFmtId="0" fontId="5" fillId="27" borderId="40" xfId="0" applyFont="1" applyFill="1" applyBorder="1" applyAlignment="1">
      <alignment horizontal="center" vertical="center" wrapText="1"/>
    </xf>
    <xf numFmtId="0" fontId="5" fillId="28" borderId="24" xfId="0" applyFont="1" applyFill="1" applyBorder="1" applyAlignment="1">
      <alignment horizontal="center" vertical="center" textRotation="90" wrapText="1"/>
    </xf>
    <xf numFmtId="0" fontId="5" fillId="28" borderId="25" xfId="0" applyFont="1" applyFill="1" applyBorder="1" applyAlignment="1">
      <alignment horizontal="center" vertical="center" textRotation="90" wrapText="1"/>
    </xf>
    <xf numFmtId="0" fontId="5" fillId="29" borderId="2" xfId="0" applyFont="1" applyFill="1" applyBorder="1" applyAlignment="1">
      <alignment horizontal="center" vertical="center" textRotation="90" wrapText="1"/>
    </xf>
    <xf numFmtId="0" fontId="5" fillId="37" borderId="64" xfId="0" applyFont="1" applyFill="1" applyBorder="1" applyAlignment="1">
      <alignment horizontal="center" vertical="center" textRotation="90"/>
    </xf>
    <xf numFmtId="0" fontId="5" fillId="37" borderId="62" xfId="0" applyFont="1" applyFill="1" applyBorder="1" applyAlignment="1">
      <alignment horizontal="center" vertical="center" textRotation="90"/>
    </xf>
    <xf numFmtId="0" fontId="5" fillId="37" borderId="63" xfId="0" applyFont="1" applyFill="1" applyBorder="1" applyAlignment="1">
      <alignment horizontal="center" vertical="center" textRotation="90"/>
    </xf>
    <xf numFmtId="0" fontId="5" fillId="31" borderId="20" xfId="0" applyFont="1" applyFill="1" applyBorder="1" applyAlignment="1">
      <alignment horizontal="center"/>
    </xf>
    <xf numFmtId="0" fontId="5" fillId="31" borderId="21" xfId="0" applyFont="1" applyFill="1" applyBorder="1" applyAlignment="1">
      <alignment horizontal="center"/>
    </xf>
    <xf numFmtId="0" fontId="5" fillId="31" borderId="22" xfId="0" applyFont="1" applyFill="1" applyBorder="1" applyAlignment="1">
      <alignment horizontal="center"/>
    </xf>
    <xf numFmtId="0" fontId="21" fillId="26" borderId="2" xfId="0" applyFont="1" applyFill="1" applyBorder="1" applyAlignment="1">
      <alignment horizontal="center"/>
    </xf>
    <xf numFmtId="0" fontId="6" fillId="25" borderId="2" xfId="0" applyFont="1" applyFill="1" applyBorder="1" applyAlignment="1" applyProtection="1">
      <alignment horizontal="left" vertical="center"/>
      <protection locked="0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660066"/>
      <color rgb="FF544000"/>
      <color rgb="FF2A002A"/>
      <color rgb="FF1D3735"/>
      <color rgb="FF407874"/>
      <color rgb="FF3E2F00"/>
      <color rgb="FF002200"/>
      <color rgb="FF003300"/>
      <color rgb="FF005C00"/>
      <color rgb="FF483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gif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21167</xdr:colOff>
      <xdr:row>0</xdr:row>
      <xdr:rowOff>0</xdr:rowOff>
    </xdr:from>
    <xdr:to>
      <xdr:col>23</xdr:col>
      <xdr:colOff>433916</xdr:colOff>
      <xdr:row>44</xdr:row>
      <xdr:rowOff>179916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FF0C924-E6FB-45B9-B137-9BE4BA5E9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7" y="0"/>
          <a:ext cx="14530916" cy="8710083"/>
        </a:xfrm>
        <a:prstGeom prst="rect">
          <a:avLst/>
        </a:prstGeom>
      </xdr:spPr>
    </xdr:pic>
    <xdr:clientData/>
  </xdr:twoCellAnchor>
  <xdr:twoCellAnchor editAs="oneCell">
    <xdr:from>
      <xdr:col>6</xdr:col>
      <xdr:colOff>21164</xdr:colOff>
      <xdr:row>29</xdr:row>
      <xdr:rowOff>10583</xdr:rowOff>
    </xdr:from>
    <xdr:to>
      <xdr:col>16</xdr:col>
      <xdr:colOff>10584</xdr:colOff>
      <xdr:row>32</xdr:row>
      <xdr:rowOff>179915</xdr:rowOff>
    </xdr:to>
    <xdr:pic macro="[0]!IrParaOrcamentos">
      <xdr:nvPicPr>
        <xdr:cNvPr id="3" name="Imagem 2">
          <a:extLst>
            <a:ext uri="{FF2B5EF4-FFF2-40B4-BE49-F238E27FC236}">
              <a16:creationId xmlns:a16="http://schemas.microsoft.com/office/drawing/2014/main" id="{CD98EA6F-133F-4595-B10B-1B3E57F5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4164" y="5683250"/>
          <a:ext cx="6127753" cy="740832"/>
        </a:xfrm>
        <a:prstGeom prst="rect">
          <a:avLst/>
        </a:prstGeom>
      </xdr:spPr>
    </xdr:pic>
    <xdr:clientData/>
  </xdr:twoCellAnchor>
  <xdr:twoCellAnchor>
    <xdr:from>
      <xdr:col>5</xdr:col>
      <xdr:colOff>112569</xdr:colOff>
      <xdr:row>14</xdr:row>
      <xdr:rowOff>77939</xdr:rowOff>
    </xdr:from>
    <xdr:to>
      <xdr:col>9</xdr:col>
      <xdr:colOff>86591</xdr:colOff>
      <xdr:row>15</xdr:row>
      <xdr:rowOff>147204</xdr:rowOff>
    </xdr:to>
    <xdr:sp macro="" textlink="">
      <xdr:nvSpPr>
        <xdr:cNvPr id="4" name="Logo3" hidden="1">
          <a:extLst>
            <a:ext uri="{FF2B5EF4-FFF2-40B4-BE49-F238E27FC236}">
              <a16:creationId xmlns:a16="http://schemas.microsoft.com/office/drawing/2014/main" id="{2E7D67B2-3D9F-4A3C-8C29-52E988DB9A7D}"/>
            </a:ext>
          </a:extLst>
        </xdr:cNvPr>
        <xdr:cNvSpPr/>
      </xdr:nvSpPr>
      <xdr:spPr>
        <a:xfrm>
          <a:off x="3160569" y="2744939"/>
          <a:ext cx="2412422" cy="25976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112569</xdr:colOff>
      <xdr:row>6</xdr:row>
      <xdr:rowOff>77939</xdr:rowOff>
    </xdr:from>
    <xdr:to>
      <xdr:col>9</xdr:col>
      <xdr:colOff>86591</xdr:colOff>
      <xdr:row>7</xdr:row>
      <xdr:rowOff>147204</xdr:rowOff>
    </xdr:to>
    <xdr:sp macro="" textlink="">
      <xdr:nvSpPr>
        <xdr:cNvPr id="5" name="Logo3" hidden="1">
          <a:extLst>
            <a:ext uri="{FF2B5EF4-FFF2-40B4-BE49-F238E27FC236}">
              <a16:creationId xmlns:a16="http://schemas.microsoft.com/office/drawing/2014/main" id="{EE69074C-6248-4865-B09D-4BEA014B0FF0}"/>
            </a:ext>
          </a:extLst>
        </xdr:cNvPr>
        <xdr:cNvSpPr/>
      </xdr:nvSpPr>
      <xdr:spPr>
        <a:xfrm>
          <a:off x="3160569" y="1220939"/>
          <a:ext cx="2412422" cy="25976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10585</xdr:colOff>
      <xdr:row>13</xdr:row>
      <xdr:rowOff>31750</xdr:rowOff>
    </xdr:from>
    <xdr:to>
      <xdr:col>20</xdr:col>
      <xdr:colOff>39161</xdr:colOff>
      <xdr:row>13</xdr:row>
      <xdr:rowOff>31750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9919C483-8AB1-4A68-8511-C90B516876AA}"/>
            </a:ext>
          </a:extLst>
        </xdr:cNvPr>
        <xdr:cNvCxnSpPr/>
      </xdr:nvCxnSpPr>
      <xdr:spPr>
        <a:xfrm>
          <a:off x="1852085" y="2508250"/>
          <a:ext cx="10463743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10585</xdr:colOff>
      <xdr:row>20</xdr:row>
      <xdr:rowOff>14817</xdr:rowOff>
    </xdr:from>
    <xdr:to>
      <xdr:col>20</xdr:col>
      <xdr:colOff>39161</xdr:colOff>
      <xdr:row>20</xdr:row>
      <xdr:rowOff>14817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3DB3858A-EED2-47CD-AD9E-F43AD7C8E557}"/>
            </a:ext>
          </a:extLst>
        </xdr:cNvPr>
        <xdr:cNvCxnSpPr/>
      </xdr:nvCxnSpPr>
      <xdr:spPr>
        <a:xfrm>
          <a:off x="1852085" y="3824817"/>
          <a:ext cx="10463743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317496</xdr:colOff>
      <xdr:row>2</xdr:row>
      <xdr:rowOff>95252</xdr:rowOff>
    </xdr:from>
    <xdr:to>
      <xdr:col>19</xdr:col>
      <xdr:colOff>552356</xdr:colOff>
      <xdr:row>10</xdr:row>
      <xdr:rowOff>25311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5915843-DC51-473E-9AB8-AAEA8C9A7B86}"/>
            </a:ext>
          </a:extLst>
        </xdr:cNvPr>
        <xdr:cNvGrpSpPr/>
      </xdr:nvGrpSpPr>
      <xdr:grpSpPr>
        <a:xfrm>
          <a:off x="10752663" y="476252"/>
          <a:ext cx="1462526" cy="1454059"/>
          <a:chOff x="8773391" y="191799"/>
          <a:chExt cx="1454059" cy="1454059"/>
        </a:xfrm>
      </xdr:grpSpPr>
      <xdr:pic macro="[0]!AtualizarRobot">
        <xdr:nvPicPr>
          <xdr:cNvPr id="9" name="Logo2" hidden="1">
            <a:extLst>
              <a:ext uri="{FF2B5EF4-FFF2-40B4-BE49-F238E27FC236}">
                <a16:creationId xmlns:a16="http://schemas.microsoft.com/office/drawing/2014/main" id="{B7C79F65-9ABE-28AB-AF73-0D4EA80325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10" name="Logo1">
            <a:extLst>
              <a:ext uri="{FF2B5EF4-FFF2-40B4-BE49-F238E27FC236}">
                <a16:creationId xmlns:a16="http://schemas.microsoft.com/office/drawing/2014/main" id="{0D86331D-AF11-A764-CA3F-EA79DAB4F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26</xdr:row>
      <xdr:rowOff>25401</xdr:rowOff>
    </xdr:from>
    <xdr:to>
      <xdr:col>13</xdr:col>
      <xdr:colOff>423334</xdr:colOff>
      <xdr:row>27</xdr:row>
      <xdr:rowOff>63501</xdr:rowOff>
    </xdr:to>
    <xdr:pic macro="[0]!AbrirSiteMardSorf">
      <xdr:nvPicPr>
        <xdr:cNvPr id="11" name="Imagem 10">
          <a:extLst>
            <a:ext uri="{FF2B5EF4-FFF2-40B4-BE49-F238E27FC236}">
              <a16:creationId xmlns:a16="http://schemas.microsoft.com/office/drawing/2014/main" id="{FA451021-BAB3-4949-B6BD-22CBAE7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1167" y="4978401"/>
          <a:ext cx="3302000" cy="3767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19050</xdr:rowOff>
    </xdr:from>
    <xdr:to>
      <xdr:col>1</xdr:col>
      <xdr:colOff>1033091</xdr:colOff>
      <xdr:row>22</xdr:row>
      <xdr:rowOff>271349</xdr:rowOff>
    </xdr:to>
    <xdr:sp macro="[0]!LancarOrçam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047BABE-0D23-48A1-A54F-8EB30090B635}"/>
            </a:ext>
          </a:extLst>
        </xdr:cNvPr>
        <xdr:cNvSpPr/>
      </xdr:nvSpPr>
      <xdr:spPr>
        <a:xfrm>
          <a:off x="114300" y="4362450"/>
          <a:ext cx="1033091" cy="252299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twoCellAnchor>
  <xdr:twoCellAnchor>
    <xdr:from>
      <xdr:col>11</xdr:col>
      <xdr:colOff>1415823</xdr:colOff>
      <xdr:row>22</xdr:row>
      <xdr:rowOff>19050</xdr:rowOff>
    </xdr:from>
    <xdr:to>
      <xdr:col>13</xdr:col>
      <xdr:colOff>3824</xdr:colOff>
      <xdr:row>22</xdr:row>
      <xdr:rowOff>275811</xdr:rowOff>
    </xdr:to>
    <xdr:sp macro="[0]!Fecha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6EFD181-0BC1-4454-B9F7-7339C4C21667}"/>
            </a:ext>
          </a:extLst>
        </xdr:cNvPr>
        <xdr:cNvSpPr/>
      </xdr:nvSpPr>
      <xdr:spPr>
        <a:xfrm>
          <a:off x="9712098" y="4362450"/>
          <a:ext cx="1302626" cy="256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>
    <xdr:from>
      <xdr:col>5</xdr:col>
      <xdr:colOff>114300</xdr:colOff>
      <xdr:row>22</xdr:row>
      <xdr:rowOff>19050</xdr:rowOff>
    </xdr:from>
    <xdr:to>
      <xdr:col>7</xdr:col>
      <xdr:colOff>342900</xdr:colOff>
      <xdr:row>22</xdr:row>
      <xdr:rowOff>275811</xdr:rowOff>
    </xdr:to>
    <xdr:sp macro="[0]!Configuraca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D26E21B-6E39-4087-8C32-D04C758F4109}"/>
            </a:ext>
          </a:extLst>
        </xdr:cNvPr>
        <xdr:cNvSpPr/>
      </xdr:nvSpPr>
      <xdr:spPr>
        <a:xfrm>
          <a:off x="4257675" y="4362450"/>
          <a:ext cx="19812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CONFIGURAÇÕES</a:t>
          </a:r>
        </a:p>
      </xdr:txBody>
    </xdr:sp>
    <xdr:clientData/>
  </xdr:twoCellAnchor>
  <xdr:twoCellAnchor>
    <xdr:from>
      <xdr:col>1</xdr:col>
      <xdr:colOff>1061604</xdr:colOff>
      <xdr:row>22</xdr:row>
      <xdr:rowOff>19050</xdr:rowOff>
    </xdr:from>
    <xdr:to>
      <xdr:col>2</xdr:col>
      <xdr:colOff>837504</xdr:colOff>
      <xdr:row>22</xdr:row>
      <xdr:rowOff>271349</xdr:rowOff>
    </xdr:to>
    <xdr:sp macro="[0]!CancelarOrcamen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8240AF82-DCAD-45DE-B5BF-D06B4C569F97}"/>
            </a:ext>
          </a:extLst>
        </xdr:cNvPr>
        <xdr:cNvSpPr/>
      </xdr:nvSpPr>
      <xdr:spPr>
        <a:xfrm>
          <a:off x="1175904" y="4362450"/>
          <a:ext cx="1033200" cy="252299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CANCELAR</a:t>
          </a:r>
        </a:p>
      </xdr:txBody>
    </xdr:sp>
    <xdr:clientData/>
  </xdr:twoCellAnchor>
  <xdr:twoCellAnchor>
    <xdr:from>
      <xdr:col>7</xdr:col>
      <xdr:colOff>363743</xdr:colOff>
      <xdr:row>22</xdr:row>
      <xdr:rowOff>19050</xdr:rowOff>
    </xdr:from>
    <xdr:to>
      <xdr:col>9</xdr:col>
      <xdr:colOff>416126</xdr:colOff>
      <xdr:row>22</xdr:row>
      <xdr:rowOff>275811</xdr:rowOff>
    </xdr:to>
    <xdr:sp macro="[0]!SalvarPlanilh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D1B4D1D-AE45-4E82-B22B-61228412D43F}"/>
            </a:ext>
          </a:extLst>
        </xdr:cNvPr>
        <xdr:cNvSpPr/>
      </xdr:nvSpPr>
      <xdr:spPr>
        <a:xfrm>
          <a:off x="6259718" y="4362450"/>
          <a:ext cx="1547808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9</xdr:col>
      <xdr:colOff>438149</xdr:colOff>
      <xdr:row>22</xdr:row>
      <xdr:rowOff>19050</xdr:rowOff>
    </xdr:from>
    <xdr:to>
      <xdr:col>11</xdr:col>
      <xdr:colOff>1390649</xdr:colOff>
      <xdr:row>22</xdr:row>
      <xdr:rowOff>275811</xdr:rowOff>
    </xdr:to>
    <xdr:sp macro="[0]!ResetarOrcamento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9C4B162-793B-445B-ADA5-DC8BAC69A0BB}"/>
            </a:ext>
          </a:extLst>
        </xdr:cNvPr>
        <xdr:cNvSpPr/>
      </xdr:nvSpPr>
      <xdr:spPr>
        <a:xfrm>
          <a:off x="7829549" y="4362450"/>
          <a:ext cx="1857375" cy="256761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RESETAR ORÇAMENTOS</a:t>
          </a:r>
        </a:p>
      </xdr:txBody>
    </xdr:sp>
    <xdr:clientData/>
  </xdr:twoCellAnchor>
  <xdr:twoCellAnchor>
    <xdr:from>
      <xdr:col>2</xdr:col>
      <xdr:colOff>866775</xdr:colOff>
      <xdr:row>22</xdr:row>
      <xdr:rowOff>19050</xdr:rowOff>
    </xdr:from>
    <xdr:to>
      <xdr:col>5</xdr:col>
      <xdr:colOff>76200</xdr:colOff>
      <xdr:row>22</xdr:row>
      <xdr:rowOff>275811</xdr:rowOff>
    </xdr:to>
    <xdr:sp macro="[0]!Model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B95B8E2F-8672-44FF-9580-0FF7903ED170}"/>
            </a:ext>
          </a:extLst>
        </xdr:cNvPr>
        <xdr:cNvSpPr/>
      </xdr:nvSpPr>
      <xdr:spPr>
        <a:xfrm>
          <a:off x="2238375" y="4362450"/>
          <a:ext cx="19812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MODELOS</a:t>
          </a:r>
          <a:endParaRPr lang="pt-BR" sz="9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133350</xdr:colOff>
      <xdr:row>0</xdr:row>
      <xdr:rowOff>0</xdr:rowOff>
    </xdr:from>
    <xdr:to>
      <xdr:col>15</xdr:col>
      <xdr:colOff>205226</xdr:colOff>
      <xdr:row>6</xdr:row>
      <xdr:rowOff>177709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D8A379-F9BF-4271-B001-7356B442188E}"/>
            </a:ext>
          </a:extLst>
        </xdr:cNvPr>
        <xdr:cNvGrpSpPr/>
      </xdr:nvGrpSpPr>
      <xdr:grpSpPr>
        <a:xfrm>
          <a:off x="11239500" y="0"/>
          <a:ext cx="1462526" cy="1454059"/>
          <a:chOff x="8773391" y="191799"/>
          <a:chExt cx="1454059" cy="1454059"/>
        </a:xfrm>
      </xdr:grpSpPr>
      <xdr:pic macro="[0]!AtualizarRobot">
        <xdr:nvPicPr>
          <xdr:cNvPr id="7" name="Logo2" hidden="1">
            <a:extLst>
              <a:ext uri="{FF2B5EF4-FFF2-40B4-BE49-F238E27FC236}">
                <a16:creationId xmlns:a16="http://schemas.microsoft.com/office/drawing/2014/main" id="{048CC376-BA20-9FD8-3132-64D78BE2C2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8" name="Logo1">
            <a:extLst>
              <a:ext uri="{FF2B5EF4-FFF2-40B4-BE49-F238E27FC236}">
                <a16:creationId xmlns:a16="http://schemas.microsoft.com/office/drawing/2014/main" id="{88976B35-370F-D3C8-2A00-03536A9FAE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112569</xdr:colOff>
      <xdr:row>6</xdr:row>
      <xdr:rowOff>77939</xdr:rowOff>
    </xdr:from>
    <xdr:to>
      <xdr:col>16</xdr:col>
      <xdr:colOff>86591</xdr:colOff>
      <xdr:row>7</xdr:row>
      <xdr:rowOff>147204</xdr:rowOff>
    </xdr:to>
    <xdr:sp macro="" textlink="">
      <xdr:nvSpPr>
        <xdr:cNvPr id="12" name="Logo3" hidden="1">
          <a:extLst>
            <a:ext uri="{FF2B5EF4-FFF2-40B4-BE49-F238E27FC236}">
              <a16:creationId xmlns:a16="http://schemas.microsoft.com/office/drawing/2014/main" id="{BDBC5028-7F6D-041B-7C25-EFD853D6F339}"/>
            </a:ext>
          </a:extLst>
        </xdr:cNvPr>
        <xdr:cNvSpPr/>
      </xdr:nvSpPr>
      <xdr:spPr>
        <a:xfrm>
          <a:off x="10269683" y="1549984"/>
          <a:ext cx="1272885" cy="36367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14659</xdr:colOff>
      <xdr:row>5</xdr:row>
      <xdr:rowOff>21765</xdr:rowOff>
    </xdr:from>
    <xdr:to>
      <xdr:col>1</xdr:col>
      <xdr:colOff>173182</xdr:colOff>
      <xdr:row>5</xdr:row>
      <xdr:rowOff>274064</xdr:rowOff>
    </xdr:to>
    <xdr:sp macro="[0]!RadastrarMode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B72A71-97D0-2C64-F6DE-358A8210ADFC}"/>
            </a:ext>
          </a:extLst>
        </xdr:cNvPr>
        <xdr:cNvSpPr/>
      </xdr:nvSpPr>
      <xdr:spPr>
        <a:xfrm>
          <a:off x="14659" y="1182083"/>
          <a:ext cx="1033091" cy="252299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twoCellAnchor>
  <xdr:twoCellAnchor>
    <xdr:from>
      <xdr:col>10</xdr:col>
      <xdr:colOff>346364</xdr:colOff>
      <xdr:row>5</xdr:row>
      <xdr:rowOff>21765</xdr:rowOff>
    </xdr:from>
    <xdr:to>
      <xdr:col>11</xdr:col>
      <xdr:colOff>861013</xdr:colOff>
      <xdr:row>5</xdr:row>
      <xdr:rowOff>278526</xdr:rowOff>
    </xdr:to>
    <xdr:sp macro="[0]!Fech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4D753E0-08F8-4E78-BE8D-5592B23BED8C}"/>
            </a:ext>
          </a:extLst>
        </xdr:cNvPr>
        <xdr:cNvSpPr/>
      </xdr:nvSpPr>
      <xdr:spPr>
        <a:xfrm>
          <a:off x="8840932" y="1182083"/>
          <a:ext cx="1302626" cy="256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>
    <xdr:from>
      <xdr:col>2</xdr:col>
      <xdr:colOff>294410</xdr:colOff>
      <xdr:row>5</xdr:row>
      <xdr:rowOff>21765</xdr:rowOff>
    </xdr:from>
    <xdr:to>
      <xdr:col>4</xdr:col>
      <xdr:colOff>355178</xdr:colOff>
      <xdr:row>5</xdr:row>
      <xdr:rowOff>278526</xdr:rowOff>
    </xdr:to>
    <xdr:sp macro="[0]!Orcament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1919E75-2EC1-43D1-85F5-8C24E7A619AF}"/>
            </a:ext>
          </a:extLst>
        </xdr:cNvPr>
        <xdr:cNvSpPr/>
      </xdr:nvSpPr>
      <xdr:spPr>
        <a:xfrm>
          <a:off x="2138796" y="1182083"/>
          <a:ext cx="1731973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</a:p>
      </xdr:txBody>
    </xdr:sp>
    <xdr:clientData/>
  </xdr:twoCellAnchor>
  <xdr:twoCellAnchor>
    <xdr:from>
      <xdr:col>4</xdr:col>
      <xdr:colOff>372995</xdr:colOff>
      <xdr:row>5</xdr:row>
      <xdr:rowOff>21765</xdr:rowOff>
    </xdr:from>
    <xdr:to>
      <xdr:col>6</xdr:col>
      <xdr:colOff>468027</xdr:colOff>
      <xdr:row>5</xdr:row>
      <xdr:rowOff>278526</xdr:rowOff>
    </xdr:to>
    <xdr:sp macro="[0]!Configuraca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C1563D7-5A96-4D8C-8926-1A7BE6A86E79}"/>
            </a:ext>
          </a:extLst>
        </xdr:cNvPr>
        <xdr:cNvSpPr/>
      </xdr:nvSpPr>
      <xdr:spPr>
        <a:xfrm>
          <a:off x="3888586" y="1182083"/>
          <a:ext cx="17316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CONFIGURAÇÕES</a:t>
          </a:r>
        </a:p>
      </xdr:txBody>
    </xdr:sp>
    <xdr:clientData/>
  </xdr:twoCellAnchor>
  <xdr:twoCellAnchor>
    <xdr:from>
      <xdr:col>1</xdr:col>
      <xdr:colOff>201695</xdr:colOff>
      <xdr:row>5</xdr:row>
      <xdr:rowOff>21765</xdr:rowOff>
    </xdr:from>
    <xdr:to>
      <xdr:col>2</xdr:col>
      <xdr:colOff>265077</xdr:colOff>
      <xdr:row>5</xdr:row>
      <xdr:rowOff>274064</xdr:rowOff>
    </xdr:to>
    <xdr:sp macro="[0]!PrepararFormulari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B8EF34C-8EF2-4EC1-A81C-C0ACE0F367C4}"/>
            </a:ext>
          </a:extLst>
        </xdr:cNvPr>
        <xdr:cNvSpPr/>
      </xdr:nvSpPr>
      <xdr:spPr>
        <a:xfrm>
          <a:off x="1076263" y="1182083"/>
          <a:ext cx="1033200" cy="252299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CANCELAR</a:t>
          </a:r>
        </a:p>
      </xdr:txBody>
    </xdr:sp>
    <xdr:clientData/>
  </xdr:twoCellAnchor>
  <xdr:twoCellAnchor>
    <xdr:from>
      <xdr:col>6</xdr:col>
      <xdr:colOff>493568</xdr:colOff>
      <xdr:row>5</xdr:row>
      <xdr:rowOff>21765</xdr:rowOff>
    </xdr:from>
    <xdr:to>
      <xdr:col>8</xdr:col>
      <xdr:colOff>83555</xdr:colOff>
      <xdr:row>5</xdr:row>
      <xdr:rowOff>278526</xdr:rowOff>
    </xdr:to>
    <xdr:sp macro="[0]!SalvarPlanilh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0D160F8-D91A-45EC-A381-2F48FECFD619}"/>
            </a:ext>
          </a:extLst>
        </xdr:cNvPr>
        <xdr:cNvSpPr/>
      </xdr:nvSpPr>
      <xdr:spPr>
        <a:xfrm>
          <a:off x="5645727" y="1182083"/>
          <a:ext cx="1443033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8</xdr:col>
      <xdr:colOff>103908</xdr:colOff>
      <xdr:row>5</xdr:row>
      <xdr:rowOff>21765</xdr:rowOff>
    </xdr:from>
    <xdr:to>
      <xdr:col>10</xdr:col>
      <xdr:colOff>331210</xdr:colOff>
      <xdr:row>5</xdr:row>
      <xdr:rowOff>278526</xdr:rowOff>
    </xdr:to>
    <xdr:sp macro="[0]!ExcluirModelo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A629A169-C307-4149-A124-7BB16FB385DB}"/>
            </a:ext>
          </a:extLst>
        </xdr:cNvPr>
        <xdr:cNvSpPr/>
      </xdr:nvSpPr>
      <xdr:spPr>
        <a:xfrm>
          <a:off x="7109113" y="1182083"/>
          <a:ext cx="1716665" cy="256761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RESETAR MODELOS 3D</a:t>
          </a:r>
        </a:p>
      </xdr:txBody>
    </xdr:sp>
    <xdr:clientData/>
  </xdr:twoCellAnchor>
  <xdr:twoCellAnchor editAs="oneCell">
    <xdr:from>
      <xdr:col>12</xdr:col>
      <xdr:colOff>121226</xdr:colOff>
      <xdr:row>6</xdr:row>
      <xdr:rowOff>34642</xdr:rowOff>
    </xdr:from>
    <xdr:to>
      <xdr:col>16</xdr:col>
      <xdr:colOff>112568</xdr:colOff>
      <xdr:row>7</xdr:row>
      <xdr:rowOff>147209</xdr:rowOff>
    </xdr:to>
    <xdr:pic macro="[0]!MostrarLogo">
      <xdr:nvPicPr>
        <xdr:cNvPr id="11" name="Imagem 10">
          <a:extLst>
            <a:ext uri="{FF2B5EF4-FFF2-40B4-BE49-F238E27FC236}">
              <a16:creationId xmlns:a16="http://schemas.microsoft.com/office/drawing/2014/main" id="{16191AE8-8149-42D6-9918-078F8311F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8340" y="1506687"/>
          <a:ext cx="1290205" cy="406977"/>
        </a:xfrm>
        <a:prstGeom prst="rect">
          <a:avLst/>
        </a:prstGeom>
      </xdr:spPr>
    </xdr:pic>
    <xdr:clientData/>
  </xdr:twoCellAnchor>
  <xdr:twoCellAnchor>
    <xdr:from>
      <xdr:col>12</xdr:col>
      <xdr:colOff>60613</xdr:colOff>
      <xdr:row>0</xdr:row>
      <xdr:rowOff>60616</xdr:rowOff>
    </xdr:from>
    <xdr:to>
      <xdr:col>17</xdr:col>
      <xdr:colOff>16458</xdr:colOff>
      <xdr:row>6</xdr:row>
      <xdr:rowOff>42630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4C453C1-57C2-4DB8-AAFF-FF7DB73FE5B5}"/>
            </a:ext>
          </a:extLst>
        </xdr:cNvPr>
        <xdr:cNvGrpSpPr/>
      </xdr:nvGrpSpPr>
      <xdr:grpSpPr>
        <a:xfrm>
          <a:off x="10217727" y="60616"/>
          <a:ext cx="1462526" cy="1454059"/>
          <a:chOff x="8773391" y="191799"/>
          <a:chExt cx="1454059" cy="1454059"/>
        </a:xfrm>
      </xdr:grpSpPr>
      <xdr:pic macro="[0]!AtualizarRobot">
        <xdr:nvPicPr>
          <xdr:cNvPr id="14" name="Logo2" hidden="1">
            <a:extLst>
              <a:ext uri="{FF2B5EF4-FFF2-40B4-BE49-F238E27FC236}">
                <a16:creationId xmlns:a16="http://schemas.microsoft.com/office/drawing/2014/main" id="{25A3D345-D141-997F-CC9B-F12C49F1D4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15" name="Logo1">
            <a:extLst>
              <a:ext uri="{FF2B5EF4-FFF2-40B4-BE49-F238E27FC236}">
                <a16:creationId xmlns:a16="http://schemas.microsoft.com/office/drawing/2014/main" id="{82D03BEE-3828-1E9C-F33E-9D0D1157B5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127000</xdr:colOff>
      <xdr:row>9</xdr:row>
      <xdr:rowOff>21166</xdr:rowOff>
    </xdr:from>
    <xdr:to>
      <xdr:col>16</xdr:col>
      <xdr:colOff>412750</xdr:colOff>
      <xdr:row>10</xdr:row>
      <xdr:rowOff>137583</xdr:rowOff>
    </xdr:to>
    <xdr:sp macro="" textlink="">
      <xdr:nvSpPr>
        <xdr:cNvPr id="3" name="Logo3" hidden="1">
          <a:extLst>
            <a:ext uri="{FF2B5EF4-FFF2-40B4-BE49-F238E27FC236}">
              <a16:creationId xmlns:a16="http://schemas.microsoft.com/office/drawing/2014/main" id="{B0641AA3-8E71-68DA-1CAD-A24497257DED}"/>
            </a:ext>
          </a:extLst>
        </xdr:cNvPr>
        <xdr:cNvSpPr/>
      </xdr:nvSpPr>
      <xdr:spPr>
        <a:xfrm>
          <a:off x="10117667" y="1788583"/>
          <a:ext cx="2846916" cy="3175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16</xdr:col>
      <xdr:colOff>472865</xdr:colOff>
      <xdr:row>8</xdr:row>
      <xdr:rowOff>52918</xdr:rowOff>
    </xdr:from>
    <xdr:to>
      <xdr:col>17</xdr:col>
      <xdr:colOff>603253</xdr:colOff>
      <xdr:row>14</xdr:row>
      <xdr:rowOff>26780</xdr:rowOff>
    </xdr:to>
    <xdr:pic>
      <xdr:nvPicPr>
        <xdr:cNvPr id="13" name="Engernagens">
          <a:extLst>
            <a:ext uri="{FF2B5EF4-FFF2-40B4-BE49-F238E27FC236}">
              <a16:creationId xmlns:a16="http://schemas.microsoft.com/office/drawing/2014/main" id="{0F08C66E-E19E-B646-2A28-4232370BD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4698" y="1619251"/>
          <a:ext cx="1008805" cy="1148612"/>
        </a:xfrm>
        <a:prstGeom prst="rect">
          <a:avLst/>
        </a:prstGeom>
      </xdr:spPr>
    </xdr:pic>
    <xdr:clientData/>
  </xdr:twoCellAnchor>
  <xdr:twoCellAnchor editAs="oneCell">
    <xdr:from>
      <xdr:col>13</xdr:col>
      <xdr:colOff>31738</xdr:colOff>
      <xdr:row>8</xdr:row>
      <xdr:rowOff>85562</xdr:rowOff>
    </xdr:from>
    <xdr:to>
      <xdr:col>17</xdr:col>
      <xdr:colOff>677320</xdr:colOff>
      <xdr:row>23</xdr:row>
      <xdr:rowOff>158754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854715E-4607-4981-6081-A16D74A46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2405" y="1651895"/>
          <a:ext cx="4085166" cy="3036526"/>
        </a:xfrm>
        <a:prstGeom prst="rect">
          <a:avLst/>
        </a:prstGeom>
      </xdr:spPr>
    </xdr:pic>
    <xdr:clientData/>
  </xdr:twoCellAnchor>
  <xdr:twoCellAnchor>
    <xdr:from>
      <xdr:col>8</xdr:col>
      <xdr:colOff>325717</xdr:colOff>
      <xdr:row>24</xdr:row>
      <xdr:rowOff>72271</xdr:rowOff>
    </xdr:from>
    <xdr:to>
      <xdr:col>12</xdr:col>
      <xdr:colOff>658417</xdr:colOff>
      <xdr:row>25</xdr:row>
      <xdr:rowOff>134203</xdr:rowOff>
    </xdr:to>
    <xdr:sp macro="[0]!SalvarPlanilh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2EA64F5-0E84-4B89-8894-EB8ECCAE57C7}"/>
            </a:ext>
          </a:extLst>
        </xdr:cNvPr>
        <xdr:cNvSpPr/>
      </xdr:nvSpPr>
      <xdr:spPr>
        <a:xfrm>
          <a:off x="6269317" y="4729996"/>
          <a:ext cx="3114000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0</xdr:col>
      <xdr:colOff>0</xdr:colOff>
      <xdr:row>24</xdr:row>
      <xdr:rowOff>72271</xdr:rowOff>
    </xdr:from>
    <xdr:to>
      <xdr:col>3</xdr:col>
      <xdr:colOff>37425</xdr:colOff>
      <xdr:row>25</xdr:row>
      <xdr:rowOff>134203</xdr:rowOff>
    </xdr:to>
    <xdr:sp macro="[0]!Orcamen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D2D5180-E2F2-4C57-9D25-EF9668486D88}"/>
            </a:ext>
          </a:extLst>
        </xdr:cNvPr>
        <xdr:cNvSpPr/>
      </xdr:nvSpPr>
      <xdr:spPr>
        <a:xfrm>
          <a:off x="0" y="4729996"/>
          <a:ext cx="3114000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</a:p>
      </xdr:txBody>
    </xdr:sp>
    <xdr:clientData/>
  </xdr:twoCellAnchor>
  <xdr:twoCellAnchor>
    <xdr:from>
      <xdr:col>3</xdr:col>
      <xdr:colOff>54347</xdr:colOff>
      <xdr:row>24</xdr:row>
      <xdr:rowOff>72271</xdr:rowOff>
    </xdr:from>
    <xdr:to>
      <xdr:col>8</xdr:col>
      <xdr:colOff>299607</xdr:colOff>
      <xdr:row>25</xdr:row>
      <xdr:rowOff>134203</xdr:rowOff>
    </xdr:to>
    <xdr:sp macro="[0]!Model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AD95BD1-95A3-4173-A40D-FF223BD2F1C0}"/>
            </a:ext>
          </a:extLst>
        </xdr:cNvPr>
        <xdr:cNvSpPr/>
      </xdr:nvSpPr>
      <xdr:spPr>
        <a:xfrm>
          <a:off x="3130922" y="4729996"/>
          <a:ext cx="3112285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MODELOS</a:t>
          </a:r>
        </a:p>
      </xdr:txBody>
    </xdr:sp>
    <xdr:clientData/>
  </xdr:twoCellAnchor>
  <xdr:twoCellAnchor>
    <xdr:from>
      <xdr:col>12</xdr:col>
      <xdr:colOff>676276</xdr:colOff>
      <xdr:row>24</xdr:row>
      <xdr:rowOff>72271</xdr:rowOff>
    </xdr:from>
    <xdr:to>
      <xdr:col>15</xdr:col>
      <xdr:colOff>266701</xdr:colOff>
      <xdr:row>25</xdr:row>
      <xdr:rowOff>134203</xdr:rowOff>
    </xdr:to>
    <xdr:sp macro="[0]!ResetarSetup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C121364-32CC-4AFE-BF5C-A105EF5BD68B}"/>
            </a:ext>
          </a:extLst>
        </xdr:cNvPr>
        <xdr:cNvSpPr/>
      </xdr:nvSpPr>
      <xdr:spPr>
        <a:xfrm>
          <a:off x="9401176" y="4729996"/>
          <a:ext cx="2476500" cy="252432"/>
        </a:xfrm>
        <a:prstGeom prst="roundRect">
          <a:avLst/>
        </a:prstGeom>
        <a:gradFill flip="none" rotWithShape="1">
          <a:gsLst>
            <a:gs pos="0">
              <a:srgbClr val="6A310A">
                <a:shade val="30000"/>
                <a:satMod val="115000"/>
              </a:srgbClr>
            </a:gs>
            <a:gs pos="50000">
              <a:srgbClr val="6A310A">
                <a:shade val="67500"/>
                <a:satMod val="115000"/>
              </a:srgbClr>
            </a:gs>
            <a:gs pos="100000">
              <a:srgbClr val="6A310A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RESTAURAR</a:t>
          </a:r>
          <a:r>
            <a:rPr lang="pt-BR" sz="900" b="1">
              <a:solidFill>
                <a:srgbClr val="FF0000"/>
              </a:solidFill>
              <a:latin typeface="Arial Black" panose="020B0A04020102020204" pitchFamily="34" charset="0"/>
            </a:rPr>
            <a:t> </a:t>
          </a:r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CONDIGURAÇÕES</a:t>
          </a:r>
        </a:p>
      </xdr:txBody>
    </xdr:sp>
    <xdr:clientData/>
  </xdr:twoCellAnchor>
  <xdr:twoCellAnchor>
    <xdr:from>
      <xdr:col>15</xdr:col>
      <xdr:colOff>285749</xdr:colOff>
      <xdr:row>24</xdr:row>
      <xdr:rowOff>72271</xdr:rowOff>
    </xdr:from>
    <xdr:to>
      <xdr:col>17</xdr:col>
      <xdr:colOff>714374</xdr:colOff>
      <xdr:row>25</xdr:row>
      <xdr:rowOff>134203</xdr:rowOff>
    </xdr:to>
    <xdr:sp macro="[0]!Fech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4079FA0-DC45-4331-8256-D741E862903B}"/>
            </a:ext>
          </a:extLst>
        </xdr:cNvPr>
        <xdr:cNvSpPr/>
      </xdr:nvSpPr>
      <xdr:spPr>
        <a:xfrm>
          <a:off x="11896724" y="4729996"/>
          <a:ext cx="2181225" cy="252432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 editAs="oneCell">
    <xdr:from>
      <xdr:col>16</xdr:col>
      <xdr:colOff>819978</xdr:colOff>
      <xdr:row>10</xdr:row>
      <xdr:rowOff>95252</xdr:rowOff>
    </xdr:from>
    <xdr:to>
      <xdr:col>17</xdr:col>
      <xdr:colOff>404130</xdr:colOff>
      <xdr:row>13</xdr:row>
      <xdr:rowOff>55103</xdr:rowOff>
    </xdr:to>
    <xdr:pic macro="[0]!PosicionarPartesRoboMontado">
      <xdr:nvPicPr>
        <xdr:cNvPr id="2" name="Imagem 1">
          <a:extLst>
            <a:ext uri="{FF2B5EF4-FFF2-40B4-BE49-F238E27FC236}">
              <a16:creationId xmlns:a16="http://schemas.microsoft.com/office/drawing/2014/main" id="{6559160C-D9FE-47EC-96A8-E72DCC93A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6413" y="2049948"/>
          <a:ext cx="462108" cy="5396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488950</xdr:colOff>
      <xdr:row>17</xdr:row>
      <xdr:rowOff>95250</xdr:rowOff>
    </xdr:from>
    <xdr:to>
      <xdr:col>16</xdr:col>
      <xdr:colOff>115268</xdr:colOff>
      <xdr:row>21</xdr:row>
      <xdr:rowOff>93545</xdr:rowOff>
    </xdr:to>
    <xdr:pic>
      <xdr:nvPicPr>
        <xdr:cNvPr id="23" name="BraçoE">
          <a:extLst>
            <a:ext uri="{FF2B5EF4-FFF2-40B4-BE49-F238E27FC236}">
              <a16:creationId xmlns:a16="http://schemas.microsoft.com/office/drawing/2014/main" id="{93679AB4-A9B8-7F2D-91FE-510492B60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80900" y="3429000"/>
          <a:ext cx="502618" cy="779345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60325</xdr:colOff>
      <xdr:row>17</xdr:row>
      <xdr:rowOff>95250</xdr:rowOff>
    </xdr:from>
    <xdr:to>
      <xdr:col>14</xdr:col>
      <xdr:colOff>588507</xdr:colOff>
      <xdr:row>21</xdr:row>
      <xdr:rowOff>104134</xdr:rowOff>
    </xdr:to>
    <xdr:pic>
      <xdr:nvPicPr>
        <xdr:cNvPr id="22" name="braçod">
          <a:extLst>
            <a:ext uri="{FF2B5EF4-FFF2-40B4-BE49-F238E27FC236}">
              <a16:creationId xmlns:a16="http://schemas.microsoft.com/office/drawing/2014/main" id="{4C15211E-8ED3-CDF4-5387-D9949CC55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85500" y="3429000"/>
          <a:ext cx="528182" cy="789934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441325</xdr:colOff>
      <xdr:row>20</xdr:row>
      <xdr:rowOff>60325</xdr:rowOff>
    </xdr:from>
    <xdr:to>
      <xdr:col>15</xdr:col>
      <xdr:colOff>2171</xdr:colOff>
      <xdr:row>23</xdr:row>
      <xdr:rowOff>91106</xdr:rowOff>
    </xdr:to>
    <xdr:pic>
      <xdr:nvPicPr>
        <xdr:cNvPr id="24" name="PeD">
          <a:extLst>
            <a:ext uri="{FF2B5EF4-FFF2-40B4-BE49-F238E27FC236}">
              <a16:creationId xmlns:a16="http://schemas.microsoft.com/office/drawing/2014/main" id="{0E1F648B-3E8E-3B3D-925B-DA3972367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66500" y="3975100"/>
          <a:ext cx="427621" cy="630856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222250</xdr:colOff>
      <xdr:row>20</xdr:row>
      <xdr:rowOff>60325</xdr:rowOff>
    </xdr:from>
    <xdr:to>
      <xdr:col>15</xdr:col>
      <xdr:colOff>675418</xdr:colOff>
      <xdr:row>23</xdr:row>
      <xdr:rowOff>92164</xdr:rowOff>
    </xdr:to>
    <xdr:pic>
      <xdr:nvPicPr>
        <xdr:cNvPr id="25" name="PeE">
          <a:extLst>
            <a:ext uri="{FF2B5EF4-FFF2-40B4-BE49-F238E27FC236}">
              <a16:creationId xmlns:a16="http://schemas.microsoft.com/office/drawing/2014/main" id="{498FE88E-3BB4-35EF-46F9-A96407D04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14200" y="3975100"/>
          <a:ext cx="453168" cy="631914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301625</xdr:colOff>
      <xdr:row>10</xdr:row>
      <xdr:rowOff>196850</xdr:rowOff>
    </xdr:from>
    <xdr:to>
      <xdr:col>15</xdr:col>
      <xdr:colOff>788347</xdr:colOff>
      <xdr:row>17</xdr:row>
      <xdr:rowOff>65616</xdr:rowOff>
    </xdr:to>
    <xdr:pic>
      <xdr:nvPicPr>
        <xdr:cNvPr id="9" name="Cabeça">
          <a:extLst>
            <a:ext uri="{FF2B5EF4-FFF2-40B4-BE49-F238E27FC236}">
              <a16:creationId xmlns:a16="http://schemas.microsoft.com/office/drawing/2014/main" id="{AC84386E-BDB0-C06D-D4E4-60B0F90F6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354" t="1054" b="1821"/>
        <a:stretch>
          <a:fillRect/>
        </a:stretch>
      </xdr:blipFill>
      <xdr:spPr>
        <a:xfrm>
          <a:off x="11226800" y="2159000"/>
          <a:ext cx="1353497" cy="1240366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542925</xdr:colOff>
      <xdr:row>17</xdr:row>
      <xdr:rowOff>95250</xdr:rowOff>
    </xdr:from>
    <xdr:to>
      <xdr:col>15</xdr:col>
      <xdr:colOff>534858</xdr:colOff>
      <xdr:row>21</xdr:row>
      <xdr:rowOff>132883</xdr:rowOff>
    </xdr:to>
    <xdr:pic>
      <xdr:nvPicPr>
        <xdr:cNvPr id="16" name="Corpo2" hidden="1">
          <a:extLst>
            <a:ext uri="{FF2B5EF4-FFF2-40B4-BE49-F238E27FC236}">
              <a16:creationId xmlns:a16="http://schemas.microsoft.com/office/drawing/2014/main" id="{AA84CCA4-9C81-E0C4-30ED-FA5285E5F08B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9"/>
        <a:srcRect l="3465" t="1714" r="3939"/>
        <a:stretch>
          <a:fillRect/>
        </a:stretch>
      </xdr:blipFill>
      <xdr:spPr>
        <a:xfrm>
          <a:off x="11468100" y="3429000"/>
          <a:ext cx="858708" cy="818683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542925</xdr:colOff>
      <xdr:row>17</xdr:row>
      <xdr:rowOff>57150</xdr:rowOff>
    </xdr:from>
    <xdr:to>
      <xdr:col>15</xdr:col>
      <xdr:colOff>539339</xdr:colOff>
      <xdr:row>21</xdr:row>
      <xdr:rowOff>94192</xdr:rowOff>
    </xdr:to>
    <xdr:pic>
      <xdr:nvPicPr>
        <xdr:cNvPr id="12" name="Corpo1">
          <a:extLst>
            <a:ext uri="{FF2B5EF4-FFF2-40B4-BE49-F238E27FC236}">
              <a16:creationId xmlns:a16="http://schemas.microsoft.com/office/drawing/2014/main" id="{F64E8098-CCC0-C76D-09E3-6E278199E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2152" t="4750" r="3680" b="4317"/>
        <a:stretch>
          <a:fillRect/>
        </a:stretch>
      </xdr:blipFill>
      <xdr:spPr>
        <a:xfrm>
          <a:off x="11468100" y="3390900"/>
          <a:ext cx="863189" cy="818092"/>
        </a:xfrm>
        <a:prstGeom prst="rect">
          <a:avLst/>
        </a:prstGeom>
      </xdr:spPr>
    </xdr:pic>
    <xdr:clientData fLock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a:spPr>
      <a:bodyPr vertOverflow="clip" horzOverflow="clip" rtlCol="0" anchor="ctr"/>
      <a:lstStyle>
        <a:defPPr algn="ctr">
          <a:defRPr sz="900" b="1">
            <a:solidFill>
              <a:schemeClr val="tx1"/>
            </a:solidFill>
            <a:latin typeface="Arial Black" panose="020B0A04020102020204" pitchFamily="34" charset="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13721-38ED-44C1-956A-032D4E8ADCBD}">
  <sheetPr codeName="Planilha1"/>
  <dimension ref="C5:U33"/>
  <sheetViews>
    <sheetView showRowColHeaders="0" tabSelected="1" zoomScale="90" zoomScaleNormal="90" workbookViewId="0">
      <pane ySplit="48" topLeftCell="A97" activePane="bottomLeft" state="frozen"/>
      <selection pane="bottomLeft" activeCell="A49" sqref="A49:XFD49"/>
    </sheetView>
  </sheetViews>
  <sheetFormatPr defaultRowHeight="15" x14ac:dyDescent="0.25"/>
  <cols>
    <col min="1" max="16384" width="9.140625" style="165"/>
  </cols>
  <sheetData>
    <row r="5" spans="3:21" x14ac:dyDescent="0.25">
      <c r="C5" s="181" t="s">
        <v>163</v>
      </c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</row>
    <row r="6" spans="3:21" x14ac:dyDescent="0.25"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</row>
    <row r="7" spans="3:21" x14ac:dyDescent="0.25">
      <c r="C7" s="181"/>
      <c r="D7" s="181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</row>
    <row r="8" spans="3:21" x14ac:dyDescent="0.25"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</row>
    <row r="9" spans="3:21" x14ac:dyDescent="0.25"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</row>
    <row r="10" spans="3:21" x14ac:dyDescent="0.25"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</row>
    <row r="11" spans="3:21" x14ac:dyDescent="0.25"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</row>
    <row r="16" spans="3:21" x14ac:dyDescent="0.25">
      <c r="C16" s="180" t="s">
        <v>155</v>
      </c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</row>
    <row r="17" spans="3:21" x14ac:dyDescent="0.25"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</row>
    <row r="18" spans="3:21" x14ac:dyDescent="0.25"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</row>
    <row r="23" spans="3:21" x14ac:dyDescent="0.25">
      <c r="F23" s="176" t="s">
        <v>151</v>
      </c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</row>
    <row r="24" spans="3:21" x14ac:dyDescent="0.25"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</row>
    <row r="27" spans="3:21" ht="26.25" x14ac:dyDescent="0.25">
      <c r="F27" s="179" t="s">
        <v>152</v>
      </c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</row>
    <row r="30" spans="3:21" ht="15" customHeight="1" x14ac:dyDescent="0.25">
      <c r="G30" s="177" t="s">
        <v>153</v>
      </c>
      <c r="H30" s="178"/>
      <c r="I30" s="178"/>
      <c r="J30" s="178"/>
      <c r="K30" s="178"/>
      <c r="L30" s="178"/>
      <c r="M30" s="178"/>
      <c r="N30" s="178"/>
      <c r="O30" s="178"/>
      <c r="P30" s="178"/>
    </row>
    <row r="31" spans="3:21" ht="15" customHeight="1" x14ac:dyDescent="0.25">
      <c r="G31" s="177"/>
      <c r="H31" s="178"/>
      <c r="I31" s="178"/>
      <c r="J31" s="178"/>
      <c r="K31" s="178"/>
      <c r="L31" s="178"/>
      <c r="M31" s="178"/>
      <c r="N31" s="178"/>
      <c r="O31" s="178"/>
      <c r="P31" s="178"/>
    </row>
    <row r="32" spans="3:21" ht="15" customHeight="1" x14ac:dyDescent="0.25">
      <c r="G32" s="177"/>
      <c r="H32" s="178"/>
      <c r="I32" s="178"/>
      <c r="J32" s="178"/>
      <c r="K32" s="178"/>
      <c r="L32" s="178"/>
      <c r="M32" s="178"/>
      <c r="N32" s="178"/>
      <c r="O32" s="178"/>
      <c r="P32" s="178"/>
    </row>
    <row r="33" spans="7:16" ht="15" customHeight="1" x14ac:dyDescent="0.25">
      <c r="G33" s="177"/>
      <c r="H33" s="178"/>
      <c r="I33" s="178"/>
      <c r="J33" s="178"/>
      <c r="K33" s="178"/>
      <c r="L33" s="178"/>
      <c r="M33" s="178"/>
      <c r="N33" s="178"/>
      <c r="O33" s="178"/>
      <c r="P33" s="178"/>
    </row>
  </sheetData>
  <sheetProtection algorithmName="SHA-512" hashValue="aaK/WHU0AB7bHUf0lr71NV9HQwsfS20PYPYnd1UZwU/8xQqwCFd5h/nGNv/QSm1WnxLPUC0Jfbk0ED/6zjKewQ==" saltValue="nk8rjy6ksJ49h6bb1lcW7g==" spinCount="100000" sheet="1" objects="1" scenarios="1"/>
  <mergeCells count="5">
    <mergeCell ref="F23:Q24"/>
    <mergeCell ref="G30:P33"/>
    <mergeCell ref="F27:Q27"/>
    <mergeCell ref="C16:U18"/>
    <mergeCell ref="C5:U1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5FE52-DFDA-4E0E-89C1-5F2D8F59A1B4}">
  <sheetPr codeName="Planilha2"/>
  <dimension ref="A1:O25"/>
  <sheetViews>
    <sheetView showRowColHeaders="0" zoomScaleNormal="100" workbookViewId="0">
      <pane ySplit="25" topLeftCell="A29" activePane="bottomLeft" state="frozen"/>
      <selection pane="bottomLeft" activeCell="G16" sqref="G16:I16"/>
    </sheetView>
  </sheetViews>
  <sheetFormatPr defaultRowHeight="15" x14ac:dyDescent="0.25"/>
  <cols>
    <col min="1" max="1" width="1.7109375" style="105" customWidth="1"/>
    <col min="2" max="2" width="18.85546875" style="162" customWidth="1"/>
    <col min="3" max="3" width="14" style="162" customWidth="1"/>
    <col min="4" max="4" width="12.42578125" style="162" bestFit="1" customWidth="1"/>
    <col min="5" max="5" width="15.140625" style="162" customWidth="1"/>
    <col min="6" max="6" width="12" style="162" customWidth="1"/>
    <col min="7" max="7" width="14.28515625" style="162" bestFit="1" customWidth="1"/>
    <col min="8" max="8" width="11" style="162" bestFit="1" customWidth="1"/>
    <col min="9" max="9" width="11.42578125" style="163" bestFit="1" customWidth="1"/>
    <col min="10" max="10" width="13.5703125" style="162" customWidth="1"/>
    <col min="11" max="11" width="0.28515625" style="162" hidden="1" customWidth="1"/>
    <col min="12" max="12" width="22" style="162" bestFit="1" customWidth="1"/>
    <col min="13" max="13" width="18.7109375" style="162" customWidth="1"/>
    <col min="14" max="14" width="1.42578125" style="105" customWidth="1"/>
    <col min="15" max="15" width="20.85546875" style="1" customWidth="1"/>
    <col min="16" max="16384" width="9.140625" style="1"/>
  </cols>
  <sheetData>
    <row r="1" spans="2:15" ht="25.5" customHeight="1" thickBot="1" x14ac:dyDescent="0.45">
      <c r="B1" s="206" t="s">
        <v>118</v>
      </c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111"/>
    </row>
    <row r="2" spans="2:15" x14ac:dyDescent="0.25">
      <c r="B2" s="151" t="s">
        <v>107</v>
      </c>
      <c r="C2" s="227" t="s">
        <v>108</v>
      </c>
      <c r="D2" s="228"/>
      <c r="E2" s="152" t="s">
        <v>145</v>
      </c>
      <c r="F2" s="227" t="s">
        <v>106</v>
      </c>
      <c r="G2" s="260"/>
      <c r="H2" s="228"/>
      <c r="I2" s="152" t="s">
        <v>141</v>
      </c>
      <c r="J2" s="153" t="s">
        <v>114</v>
      </c>
      <c r="K2" s="112"/>
      <c r="L2" s="207" t="s">
        <v>116</v>
      </c>
      <c r="M2" s="208"/>
      <c r="N2" s="113"/>
    </row>
    <row r="3" spans="2:15" x14ac:dyDescent="0.25">
      <c r="B3" s="128"/>
      <c r="C3" s="185"/>
      <c r="D3" s="186"/>
      <c r="E3" s="129"/>
      <c r="F3" s="185"/>
      <c r="G3" s="261"/>
      <c r="H3" s="186"/>
      <c r="I3" s="129"/>
      <c r="J3" s="164">
        <v>0</v>
      </c>
      <c r="K3" s="112"/>
      <c r="L3" s="131" t="s">
        <v>121</v>
      </c>
      <c r="M3" s="132" t="e">
        <f>J4</f>
        <v>#VALUE!</v>
      </c>
      <c r="N3" s="112"/>
    </row>
    <row r="4" spans="2:15" x14ac:dyDescent="0.25">
      <c r="B4" s="148" t="s">
        <v>121</v>
      </c>
      <c r="C4" s="149" t="s">
        <v>109</v>
      </c>
      <c r="D4" s="262" t="s">
        <v>144</v>
      </c>
      <c r="E4" s="263"/>
      <c r="F4" s="262" t="s">
        <v>142</v>
      </c>
      <c r="G4" s="263"/>
      <c r="H4" s="262" t="s">
        <v>143</v>
      </c>
      <c r="I4" s="263"/>
      <c r="J4" s="150" t="e">
        <f>SUM(J5:J7)</f>
        <v>#VALUE!</v>
      </c>
      <c r="K4" s="112"/>
      <c r="L4" s="131" t="s">
        <v>136</v>
      </c>
      <c r="M4" s="132" t="e">
        <f>(SUM(D5:E7) + SUM(F5:G7)) * Setup!C24</f>
        <v>#VALUE!</v>
      </c>
      <c r="N4" s="112"/>
    </row>
    <row r="5" spans="2:15" x14ac:dyDescent="0.25">
      <c r="B5" s="123" t="s">
        <v>158</v>
      </c>
      <c r="C5" s="124" t="str">
        <f>IFERROR(VLOOKUP(B5,Setup!A1:C11,3,FALSE),"")</f>
        <v/>
      </c>
      <c r="D5" s="187"/>
      <c r="E5" s="188"/>
      <c r="F5" s="187"/>
      <c r="G5" s="188"/>
      <c r="H5" s="266"/>
      <c r="I5" s="267"/>
      <c r="J5" s="125" t="e">
        <f>SUM(D5+F5)*C5+H5</f>
        <v>#VALUE!</v>
      </c>
      <c r="K5" s="112"/>
      <c r="L5" s="131" t="s">
        <v>137</v>
      </c>
      <c r="M5" s="132" t="e">
        <f>SUM(H5:I7)+J12</f>
        <v>#VALUE!</v>
      </c>
      <c r="N5" s="112"/>
    </row>
    <row r="6" spans="2:15" x14ac:dyDescent="0.25">
      <c r="B6" s="123" t="s">
        <v>158</v>
      </c>
      <c r="C6" s="124" t="str">
        <f>IFERROR(VLOOKUP(B6,Setup!A1:C11,3,FALSE),"")</f>
        <v/>
      </c>
      <c r="D6" s="187"/>
      <c r="E6" s="188"/>
      <c r="F6" s="187"/>
      <c r="G6" s="188"/>
      <c r="H6" s="266"/>
      <c r="I6" s="267"/>
      <c r="J6" s="125" t="e">
        <f t="shared" ref="J6:J7" si="0">SUM(D6+F6)*C6+H6</f>
        <v>#VALUE!</v>
      </c>
      <c r="K6" s="112"/>
      <c r="L6" s="131" t="s">
        <v>122</v>
      </c>
      <c r="M6" s="132" t="e">
        <f>J8</f>
        <v>#VALUE!</v>
      </c>
      <c r="N6" s="112"/>
    </row>
    <row r="7" spans="2:15" x14ac:dyDescent="0.25">
      <c r="B7" s="123" t="s">
        <v>158</v>
      </c>
      <c r="C7" s="124" t="str">
        <f>IFERROR(VLOOKUP(B7,Setup!A1:C11,3,FALSE),"")</f>
        <v/>
      </c>
      <c r="D7" s="187"/>
      <c r="E7" s="188"/>
      <c r="F7" s="187"/>
      <c r="G7" s="188"/>
      <c r="H7" s="266"/>
      <c r="I7" s="267"/>
      <c r="J7" s="125" t="e">
        <f t="shared" si="0"/>
        <v>#VALUE!</v>
      </c>
      <c r="K7" s="112"/>
      <c r="L7" s="131" t="s">
        <v>123</v>
      </c>
      <c r="M7" s="132">
        <f>J17</f>
        <v>0</v>
      </c>
      <c r="N7" s="112"/>
    </row>
    <row r="8" spans="2:15" x14ac:dyDescent="0.25">
      <c r="B8" s="192" t="s">
        <v>138</v>
      </c>
      <c r="C8" s="191"/>
      <c r="D8" s="189" t="s">
        <v>139</v>
      </c>
      <c r="E8" s="190"/>
      <c r="F8" s="191"/>
      <c r="G8" s="189" t="s">
        <v>126</v>
      </c>
      <c r="H8" s="190"/>
      <c r="I8" s="191"/>
      <c r="J8" s="147" t="e">
        <f>SUM(J9:J11)</f>
        <v>#VALUE!</v>
      </c>
      <c r="K8" s="112"/>
      <c r="L8" s="133" t="s">
        <v>115</v>
      </c>
      <c r="M8" s="134" t="e">
        <f>J19</f>
        <v>#VALUE!</v>
      </c>
      <c r="N8" s="114"/>
      <c r="O8" s="229" t="s">
        <v>135</v>
      </c>
    </row>
    <row r="9" spans="2:15" x14ac:dyDescent="0.25">
      <c r="B9" s="202" t="s">
        <v>161</v>
      </c>
      <c r="C9" s="198"/>
      <c r="D9" s="199" t="str">
        <f>IFERROR(VLOOKUP(B9,Setup!K1:R27,8,FALSE),"")</f>
        <v/>
      </c>
      <c r="E9" s="200"/>
      <c r="F9" s="201"/>
      <c r="G9" s="196"/>
      <c r="H9" s="197"/>
      <c r="I9" s="198"/>
      <c r="J9" s="126" t="e">
        <f>D9*G9</f>
        <v>#VALUE!</v>
      </c>
      <c r="K9" s="112"/>
      <c r="L9" s="209" t="s">
        <v>119</v>
      </c>
      <c r="M9" s="210"/>
      <c r="N9" s="112"/>
      <c r="O9" s="230"/>
    </row>
    <row r="10" spans="2:15" x14ac:dyDescent="0.25">
      <c r="B10" s="202" t="s">
        <v>161</v>
      </c>
      <c r="C10" s="198"/>
      <c r="D10" s="199" t="str">
        <f>IFERROR(VLOOKUP(B10,Setup!K2:R27,8,FALSE),"")</f>
        <v/>
      </c>
      <c r="E10" s="200"/>
      <c r="F10" s="201"/>
      <c r="G10" s="196"/>
      <c r="H10" s="197"/>
      <c r="I10" s="198"/>
      <c r="J10" s="126" t="e">
        <f t="shared" ref="J10:J11" si="1">D10*G10</f>
        <v>#VALUE!</v>
      </c>
      <c r="K10" s="112"/>
      <c r="L10" s="131" t="s">
        <v>124</v>
      </c>
      <c r="M10" s="135">
        <f>(SUM(D5:E7)+SUM(F5:G7))</f>
        <v>0</v>
      </c>
      <c r="N10" s="112"/>
      <c r="O10" s="230"/>
    </row>
    <row r="11" spans="2:15" x14ac:dyDescent="0.25">
      <c r="B11" s="202" t="s">
        <v>161</v>
      </c>
      <c r="C11" s="198"/>
      <c r="D11" s="199" t="str">
        <f>IFERROR(VLOOKUP(B11,Setup!K1:R27,8,FALSE),"")</f>
        <v/>
      </c>
      <c r="E11" s="200"/>
      <c r="F11" s="201"/>
      <c r="G11" s="196"/>
      <c r="H11" s="197"/>
      <c r="I11" s="198"/>
      <c r="J11" s="126" t="e">
        <f t="shared" si="1"/>
        <v>#VALUE!</v>
      </c>
      <c r="K11" s="112"/>
      <c r="L11" s="131" t="s">
        <v>125</v>
      </c>
      <c r="M11" s="135">
        <f>(SUM(D5:E7)+SUM(F5:G7)+SUM(G9:I11))</f>
        <v>0</v>
      </c>
      <c r="N11" s="112"/>
      <c r="O11" s="230"/>
    </row>
    <row r="12" spans="2:15" x14ac:dyDescent="0.25">
      <c r="B12" s="265" t="s">
        <v>111</v>
      </c>
      <c r="C12" s="195"/>
      <c r="D12" s="193" t="s">
        <v>156</v>
      </c>
      <c r="E12" s="194"/>
      <c r="F12" s="195"/>
      <c r="G12" s="193" t="s">
        <v>112</v>
      </c>
      <c r="H12" s="194"/>
      <c r="I12" s="195"/>
      <c r="J12" s="146" t="e">
        <f>SUM(J13:J15)</f>
        <v>#VALUE!</v>
      </c>
      <c r="K12" s="112"/>
      <c r="L12" s="131" t="s">
        <v>126</v>
      </c>
      <c r="M12" s="135">
        <f>SUM(G9:I11)*J3</f>
        <v>0</v>
      </c>
      <c r="N12" s="112"/>
      <c r="O12" s="230"/>
    </row>
    <row r="13" spans="2:15" x14ac:dyDescent="0.25">
      <c r="B13" s="218" t="s">
        <v>160</v>
      </c>
      <c r="C13" s="205"/>
      <c r="D13" s="219" t="str">
        <f>IFERROR(VLOOKUP(B13,Setup!F1:I21,4,FALSE),"")</f>
        <v/>
      </c>
      <c r="E13" s="220"/>
      <c r="F13" s="221"/>
      <c r="G13" s="203"/>
      <c r="H13" s="204"/>
      <c r="I13" s="205"/>
      <c r="J13" s="127" t="e">
        <f>D13*G13</f>
        <v>#VALUE!</v>
      </c>
      <c r="K13" s="112"/>
      <c r="L13" s="131" t="s">
        <v>127</v>
      </c>
      <c r="M13" s="136">
        <f>SUM(G13:I15)*J3</f>
        <v>0</v>
      </c>
      <c r="N13" s="112"/>
      <c r="O13" s="230"/>
    </row>
    <row r="14" spans="2:15" x14ac:dyDescent="0.25">
      <c r="B14" s="218" t="s">
        <v>160</v>
      </c>
      <c r="C14" s="205"/>
      <c r="D14" s="219" t="str">
        <f>IFERROR(VLOOKUP(B14,Setup!F1:I21,4,FALSE),"")</f>
        <v/>
      </c>
      <c r="E14" s="220"/>
      <c r="F14" s="221"/>
      <c r="G14" s="203"/>
      <c r="H14" s="204"/>
      <c r="I14" s="205"/>
      <c r="J14" s="127" t="e">
        <f t="shared" ref="J14:J15" si="2">D14*G14</f>
        <v>#VALUE!</v>
      </c>
      <c r="K14" s="112"/>
      <c r="L14" s="131" t="s">
        <v>128</v>
      </c>
      <c r="M14" s="135">
        <f>J3</f>
        <v>0</v>
      </c>
      <c r="N14" s="112"/>
      <c r="O14" s="230"/>
    </row>
    <row r="15" spans="2:15" x14ac:dyDescent="0.25">
      <c r="B15" s="218" t="s">
        <v>160</v>
      </c>
      <c r="C15" s="205"/>
      <c r="D15" s="219" t="str">
        <f>IFERROR(VLOOKUP(B15,Setup!F1:I21,4,FALSE),"")</f>
        <v/>
      </c>
      <c r="E15" s="220"/>
      <c r="F15" s="221"/>
      <c r="G15" s="203"/>
      <c r="H15" s="204"/>
      <c r="I15" s="205"/>
      <c r="J15" s="127" t="e">
        <f t="shared" si="2"/>
        <v>#VALUE!</v>
      </c>
      <c r="K15" s="112"/>
      <c r="L15" s="131" t="s">
        <v>129</v>
      </c>
      <c r="M15" s="132" t="e">
        <f>SUM(M3:M6)</f>
        <v>#VALUE!</v>
      </c>
      <c r="N15" s="112"/>
      <c r="O15" s="230"/>
    </row>
    <row r="16" spans="2:15" x14ac:dyDescent="0.25">
      <c r="B16" s="222" t="s">
        <v>146</v>
      </c>
      <c r="C16" s="223"/>
      <c r="D16" s="224" t="str">
        <f>Setup!B24</f>
        <v>Valor Mensal</v>
      </c>
      <c r="E16" s="225"/>
      <c r="F16" s="226"/>
      <c r="G16" s="224">
        <v>0</v>
      </c>
      <c r="H16" s="225"/>
      <c r="I16" s="226"/>
      <c r="J16" s="158">
        <f>G16*SUM(D5+F6)</f>
        <v>0</v>
      </c>
      <c r="K16" s="112"/>
      <c r="L16" s="209" t="s">
        <v>120</v>
      </c>
      <c r="M16" s="210"/>
      <c r="N16" s="114"/>
      <c r="O16" s="230"/>
    </row>
    <row r="17" spans="2:15" x14ac:dyDescent="0.25">
      <c r="B17" s="231" t="s">
        <v>113</v>
      </c>
      <c r="C17" s="232"/>
      <c r="D17" s="233"/>
      <c r="E17" s="234" t="s">
        <v>110</v>
      </c>
      <c r="F17" s="233"/>
      <c r="G17" s="234" t="s">
        <v>114</v>
      </c>
      <c r="H17" s="232"/>
      <c r="I17" s="233"/>
      <c r="J17" s="154">
        <f>J18</f>
        <v>0</v>
      </c>
      <c r="K17" s="112"/>
      <c r="L17" s="131" t="s">
        <v>130</v>
      </c>
      <c r="M17" s="132" t="e">
        <f>SUM(M3:M6)*M14</f>
        <v>#VALUE!</v>
      </c>
      <c r="N17" s="112"/>
      <c r="O17" s="230"/>
    </row>
    <row r="18" spans="2:15" ht="15.75" thickBot="1" x14ac:dyDescent="0.3">
      <c r="B18" s="235" t="s">
        <v>9</v>
      </c>
      <c r="C18" s="216"/>
      <c r="D18" s="217"/>
      <c r="E18" s="236">
        <f>IFERROR(VLOOKUP(B18,Setup!K20:M24,3,FALSE),"")</f>
        <v>0</v>
      </c>
      <c r="F18" s="237"/>
      <c r="G18" s="215"/>
      <c r="H18" s="216"/>
      <c r="I18" s="217"/>
      <c r="J18" s="130">
        <f>E18*G18</f>
        <v>0</v>
      </c>
      <c r="K18" s="112"/>
      <c r="L18" s="159" t="s">
        <v>74</v>
      </c>
      <c r="M18" s="137">
        <f>IFERROR(VLOOKUP(L18,Setup!T1:U21,2,FALSE),"Sem Margem")</f>
        <v>1</v>
      </c>
      <c r="N18" s="112"/>
      <c r="O18" s="230"/>
    </row>
    <row r="19" spans="2:15" x14ac:dyDescent="0.25">
      <c r="B19" s="211" t="s">
        <v>115</v>
      </c>
      <c r="C19" s="212"/>
      <c r="D19" s="213" t="s">
        <v>140</v>
      </c>
      <c r="E19" s="214"/>
      <c r="F19" s="212"/>
      <c r="G19" s="213" t="s">
        <v>114</v>
      </c>
      <c r="H19" s="214"/>
      <c r="I19" s="212"/>
      <c r="J19" s="155" t="e">
        <f>SUM(J20:J22)</f>
        <v>#VALUE!</v>
      </c>
      <c r="K19" s="112"/>
      <c r="L19" s="156" t="s">
        <v>132</v>
      </c>
      <c r="M19" s="157">
        <v>0.1</v>
      </c>
      <c r="N19" s="112"/>
      <c r="O19" s="230"/>
    </row>
    <row r="20" spans="2:15" x14ac:dyDescent="0.25">
      <c r="B20" s="246" t="s">
        <v>160</v>
      </c>
      <c r="C20" s="247"/>
      <c r="D20" s="248" t="str">
        <f>IFERROR(VLOOKUP(B20,Setup!F22:II24,4,FALSE),"")</f>
        <v/>
      </c>
      <c r="E20" s="249"/>
      <c r="F20" s="250"/>
      <c r="G20" s="251"/>
      <c r="H20" s="252"/>
      <c r="I20" s="247"/>
      <c r="J20" s="144" t="e">
        <f>D20*G20</f>
        <v>#VALUE!</v>
      </c>
      <c r="K20" s="112"/>
      <c r="L20" s="138" t="s">
        <v>131</v>
      </c>
      <c r="M20" s="139" t="e">
        <f>M22*M19</f>
        <v>#VALUE!</v>
      </c>
      <c r="N20" s="112"/>
      <c r="O20" s="230"/>
    </row>
    <row r="21" spans="2:15" x14ac:dyDescent="0.25">
      <c r="B21" s="246" t="s">
        <v>160</v>
      </c>
      <c r="C21" s="247"/>
      <c r="D21" s="256" t="str">
        <f>IFERROR(VLOOKUP(B21,Setup!F2:II24,4,FALSE),"")</f>
        <v/>
      </c>
      <c r="E21" s="257"/>
      <c r="F21" s="258"/>
      <c r="G21" s="253"/>
      <c r="H21" s="254"/>
      <c r="I21" s="255"/>
      <c r="J21" s="144" t="e">
        <f t="shared" ref="J21:J22" si="3">D21*G21</f>
        <v>#VALUE!</v>
      </c>
      <c r="K21" s="112"/>
      <c r="L21" s="140" t="s">
        <v>133</v>
      </c>
      <c r="M21" s="141" t="e">
        <f>M22/M18-M17</f>
        <v>#VALUE!</v>
      </c>
      <c r="N21" s="112"/>
      <c r="O21" s="230"/>
    </row>
    <row r="22" spans="2:15" ht="15.75" thickBot="1" x14ac:dyDescent="0.3">
      <c r="B22" s="244" t="s">
        <v>160</v>
      </c>
      <c r="C22" s="245"/>
      <c r="D22" s="241" t="str">
        <f>IFERROR(VLOOKUP(B22,Setup!F22:II24,4,FALSE),"")</f>
        <v/>
      </c>
      <c r="E22" s="242"/>
      <c r="F22" s="243"/>
      <c r="G22" s="238"/>
      <c r="H22" s="239"/>
      <c r="I22" s="240"/>
      <c r="J22" s="145" t="e">
        <f t="shared" si="3"/>
        <v>#VALUE!</v>
      </c>
      <c r="K22" s="105"/>
      <c r="L22" s="142" t="s">
        <v>134</v>
      </c>
      <c r="M22" s="143" t="e">
        <f>M17*M18+M17</f>
        <v>#VALUE!</v>
      </c>
      <c r="O22" s="230"/>
    </row>
    <row r="23" spans="2:15" ht="22.5" customHeight="1" x14ac:dyDescent="0.25">
      <c r="B23" s="264"/>
      <c r="C23" s="264"/>
      <c r="D23" s="264"/>
      <c r="E23" s="264"/>
      <c r="F23" s="264"/>
      <c r="G23" s="264"/>
      <c r="H23" s="264"/>
      <c r="I23" s="264"/>
      <c r="J23" s="264"/>
      <c r="K23" s="264"/>
      <c r="L23" s="264"/>
      <c r="M23" s="264"/>
      <c r="N23" s="110"/>
      <c r="O23" s="230"/>
    </row>
    <row r="24" spans="2:15" ht="21" customHeight="1" x14ac:dyDescent="0.25">
      <c r="B24" s="259" t="s">
        <v>117</v>
      </c>
      <c r="C24" s="259"/>
      <c r="D24" s="259"/>
      <c r="E24" s="259"/>
      <c r="F24" s="259"/>
      <c r="G24" s="259"/>
      <c r="H24" s="259"/>
      <c r="I24" s="259"/>
      <c r="J24" s="259"/>
      <c r="K24" s="259"/>
      <c r="L24" s="259"/>
      <c r="M24" s="259"/>
    </row>
    <row r="25" spans="2:15" x14ac:dyDescent="0.25">
      <c r="B25" s="160" t="s">
        <v>148</v>
      </c>
      <c r="C25" s="182" t="s">
        <v>108</v>
      </c>
      <c r="D25" s="183"/>
      <c r="E25" s="161" t="s">
        <v>145</v>
      </c>
      <c r="F25" s="184" t="s">
        <v>149</v>
      </c>
      <c r="G25" s="184"/>
      <c r="H25" s="160" t="s">
        <v>113</v>
      </c>
      <c r="I25" s="160" t="s">
        <v>150</v>
      </c>
      <c r="J25" s="160" t="s">
        <v>132</v>
      </c>
      <c r="K25" s="160"/>
      <c r="L25" s="160" t="s">
        <v>147</v>
      </c>
      <c r="M25" s="160" t="s">
        <v>134</v>
      </c>
    </row>
  </sheetData>
  <sheetProtection algorithmName="SHA-512" hashValue="OX6iJ1GsGdQSnxul2Ic3hbG0AHkojmJAbgLhXjl56Lul9DJIRiNnMlaprxPDHm8Q+nei0knQOxibtIbzOhzTkw==" saltValue="XK10/aA/ZJCZB5Fq6rxQuQ==" spinCount="100000" sheet="1" objects="1" scenarios="1"/>
  <mergeCells count="70">
    <mergeCell ref="G10:I10"/>
    <mergeCell ref="F6:G6"/>
    <mergeCell ref="F7:G7"/>
    <mergeCell ref="H5:I5"/>
    <mergeCell ref="H6:I6"/>
    <mergeCell ref="H7:I7"/>
    <mergeCell ref="B24:M24"/>
    <mergeCell ref="F2:H2"/>
    <mergeCell ref="F3:H3"/>
    <mergeCell ref="D4:E4"/>
    <mergeCell ref="F4:G4"/>
    <mergeCell ref="H4:I4"/>
    <mergeCell ref="D5:E5"/>
    <mergeCell ref="F5:G5"/>
    <mergeCell ref="B23:M23"/>
    <mergeCell ref="L16:M16"/>
    <mergeCell ref="D14:F14"/>
    <mergeCell ref="G14:I14"/>
    <mergeCell ref="B11:C11"/>
    <mergeCell ref="D11:F11"/>
    <mergeCell ref="G11:I11"/>
    <mergeCell ref="B12:C12"/>
    <mergeCell ref="O8:O23"/>
    <mergeCell ref="B17:D17"/>
    <mergeCell ref="E17:F17"/>
    <mergeCell ref="G17:I17"/>
    <mergeCell ref="B18:D18"/>
    <mergeCell ref="E18:F18"/>
    <mergeCell ref="G22:I22"/>
    <mergeCell ref="D22:F22"/>
    <mergeCell ref="B22:C22"/>
    <mergeCell ref="B20:C20"/>
    <mergeCell ref="D20:F20"/>
    <mergeCell ref="G20:I20"/>
    <mergeCell ref="G21:I21"/>
    <mergeCell ref="B21:C21"/>
    <mergeCell ref="D21:F21"/>
    <mergeCell ref="B14:C14"/>
    <mergeCell ref="B1:M1"/>
    <mergeCell ref="L2:M2"/>
    <mergeCell ref="L9:M9"/>
    <mergeCell ref="B19:C19"/>
    <mergeCell ref="D19:F19"/>
    <mergeCell ref="G19:I19"/>
    <mergeCell ref="G18:I18"/>
    <mergeCell ref="B15:C15"/>
    <mergeCell ref="D15:F15"/>
    <mergeCell ref="G15:I15"/>
    <mergeCell ref="B16:C16"/>
    <mergeCell ref="D16:F16"/>
    <mergeCell ref="G16:I16"/>
    <mergeCell ref="B13:C13"/>
    <mergeCell ref="D13:F13"/>
    <mergeCell ref="C2:D2"/>
    <mergeCell ref="C25:D25"/>
    <mergeCell ref="F25:G25"/>
    <mergeCell ref="C3:D3"/>
    <mergeCell ref="D6:E6"/>
    <mergeCell ref="D7:E7"/>
    <mergeCell ref="G8:I8"/>
    <mergeCell ref="D8:F8"/>
    <mergeCell ref="B8:C8"/>
    <mergeCell ref="D12:F12"/>
    <mergeCell ref="G12:I12"/>
    <mergeCell ref="G9:I9"/>
    <mergeCell ref="D9:F9"/>
    <mergeCell ref="B9:C9"/>
    <mergeCell ref="B10:C10"/>
    <mergeCell ref="D10:F10"/>
    <mergeCell ref="G13:I13"/>
  </mergeCells>
  <phoneticPr fontId="7" type="noConversion"/>
  <pageMargins left="0.511811024" right="0.511811024" top="0.78740157499999996" bottom="0.78740157499999996" header="0.31496062000000002" footer="0.31496062000000002"/>
  <ignoredErrors>
    <ignoredError sqref="E18" unlockedFormula="1"/>
    <ignoredError sqref="J12" evalError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0A8A65-B690-497F-8A32-2033488B4777}">
          <x14:formula1>
            <xm:f>Setup!$F$21:$F$24</xm:f>
          </x14:formula1>
          <xm:sqref>B21:C22</xm:sqref>
        </x14:dataValidation>
        <x14:dataValidation type="list" allowBlank="1" showInputMessage="1" showErrorMessage="1" xr:uid="{55ACCE53-049E-49CA-A83F-24BA7152124A}">
          <x14:formula1>
            <xm:f>Setup!$K$20:$K$24</xm:f>
          </x14:formula1>
          <xm:sqref>B18:D18</xm:sqref>
        </x14:dataValidation>
        <x14:dataValidation type="list" allowBlank="1" showInputMessage="1" showErrorMessage="1" xr:uid="{9135D80D-4CDC-4C48-A78B-850B3A1EBDB8}">
          <x14:formula1>
            <xm:f>Setup!$K$1:$K$8</xm:f>
          </x14:formula1>
          <xm:sqref>B9:C11</xm:sqref>
        </x14:dataValidation>
        <x14:dataValidation type="list" allowBlank="1" showInputMessage="1" showErrorMessage="1" xr:uid="{819AFB3B-B20D-4AE5-A4FF-DC6175CC6E81}">
          <x14:formula1>
            <xm:f>Setup!$A$1:$A$11</xm:f>
          </x14:formula1>
          <xm:sqref>B5:B7</xm:sqref>
        </x14:dataValidation>
        <x14:dataValidation type="list" allowBlank="1" showInputMessage="1" showErrorMessage="1" xr:uid="{7B1B37A1-9AE0-4799-A270-0939BC5021E7}">
          <x14:formula1>
            <xm:f>Setup!$T$1:$T$21</xm:f>
          </x14:formula1>
          <xm:sqref>L18</xm:sqref>
        </x14:dataValidation>
        <x14:dataValidation type="list" allowBlank="1" showInputMessage="1" showErrorMessage="1" xr:uid="{74169540-539B-4D40-92ED-B1CE8AD62646}">
          <x14:formula1>
            <xm:f>Setup!$F$22:$F$24</xm:f>
          </x14:formula1>
          <xm:sqref>B20:C20</xm:sqref>
        </x14:dataValidation>
        <x14:dataValidation type="list" allowBlank="1" showInputMessage="1" showErrorMessage="1" xr:uid="{300EB59C-26C8-4FA9-A2E1-400FEA992993}">
          <x14:formula1>
            <xm:f>Setup!$F$1:$F$21</xm:f>
          </x14:formula1>
          <xm:sqref>B13:C15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00B92-DCA2-40E0-90BD-32C9EDC80A51}">
  <sheetPr codeName="Planilha3"/>
  <dimension ref="A1:Q8"/>
  <sheetViews>
    <sheetView showRowColHeaders="0" zoomScale="110" zoomScaleNormal="110" workbookViewId="0">
      <pane ySplit="8" topLeftCell="A9" activePane="bottomLeft" state="frozen"/>
      <selection pane="bottomLeft" activeCell="D3" sqref="D3"/>
    </sheetView>
  </sheetViews>
  <sheetFormatPr defaultRowHeight="15" x14ac:dyDescent="0.25"/>
  <cols>
    <col min="1" max="1" width="13.140625" style="31" customWidth="1"/>
    <col min="2" max="2" width="14.5703125" style="31" customWidth="1"/>
    <col min="3" max="3" width="12" style="32" customWidth="1"/>
    <col min="4" max="4" width="13.140625" style="33" bestFit="1" customWidth="1"/>
    <col min="5" max="5" width="11.42578125" style="31" customWidth="1"/>
    <col min="6" max="6" width="13.140625" style="32" bestFit="1" customWidth="1"/>
    <col min="7" max="7" width="13.5703125" style="33" customWidth="1"/>
    <col min="8" max="8" width="14.140625" style="31" bestFit="1" customWidth="1"/>
    <col min="9" max="9" width="10.7109375" style="32" bestFit="1" customWidth="1"/>
    <col min="10" max="10" width="11.5703125" style="33" customWidth="1"/>
    <col min="11" max="11" width="11.85546875" style="33" customWidth="1"/>
    <col min="12" max="12" width="13.140625" style="33" bestFit="1" customWidth="1"/>
    <col min="13" max="13" width="19.42578125" style="1" customWidth="1"/>
    <col min="14" max="16" width="19.5703125" hidden="1" customWidth="1"/>
    <col min="17" max="17" width="3.140625" style="16" customWidth="1"/>
    <col min="18" max="16384" width="9.140625" style="1"/>
  </cols>
  <sheetData>
    <row r="1" spans="1:17" ht="21.75" thickBot="1" x14ac:dyDescent="0.3">
      <c r="A1" s="273" t="s">
        <v>154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</row>
    <row r="2" spans="1:17" ht="24" customHeight="1" thickBot="1" x14ac:dyDescent="0.3">
      <c r="A2" s="28" t="s">
        <v>26</v>
      </c>
      <c r="B2" s="28" t="s">
        <v>54</v>
      </c>
      <c r="C2" s="27" t="s">
        <v>77</v>
      </c>
      <c r="D2" s="28" t="s">
        <v>43</v>
      </c>
      <c r="E2" s="28" t="s">
        <v>53</v>
      </c>
      <c r="F2" s="29" t="s">
        <v>40</v>
      </c>
      <c r="G2" s="28" t="s">
        <v>28</v>
      </c>
      <c r="H2" s="28" t="s">
        <v>45</v>
      </c>
      <c r="I2" s="28" t="s">
        <v>27</v>
      </c>
      <c r="J2" s="28" t="s">
        <v>46</v>
      </c>
      <c r="K2" s="28" t="s">
        <v>31</v>
      </c>
      <c r="L2" s="30" t="s">
        <v>29</v>
      </c>
      <c r="N2" s="274" t="s">
        <v>32</v>
      </c>
      <c r="O2" s="275"/>
      <c r="P2" s="275"/>
    </row>
    <row r="3" spans="1:17" x14ac:dyDescent="0.25">
      <c r="A3" s="269" t="s">
        <v>47</v>
      </c>
      <c r="B3" s="37" t="s">
        <v>38</v>
      </c>
      <c r="C3" s="17" t="str">
        <f>IFERROR(VLOOKUP(B3,Setup!A1:C11,3,FALSE),"")</f>
        <v>Hora técnica</v>
      </c>
      <c r="D3" s="34" t="s">
        <v>0</v>
      </c>
      <c r="E3" s="18" t="str">
        <f>IFERROR(VLOOKUP(D3,Setup!F1:I20,4,FALSE),"")</f>
        <v>Valor (Uni.)</v>
      </c>
      <c r="F3" s="276">
        <v>0</v>
      </c>
      <c r="G3" s="166">
        <v>0</v>
      </c>
      <c r="H3" s="167">
        <v>0</v>
      </c>
      <c r="I3" s="279">
        <v>0</v>
      </c>
      <c r="J3" s="282">
        <v>0</v>
      </c>
      <c r="K3" s="19">
        <f>IFERROR(((N3 + P3) *C3) + (O3 *C4) + (H3 * E3) + J3, 0)</f>
        <v>0</v>
      </c>
      <c r="L3" s="20">
        <f>K3 * (1 + C5)</f>
        <v>0</v>
      </c>
      <c r="N3">
        <f>IFERROR(F3*24, 0)</f>
        <v>0</v>
      </c>
      <c r="O3">
        <f>IFERROR(G3*24, 0)</f>
        <v>0</v>
      </c>
      <c r="P3">
        <f>IFERROR(I3*24, 0)</f>
        <v>0</v>
      </c>
    </row>
    <row r="4" spans="1:17" x14ac:dyDescent="0.25">
      <c r="A4" s="270"/>
      <c r="B4" s="38" t="s">
        <v>3</v>
      </c>
      <c r="C4" s="13" t="str">
        <f>IFERROR(VLOOKUP(B4,Setup!K1:R27,8,FALSE),"")</f>
        <v>Valor / hora</v>
      </c>
      <c r="D4" s="35" t="s">
        <v>0</v>
      </c>
      <c r="E4" s="11" t="str">
        <f>IFERROR(VLOOKUP(D4,Setup!F1:I20,4,FALSE),"")</f>
        <v>Valor (Uni.)</v>
      </c>
      <c r="F4" s="277"/>
      <c r="G4" s="168">
        <v>0</v>
      </c>
      <c r="H4" s="169">
        <v>0</v>
      </c>
      <c r="I4" s="280"/>
      <c r="J4" s="283"/>
      <c r="K4" s="12">
        <f>IFERROR(((N3 + P3) *C3) + (O3 *C4) + (H4 * E4) + J3, 0)</f>
        <v>0</v>
      </c>
      <c r="L4" s="21">
        <f>K4 * (1 + C5)</f>
        <v>0</v>
      </c>
    </row>
    <row r="5" spans="1:17" ht="15.75" thickBot="1" x14ac:dyDescent="0.3">
      <c r="A5" s="271"/>
      <c r="B5" s="39" t="s">
        <v>74</v>
      </c>
      <c r="C5" s="22">
        <f>IFERROR(VLOOKUP(B5,Setup!T1:U21,2,FALSE),"Sem Margem")</f>
        <v>1</v>
      </c>
      <c r="D5" s="36" t="s">
        <v>0</v>
      </c>
      <c r="E5" s="23" t="str">
        <f>IFERROR(VLOOKUP(D5,Setup!F1:I20,4,FALSE),"")</f>
        <v>Valor (Uni.)</v>
      </c>
      <c r="F5" s="278"/>
      <c r="G5" s="170">
        <v>0</v>
      </c>
      <c r="H5" s="171">
        <v>0</v>
      </c>
      <c r="I5" s="281"/>
      <c r="J5" s="284"/>
      <c r="K5" s="24">
        <f>IFERROR(((N3 + P3) *C3) + (O3 *C4) + (H5 * E5) + J3, 0)</f>
        <v>0</v>
      </c>
      <c r="L5" s="25">
        <f>K5 * (1 + C5)</f>
        <v>0</v>
      </c>
    </row>
    <row r="6" spans="1:17" ht="24.95" customHeight="1" x14ac:dyDescent="0.3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04"/>
      <c r="N6" s="104"/>
      <c r="O6" s="104"/>
      <c r="P6" s="104"/>
      <c r="Q6" s="104"/>
    </row>
    <row r="7" spans="1:17" s="172" customFormat="1" ht="23.25" customHeight="1" thickBot="1" x14ac:dyDescent="0.3">
      <c r="A7" s="268" t="s">
        <v>76</v>
      </c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72"/>
      <c r="N7" s="272"/>
      <c r="O7" s="272"/>
      <c r="P7" s="272"/>
      <c r="Q7" s="272"/>
    </row>
    <row r="8" spans="1:17" ht="15.75" customHeight="1" thickBot="1" x14ac:dyDescent="0.3">
      <c r="A8" s="15" t="s">
        <v>26</v>
      </c>
      <c r="B8" s="2" t="s">
        <v>33</v>
      </c>
      <c r="C8" s="3" t="s">
        <v>44</v>
      </c>
      <c r="D8" s="4" t="s">
        <v>17</v>
      </c>
      <c r="E8" s="5" t="s">
        <v>34</v>
      </c>
      <c r="F8" s="6" t="s">
        <v>44</v>
      </c>
      <c r="G8" s="7" t="s">
        <v>17</v>
      </c>
      <c r="H8" s="8" t="s">
        <v>35</v>
      </c>
      <c r="I8" s="9" t="s">
        <v>44</v>
      </c>
      <c r="J8" s="10" t="s">
        <v>17</v>
      </c>
      <c r="K8" s="14" t="s">
        <v>31</v>
      </c>
      <c r="L8" s="14" t="s">
        <v>36</v>
      </c>
      <c r="M8" s="272"/>
      <c r="N8" s="272"/>
      <c r="O8" s="272"/>
      <c r="P8" s="272"/>
      <c r="Q8" s="272"/>
    </row>
  </sheetData>
  <sheetProtection algorithmName="SHA-512" hashValue="jv0bAnX7NR2+z2DinKyvkb/ZPhQZRRt8+O35epIPRw/Z3UmteuCwl28iFOvQKi0vfyN8zVW94PEG0SoqdqtGfg==" saltValue="gwrVJXFw7HKnAXB4qXi7Hw==" spinCount="100000" sheet="1" objects="1" scenarios="1"/>
  <mergeCells count="8">
    <mergeCell ref="A7:L7"/>
    <mergeCell ref="A3:A5"/>
    <mergeCell ref="M7:Q8"/>
    <mergeCell ref="A1:L1"/>
    <mergeCell ref="N2:P2"/>
    <mergeCell ref="F3:F5"/>
    <mergeCell ref="I3:I5"/>
    <mergeCell ref="J3:J5"/>
  </mergeCell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6FCD74-FC81-41B8-A260-6153493E22E7}">
          <x14:formula1>
            <xm:f>Setup!$K$1:$K$7</xm:f>
          </x14:formula1>
          <xm:sqref>B4</xm:sqref>
        </x14:dataValidation>
        <x14:dataValidation type="list" allowBlank="1" showInputMessage="1" showErrorMessage="1" xr:uid="{671779DA-7699-4A8C-8AE2-0E75C5BECA08}">
          <x14:formula1>
            <xm:f>Setup!$T$1:$T$21</xm:f>
          </x14:formula1>
          <xm:sqref>B5</xm:sqref>
        </x14:dataValidation>
        <x14:dataValidation type="list" allowBlank="1" showInputMessage="1" showErrorMessage="1" xr:uid="{1D1496C2-3BAB-4C6F-9C3D-DAC920710C90}">
          <x14:formula1>
            <xm:f>Setup!$A$1:$A$11</xm:f>
          </x14:formula1>
          <xm:sqref>B3</xm:sqref>
        </x14:dataValidation>
        <x14:dataValidation type="list" allowBlank="1" showInputMessage="1" showErrorMessage="1" xr:uid="{33EEFD47-D7AC-4857-8915-C9A3950045C8}">
          <x14:formula1>
            <xm:f>Setup!$F$1:$F$19</xm:f>
          </x14:formula1>
          <xm:sqref>D4 D3 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EAF6-ACDD-40B8-9C27-1B4F59D40ACC}">
  <sheetPr codeName="Planilha4"/>
  <dimension ref="A1:W40"/>
  <sheetViews>
    <sheetView showRowColHeaders="0" zoomScale="90" zoomScaleNormal="90" workbookViewId="0">
      <pane ySplit="43" topLeftCell="A67" activePane="bottomLeft" state="frozen"/>
      <selection pane="bottomLeft" activeCell="A25" sqref="A25:R40"/>
    </sheetView>
  </sheetViews>
  <sheetFormatPr defaultRowHeight="15" x14ac:dyDescent="0.25"/>
  <cols>
    <col min="1" max="1" width="16" style="1" bestFit="1" customWidth="1"/>
    <col min="2" max="2" width="18.140625" style="1" bestFit="1" customWidth="1"/>
    <col min="3" max="3" width="13" style="1" customWidth="1"/>
    <col min="4" max="4" width="1" style="1" customWidth="1"/>
    <col min="5" max="5" width="5.42578125" style="1" customWidth="1"/>
    <col min="6" max="6" width="13.42578125" style="1" bestFit="1" customWidth="1"/>
    <col min="7" max="7" width="13.140625" style="1" bestFit="1" customWidth="1"/>
    <col min="8" max="8" width="11.7109375" style="1" bestFit="1" customWidth="1"/>
    <col min="9" max="9" width="11.5703125" style="1" bestFit="1" customWidth="1"/>
    <col min="10" max="10" width="1" style="1" customWidth="1"/>
    <col min="11" max="11" width="15.42578125" style="1" bestFit="1" customWidth="1"/>
    <col min="12" max="12" width="13.7109375" style="1" customWidth="1"/>
    <col min="13" max="13" width="18.140625" style="1" bestFit="1" customWidth="1"/>
    <col min="14" max="14" width="12.140625" style="1" customWidth="1"/>
    <col min="15" max="15" width="13" style="1" customWidth="1"/>
    <col min="16" max="17" width="13.140625" style="1" bestFit="1" customWidth="1"/>
    <col min="18" max="18" width="12.7109375" style="1" customWidth="1"/>
    <col min="19" max="19" width="8.7109375" style="172" customWidth="1"/>
    <col min="20" max="20" width="14.42578125" style="172" hidden="1" customWidth="1"/>
    <col min="21" max="21" width="9.140625" style="172" hidden="1" customWidth="1"/>
    <col min="22" max="22" width="9.140625" style="172"/>
    <col min="23" max="23" width="9.140625" style="174"/>
    <col min="24" max="24" width="9.140625" style="172"/>
    <col min="25" max="25" width="8.7109375" style="172" customWidth="1"/>
    <col min="26" max="26" width="7" style="172" customWidth="1"/>
    <col min="27" max="16384" width="9.140625" style="172"/>
  </cols>
  <sheetData>
    <row r="1" spans="1:21" ht="15.75" thickBot="1" x14ac:dyDescent="0.3">
      <c r="A1" s="41" t="s">
        <v>38</v>
      </c>
      <c r="B1" s="42" t="s">
        <v>15</v>
      </c>
      <c r="C1" s="43" t="s">
        <v>14</v>
      </c>
      <c r="D1" s="291"/>
      <c r="E1" s="292"/>
      <c r="F1" s="40" t="s">
        <v>0</v>
      </c>
      <c r="G1" s="40" t="s">
        <v>1</v>
      </c>
      <c r="H1" s="40" t="s">
        <v>2</v>
      </c>
      <c r="I1" s="40" t="s">
        <v>41</v>
      </c>
      <c r="J1" s="99"/>
      <c r="K1" s="48" t="s">
        <v>3</v>
      </c>
      <c r="L1" s="49" t="s">
        <v>82</v>
      </c>
      <c r="M1" s="49" t="s">
        <v>81</v>
      </c>
      <c r="N1" s="49" t="s">
        <v>80</v>
      </c>
      <c r="O1" s="49" t="s">
        <v>5</v>
      </c>
      <c r="P1" s="49" t="s">
        <v>4</v>
      </c>
      <c r="Q1" s="49" t="s">
        <v>6</v>
      </c>
      <c r="R1" s="50" t="s">
        <v>42</v>
      </c>
      <c r="T1" s="173" t="s">
        <v>75</v>
      </c>
      <c r="U1" s="173">
        <v>0</v>
      </c>
    </row>
    <row r="2" spans="1:21" ht="15.75" customHeight="1" x14ac:dyDescent="0.25">
      <c r="A2" s="106" t="s">
        <v>158</v>
      </c>
      <c r="B2" s="68"/>
      <c r="C2" s="61" t="str">
        <f>IF(AND(B2=0, C24="Valores Horas"), "", B2/L11 + IF(ISTEXT(C24), 0, C24))</f>
        <v/>
      </c>
      <c r="D2" s="99"/>
      <c r="E2" s="299" t="s">
        <v>18</v>
      </c>
      <c r="F2" s="71" t="s">
        <v>160</v>
      </c>
      <c r="G2" s="72"/>
      <c r="H2" s="73"/>
      <c r="I2" s="56" t="str">
        <f t="shared" ref="I2:I8" si="0">IF(H2=0,"",G2/H2)</f>
        <v/>
      </c>
      <c r="J2" s="99"/>
      <c r="K2" s="93" t="s">
        <v>161</v>
      </c>
      <c r="L2" s="94"/>
      <c r="M2" s="95"/>
      <c r="N2" s="96"/>
      <c r="O2" s="95"/>
      <c r="P2" s="53" t="str">
        <f>IF(O2=0,"", M2*M17)</f>
        <v/>
      </c>
      <c r="Q2" s="53" t="str">
        <f>IF(O2=0,"",(O2+P2))</f>
        <v/>
      </c>
      <c r="R2" s="54" t="str">
        <f>IF(O2=0,"",(N2/1000*M15+(M2*M17)/(M16*L11))+(Q2/M11))</f>
        <v/>
      </c>
      <c r="T2" s="172" t="s">
        <v>55</v>
      </c>
      <c r="U2" s="172">
        <v>0.05</v>
      </c>
    </row>
    <row r="3" spans="1:21" x14ac:dyDescent="0.25">
      <c r="A3" s="107" t="s">
        <v>83</v>
      </c>
      <c r="B3" s="69"/>
      <c r="C3" s="62" t="str">
        <f>IF(AND(B3=0, C24="Valores Horas"), "", B3/L11 + IF(ISTEXT(C24), 0, C24))</f>
        <v/>
      </c>
      <c r="D3" s="99"/>
      <c r="E3" s="300"/>
      <c r="F3" s="74" t="s">
        <v>93</v>
      </c>
      <c r="G3" s="75"/>
      <c r="H3" s="76"/>
      <c r="I3" s="57" t="str">
        <f t="shared" si="0"/>
        <v/>
      </c>
      <c r="J3" s="99"/>
      <c r="K3" s="93" t="s">
        <v>99</v>
      </c>
      <c r="L3" s="94"/>
      <c r="M3" s="95"/>
      <c r="N3" s="96"/>
      <c r="O3" s="95"/>
      <c r="P3" s="53" t="str">
        <f>IF(O3=0,"", M3*M17)</f>
        <v/>
      </c>
      <c r="Q3" s="53" t="str">
        <f t="shared" ref="Q3:Q7" si="1">IF(O3=0,"",(O3+P3))</f>
        <v/>
      </c>
      <c r="R3" s="54" t="str">
        <f>IF(O3=0,"",(N3/1000*M15+(M3*M17)/(M16*L11))+(Q3/M11))</f>
        <v/>
      </c>
      <c r="T3" s="172" t="s">
        <v>56</v>
      </c>
      <c r="U3" s="175">
        <v>0.1</v>
      </c>
    </row>
    <row r="4" spans="1:21" x14ac:dyDescent="0.25">
      <c r="A4" s="65" t="s">
        <v>84</v>
      </c>
      <c r="B4" s="69"/>
      <c r="C4" s="62" t="str">
        <f>IF(AND(B4=0, C24="Valores Horas"), "", B4/L11 + IF(ISTEXT(C24), 0, C24))</f>
        <v/>
      </c>
      <c r="D4" s="99"/>
      <c r="E4" s="300"/>
      <c r="F4" s="77" t="s">
        <v>94</v>
      </c>
      <c r="G4" s="75"/>
      <c r="H4" s="76"/>
      <c r="I4" s="57" t="str">
        <f t="shared" si="0"/>
        <v/>
      </c>
      <c r="J4" s="99"/>
      <c r="K4" s="93" t="s">
        <v>100</v>
      </c>
      <c r="L4" s="94"/>
      <c r="M4" s="95"/>
      <c r="N4" s="96"/>
      <c r="O4" s="95"/>
      <c r="P4" s="53" t="str">
        <f>IF(O4=0,"", M4*M17)</f>
        <v/>
      </c>
      <c r="Q4" s="53" t="str">
        <f t="shared" si="1"/>
        <v/>
      </c>
      <c r="R4" s="54" t="str">
        <f>IF(O4=0,"",(N4/1000*M15+(M4*M17)/(M16*L11))+(Q4/M11))</f>
        <v/>
      </c>
      <c r="T4" s="172" t="s">
        <v>57</v>
      </c>
      <c r="U4" s="175">
        <v>0.15</v>
      </c>
    </row>
    <row r="5" spans="1:21" x14ac:dyDescent="0.25">
      <c r="A5" s="107" t="s">
        <v>85</v>
      </c>
      <c r="B5" s="69"/>
      <c r="C5" s="62" t="str">
        <f>IF(AND(B5=0, C24="Valores Horas"), "", B5/L11 + IF(ISTEXT(C24), 0, C24))</f>
        <v/>
      </c>
      <c r="D5" s="99"/>
      <c r="E5" s="300"/>
      <c r="F5" s="74" t="s">
        <v>95</v>
      </c>
      <c r="G5" s="75"/>
      <c r="H5" s="76"/>
      <c r="I5" s="57" t="str">
        <f t="shared" si="0"/>
        <v/>
      </c>
      <c r="J5" s="99"/>
      <c r="K5" s="93" t="s">
        <v>101</v>
      </c>
      <c r="L5" s="94"/>
      <c r="M5" s="95"/>
      <c r="N5" s="96"/>
      <c r="O5" s="95"/>
      <c r="P5" s="53" t="str">
        <f>IF(O5=0,"", M5*M17)</f>
        <v/>
      </c>
      <c r="Q5" s="53" t="str">
        <f t="shared" si="1"/>
        <v/>
      </c>
      <c r="R5" s="54" t="str">
        <f>IF(O5=0,"",(N5/1000*M15+(M5*M17)/(M16*L11))+(Q5/M11))</f>
        <v/>
      </c>
      <c r="T5" s="172" t="s">
        <v>58</v>
      </c>
      <c r="U5" s="175">
        <v>0.2</v>
      </c>
    </row>
    <row r="6" spans="1:21" x14ac:dyDescent="0.25">
      <c r="A6" s="107" t="s">
        <v>86</v>
      </c>
      <c r="B6" s="69"/>
      <c r="C6" s="62" t="str">
        <f>IF(B6=0,"",B6/L11 + C24)</f>
        <v/>
      </c>
      <c r="D6" s="99"/>
      <c r="E6" s="300"/>
      <c r="F6" s="74" t="s">
        <v>96</v>
      </c>
      <c r="G6" s="75"/>
      <c r="H6" s="76"/>
      <c r="I6" s="57" t="str">
        <f t="shared" si="0"/>
        <v/>
      </c>
      <c r="J6" s="99"/>
      <c r="K6" s="93" t="s">
        <v>102</v>
      </c>
      <c r="L6" s="94"/>
      <c r="M6" s="95"/>
      <c r="N6" s="96"/>
      <c r="O6" s="95"/>
      <c r="P6" s="53" t="str">
        <f>IF(O6=0,"", M6*M17)</f>
        <v/>
      </c>
      <c r="Q6" s="53" t="str">
        <f t="shared" si="1"/>
        <v/>
      </c>
      <c r="R6" s="54" t="str">
        <f>IF(O6=0,"",(N6/1000*M15+(M6*M17)/(M16*L11))+(Q6/M11))</f>
        <v/>
      </c>
      <c r="T6" s="172" t="s">
        <v>59</v>
      </c>
      <c r="U6" s="175">
        <v>0.25</v>
      </c>
    </row>
    <row r="7" spans="1:21" ht="15.75" thickBot="1" x14ac:dyDescent="0.3">
      <c r="A7" s="107" t="s">
        <v>87</v>
      </c>
      <c r="B7" s="69"/>
      <c r="C7" s="62" t="str">
        <f>IF(B7=0,"",B7/L11 + C24)</f>
        <v/>
      </c>
      <c r="D7" s="99"/>
      <c r="E7" s="300"/>
      <c r="F7" s="74" t="s">
        <v>97</v>
      </c>
      <c r="G7" s="75"/>
      <c r="H7" s="76"/>
      <c r="I7" s="57" t="str">
        <f t="shared" si="0"/>
        <v/>
      </c>
      <c r="J7" s="99"/>
      <c r="K7" s="97" t="s">
        <v>103</v>
      </c>
      <c r="L7" s="98"/>
      <c r="M7" s="95"/>
      <c r="N7" s="96"/>
      <c r="O7" s="95"/>
      <c r="P7" s="53" t="str">
        <f>IF(O7=0,"", M7*M17)</f>
        <v/>
      </c>
      <c r="Q7" s="53" t="str">
        <f t="shared" si="1"/>
        <v/>
      </c>
      <c r="R7" s="55" t="str">
        <f>IF(O7=0,"",(N7/1000*M15+(M7*M17)/(M16*L11))+(Q7/M11))</f>
        <v/>
      </c>
      <c r="T7" s="172" t="s">
        <v>60</v>
      </c>
      <c r="U7" s="175">
        <v>0.3</v>
      </c>
    </row>
    <row r="8" spans="1:21" ht="15.75" thickBot="1" x14ac:dyDescent="0.3">
      <c r="A8" s="107" t="s">
        <v>22</v>
      </c>
      <c r="B8" s="69"/>
      <c r="C8" s="62" t="str">
        <f>IF(B8=0,"",B8/L11 + C24)</f>
        <v/>
      </c>
      <c r="D8" s="99"/>
      <c r="E8" s="300"/>
      <c r="F8" s="74" t="s">
        <v>98</v>
      </c>
      <c r="G8" s="75"/>
      <c r="H8" s="76"/>
      <c r="I8" s="57" t="str">
        <f t="shared" si="0"/>
        <v/>
      </c>
      <c r="J8" s="99"/>
      <c r="K8" s="97" t="s">
        <v>104</v>
      </c>
      <c r="L8" s="98"/>
      <c r="M8" s="95"/>
      <c r="N8" s="96"/>
      <c r="O8" s="95"/>
      <c r="P8" s="53" t="str">
        <f>IF(O8=0,"", M8*M17)</f>
        <v/>
      </c>
      <c r="Q8" s="53" t="str">
        <f t="shared" ref="Q8" si="2">IF(O8=0,"",(O8+P8))</f>
        <v/>
      </c>
      <c r="R8" s="55" t="str">
        <f>IF(O8=0,"",(N8/1000*M15+(M8*M17)/(M16*L11))+(Q8/M11))</f>
        <v/>
      </c>
      <c r="T8" s="172" t="s">
        <v>61</v>
      </c>
      <c r="U8" s="175">
        <v>0.35</v>
      </c>
    </row>
    <row r="9" spans="1:21" ht="15.75" thickBot="1" x14ac:dyDescent="0.3">
      <c r="A9" s="107" t="s">
        <v>23</v>
      </c>
      <c r="B9" s="69"/>
      <c r="C9" s="62" t="str">
        <f>IF(B9=0,"",B9/L11 + C24)</f>
        <v/>
      </c>
      <c r="D9" s="99"/>
      <c r="E9" s="301" t="s">
        <v>19</v>
      </c>
      <c r="F9" s="116" t="s">
        <v>160</v>
      </c>
      <c r="G9" s="78"/>
      <c r="H9" s="79"/>
      <c r="I9" s="58" t="str">
        <f t="shared" ref="I9:I15" si="3">IF(H9=0,"",G9/H9)</f>
        <v/>
      </c>
      <c r="J9" s="99"/>
      <c r="N9" s="99"/>
      <c r="O9" s="99"/>
      <c r="P9" s="99"/>
      <c r="Q9" s="99"/>
      <c r="R9" s="100"/>
      <c r="T9" s="172" t="s">
        <v>62</v>
      </c>
      <c r="U9" s="175">
        <v>0.4</v>
      </c>
    </row>
    <row r="10" spans="1:21" ht="15.75" thickBot="1" x14ac:dyDescent="0.3">
      <c r="A10" s="107" t="s">
        <v>37</v>
      </c>
      <c r="B10" s="69"/>
      <c r="C10" s="62" t="str">
        <f>IF(B10=0,"",B10/L11 + C24)</f>
        <v/>
      </c>
      <c r="D10" s="99"/>
      <c r="E10" s="301"/>
      <c r="F10" s="116" t="s">
        <v>93</v>
      </c>
      <c r="G10" s="80"/>
      <c r="H10" s="81"/>
      <c r="I10" s="59" t="str">
        <f t="shared" si="3"/>
        <v/>
      </c>
      <c r="K10" s="305" t="s">
        <v>20</v>
      </c>
      <c r="L10" s="306"/>
      <c r="M10" s="307"/>
      <c r="N10" s="285" t="s">
        <v>105</v>
      </c>
      <c r="O10" s="286"/>
      <c r="P10" s="286"/>
      <c r="Q10" s="286"/>
      <c r="R10" s="100"/>
      <c r="T10" s="172" t="s">
        <v>63</v>
      </c>
      <c r="U10" s="175">
        <v>0.45</v>
      </c>
    </row>
    <row r="11" spans="1:21" ht="15.75" thickBot="1" x14ac:dyDescent="0.3">
      <c r="A11" s="108" t="s">
        <v>39</v>
      </c>
      <c r="B11" s="70"/>
      <c r="C11" s="63" t="str">
        <f>IF(B11=0,"",B11/L11 + C24)</f>
        <v/>
      </c>
      <c r="D11" s="99"/>
      <c r="E11" s="301"/>
      <c r="F11" s="116" t="s">
        <v>94</v>
      </c>
      <c r="G11" s="80"/>
      <c r="H11" s="81"/>
      <c r="I11" s="59" t="str">
        <f t="shared" si="3"/>
        <v/>
      </c>
      <c r="J11" s="99"/>
      <c r="K11" s="92">
        <v>0</v>
      </c>
      <c r="L11" s="51">
        <f>K11*4</f>
        <v>0</v>
      </c>
      <c r="M11" s="52">
        <f>L11*12</f>
        <v>0</v>
      </c>
      <c r="N11" s="285"/>
      <c r="O11" s="286"/>
      <c r="P11" s="286"/>
      <c r="Q11" s="286"/>
      <c r="R11" s="100"/>
      <c r="T11" s="172" t="s">
        <v>64</v>
      </c>
      <c r="U11" s="175">
        <v>0.5</v>
      </c>
    </row>
    <row r="12" spans="1:21" ht="15" customHeight="1" thickBot="1" x14ac:dyDescent="0.3">
      <c r="A12" s="44" t="s">
        <v>21</v>
      </c>
      <c r="B12" s="45" t="s">
        <v>17</v>
      </c>
      <c r="C12" s="46" t="s">
        <v>16</v>
      </c>
      <c r="D12" s="99"/>
      <c r="E12" s="301"/>
      <c r="F12" s="116" t="s">
        <v>95</v>
      </c>
      <c r="G12" s="80"/>
      <c r="H12" s="81"/>
      <c r="I12" s="59" t="str">
        <f t="shared" si="3"/>
        <v/>
      </c>
      <c r="J12" s="99"/>
      <c r="N12" s="99"/>
      <c r="O12" s="99"/>
      <c r="P12" s="99"/>
      <c r="Q12" s="99"/>
      <c r="R12" s="100"/>
      <c r="T12" s="172" t="s">
        <v>65</v>
      </c>
      <c r="U12" s="175">
        <v>0.55000000000000004</v>
      </c>
    </row>
    <row r="13" spans="1:21" ht="15" customHeight="1" thickBot="1" x14ac:dyDescent="0.3">
      <c r="A13" s="109" t="s">
        <v>159</v>
      </c>
      <c r="B13" s="67"/>
      <c r="C13" s="64" t="str">
        <f>IF(B13=0,"",B13/L11)</f>
        <v/>
      </c>
      <c r="D13" s="99"/>
      <c r="E13" s="301"/>
      <c r="F13" s="116" t="s">
        <v>96</v>
      </c>
      <c r="G13" s="80"/>
      <c r="H13" s="81"/>
      <c r="I13" s="59" t="str">
        <f t="shared" si="3"/>
        <v/>
      </c>
      <c r="J13" s="99"/>
      <c r="K13" s="293" t="s">
        <v>79</v>
      </c>
      <c r="L13" s="294"/>
      <c r="M13" s="295"/>
      <c r="N13" s="101"/>
      <c r="O13" s="99"/>
      <c r="P13" s="99"/>
      <c r="Q13" s="99"/>
      <c r="R13" s="100"/>
      <c r="T13" s="172" t="s">
        <v>66</v>
      </c>
      <c r="U13" s="175">
        <v>0.6</v>
      </c>
    </row>
    <row r="14" spans="1:21" ht="15" customHeight="1" thickBot="1" x14ac:dyDescent="0.3">
      <c r="A14" s="109" t="s">
        <v>88</v>
      </c>
      <c r="B14" s="67"/>
      <c r="C14" s="64" t="str">
        <f>IF(B14=0,"",B14/L11)</f>
        <v/>
      </c>
      <c r="D14" s="99"/>
      <c r="E14" s="301"/>
      <c r="F14" s="116" t="s">
        <v>97</v>
      </c>
      <c r="G14" s="80"/>
      <c r="H14" s="81"/>
      <c r="I14" s="59" t="str">
        <f t="shared" si="3"/>
        <v/>
      </c>
      <c r="J14" s="99"/>
      <c r="K14" s="296"/>
      <c r="L14" s="297"/>
      <c r="M14" s="298"/>
      <c r="O14" s="99"/>
      <c r="P14" s="99"/>
      <c r="Q14" s="99"/>
      <c r="R14" s="100"/>
      <c r="T14" s="172" t="s">
        <v>67</v>
      </c>
      <c r="U14" s="175">
        <v>0.67</v>
      </c>
    </row>
    <row r="15" spans="1:21" ht="15.75" customHeight="1" thickBot="1" x14ac:dyDescent="0.3">
      <c r="A15" s="66" t="s">
        <v>89</v>
      </c>
      <c r="B15" s="67"/>
      <c r="C15" s="64" t="str">
        <f>IF(B15=0,"",B15/L11)</f>
        <v/>
      </c>
      <c r="D15" s="99"/>
      <c r="E15" s="302" t="s">
        <v>164</v>
      </c>
      <c r="F15" s="82" t="s">
        <v>160</v>
      </c>
      <c r="G15" s="83"/>
      <c r="H15" s="84"/>
      <c r="I15" s="60" t="str">
        <f t="shared" si="3"/>
        <v/>
      </c>
      <c r="J15" s="99"/>
      <c r="K15" s="85" t="s">
        <v>24</v>
      </c>
      <c r="L15" s="86"/>
      <c r="M15" s="87">
        <v>0</v>
      </c>
      <c r="O15" s="99"/>
      <c r="P15" s="99"/>
      <c r="Q15" s="99"/>
      <c r="R15" s="100"/>
      <c r="T15" s="172" t="s">
        <v>68</v>
      </c>
      <c r="U15" s="175">
        <v>0.7</v>
      </c>
    </row>
    <row r="16" spans="1:21" ht="15.75" thickBot="1" x14ac:dyDescent="0.3">
      <c r="A16" s="109" t="s">
        <v>90</v>
      </c>
      <c r="B16" s="67"/>
      <c r="C16" s="64" t="str">
        <f>IF(B16=0,"",B16/L11)</f>
        <v/>
      </c>
      <c r="D16" s="99"/>
      <c r="E16" s="303"/>
      <c r="F16" s="82" t="s">
        <v>93</v>
      </c>
      <c r="G16" s="83"/>
      <c r="H16" s="84"/>
      <c r="I16" s="60" t="str">
        <f t="shared" ref="I16:I21" si="4">IF(H16=0,"",G16/H16)</f>
        <v/>
      </c>
      <c r="J16" s="99"/>
      <c r="K16" s="88" t="s">
        <v>78</v>
      </c>
      <c r="L16" s="89"/>
      <c r="M16" s="90">
        <v>0</v>
      </c>
      <c r="O16" s="99"/>
      <c r="P16" s="99"/>
      <c r="Q16" s="99"/>
      <c r="R16" s="100"/>
      <c r="T16" s="172" t="s">
        <v>69</v>
      </c>
      <c r="U16" s="175">
        <v>0.75</v>
      </c>
    </row>
    <row r="17" spans="1:21" ht="15.75" thickBot="1" x14ac:dyDescent="0.3">
      <c r="A17" s="109" t="s">
        <v>91</v>
      </c>
      <c r="B17" s="67"/>
      <c r="C17" s="64" t="str">
        <f>IF(B17=0,"",B17/L11)</f>
        <v/>
      </c>
      <c r="D17" s="99"/>
      <c r="E17" s="303"/>
      <c r="F17" s="82" t="s">
        <v>94</v>
      </c>
      <c r="G17" s="83"/>
      <c r="H17" s="84"/>
      <c r="I17" s="60" t="str">
        <f t="shared" si="4"/>
        <v/>
      </c>
      <c r="J17" s="99"/>
      <c r="K17" s="88" t="s">
        <v>25</v>
      </c>
      <c r="L17" s="89"/>
      <c r="M17" s="91" t="s">
        <v>162</v>
      </c>
      <c r="O17" s="99"/>
      <c r="P17" s="99"/>
      <c r="Q17" s="99"/>
      <c r="R17" s="100"/>
      <c r="T17" s="172" t="s">
        <v>70</v>
      </c>
      <c r="U17" s="175">
        <v>0.8</v>
      </c>
    </row>
    <row r="18" spans="1:21" ht="15.75" thickBot="1" x14ac:dyDescent="0.3">
      <c r="A18" s="109" t="s">
        <v>92</v>
      </c>
      <c r="B18" s="67"/>
      <c r="C18" s="64" t="str">
        <f>IF(B18=0,"",B18/L11)</f>
        <v/>
      </c>
      <c r="D18" s="99"/>
      <c r="E18" s="303"/>
      <c r="F18" s="82" t="s">
        <v>95</v>
      </c>
      <c r="G18" s="83"/>
      <c r="H18" s="84"/>
      <c r="I18" s="60" t="str">
        <f t="shared" si="4"/>
        <v/>
      </c>
      <c r="J18" s="99"/>
      <c r="O18" s="99"/>
      <c r="P18" s="99"/>
      <c r="Q18" s="99"/>
      <c r="R18" s="100"/>
      <c r="T18" s="172" t="s">
        <v>71</v>
      </c>
      <c r="U18" s="175">
        <v>0.85</v>
      </c>
    </row>
    <row r="19" spans="1:21" ht="15" customHeight="1" thickBot="1" x14ac:dyDescent="0.3">
      <c r="A19" s="109" t="s">
        <v>48</v>
      </c>
      <c r="B19" s="67"/>
      <c r="C19" s="64" t="str">
        <f>IF(B19=0,"",B19/L11)</f>
        <v/>
      </c>
      <c r="D19" s="99"/>
      <c r="E19" s="303"/>
      <c r="F19" s="82" t="s">
        <v>96</v>
      </c>
      <c r="G19" s="83"/>
      <c r="H19" s="84"/>
      <c r="I19" s="60" t="str">
        <f t="shared" si="4"/>
        <v/>
      </c>
      <c r="J19" s="99"/>
      <c r="K19" s="308" t="s">
        <v>7</v>
      </c>
      <c r="L19" s="308"/>
      <c r="M19" s="120" t="s">
        <v>8</v>
      </c>
      <c r="O19" s="102"/>
      <c r="P19" s="99"/>
      <c r="Q19" s="99"/>
      <c r="R19" s="100"/>
      <c r="T19" s="172" t="s">
        <v>72</v>
      </c>
      <c r="U19" s="175">
        <v>0.9</v>
      </c>
    </row>
    <row r="20" spans="1:21" ht="15" customHeight="1" thickBot="1" x14ac:dyDescent="0.3">
      <c r="A20" s="109" t="s">
        <v>49</v>
      </c>
      <c r="B20" s="67"/>
      <c r="C20" s="64" t="str">
        <f>IF(B20=0,"",B20/L11)</f>
        <v/>
      </c>
      <c r="D20" s="99"/>
      <c r="E20" s="303"/>
      <c r="F20" s="82" t="s">
        <v>97</v>
      </c>
      <c r="G20" s="83"/>
      <c r="H20" s="84"/>
      <c r="I20" s="60" t="str">
        <f t="shared" si="4"/>
        <v/>
      </c>
      <c r="J20" s="99"/>
      <c r="K20" s="309" t="s">
        <v>9</v>
      </c>
      <c r="L20" s="309"/>
      <c r="M20" s="118">
        <v>0</v>
      </c>
      <c r="O20" s="99"/>
      <c r="P20" s="99"/>
      <c r="Q20" s="99"/>
      <c r="R20" s="100"/>
      <c r="T20" s="172" t="s">
        <v>73</v>
      </c>
      <c r="U20" s="175">
        <v>0.95</v>
      </c>
    </row>
    <row r="21" spans="1:21" ht="15.75" customHeight="1" thickBot="1" x14ac:dyDescent="0.3">
      <c r="A21" s="109" t="s">
        <v>50</v>
      </c>
      <c r="B21" s="67"/>
      <c r="C21" s="64" t="str">
        <f>IF(B21=0,"",B21/L11)</f>
        <v/>
      </c>
      <c r="D21" s="99"/>
      <c r="E21" s="304"/>
      <c r="F21" s="82" t="s">
        <v>98</v>
      </c>
      <c r="G21" s="83"/>
      <c r="H21" s="84"/>
      <c r="I21" s="60" t="str">
        <f t="shared" si="4"/>
        <v/>
      </c>
      <c r="J21" s="99"/>
      <c r="K21" s="309" t="s">
        <v>10</v>
      </c>
      <c r="L21" s="309"/>
      <c r="M21" s="118">
        <v>0</v>
      </c>
      <c r="O21" s="99"/>
      <c r="P21" s="99"/>
      <c r="Q21" s="99"/>
      <c r="R21" s="100"/>
      <c r="T21" s="172" t="s">
        <v>74</v>
      </c>
      <c r="U21" s="175">
        <v>1</v>
      </c>
    </row>
    <row r="22" spans="1:21" ht="15.75" thickBot="1" x14ac:dyDescent="0.3">
      <c r="A22" s="109" t="s">
        <v>51</v>
      </c>
      <c r="B22" s="67"/>
      <c r="C22" s="64" t="str">
        <f>IF(B22=0,"",B22/L11)</f>
        <v/>
      </c>
      <c r="D22" s="99"/>
      <c r="E22" s="287" t="s">
        <v>165</v>
      </c>
      <c r="F22" s="82" t="s">
        <v>160</v>
      </c>
      <c r="G22" s="121"/>
      <c r="H22" s="122"/>
      <c r="I22" s="117" t="str">
        <f t="shared" ref="I22:I24" si="5">IF(H22=0,"",G22/H22)</f>
        <v/>
      </c>
      <c r="J22" s="99"/>
      <c r="K22" s="309" t="s">
        <v>11</v>
      </c>
      <c r="L22" s="309"/>
      <c r="M22" s="118">
        <v>0</v>
      </c>
      <c r="O22" s="99"/>
      <c r="P22" s="99"/>
      <c r="Q22" s="99"/>
      <c r="R22" s="100"/>
    </row>
    <row r="23" spans="1:21" ht="15.75" thickBot="1" x14ac:dyDescent="0.3">
      <c r="A23" s="109" t="s">
        <v>52</v>
      </c>
      <c r="B23" s="67"/>
      <c r="C23" s="64" t="str">
        <f>IF(B23=0,"",B23/L11)</f>
        <v/>
      </c>
      <c r="D23" s="99"/>
      <c r="E23" s="288"/>
      <c r="F23" s="82" t="s">
        <v>93</v>
      </c>
      <c r="G23" s="121"/>
      <c r="H23" s="122"/>
      <c r="I23" s="117" t="str">
        <f t="shared" si="5"/>
        <v/>
      </c>
      <c r="J23" s="99"/>
      <c r="K23" s="309" t="s">
        <v>12</v>
      </c>
      <c r="L23" s="309"/>
      <c r="M23" s="118">
        <v>0</v>
      </c>
      <c r="O23" s="99"/>
      <c r="P23" s="99"/>
      <c r="Q23" s="99"/>
      <c r="R23" s="100"/>
    </row>
    <row r="24" spans="1:21" ht="15.75" thickBot="1" x14ac:dyDescent="0.3">
      <c r="A24" s="47" t="s">
        <v>157</v>
      </c>
      <c r="B24" s="115" t="str">
        <f>IF(B13=0,"Valor Mensal",SUM(B13:B23))</f>
        <v>Valor Mensal</v>
      </c>
      <c r="C24" s="103" t="str">
        <f>IF(B13=0,"Valores Horas",SUM(C13:C23))</f>
        <v>Valores Horas</v>
      </c>
      <c r="D24" s="99"/>
      <c r="E24" s="289"/>
      <c r="F24" s="82" t="s">
        <v>94</v>
      </c>
      <c r="G24" s="121"/>
      <c r="H24" s="122"/>
      <c r="I24" s="117" t="str">
        <f t="shared" si="5"/>
        <v/>
      </c>
      <c r="J24" s="99"/>
      <c r="K24" s="309" t="s">
        <v>13</v>
      </c>
      <c r="L24" s="309"/>
      <c r="M24" s="119">
        <v>0</v>
      </c>
      <c r="O24" s="99"/>
      <c r="P24" s="99"/>
      <c r="Q24" s="99"/>
      <c r="R24" s="100"/>
    </row>
    <row r="25" spans="1:21" ht="15" customHeight="1" x14ac:dyDescent="0.25">
      <c r="A25" s="290" t="s">
        <v>30</v>
      </c>
      <c r="B25" s="290"/>
      <c r="C25" s="290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</row>
    <row r="26" spans="1:21" x14ac:dyDescent="0.25">
      <c r="A26" s="290"/>
      <c r="B26" s="290"/>
      <c r="C26" s="290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</row>
    <row r="27" spans="1:21" x14ac:dyDescent="0.25">
      <c r="A27" s="290"/>
      <c r="B27" s="290"/>
      <c r="C27" s="290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</row>
    <row r="28" spans="1:21" x14ac:dyDescent="0.25">
      <c r="A28" s="290"/>
      <c r="B28" s="290"/>
      <c r="C28" s="290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290"/>
      <c r="R28" s="290"/>
    </row>
    <row r="29" spans="1:21" x14ac:dyDescent="0.25">
      <c r="A29" s="290"/>
      <c r="B29" s="290"/>
      <c r="C29" s="290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290"/>
      <c r="R29" s="290"/>
    </row>
    <row r="30" spans="1:21" x14ac:dyDescent="0.25">
      <c r="A30" s="290"/>
      <c r="B30" s="290"/>
      <c r="C30" s="290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290"/>
      <c r="R30" s="290"/>
    </row>
    <row r="31" spans="1:21" x14ac:dyDescent="0.25">
      <c r="A31" s="290"/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</row>
    <row r="32" spans="1:21" x14ac:dyDescent="0.25">
      <c r="A32" s="290"/>
      <c r="B32" s="290"/>
      <c r="C32" s="290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</row>
    <row r="33" spans="1:18" x14ac:dyDescent="0.25">
      <c r="A33" s="290"/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</row>
    <row r="34" spans="1:18" x14ac:dyDescent="0.25">
      <c r="A34" s="290"/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</row>
    <row r="35" spans="1:18" x14ac:dyDescent="0.25">
      <c r="A35" s="290"/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</row>
    <row r="36" spans="1:18" x14ac:dyDescent="0.25">
      <c r="A36" s="290"/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</row>
    <row r="37" spans="1:18" x14ac:dyDescent="0.25">
      <c r="A37" s="290"/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</row>
    <row r="38" spans="1:18" x14ac:dyDescent="0.25">
      <c r="A38" s="290"/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290"/>
      <c r="R38" s="290"/>
    </row>
    <row r="39" spans="1:18" x14ac:dyDescent="0.25">
      <c r="A39" s="290"/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</row>
    <row r="40" spans="1:18" x14ac:dyDescent="0.25">
      <c r="A40" s="290"/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</row>
  </sheetData>
  <sheetProtection algorithmName="SHA-512" hashValue="g0AOionVItkWewqpdmy6zAnfz5jd80WsBg+RDLoCItSeOfQZfAFdLI46c1rb2w/ZQXzncUGGBL9gZMvMenuWCw==" saltValue="uB/KMOldpr9PPE65NrJDMA==" spinCount="100000" sheet="1" objects="1" scenarios="1"/>
  <mergeCells count="15">
    <mergeCell ref="N10:Q11"/>
    <mergeCell ref="E22:E24"/>
    <mergeCell ref="A25:R40"/>
    <mergeCell ref="D1:E1"/>
    <mergeCell ref="K13:M14"/>
    <mergeCell ref="E2:E8"/>
    <mergeCell ref="E9:E14"/>
    <mergeCell ref="E15:E21"/>
    <mergeCell ref="K10:M10"/>
    <mergeCell ref="K19:L19"/>
    <mergeCell ref="K21:L21"/>
    <mergeCell ref="K24:L24"/>
    <mergeCell ref="K23:L23"/>
    <mergeCell ref="K22:L22"/>
    <mergeCell ref="K20:L20"/>
  </mergeCells>
  <phoneticPr fontId="7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Apresentação</vt:lpstr>
      <vt:lpstr>Orçamentos</vt:lpstr>
      <vt:lpstr>Modelos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</dc:creator>
  <cp:lastModifiedBy>Marcelo Pedro</cp:lastModifiedBy>
  <dcterms:created xsi:type="dcterms:W3CDTF">2025-06-10T15:14:47Z</dcterms:created>
  <dcterms:modified xsi:type="dcterms:W3CDTF">2025-06-23T19:52:13Z</dcterms:modified>
</cp:coreProperties>
</file>