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27" documentId="8_{A3A48A48-82A5-486A-80AA-C65A9C00F9C2}" xr6:coauthVersionLast="47" xr6:coauthVersionMax="47" xr10:uidLastSave="{69BD762A-9729-4CBD-B97A-780001E74726}"/>
  <bookViews>
    <workbookView xWindow="-16320" yWindow="-6660" windowWidth="16440" windowHeight="2832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<sst xmlns="http://schemas.openxmlformats.org/spreadsheetml/2006/main" count="795" uniqueCount="710">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</sst>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2.0714285714285716</c:v>
                </c:pt>
                <c:pt idx="1">
                  <c:v>1.5714285714285714</c:v>
                </c:pt>
                <c:pt idx="2">
                  <c:v>1.7857142857142858</c:v>
                </c:pt>
                <c:pt idx="3">
                  <c:v>1.2857142857142858</c:v>
                </c:pt>
                <c:pt idx="4">
                  <c:v>0.7142857142857143</c:v>
                </c:pt>
                <c:pt idx="5">
                  <c:v>0.9285714285714286</c:v>
                </c:pt>
                <c:pt idx="6">
                  <c:v>1.2142857142857142</c:v>
                </c:pt>
                <c:pt idx="7">
                  <c:v>0.6428571428571429</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1.6785714285714286</c:v>
                </c:pt>
                <c:pt idx="1">
                  <c:v>0.875</c:v>
                </c:pt>
                <c:pt idx="2">
                  <c:v>1.2767857142857142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1.6785714285714286</c:v>
                </c:pt>
                <c:pt idx="1">
                  <c:v>0.875</c:v>
                </c:pt>
                <c:pt idx="2" formatCode="0.00">
                  <c:v>1.2767857142857142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0.39597252124276511</c:v>
                  </c:pt>
                  <c:pt idx="1">
                    <c:v>0.62011421267022271</c:v>
                  </c:pt>
                  <c:pt idx="2">
                    <c:v>0.4037781527244787</c:v>
                  </c:pt>
                </c:numCache>
              </c:numRef>
            </c:plus>
            <c:minus>
              <c:numRef>
                <c:f>Confidence_Intervals!$M$5:$M$7</c:f>
                <c:numCache>
                  <c:formatCode>General</c:formatCode>
                  <c:ptCount val="3"/>
                  <c:pt idx="0">
                    <c:v>0.39597252124276511</c:v>
                  </c:pt>
                  <c:pt idx="1">
                    <c:v>0.62011421267022271</c:v>
                  </c:pt>
                  <c:pt idx="2">
                    <c:v>0.4037781527244787</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1.6785714285714286</c:v>
                </c:pt>
                <c:pt idx="1">
                  <c:v>0.875</c:v>
                </c:pt>
                <c:pt idx="2" formatCode="0.00">
                  <c:v>1.2767857142857142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510542</xdr:colOff>
      <xdr:row>8</xdr:row>
      <xdr:rowOff>28575</xdr:rowOff>
    </xdr:from>
    <xdr:to>
      <xdr:col>2</xdr:col>
      <xdr:colOff>1219200</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0.75592894601845462</v>
      </c>
    </row>
    <row r="6" spans="1:7" x14ac:dyDescent="0.25">
      <c r="A6" s="11" t="str">
        <f>VLOOKUP(Read_First!B4,Items!A1:S50,19,FALSE)</f>
        <v>Hedonic Quality</v>
      </c>
      <c r="B6" s="9">
        <f>SQRT(VAR(DT!L4:L1004))</f>
        <v>1.1838252859659266</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6.2228571428571442</v>
      </c>
      <c r="C10" s="7">
        <f>POWER((1.65*B6)/0.5,2)</f>
        <v>15.26170673076923</v>
      </c>
    </row>
    <row r="11" spans="1:7" x14ac:dyDescent="0.25">
      <c r="A11" s="25" t="s">
        <v>270</v>
      </c>
      <c r="B11" s="7">
        <f>POWER((1.96*B5)/0.5,2)</f>
        <v>8.7808000000000046</v>
      </c>
      <c r="C11" s="7">
        <f>POWER((1.96*B6)/0.5,2)</f>
        <v>21.535123076923085</v>
      </c>
    </row>
    <row r="12" spans="1:7" x14ac:dyDescent="0.25">
      <c r="A12" s="25" t="s">
        <v>271</v>
      </c>
      <c r="B12" s="7">
        <f>POWER((2.58*B6)/0.5,2)</f>
        <v>37.314242307692311</v>
      </c>
      <c r="C12" s="7">
        <f>POWER((2.58*B6)/0.5,2)</f>
        <v>37.314242307692311</v>
      </c>
    </row>
    <row r="13" spans="1:7" x14ac:dyDescent="0.25">
      <c r="A13" s="25" t="s">
        <v>272</v>
      </c>
      <c r="B13" s="7">
        <f>POWER((1.65*B5)/0.25,2)</f>
        <v>24.891428571428577</v>
      </c>
      <c r="C13" s="7">
        <f>POWER((1.65*B6)/0.25,2)</f>
        <v>61.046826923076921</v>
      </c>
    </row>
    <row r="14" spans="1:7" x14ac:dyDescent="0.25">
      <c r="A14" s="25" t="s">
        <v>273</v>
      </c>
      <c r="B14" s="7">
        <f>POWER((1.96*B5)/0.25,2)</f>
        <v>35.123200000000018</v>
      </c>
      <c r="C14" s="7">
        <f>POWER((1.96*B6)/0.25,2)</f>
        <v>86.140492307692341</v>
      </c>
    </row>
    <row r="15" spans="1:7" x14ac:dyDescent="0.25">
      <c r="A15" s="25" t="s">
        <v>274</v>
      </c>
      <c r="B15" s="7">
        <f>POWER((2.58*B5)/0.25,2)</f>
        <v>60.858514285714314</v>
      </c>
      <c r="C15" s="7">
        <f>POWER((2.58*B6)/0.25,2)</f>
        <v>149.25696923076924</v>
      </c>
    </row>
    <row r="16" spans="1:7" x14ac:dyDescent="0.25">
      <c r="A16" s="25" t="s">
        <v>275</v>
      </c>
      <c r="B16" s="7">
        <f>POWER((1.65*B5)/0.1,2)</f>
        <v>155.57142857142858</v>
      </c>
      <c r="C16" s="7">
        <f>POWER((1.65*B6)/0.1,2)</f>
        <v>381.54266826923077</v>
      </c>
    </row>
    <row r="17" spans="1:3" x14ac:dyDescent="0.25">
      <c r="A17" s="25" t="s">
        <v>276</v>
      </c>
      <c r="B17" s="7">
        <f>POWER((1.96*B5)/0.1,2)</f>
        <v>219.5200000000001</v>
      </c>
      <c r="C17" s="7">
        <f>POWER((1.96*B6)/0.1,2)</f>
        <v>538.37807692307706</v>
      </c>
    </row>
    <row r="18" spans="1:3" x14ac:dyDescent="0.25">
      <c r="A18" s="25" t="s">
        <v>277</v>
      </c>
      <c r="B18" s="7">
        <f>POWER((2.58*B5)/0.1,2)</f>
        <v>380.36571428571438</v>
      </c>
      <c r="C18" s="7">
        <f>POWER((2.58*B6)/0.1,2)</f>
        <v>932.85605769230767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4" sqref="A4:H17"/>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7</v>
      </c>
      <c r="B4" s="48">
        <v>6</v>
      </c>
      <c r="C4" s="48">
        <v>6</v>
      </c>
      <c r="D4" s="48">
        <v>6</v>
      </c>
      <c r="E4" s="48">
        <v>6</v>
      </c>
      <c r="F4" s="48">
        <v>6</v>
      </c>
      <c r="G4" s="48">
        <v>6</v>
      </c>
      <c r="H4" s="48">
        <v>6</v>
      </c>
    </row>
    <row r="5" spans="1:8" x14ac:dyDescent="0.25">
      <c r="A5" s="48">
        <v>7</v>
      </c>
      <c r="B5" s="48">
        <v>6</v>
      </c>
      <c r="C5" s="48">
        <v>7</v>
      </c>
      <c r="D5" s="48">
        <v>7</v>
      </c>
      <c r="E5" s="48">
        <v>3</v>
      </c>
      <c r="F5" s="48">
        <v>3</v>
      </c>
      <c r="G5" s="48">
        <v>6</v>
      </c>
      <c r="H5" s="48">
        <v>2</v>
      </c>
    </row>
    <row r="6" spans="1:8" x14ac:dyDescent="0.25">
      <c r="A6" s="48">
        <v>7</v>
      </c>
      <c r="B6" s="48">
        <v>6</v>
      </c>
      <c r="C6" s="48">
        <v>5</v>
      </c>
      <c r="D6" s="48">
        <v>5</v>
      </c>
      <c r="E6" s="48">
        <v>5</v>
      </c>
      <c r="F6" s="48">
        <v>6</v>
      </c>
      <c r="G6" s="48">
        <v>6</v>
      </c>
      <c r="H6" s="48">
        <v>4</v>
      </c>
    </row>
    <row r="7" spans="1:8" x14ac:dyDescent="0.25">
      <c r="A7" s="48">
        <v>4</v>
      </c>
      <c r="B7" s="48">
        <v>5</v>
      </c>
      <c r="C7" s="48">
        <v>5</v>
      </c>
      <c r="D7" s="48">
        <v>5</v>
      </c>
      <c r="E7" s="48">
        <v>5</v>
      </c>
      <c r="F7" s="48">
        <v>5</v>
      </c>
      <c r="G7" s="48">
        <v>4</v>
      </c>
      <c r="H7" s="48">
        <v>4</v>
      </c>
    </row>
    <row r="8" spans="1:8" x14ac:dyDescent="0.25">
      <c r="A8" s="48">
        <v>5</v>
      </c>
      <c r="B8" s="48">
        <v>6</v>
      </c>
      <c r="C8" s="48">
        <v>4</v>
      </c>
      <c r="D8" s="48">
        <v>3</v>
      </c>
      <c r="E8" s="48">
        <v>2</v>
      </c>
      <c r="F8" s="48">
        <v>2</v>
      </c>
      <c r="G8" s="48">
        <v>5</v>
      </c>
      <c r="H8" s="48">
        <v>5</v>
      </c>
    </row>
    <row r="9" spans="1:8" x14ac:dyDescent="0.25">
      <c r="A9" s="48">
        <v>6</v>
      </c>
      <c r="B9" s="48">
        <v>5</v>
      </c>
      <c r="C9" s="48">
        <v>5</v>
      </c>
      <c r="D9" s="48">
        <v>6</v>
      </c>
      <c r="E9" s="48">
        <v>4</v>
      </c>
      <c r="F9" s="48">
        <v>4</v>
      </c>
      <c r="G9" s="48">
        <v>2</v>
      </c>
      <c r="H9" s="48">
        <v>1</v>
      </c>
    </row>
    <row r="10" spans="1:8" x14ac:dyDescent="0.25">
      <c r="A10" s="48">
        <v>7</v>
      </c>
      <c r="B10" s="48">
        <v>6</v>
      </c>
      <c r="C10" s="48">
        <v>7</v>
      </c>
      <c r="D10" s="48">
        <v>4</v>
      </c>
      <c r="E10" s="48">
        <v>5</v>
      </c>
      <c r="F10" s="48">
        <v>6</v>
      </c>
      <c r="G10" s="48">
        <v>7</v>
      </c>
      <c r="H10" s="48">
        <v>7</v>
      </c>
    </row>
    <row r="11" spans="1:8" x14ac:dyDescent="0.25">
      <c r="A11" s="48">
        <v>6</v>
      </c>
      <c r="B11" s="48">
        <v>5</v>
      </c>
      <c r="C11" s="48">
        <v>5</v>
      </c>
      <c r="D11" s="48">
        <v>4</v>
      </c>
      <c r="E11" s="48">
        <v>4</v>
      </c>
      <c r="F11" s="48">
        <v>5</v>
      </c>
      <c r="G11" s="48">
        <v>6</v>
      </c>
      <c r="H11" s="48">
        <v>6</v>
      </c>
    </row>
    <row r="12" spans="1:8" x14ac:dyDescent="0.25">
      <c r="A12" s="48">
        <v>5</v>
      </c>
      <c r="B12" s="48">
        <v>5</v>
      </c>
      <c r="C12" s="48">
        <v>5</v>
      </c>
      <c r="D12" s="48">
        <v>3</v>
      </c>
      <c r="E12" s="48">
        <v>5</v>
      </c>
      <c r="F12" s="48">
        <v>6</v>
      </c>
      <c r="G12" s="48">
        <v>4</v>
      </c>
      <c r="H12" s="48">
        <v>4</v>
      </c>
    </row>
    <row r="13" spans="1:8" x14ac:dyDescent="0.25">
      <c r="A13" s="48">
        <v>7</v>
      </c>
      <c r="B13" s="48">
        <v>6</v>
      </c>
      <c r="C13" s="48">
        <v>7</v>
      </c>
      <c r="D13" s="48">
        <v>7</v>
      </c>
      <c r="E13" s="48">
        <v>5</v>
      </c>
      <c r="F13" s="48">
        <v>4</v>
      </c>
      <c r="G13" s="48">
        <v>6</v>
      </c>
      <c r="H13" s="48">
        <v>3</v>
      </c>
    </row>
    <row r="14" spans="1:8" x14ac:dyDescent="0.25">
      <c r="A14" s="48">
        <v>6</v>
      </c>
      <c r="B14" s="48">
        <v>6</v>
      </c>
      <c r="C14" s="48">
        <v>6</v>
      </c>
      <c r="D14" s="48">
        <v>6</v>
      </c>
      <c r="E14" s="48">
        <v>4</v>
      </c>
      <c r="F14" s="48">
        <v>4</v>
      </c>
      <c r="G14" s="48">
        <v>4</v>
      </c>
      <c r="H14" s="48">
        <v>5</v>
      </c>
    </row>
    <row r="15" spans="1:8" x14ac:dyDescent="0.25">
      <c r="A15" s="48">
        <v>7</v>
      </c>
      <c r="B15" s="48">
        <v>6</v>
      </c>
      <c r="C15" s="48">
        <v>6</v>
      </c>
      <c r="D15" s="48">
        <v>6</v>
      </c>
      <c r="E15" s="48">
        <v>6</v>
      </c>
      <c r="F15" s="48">
        <v>6</v>
      </c>
      <c r="G15" s="48">
        <v>6</v>
      </c>
      <c r="H15" s="48">
        <v>6</v>
      </c>
    </row>
    <row r="16" spans="1:8" x14ac:dyDescent="0.25">
      <c r="A16" s="48">
        <v>6</v>
      </c>
      <c r="B16" s="48">
        <v>5</v>
      </c>
      <c r="C16" s="48">
        <v>7</v>
      </c>
      <c r="D16" s="48">
        <v>6</v>
      </c>
      <c r="E16" s="48">
        <v>7</v>
      </c>
      <c r="F16" s="48">
        <v>7</v>
      </c>
      <c r="G16" s="48">
        <v>7</v>
      </c>
      <c r="H16" s="48">
        <v>7</v>
      </c>
    </row>
    <row r="17" spans="1:8" x14ac:dyDescent="0.25">
      <c r="A17" s="48">
        <v>5</v>
      </c>
      <c r="B17" s="48">
        <v>5</v>
      </c>
      <c r="C17" s="48">
        <v>6</v>
      </c>
      <c r="D17" s="48">
        <v>6</v>
      </c>
      <c r="E17" s="48">
        <v>5</v>
      </c>
      <c r="F17" s="48">
        <v>5</v>
      </c>
      <c r="G17" s="48">
        <v>4</v>
      </c>
      <c r="H17" s="48">
        <v>5</v>
      </c>
    </row>
    <row r="18" spans="1:8" x14ac:dyDescent="0.25">
      <c r="A18" s="48"/>
      <c r="B18" s="48"/>
      <c r="C18" s="48"/>
      <c r="D18" s="48"/>
      <c r="E18" s="48"/>
      <c r="F18" s="48"/>
      <c r="G18" s="48"/>
      <c r="H18" s="48"/>
    </row>
    <row r="19" spans="1:8" x14ac:dyDescent="0.25">
      <c r="A19" s="48"/>
      <c r="B19" s="48"/>
      <c r="C19" s="48"/>
      <c r="D19" s="48"/>
      <c r="E19" s="48"/>
      <c r="F19" s="48"/>
      <c r="G19" s="48"/>
      <c r="H19" s="48"/>
    </row>
    <row r="20" spans="1:8" x14ac:dyDescent="0.25">
      <c r="A20" s="48"/>
      <c r="B20" s="48"/>
      <c r="C20" s="48"/>
      <c r="D20" s="48"/>
      <c r="E20" s="48"/>
      <c r="F20" s="48"/>
      <c r="G20" s="48"/>
      <c r="H20" s="48"/>
    </row>
    <row r="21" spans="1:8" x14ac:dyDescent="0.25">
      <c r="A21" s="48"/>
      <c r="B21" s="48"/>
      <c r="C21" s="48"/>
      <c r="D21" s="48"/>
      <c r="E21" s="48"/>
      <c r="F21" s="48"/>
      <c r="G21" s="48"/>
      <c r="H21" s="48"/>
    </row>
    <row r="22" spans="1:8" x14ac:dyDescent="0.25">
      <c r="A22" s="48"/>
      <c r="B22" s="48"/>
      <c r="C22" s="48"/>
      <c r="D22" s="48"/>
      <c r="E22" s="48"/>
      <c r="F22" s="48"/>
      <c r="G22" s="48"/>
      <c r="H22" s="48"/>
    </row>
    <row r="23" spans="1:8" x14ac:dyDescent="0.25">
      <c r="A23" s="48"/>
      <c r="B23" s="48"/>
      <c r="C23" s="48"/>
      <c r="D23" s="48"/>
      <c r="E23" s="48"/>
      <c r="F23" s="48"/>
      <c r="G23" s="48"/>
      <c r="H23" s="48"/>
    </row>
    <row r="24" spans="1:8" x14ac:dyDescent="0.25">
      <c r="A24" s="48"/>
      <c r="B24" s="48"/>
      <c r="C24" s="48"/>
      <c r="D24" s="48"/>
      <c r="E24" s="48"/>
      <c r="F24" s="48"/>
      <c r="G24" s="48"/>
      <c r="H24" s="48"/>
    </row>
    <row r="25" spans="1:8" x14ac:dyDescent="0.25">
      <c r="A25" s="48"/>
      <c r="B25" s="48"/>
      <c r="C25" s="48"/>
      <c r="D25" s="48"/>
      <c r="E25" s="48"/>
      <c r="F25" s="48"/>
      <c r="G25" s="48"/>
      <c r="H25" s="48"/>
    </row>
    <row r="26" spans="1:8" x14ac:dyDescent="0.25">
      <c r="A26" s="48"/>
      <c r="B26" s="48"/>
      <c r="C26" s="48"/>
      <c r="D26" s="48"/>
      <c r="E26" s="48"/>
      <c r="F26" s="48"/>
      <c r="G26" s="48"/>
      <c r="H26" s="48"/>
    </row>
    <row r="27" spans="1:8" x14ac:dyDescent="0.25">
      <c r="A27" s="48"/>
      <c r="B27" s="48"/>
      <c r="C27" s="48"/>
      <c r="D27" s="48"/>
      <c r="E27" s="48"/>
      <c r="F27" s="48"/>
      <c r="G27" s="48"/>
      <c r="H27" s="48"/>
    </row>
    <row r="28" spans="1:8" x14ac:dyDescent="0.25">
      <c r="A28" s="48"/>
      <c r="B28" s="48"/>
      <c r="C28" s="48"/>
      <c r="D28" s="48"/>
      <c r="E28" s="48"/>
      <c r="F28" s="48"/>
      <c r="G28" s="48"/>
      <c r="H28" s="48"/>
    </row>
    <row r="29" spans="1:8" x14ac:dyDescent="0.25">
      <c r="A29" s="48"/>
      <c r="B29" s="48"/>
      <c r="C29" s="48"/>
      <c r="D29" s="48"/>
      <c r="E29" s="48"/>
      <c r="F29" s="48"/>
      <c r="G29" s="48"/>
      <c r="H29" s="48"/>
    </row>
    <row r="30" spans="1:8" x14ac:dyDescent="0.25">
      <c r="A30" s="48"/>
      <c r="B30" s="48"/>
      <c r="C30" s="48"/>
      <c r="D30" s="48"/>
      <c r="E30" s="48"/>
      <c r="F30" s="48"/>
      <c r="G30" s="48"/>
      <c r="H30" s="48"/>
    </row>
    <row r="31" spans="1:8" x14ac:dyDescent="0.25">
      <c r="A31" s="48"/>
      <c r="B31" s="48"/>
      <c r="C31" s="48"/>
      <c r="D31" s="48"/>
      <c r="E31" s="48"/>
      <c r="F31" s="48"/>
      <c r="G31" s="48"/>
      <c r="H31" s="48"/>
    </row>
    <row r="32" spans="1:8" x14ac:dyDescent="0.25">
      <c r="A32" s="48"/>
      <c r="B32" s="48"/>
      <c r="C32" s="48"/>
      <c r="D32" s="48"/>
      <c r="E32" s="48"/>
      <c r="F32" s="48"/>
      <c r="G32" s="48"/>
      <c r="H32" s="48"/>
    </row>
    <row r="33" spans="1:8" x14ac:dyDescent="0.25">
      <c r="A33" s="48"/>
      <c r="B33" s="48"/>
      <c r="C33" s="48"/>
      <c r="D33" s="48"/>
      <c r="E33" s="48"/>
      <c r="F33" s="48"/>
      <c r="G33" s="48"/>
      <c r="H33" s="48"/>
    </row>
    <row r="34" spans="1:8" x14ac:dyDescent="0.25">
      <c r="A34" s="48"/>
      <c r="B34" s="48"/>
      <c r="C34" s="48"/>
      <c r="D34" s="48"/>
      <c r="E34" s="48"/>
      <c r="F34" s="48"/>
      <c r="G34" s="48"/>
      <c r="H34" s="48"/>
    </row>
    <row r="35" spans="1:8" x14ac:dyDescent="0.25">
      <c r="A35" s="48"/>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row r="50" spans="1:8" x14ac:dyDescent="0.25">
      <c r="A50" s="48"/>
      <c r="B50" s="48"/>
      <c r="C50" s="48"/>
      <c r="D50" s="48"/>
      <c r="E50" s="48"/>
      <c r="F50" s="48"/>
      <c r="G50" s="48"/>
      <c r="H50" s="48"/>
    </row>
    <row r="51" spans="1:8" x14ac:dyDescent="0.25">
      <c r="A51" s="48"/>
      <c r="B51" s="48"/>
      <c r="C51" s="48"/>
      <c r="D51" s="48"/>
      <c r="E51" s="48"/>
      <c r="F51" s="48"/>
      <c r="G51" s="48"/>
      <c r="H51" s="48"/>
    </row>
    <row r="52" spans="1:8" x14ac:dyDescent="0.25">
      <c r="A52" s="48"/>
      <c r="B52" s="48"/>
      <c r="C52" s="48"/>
      <c r="D52" s="48"/>
      <c r="E52" s="48"/>
      <c r="F52" s="48"/>
      <c r="G52" s="48"/>
      <c r="H52" s="48"/>
    </row>
    <row r="53" spans="1:8" x14ac:dyDescent="0.25">
      <c r="A53" s="48"/>
      <c r="B53" s="48"/>
      <c r="C53" s="48"/>
      <c r="D53" s="48"/>
      <c r="E53" s="48"/>
      <c r="F53" s="48"/>
      <c r="G53" s="48"/>
      <c r="H53" s="48"/>
    </row>
    <row r="54" spans="1:8" x14ac:dyDescent="0.25">
      <c r="A54" s="48"/>
      <c r="B54" s="48"/>
      <c r="C54" s="48"/>
      <c r="D54" s="48"/>
      <c r="E54" s="48"/>
      <c r="F54" s="48"/>
      <c r="G54" s="48"/>
      <c r="H54" s="48"/>
    </row>
    <row r="55" spans="1:8" x14ac:dyDescent="0.25">
      <c r="A55" s="48"/>
      <c r="B55" s="48"/>
      <c r="C55" s="48"/>
      <c r="D55" s="48"/>
      <c r="E55" s="48"/>
      <c r="F55" s="48"/>
      <c r="G55" s="48"/>
      <c r="H55" s="48"/>
    </row>
    <row r="56" spans="1:8" x14ac:dyDescent="0.25">
      <c r="A56" s="48"/>
      <c r="B56" s="48"/>
      <c r="C56" s="48"/>
      <c r="D56" s="48"/>
      <c r="E56" s="48"/>
      <c r="F56" s="48"/>
      <c r="G56" s="48"/>
      <c r="H56" s="48"/>
    </row>
    <row r="57" spans="1:8" x14ac:dyDescent="0.25">
      <c r="A57" s="48"/>
      <c r="B57" s="48"/>
      <c r="C57" s="48"/>
      <c r="D57" s="48"/>
      <c r="E57" s="48"/>
      <c r="F57" s="48"/>
      <c r="G57" s="48"/>
      <c r="H57" s="48"/>
    </row>
    <row r="58" spans="1:8" x14ac:dyDescent="0.25">
      <c r="A58" s="48"/>
      <c r="B58" s="48"/>
      <c r="C58" s="48"/>
      <c r="D58" s="48"/>
      <c r="E58" s="48"/>
      <c r="F58" s="48"/>
      <c r="G58" s="48"/>
      <c r="H58" s="48"/>
    </row>
    <row r="59" spans="1:8" x14ac:dyDescent="0.25">
      <c r="A59" s="48"/>
      <c r="B59" s="48"/>
      <c r="C59" s="48"/>
      <c r="D59" s="48"/>
      <c r="E59" s="48"/>
      <c r="F59" s="48"/>
      <c r="G59" s="48"/>
      <c r="H59" s="48"/>
    </row>
    <row r="60" spans="1:8" x14ac:dyDescent="0.25">
      <c r="A60" s="48"/>
      <c r="B60" s="48"/>
      <c r="C60" s="48"/>
      <c r="D60" s="48"/>
      <c r="E60" s="48"/>
      <c r="F60" s="48"/>
      <c r="G60" s="48"/>
      <c r="H60" s="48"/>
    </row>
    <row r="61" spans="1:8" x14ac:dyDescent="0.25">
      <c r="A61" s="48"/>
      <c r="B61" s="48"/>
      <c r="C61" s="48"/>
      <c r="D61" s="48"/>
      <c r="E61" s="48"/>
      <c r="F61" s="48"/>
      <c r="G61" s="48"/>
      <c r="H61" s="48"/>
    </row>
    <row r="62" spans="1:8" x14ac:dyDescent="0.25">
      <c r="A62" s="48"/>
      <c r="B62" s="48"/>
      <c r="C62" s="48"/>
      <c r="D62" s="48"/>
      <c r="E62" s="48"/>
      <c r="F62" s="48"/>
      <c r="G62" s="48"/>
      <c r="H62" s="48"/>
    </row>
    <row r="63" spans="1:8" x14ac:dyDescent="0.25">
      <c r="A63" s="48"/>
      <c r="B63" s="48"/>
      <c r="C63" s="48"/>
      <c r="D63" s="48"/>
      <c r="E63" s="48"/>
      <c r="F63" s="48"/>
      <c r="G63" s="48"/>
      <c r="H63" s="48"/>
    </row>
    <row r="64" spans="1:8" x14ac:dyDescent="0.25">
      <c r="A64" s="48"/>
      <c r="B64" s="48"/>
      <c r="C64" s="48"/>
      <c r="D64" s="48"/>
      <c r="E64" s="48"/>
      <c r="F64" s="48"/>
      <c r="G64" s="48"/>
      <c r="H64" s="48"/>
    </row>
    <row r="65" spans="1:8" x14ac:dyDescent="0.25">
      <c r="A65" s="48"/>
      <c r="B65" s="48"/>
      <c r="C65" s="48"/>
      <c r="D65" s="48"/>
      <c r="E65" s="48"/>
      <c r="F65" s="48"/>
      <c r="G65" s="48"/>
      <c r="H65" s="48"/>
    </row>
    <row r="66" spans="1:8" x14ac:dyDescent="0.25">
      <c r="A66" s="48"/>
      <c r="B66" s="48"/>
      <c r="C66" s="48"/>
      <c r="D66" s="48"/>
      <c r="E66" s="48"/>
      <c r="F66" s="48"/>
      <c r="G66" s="48"/>
      <c r="H66" s="48"/>
    </row>
    <row r="67" spans="1:8" x14ac:dyDescent="0.25">
      <c r="A67" s="48"/>
      <c r="B67" s="48"/>
      <c r="C67" s="48"/>
      <c r="D67" s="48"/>
      <c r="E67" s="48"/>
      <c r="F67" s="48"/>
      <c r="G67" s="48"/>
      <c r="H67" s="48"/>
    </row>
    <row r="68" spans="1:8" x14ac:dyDescent="0.25">
      <c r="A68" s="48"/>
      <c r="B68" s="48"/>
      <c r="C68" s="48"/>
      <c r="D68" s="48"/>
      <c r="E68" s="48"/>
      <c r="F68" s="48"/>
      <c r="G68" s="48"/>
      <c r="H68" s="48"/>
    </row>
    <row r="69" spans="1:8" x14ac:dyDescent="0.25">
      <c r="A69" s="48"/>
      <c r="B69" s="48"/>
      <c r="C69" s="48"/>
      <c r="D69" s="48"/>
      <c r="E69" s="48"/>
      <c r="F69" s="48"/>
      <c r="G69" s="48"/>
      <c r="H69" s="48"/>
    </row>
    <row r="70" spans="1:8" x14ac:dyDescent="0.25">
      <c r="A70" s="48"/>
      <c r="B70" s="48"/>
      <c r="C70" s="48"/>
      <c r="D70" s="48"/>
      <c r="E70" s="48"/>
      <c r="F70" s="48"/>
      <c r="G70" s="48"/>
      <c r="H70" s="48"/>
    </row>
    <row r="71" spans="1:8" x14ac:dyDescent="0.25">
      <c r="A71" s="48"/>
      <c r="B71" s="48"/>
      <c r="C71" s="48"/>
      <c r="D71" s="48"/>
      <c r="E71" s="48"/>
      <c r="F71" s="48"/>
      <c r="G71" s="48"/>
      <c r="H71" s="48"/>
    </row>
    <row r="72" spans="1:8" x14ac:dyDescent="0.25">
      <c r="A72" s="48"/>
      <c r="B72" s="48"/>
      <c r="C72" s="48"/>
      <c r="D72" s="48"/>
      <c r="E72" s="48"/>
      <c r="F72" s="48"/>
      <c r="G72" s="48"/>
      <c r="H72" s="48"/>
    </row>
    <row r="73" spans="1:8" x14ac:dyDescent="0.25">
      <c r="A73" s="48"/>
      <c r="B73" s="48"/>
      <c r="C73" s="48"/>
      <c r="D73" s="48"/>
      <c r="E73" s="48"/>
      <c r="F73" s="48"/>
      <c r="G73" s="48"/>
      <c r="H73" s="48"/>
    </row>
    <row r="74" spans="1:8" x14ac:dyDescent="0.25">
      <c r="A74" s="48"/>
      <c r="B74" s="48"/>
      <c r="C74" s="48"/>
      <c r="D74" s="48"/>
      <c r="E74" s="48"/>
      <c r="F74" s="48"/>
      <c r="G74" s="48"/>
      <c r="H74" s="48"/>
    </row>
    <row r="75" spans="1:8" x14ac:dyDescent="0.25">
      <c r="A75" s="48"/>
      <c r="B75" s="48"/>
      <c r="C75" s="48"/>
      <c r="D75" s="48"/>
      <c r="E75" s="48"/>
      <c r="F75" s="48"/>
      <c r="G75" s="48"/>
      <c r="H75" s="48"/>
    </row>
    <row r="76" spans="1:8" x14ac:dyDescent="0.25">
      <c r="A76" s="48"/>
      <c r="B76" s="48"/>
      <c r="C76" s="48"/>
      <c r="D76" s="48"/>
      <c r="E76" s="48"/>
      <c r="F76" s="48"/>
      <c r="G76" s="48"/>
      <c r="H76" s="48"/>
    </row>
    <row r="77" spans="1:8" x14ac:dyDescent="0.25">
      <c r="A77" s="48"/>
      <c r="B77" s="48"/>
      <c r="C77" s="48"/>
      <c r="D77" s="48"/>
      <c r="E77" s="48"/>
      <c r="F77" s="48"/>
      <c r="G77" s="48"/>
      <c r="H77" s="48"/>
    </row>
    <row r="78" spans="1:8" x14ac:dyDescent="0.25">
      <c r="A78" s="48"/>
      <c r="B78" s="48"/>
      <c r="C78" s="48"/>
      <c r="D78" s="48"/>
      <c r="E78" s="48"/>
      <c r="F78" s="48"/>
      <c r="G78" s="48"/>
      <c r="H78" s="48"/>
    </row>
    <row r="79" spans="1:8" x14ac:dyDescent="0.25">
      <c r="A79" s="48"/>
      <c r="B79" s="48"/>
      <c r="C79" s="48"/>
      <c r="D79" s="48"/>
      <c r="E79" s="48"/>
      <c r="F79" s="48"/>
      <c r="G79" s="48"/>
      <c r="H79" s="48"/>
    </row>
    <row r="80" spans="1:8" x14ac:dyDescent="0.25">
      <c r="A80" s="48"/>
      <c r="B80" s="48"/>
      <c r="C80" s="48"/>
      <c r="D80" s="48"/>
      <c r="E80" s="48"/>
      <c r="F80" s="48"/>
      <c r="G80" s="48"/>
      <c r="H80" s="48"/>
    </row>
    <row r="81" spans="1:8" x14ac:dyDescent="0.25">
      <c r="A81" s="48"/>
      <c r="B81" s="48"/>
      <c r="C81" s="48"/>
      <c r="D81" s="48"/>
      <c r="E81" s="48"/>
      <c r="F81" s="48"/>
      <c r="G81" s="48"/>
      <c r="H81" s="48"/>
    </row>
    <row r="82" spans="1:8" x14ac:dyDescent="0.25">
      <c r="A82" s="48"/>
      <c r="B82" s="48"/>
      <c r="C82" s="48"/>
      <c r="D82" s="48"/>
      <c r="E82" s="48"/>
      <c r="F82" s="48"/>
      <c r="G82" s="48"/>
      <c r="H82" s="48"/>
    </row>
    <row r="83" spans="1:8" x14ac:dyDescent="0.25">
      <c r="A83" s="48"/>
      <c r="B83" s="48"/>
      <c r="C83" s="48"/>
      <c r="D83" s="48"/>
      <c r="E83" s="48"/>
      <c r="F83" s="48"/>
      <c r="G83" s="48"/>
      <c r="H83" s="48"/>
    </row>
    <row r="84" spans="1:8" x14ac:dyDescent="0.25">
      <c r="A84" s="48"/>
      <c r="B84" s="48"/>
      <c r="C84" s="48"/>
      <c r="D84" s="48"/>
      <c r="E84" s="48"/>
      <c r="F84" s="48"/>
      <c r="G84" s="48"/>
      <c r="H84" s="48"/>
    </row>
    <row r="85" spans="1:8" x14ac:dyDescent="0.25">
      <c r="A85" s="48"/>
      <c r="B85" s="48"/>
      <c r="C85" s="48"/>
      <c r="D85" s="48"/>
      <c r="E85" s="48"/>
      <c r="F85" s="48"/>
      <c r="G85" s="48"/>
      <c r="H85" s="48"/>
    </row>
    <row r="86" spans="1:8" x14ac:dyDescent="0.25">
      <c r="A86" s="48"/>
      <c r="B86" s="48"/>
      <c r="C86" s="48"/>
      <c r="D86" s="48"/>
      <c r="E86" s="48"/>
      <c r="F86" s="48"/>
      <c r="G86" s="48"/>
      <c r="H86" s="48"/>
    </row>
    <row r="87" spans="1:8" x14ac:dyDescent="0.25">
      <c r="A87" s="48"/>
      <c r="B87" s="48"/>
      <c r="C87" s="48"/>
      <c r="D87" s="48"/>
      <c r="E87" s="48"/>
      <c r="F87" s="48"/>
      <c r="G87" s="48"/>
      <c r="H87" s="48"/>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12" spans="1:8" x14ac:dyDescent="0.25">
      <c r="A112" s="48"/>
      <c r="B112" s="48"/>
      <c r="C112" s="48"/>
      <c r="D112" s="48"/>
      <c r="E112" s="48"/>
      <c r="F112" s="48"/>
      <c r="G112" s="48"/>
      <c r="H112"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3</v>
      </c>
      <c r="B4" s="2">
        <f>IF(Data!B4&gt;0,Data!B4-4,"")</f>
        <v>2</v>
      </c>
      <c r="C4" s="2">
        <f>IF(Data!C4&gt;0,Data!C4-4,"")</f>
        <v>2</v>
      </c>
      <c r="D4" s="2">
        <f>IF(Data!D4&gt;0,Data!D4-4,"")</f>
        <v>2</v>
      </c>
      <c r="E4" s="2">
        <f>IF(Data!E4&gt;0,Data!E4-4,"")</f>
        <v>2</v>
      </c>
      <c r="F4" s="2">
        <f>IF(Data!F4&gt;0,Data!F4-4,"")</f>
        <v>2</v>
      </c>
      <c r="G4" s="2">
        <f>IF(Data!G4&gt;0,Data!G4-4,"")</f>
        <v>2</v>
      </c>
      <c r="H4" s="2">
        <f>IF(Data!H4&gt;0,Data!H4-4,"")</f>
        <v>2</v>
      </c>
      <c r="K4" s="9">
        <f>IF(COUNT(A4,B4,C4,D4)&gt;0,AVERAGE(A4,B4,C4,D4),"")</f>
        <v>2.25</v>
      </c>
      <c r="L4" s="9">
        <f>IF(COUNT(E4,F4,G4,H4)&gt;0,AVERAGE(E4,F4,G4,H4),"")</f>
        <v>2</v>
      </c>
      <c r="M4" s="9">
        <f>IF(COUNT(A4,B4,C4,D4,E4,F4,G4,H4)&gt;0,AVERAGE(A4,B4,C4,D4,E4,F4,G4,H4),"")</f>
        <v>2.125</v>
      </c>
    </row>
    <row r="5" spans="1:13" x14ac:dyDescent="0.25">
      <c r="A5" s="2">
        <f>IF(Data!A5&gt;0,Data!A5-4,"")</f>
        <v>3</v>
      </c>
      <c r="B5" s="2">
        <f>IF(Data!B5&gt;0,Data!B5-4,"")</f>
        <v>2</v>
      </c>
      <c r="C5" s="2">
        <f>IF(Data!C5&gt;0,Data!C5-4,"")</f>
        <v>3</v>
      </c>
      <c r="D5" s="2">
        <f>IF(Data!D5&gt;0,Data!D5-4,"")</f>
        <v>3</v>
      </c>
      <c r="E5" s="2">
        <f>IF(Data!E5&gt;0,Data!E5-4,"")</f>
        <v>-1</v>
      </c>
      <c r="F5" s="2">
        <f>IF(Data!F5&gt;0,Data!F5-4,"")</f>
        <v>-1</v>
      </c>
      <c r="G5" s="2">
        <f>IF(Data!G5&gt;0,Data!G5-4,"")</f>
        <v>2</v>
      </c>
      <c r="H5" s="2">
        <f>IF(Data!H5&gt;0,Data!H5-4,"")</f>
        <v>-2</v>
      </c>
      <c r="K5" s="9">
        <f t="shared" ref="K5:K68" si="0">IF(COUNT(A5,B5,C5,D5)&gt;0,AVERAGE(A5,B5,C5,D5),"")</f>
        <v>2.75</v>
      </c>
      <c r="L5" s="9">
        <f t="shared" ref="L5:L68" si="1">IF(COUNT(E5,F5,G5,H5)&gt;0,AVERAGE(E5,F5,G5,H5),"")</f>
        <v>-0.5</v>
      </c>
      <c r="M5" s="9">
        <f t="shared" ref="M5:M68" si="2">IF(COUNT(A5,B5,C5,D5,E5,F5,G5,H5)&gt;0,AVERAGE(A5,B5,C5,D5,E5,F5,G5,H5),"")</f>
        <v>1.125</v>
      </c>
    </row>
    <row r="6" spans="1:13" x14ac:dyDescent="0.25">
      <c r="A6" s="2">
        <f>IF(Data!A6&gt;0,Data!A6-4,"")</f>
        <v>3</v>
      </c>
      <c r="B6" s="2">
        <f>IF(Data!B6&gt;0,Data!B6-4,"")</f>
        <v>2</v>
      </c>
      <c r="C6" s="2">
        <f>IF(Data!C6&gt;0,Data!C6-4,"")</f>
        <v>1</v>
      </c>
      <c r="D6" s="2">
        <f>IF(Data!D6&gt;0,Data!D6-4,"")</f>
        <v>1</v>
      </c>
      <c r="E6" s="2">
        <f>IF(Data!E6&gt;0,Data!E6-4,"")</f>
        <v>1</v>
      </c>
      <c r="F6" s="2">
        <f>IF(Data!F6&gt;0,Data!F6-4,"")</f>
        <v>2</v>
      </c>
      <c r="G6" s="2">
        <f>IF(Data!G6&gt;0,Data!G6-4,"")</f>
        <v>2</v>
      </c>
      <c r="H6" s="2">
        <f>IF(Data!H6&gt;0,Data!H6-4,"")</f>
        <v>0</v>
      </c>
      <c r="K6" s="9">
        <f t="shared" si="0"/>
        <v>1.75</v>
      </c>
      <c r="L6" s="9">
        <f t="shared" si="1"/>
        <v>1.25</v>
      </c>
      <c r="M6" s="9">
        <f t="shared" si="2"/>
        <v>1.5</v>
      </c>
    </row>
    <row r="7" spans="1:13" x14ac:dyDescent="0.25">
      <c r="A7" s="2">
        <f>IF(Data!A7&gt;0,Data!A7-4,"")</f>
        <v>0</v>
      </c>
      <c r="B7" s="2">
        <f>IF(Data!B7&gt;0,Data!B7-4,"")</f>
        <v>1</v>
      </c>
      <c r="C7" s="2">
        <f>IF(Data!C7&gt;0,Data!C7-4,"")</f>
        <v>1</v>
      </c>
      <c r="D7" s="2">
        <f>IF(Data!D7&gt;0,Data!D7-4,"")</f>
        <v>1</v>
      </c>
      <c r="E7" s="2">
        <f>IF(Data!E7&gt;0,Data!E7-4,"")</f>
        <v>1</v>
      </c>
      <c r="F7" s="2">
        <f>IF(Data!F7&gt;0,Data!F7-4,"")</f>
        <v>1</v>
      </c>
      <c r="G7" s="2">
        <f>IF(Data!G7&gt;0,Data!G7-4,"")</f>
        <v>0</v>
      </c>
      <c r="H7" s="2">
        <f>IF(Data!H7&gt;0,Data!H7-4,"")</f>
        <v>0</v>
      </c>
      <c r="K7" s="9">
        <f t="shared" si="0"/>
        <v>0.75</v>
      </c>
      <c r="L7" s="9">
        <f t="shared" si="1"/>
        <v>0.5</v>
      </c>
      <c r="M7" s="9">
        <f t="shared" si="2"/>
        <v>0.625</v>
      </c>
    </row>
    <row r="8" spans="1:13" x14ac:dyDescent="0.25">
      <c r="A8" s="2">
        <f>IF(Data!A8&gt;0,Data!A8-4,"")</f>
        <v>1</v>
      </c>
      <c r="B8" s="2">
        <f>IF(Data!B8&gt;0,Data!B8-4,"")</f>
        <v>2</v>
      </c>
      <c r="C8" s="2">
        <f>IF(Data!C8&gt;0,Data!C8-4,"")</f>
        <v>0</v>
      </c>
      <c r="D8" s="2">
        <f>IF(Data!D8&gt;0,Data!D8-4,"")</f>
        <v>-1</v>
      </c>
      <c r="E8" s="2">
        <f>IF(Data!E8&gt;0,Data!E8-4,"")</f>
        <v>-2</v>
      </c>
      <c r="F8" s="2">
        <f>IF(Data!F8&gt;0,Data!F8-4,"")</f>
        <v>-2</v>
      </c>
      <c r="G8" s="2">
        <f>IF(Data!G8&gt;0,Data!G8-4,"")</f>
        <v>1</v>
      </c>
      <c r="H8" s="2">
        <f>IF(Data!H8&gt;0,Data!H8-4,"")</f>
        <v>1</v>
      </c>
      <c r="K8" s="9">
        <f t="shared" si="0"/>
        <v>0.5</v>
      </c>
      <c r="L8" s="9">
        <f t="shared" si="1"/>
        <v>-0.5</v>
      </c>
      <c r="M8" s="9">
        <f t="shared" si="2"/>
        <v>0</v>
      </c>
    </row>
    <row r="9" spans="1:13" x14ac:dyDescent="0.25">
      <c r="A9" s="2">
        <f>IF(Data!A9&gt;0,Data!A9-4,"")</f>
        <v>2</v>
      </c>
      <c r="B9" s="2">
        <f>IF(Data!B9&gt;0,Data!B9-4,"")</f>
        <v>1</v>
      </c>
      <c r="C9" s="2">
        <f>IF(Data!C9&gt;0,Data!C9-4,"")</f>
        <v>1</v>
      </c>
      <c r="D9" s="2">
        <f>IF(Data!D9&gt;0,Data!D9-4,"")</f>
        <v>2</v>
      </c>
      <c r="E9" s="2">
        <f>IF(Data!E9&gt;0,Data!E9-4,"")</f>
        <v>0</v>
      </c>
      <c r="F9" s="2">
        <f>IF(Data!F9&gt;0,Data!F9-4,"")</f>
        <v>0</v>
      </c>
      <c r="G9" s="2">
        <f>IF(Data!G9&gt;0,Data!G9-4,"")</f>
        <v>-2</v>
      </c>
      <c r="H9" s="2">
        <f>IF(Data!H9&gt;0,Data!H9-4,"")</f>
        <v>-3</v>
      </c>
      <c r="K9" s="9">
        <f t="shared" si="0"/>
        <v>1.5</v>
      </c>
      <c r="L9" s="9">
        <f t="shared" si="1"/>
        <v>-1.25</v>
      </c>
      <c r="M9" s="9">
        <f t="shared" si="2"/>
        <v>0.125</v>
      </c>
    </row>
    <row r="10" spans="1:13" x14ac:dyDescent="0.25">
      <c r="A10" s="2">
        <f>IF(Data!A10&gt;0,Data!A10-4,"")</f>
        <v>3</v>
      </c>
      <c r="B10" s="2">
        <f>IF(Data!B10&gt;0,Data!B10-4,"")</f>
        <v>2</v>
      </c>
      <c r="C10" s="2">
        <f>IF(Data!C10&gt;0,Data!C10-4,"")</f>
        <v>3</v>
      </c>
      <c r="D10" s="2">
        <f>IF(Data!D10&gt;0,Data!D10-4,"")</f>
        <v>0</v>
      </c>
      <c r="E10" s="2">
        <f>IF(Data!E10&gt;0,Data!E10-4,"")</f>
        <v>1</v>
      </c>
      <c r="F10" s="2">
        <f>IF(Data!F10&gt;0,Data!F10-4,"")</f>
        <v>2</v>
      </c>
      <c r="G10" s="2">
        <f>IF(Data!G10&gt;0,Data!G10-4,"")</f>
        <v>3</v>
      </c>
      <c r="H10" s="2">
        <f>IF(Data!H10&gt;0,Data!H10-4,"")</f>
        <v>3</v>
      </c>
      <c r="K10" s="9">
        <f t="shared" si="0"/>
        <v>2</v>
      </c>
      <c r="L10" s="9">
        <f t="shared" si="1"/>
        <v>2.25</v>
      </c>
      <c r="M10" s="9">
        <f t="shared" si="2"/>
        <v>2.125</v>
      </c>
    </row>
    <row r="11" spans="1:13" x14ac:dyDescent="0.25">
      <c r="A11" s="2">
        <f>IF(Data!A11&gt;0,Data!A11-4,"")</f>
        <v>2</v>
      </c>
      <c r="B11" s="2">
        <f>IF(Data!B11&gt;0,Data!B11-4,"")</f>
        <v>1</v>
      </c>
      <c r="C11" s="2">
        <f>IF(Data!C11&gt;0,Data!C11-4,"")</f>
        <v>1</v>
      </c>
      <c r="D11" s="2">
        <f>IF(Data!D11&gt;0,Data!D11-4,"")</f>
        <v>0</v>
      </c>
      <c r="E11" s="2">
        <f>IF(Data!E11&gt;0,Data!E11-4,"")</f>
        <v>0</v>
      </c>
      <c r="F11" s="2">
        <f>IF(Data!F11&gt;0,Data!F11-4,"")</f>
        <v>1</v>
      </c>
      <c r="G11" s="2">
        <f>IF(Data!G11&gt;0,Data!G11-4,"")</f>
        <v>2</v>
      </c>
      <c r="H11" s="2">
        <f>IF(Data!H11&gt;0,Data!H11-4,"")</f>
        <v>2</v>
      </c>
      <c r="K11" s="9">
        <f t="shared" si="0"/>
        <v>1</v>
      </c>
      <c r="L11" s="9">
        <f t="shared" si="1"/>
        <v>1.25</v>
      </c>
      <c r="M11" s="9">
        <f t="shared" si="2"/>
        <v>1.125</v>
      </c>
    </row>
    <row r="12" spans="1:13" x14ac:dyDescent="0.25">
      <c r="A12" s="2">
        <f>IF(Data!A12&gt;0,Data!A12-4,"")</f>
        <v>1</v>
      </c>
      <c r="B12" s="2">
        <f>IF(Data!B12&gt;0,Data!B12-4,"")</f>
        <v>1</v>
      </c>
      <c r="C12" s="2">
        <f>IF(Data!C12&gt;0,Data!C12-4,"")</f>
        <v>1</v>
      </c>
      <c r="D12" s="2">
        <f>IF(Data!D12&gt;0,Data!D12-4,"")</f>
        <v>-1</v>
      </c>
      <c r="E12" s="2">
        <f>IF(Data!E12&gt;0,Data!E12-4,"")</f>
        <v>1</v>
      </c>
      <c r="F12" s="2">
        <f>IF(Data!F12&gt;0,Data!F12-4,"")</f>
        <v>2</v>
      </c>
      <c r="G12" s="2">
        <f>IF(Data!G12&gt;0,Data!G12-4,"")</f>
        <v>0</v>
      </c>
      <c r="H12" s="2">
        <f>IF(Data!H12&gt;0,Data!H12-4,"")</f>
        <v>0</v>
      </c>
      <c r="K12" s="9">
        <f t="shared" si="0"/>
        <v>0.5</v>
      </c>
      <c r="L12" s="9">
        <f t="shared" si="1"/>
        <v>0.75</v>
      </c>
      <c r="M12" s="9">
        <f t="shared" si="2"/>
        <v>0.625</v>
      </c>
    </row>
    <row r="13" spans="1:13" x14ac:dyDescent="0.25">
      <c r="A13" s="2">
        <f>IF(Data!A13&gt;0,Data!A13-4,"")</f>
        <v>3</v>
      </c>
      <c r="B13" s="2">
        <f>IF(Data!B13&gt;0,Data!B13-4,"")</f>
        <v>2</v>
      </c>
      <c r="C13" s="2">
        <f>IF(Data!C13&gt;0,Data!C13-4,"")</f>
        <v>3</v>
      </c>
      <c r="D13" s="2">
        <f>IF(Data!D13&gt;0,Data!D13-4,"")</f>
        <v>3</v>
      </c>
      <c r="E13" s="2">
        <f>IF(Data!E13&gt;0,Data!E13-4,"")</f>
        <v>1</v>
      </c>
      <c r="F13" s="2">
        <f>IF(Data!F13&gt;0,Data!F13-4,"")</f>
        <v>0</v>
      </c>
      <c r="G13" s="2">
        <f>IF(Data!G13&gt;0,Data!G13-4,"")</f>
        <v>2</v>
      </c>
      <c r="H13" s="2">
        <f>IF(Data!H13&gt;0,Data!H13-4,"")</f>
        <v>-1</v>
      </c>
      <c r="K13" s="9">
        <f t="shared" si="0"/>
        <v>2.75</v>
      </c>
      <c r="L13" s="9">
        <f t="shared" si="1"/>
        <v>0.5</v>
      </c>
      <c r="M13" s="9">
        <f t="shared" si="2"/>
        <v>1.625</v>
      </c>
    </row>
    <row r="14" spans="1:13" x14ac:dyDescent="0.25">
      <c r="A14" s="2">
        <f>IF(Data!A14&gt;0,Data!A14-4,"")</f>
        <v>2</v>
      </c>
      <c r="B14" s="2">
        <f>IF(Data!B14&gt;0,Data!B14-4,"")</f>
        <v>2</v>
      </c>
      <c r="C14" s="2">
        <f>IF(Data!C14&gt;0,Data!C14-4,"")</f>
        <v>2</v>
      </c>
      <c r="D14" s="2">
        <f>IF(Data!D14&gt;0,Data!D14-4,"")</f>
        <v>2</v>
      </c>
      <c r="E14" s="2">
        <f>IF(Data!E14&gt;0,Data!E14-4,"")</f>
        <v>0</v>
      </c>
      <c r="F14" s="2">
        <f>IF(Data!F14&gt;0,Data!F14-4,"")</f>
        <v>0</v>
      </c>
      <c r="G14" s="2">
        <f>IF(Data!G14&gt;0,Data!G14-4,"")</f>
        <v>0</v>
      </c>
      <c r="H14" s="2">
        <f>IF(Data!H14&gt;0,Data!H14-4,"")</f>
        <v>1</v>
      </c>
      <c r="K14" s="9">
        <f t="shared" si="0"/>
        <v>2</v>
      </c>
      <c r="L14" s="9">
        <f t="shared" si="1"/>
        <v>0.25</v>
      </c>
      <c r="M14" s="9">
        <f t="shared" si="2"/>
        <v>1.125</v>
      </c>
    </row>
    <row r="15" spans="1:13" x14ac:dyDescent="0.25">
      <c r="A15" s="2">
        <f>IF(Data!A15&gt;0,Data!A15-4,"")</f>
        <v>3</v>
      </c>
      <c r="B15" s="2">
        <f>IF(Data!B15&gt;0,Data!B15-4,"")</f>
        <v>2</v>
      </c>
      <c r="C15" s="2">
        <f>IF(Data!C15&gt;0,Data!C15-4,"")</f>
        <v>2</v>
      </c>
      <c r="D15" s="2">
        <f>IF(Data!D15&gt;0,Data!D15-4,"")</f>
        <v>2</v>
      </c>
      <c r="E15" s="2">
        <f>IF(Data!E15&gt;0,Data!E15-4,"")</f>
        <v>2</v>
      </c>
      <c r="F15" s="2">
        <f>IF(Data!F15&gt;0,Data!F15-4,"")</f>
        <v>2</v>
      </c>
      <c r="G15" s="2">
        <f>IF(Data!G15&gt;0,Data!G15-4,"")</f>
        <v>2</v>
      </c>
      <c r="H15" s="2">
        <f>IF(Data!H15&gt;0,Data!H15-4,"")</f>
        <v>2</v>
      </c>
      <c r="K15" s="9">
        <f t="shared" si="0"/>
        <v>2.25</v>
      </c>
      <c r="L15" s="9">
        <f t="shared" si="1"/>
        <v>2</v>
      </c>
      <c r="M15" s="9">
        <f t="shared" si="2"/>
        <v>2.125</v>
      </c>
    </row>
    <row r="16" spans="1:13" x14ac:dyDescent="0.25">
      <c r="A16" s="2">
        <f>IF(Data!A16&gt;0,Data!A16-4,"")</f>
        <v>2</v>
      </c>
      <c r="B16" s="2">
        <f>IF(Data!B16&gt;0,Data!B16-4,"")</f>
        <v>1</v>
      </c>
      <c r="C16" s="2">
        <f>IF(Data!C16&gt;0,Data!C16-4,"")</f>
        <v>3</v>
      </c>
      <c r="D16" s="2">
        <f>IF(Data!D16&gt;0,Data!D16-4,"")</f>
        <v>2</v>
      </c>
      <c r="E16" s="2">
        <f>IF(Data!E16&gt;0,Data!E16-4,"")</f>
        <v>3</v>
      </c>
      <c r="F16" s="2">
        <f>IF(Data!F16&gt;0,Data!F16-4,"")</f>
        <v>3</v>
      </c>
      <c r="G16" s="2">
        <f>IF(Data!G16&gt;0,Data!G16-4,"")</f>
        <v>3</v>
      </c>
      <c r="H16" s="2">
        <f>IF(Data!H16&gt;0,Data!H16-4,"")</f>
        <v>3</v>
      </c>
      <c r="K16" s="9">
        <f t="shared" si="0"/>
        <v>2</v>
      </c>
      <c r="L16" s="9">
        <f t="shared" si="1"/>
        <v>3</v>
      </c>
      <c r="M16" s="9">
        <f t="shared" si="2"/>
        <v>2.5</v>
      </c>
    </row>
    <row r="17" spans="1:13" x14ac:dyDescent="0.25">
      <c r="A17" s="2">
        <f>IF(Data!A17&gt;0,Data!A17-4,"")</f>
        <v>1</v>
      </c>
      <c r="B17" s="2">
        <f>IF(Data!B17&gt;0,Data!B17-4,"")</f>
        <v>1</v>
      </c>
      <c r="C17" s="2">
        <f>IF(Data!C17&gt;0,Data!C17-4,"")</f>
        <v>2</v>
      </c>
      <c r="D17" s="2">
        <f>IF(Data!D17&gt;0,Data!D17-4,"")</f>
        <v>2</v>
      </c>
      <c r="E17" s="2">
        <f>IF(Data!E17&gt;0,Data!E17-4,"")</f>
        <v>1</v>
      </c>
      <c r="F17" s="2">
        <f>IF(Data!F17&gt;0,Data!F17-4,"")</f>
        <v>1</v>
      </c>
      <c r="G17" s="2">
        <f>IF(Data!G17&gt;0,Data!G17-4,"")</f>
        <v>0</v>
      </c>
      <c r="H17" s="2">
        <f>IF(Data!H17&gt;0,Data!H17-4,"")</f>
        <v>1</v>
      </c>
      <c r="K17" s="9">
        <f t="shared" si="0"/>
        <v>1.5</v>
      </c>
      <c r="L17" s="9">
        <f t="shared" si="1"/>
        <v>0.75</v>
      </c>
      <c r="M17" s="9">
        <f t="shared" si="2"/>
        <v>1.125</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G1" workbookViewId="0">
      <selection activeCell="R22" sqref="R22"/>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2.0714285714285716</v>
      </c>
      <c r="C4" s="6">
        <f>VAR(DT!A4:A1004)</f>
        <v>0.99450549450549464</v>
      </c>
      <c r="D4" s="6">
        <f>SQRT(C4)</f>
        <v>0.99724896315087475</v>
      </c>
      <c r="E4" s="7">
        <f>COUNTA(Data!A4:A1000)</f>
        <v>14</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1.6785714285714286</v>
      </c>
      <c r="R4" s="8"/>
    </row>
    <row r="5" spans="1:18" x14ac:dyDescent="0.25">
      <c r="A5" s="4">
        <v>2</v>
      </c>
      <c r="B5" s="6">
        <f>AVERAGE(DT!B4:B1004)</f>
        <v>1.5714285714285714</v>
      </c>
      <c r="C5" s="6">
        <f>VAR(DT!B4:B1004)</f>
        <v>0.26373626373626391</v>
      </c>
      <c r="D5" s="6">
        <f t="shared" ref="D5:D11" si="0">SQRT(C5)</f>
        <v>0.51355259101309569</v>
      </c>
      <c r="E5" s="7">
        <f>COUNTA(Data!B4:B1000)</f>
        <v>14</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0.875</v>
      </c>
    </row>
    <row r="6" spans="1:18" x14ac:dyDescent="0.25">
      <c r="A6" s="4">
        <v>3</v>
      </c>
      <c r="B6" s="6">
        <f>AVERAGE(DT!C4:C1004)</f>
        <v>1.7857142857142858</v>
      </c>
      <c r="C6" s="6">
        <f>VAR(DT!C4:C1004)</f>
        <v>0.95054945054945028</v>
      </c>
      <c r="D6" s="6">
        <f t="shared" si="0"/>
        <v>0.97496125592222904</v>
      </c>
      <c r="E6" s="7">
        <f>COUNTA(Data!C4:C1000)</f>
        <v>14</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1.2767857142857142</v>
      </c>
    </row>
    <row r="7" spans="1:18" x14ac:dyDescent="0.25">
      <c r="A7" s="4">
        <v>4</v>
      </c>
      <c r="B7" s="6">
        <f>AVERAGE(DT!D4:D1004)</f>
        <v>1.2857142857142858</v>
      </c>
      <c r="C7" s="6">
        <f>VAR(DT!D4:D1004)</f>
        <v>1.7582417582417582</v>
      </c>
      <c r="D7" s="6">
        <f t="shared" si="0"/>
        <v>1.3259870882635918</v>
      </c>
      <c r="E7" s="7">
        <f>COUNTA(Data!D4:D1000)</f>
        <v>14</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0.7142857142857143</v>
      </c>
      <c r="C8" s="6">
        <f>VAR(DT!E4:E1004)</f>
        <v>1.6043956043956045</v>
      </c>
      <c r="D8" s="6">
        <f t="shared" si="0"/>
        <v>1.2666473875533018</v>
      </c>
      <c r="E8" s="7">
        <f>COUNTA(Data!E4:E1000)</f>
        <v>14</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0.9285714285714286</v>
      </c>
      <c r="C9" s="6">
        <f>VAR(DT!F4:F1004)</f>
        <v>1.9175824175824177</v>
      </c>
      <c r="D9" s="6">
        <f t="shared" si="0"/>
        <v>1.3847680013570567</v>
      </c>
      <c r="E9" s="7">
        <f>COUNTA(Data!F4:F1000)</f>
        <v>14</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1.2142857142857142</v>
      </c>
      <c r="C10" s="6">
        <f>VAR(DT!G4:G1004)</f>
        <v>2.0274725274725274</v>
      </c>
      <c r="D10" s="6">
        <f t="shared" si="0"/>
        <v>1.4238934396479701</v>
      </c>
      <c r="E10" s="7">
        <f>COUNTA(Data!G4:G1000)</f>
        <v>14</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0.6428571428571429</v>
      </c>
      <c r="C11" s="6">
        <f>VAR(DT!H4:H1004)</f>
        <v>3.1703296703296706</v>
      </c>
      <c r="D11" s="6">
        <f t="shared" si="0"/>
        <v>1.780541959721722</v>
      </c>
      <c r="E11" s="7">
        <f>COUNTA(Data!H4:H1000)</f>
        <v>14</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2.0714285714285716</v>
      </c>
      <c r="C5" s="12">
        <f>Results!D4</f>
        <v>0.99724896315087475</v>
      </c>
      <c r="D5" s="7">
        <f>Results!E4</f>
        <v>14</v>
      </c>
      <c r="E5" s="12">
        <f t="shared" ref="E5:E12" si="0">CONFIDENCE(0.05, C5, D5)</f>
        <v>0.52238135386330986</v>
      </c>
      <c r="F5" s="12">
        <f t="shared" ref="F5:F12" si="1">B5-E5</f>
        <v>1.5490472175652616</v>
      </c>
      <c r="G5" s="12">
        <f t="shared" ref="G5:G12" si="2">B5+E5</f>
        <v>2.5938099252918816</v>
      </c>
      <c r="I5" s="11" t="str">
        <f>VLOOKUP(Read_First!B4,Items!A1:S50,18,FALSE)</f>
        <v>Pragmatic Quality</v>
      </c>
      <c r="J5" s="12">
        <f>AVERAGE(DT!K4:K1004)</f>
        <v>1.6785714285714286</v>
      </c>
      <c r="K5" s="12">
        <f>STDEV(DT!K4:K1004)</f>
        <v>0.75592894601845462</v>
      </c>
      <c r="L5" s="7">
        <f>MAX(D5:D12)</f>
        <v>14</v>
      </c>
      <c r="M5" s="12">
        <f t="shared" ref="M5:M7" si="3">CONFIDENCE(0.05, K5, L5)</f>
        <v>0.39597252124276511</v>
      </c>
      <c r="N5" s="12">
        <f t="shared" ref="N5:N7" si="4">J5-M5</f>
        <v>1.2825989073286634</v>
      </c>
      <c r="O5" s="12">
        <f t="shared" ref="O5:O7" si="5">J5+M5</f>
        <v>2.0745439498141938</v>
      </c>
    </row>
    <row r="6" spans="1:15" x14ac:dyDescent="0.25">
      <c r="A6" s="13">
        <v>2</v>
      </c>
      <c r="B6" s="12">
        <f>Results!B5</f>
        <v>1.5714285714285714</v>
      </c>
      <c r="C6" s="12">
        <f>Results!D5</f>
        <v>0.51355259101309569</v>
      </c>
      <c r="D6" s="7">
        <f>Results!E5</f>
        <v>14</v>
      </c>
      <c r="E6" s="12">
        <f t="shared" si="0"/>
        <v>0.26901035517330968</v>
      </c>
      <c r="F6" s="12">
        <f t="shared" si="1"/>
        <v>1.3024182162552618</v>
      </c>
      <c r="G6" s="12">
        <f t="shared" si="2"/>
        <v>1.840438926601881</v>
      </c>
      <c r="I6" s="11" t="str">
        <f>VLOOKUP(Read_First!B4,Items!A1:S50,19,FALSE)</f>
        <v>Hedonic Quality</v>
      </c>
      <c r="J6" s="12">
        <f>AVERAGE(DT!L4:L1004)</f>
        <v>0.875</v>
      </c>
      <c r="K6" s="12">
        <f>STDEV(DT!L4:L1004)</f>
        <v>1.1838252859659266</v>
      </c>
      <c r="L6" s="7">
        <f>L5</f>
        <v>14</v>
      </c>
      <c r="M6" s="12">
        <f t="shared" si="3"/>
        <v>0.62011421267022271</v>
      </c>
      <c r="N6" s="12">
        <f t="shared" si="4"/>
        <v>0.25488578732977729</v>
      </c>
      <c r="O6" s="12">
        <f t="shared" si="5"/>
        <v>1.4951142126702228</v>
      </c>
    </row>
    <row r="7" spans="1:15" x14ac:dyDescent="0.25">
      <c r="A7" s="13">
        <v>3</v>
      </c>
      <c r="B7" s="12">
        <f>Results!B6</f>
        <v>1.7857142857142858</v>
      </c>
      <c r="C7" s="12">
        <f>Results!D6</f>
        <v>0.97496125592222904</v>
      </c>
      <c r="D7" s="7">
        <f>Results!E6</f>
        <v>14</v>
      </c>
      <c r="E7" s="12">
        <f t="shared" si="0"/>
        <v>0.51070655338036608</v>
      </c>
      <c r="F7" s="12">
        <f t="shared" si="1"/>
        <v>1.2750077323339197</v>
      </c>
      <c r="G7" s="12">
        <f t="shared" si="2"/>
        <v>2.2964208390946519</v>
      </c>
      <c r="I7" s="11" t="s">
        <v>411</v>
      </c>
      <c r="J7" s="12">
        <f>AVERAGE(DT!M4:M1004)</f>
        <v>1.2767857142857142</v>
      </c>
      <c r="K7" s="12">
        <f>STDEV(DT!M4:M1004)</f>
        <v>0.77083023957403118</v>
      </c>
      <c r="L7" s="7">
        <f>L6</f>
        <v>14</v>
      </c>
      <c r="M7" s="12">
        <f t="shared" si="3"/>
        <v>0.4037781527244787</v>
      </c>
      <c r="N7" s="12">
        <f t="shared" si="4"/>
        <v>0.87300756156123549</v>
      </c>
      <c r="O7" s="12">
        <f t="shared" si="5"/>
        <v>1.6805638670101928</v>
      </c>
    </row>
    <row r="8" spans="1:15" x14ac:dyDescent="0.25">
      <c r="A8" s="13">
        <v>4</v>
      </c>
      <c r="B8" s="12">
        <f>Results!B7</f>
        <v>1.2857142857142858</v>
      </c>
      <c r="C8" s="12">
        <f>Results!D7</f>
        <v>1.3259870882635918</v>
      </c>
      <c r="D8" s="7">
        <f>Results!E7</f>
        <v>14</v>
      </c>
      <c r="E8" s="12">
        <f t="shared" si="0"/>
        <v>0.69458175036238001</v>
      </c>
      <c r="F8" s="12">
        <f t="shared" si="1"/>
        <v>0.5911325353519058</v>
      </c>
      <c r="G8" s="12">
        <f t="shared" si="2"/>
        <v>1.9802960360766657</v>
      </c>
      <c r="I8" s="37"/>
      <c r="J8" s="38"/>
      <c r="K8" s="38"/>
      <c r="L8" s="43"/>
      <c r="M8" s="38"/>
      <c r="N8" s="38"/>
      <c r="O8" s="38"/>
    </row>
    <row r="9" spans="1:15" x14ac:dyDescent="0.25">
      <c r="A9" s="13">
        <v>5</v>
      </c>
      <c r="B9" s="12">
        <f>Results!B8</f>
        <v>0.7142857142857143</v>
      </c>
      <c r="C9" s="12">
        <f>Results!D8</f>
        <v>1.2666473875533018</v>
      </c>
      <c r="D9" s="7">
        <f>Results!E8</f>
        <v>14</v>
      </c>
      <c r="E9" s="12">
        <f t="shared" si="0"/>
        <v>0.66349828541001266</v>
      </c>
      <c r="F9" s="12">
        <f t="shared" si="1"/>
        <v>5.0787428875701646E-2</v>
      </c>
      <c r="G9" s="12">
        <f t="shared" si="2"/>
        <v>1.3777839996957271</v>
      </c>
      <c r="I9" s="37"/>
      <c r="J9" s="38"/>
      <c r="K9" s="38"/>
      <c r="L9" s="43"/>
      <c r="M9" s="38"/>
      <c r="N9" s="38"/>
      <c r="O9" s="38"/>
    </row>
    <row r="10" spans="1:15" x14ac:dyDescent="0.25">
      <c r="A10" s="13">
        <v>6</v>
      </c>
      <c r="B10" s="12">
        <f>Results!B9</f>
        <v>0.9285714285714286</v>
      </c>
      <c r="C10" s="12">
        <f>Results!D9</f>
        <v>1.3847680013570567</v>
      </c>
      <c r="D10" s="7">
        <f>Results!E9</f>
        <v>14</v>
      </c>
      <c r="E10" s="12">
        <f t="shared" si="0"/>
        <v>0.7253725098393996</v>
      </c>
      <c r="F10" s="12">
        <f t="shared" si="1"/>
        <v>0.203198918732029</v>
      </c>
      <c r="G10" s="12">
        <f t="shared" si="2"/>
        <v>1.6539439384108281</v>
      </c>
      <c r="I10" s="20"/>
      <c r="J10" s="38"/>
      <c r="K10" s="38"/>
      <c r="L10" s="43"/>
      <c r="M10" s="38"/>
      <c r="N10" s="38"/>
      <c r="O10" s="38"/>
    </row>
    <row r="11" spans="1:15" x14ac:dyDescent="0.25">
      <c r="A11" s="13">
        <v>7</v>
      </c>
      <c r="B11" s="12">
        <f>Results!B10</f>
        <v>1.2142857142857142</v>
      </c>
      <c r="C11" s="12">
        <f>Results!D10</f>
        <v>1.4238934396479701</v>
      </c>
      <c r="D11" s="7">
        <f>Results!E10</f>
        <v>14</v>
      </c>
      <c r="E11" s="12">
        <f t="shared" si="0"/>
        <v>0.74586729116293826</v>
      </c>
      <c r="F11" s="12">
        <f t="shared" si="1"/>
        <v>0.46841842312277593</v>
      </c>
      <c r="G11" s="12">
        <f t="shared" si="2"/>
        <v>1.9601530054486525</v>
      </c>
    </row>
    <row r="12" spans="1:15" x14ac:dyDescent="0.25">
      <c r="A12" s="13">
        <v>8</v>
      </c>
      <c r="B12" s="12">
        <f>Results!B11</f>
        <v>0.6428571428571429</v>
      </c>
      <c r="C12" s="12">
        <f>Results!D11</f>
        <v>1.780541959721722</v>
      </c>
      <c r="D12" s="7">
        <f>Results!E11</f>
        <v>14</v>
      </c>
      <c r="E12" s="12">
        <f t="shared" si="0"/>
        <v>0.93268777797580427</v>
      </c>
      <c r="F12" s="12">
        <f t="shared" si="1"/>
        <v>-0.28983063511866136</v>
      </c>
      <c r="G12" s="12">
        <f t="shared" si="2"/>
        <v>1.5755449208329471</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0.66516866690545562</v>
      </c>
      <c r="G5" s="30">
        <v>5.6</v>
      </c>
      <c r="H5" s="31">
        <f>CORREL(DT!E4:E1004,DT!F4:F1004)</f>
        <v>0.90843500086835327</v>
      </c>
    </row>
    <row r="6" spans="1:18" x14ac:dyDescent="0.25">
      <c r="D6" s="30">
        <v>1.3</v>
      </c>
      <c r="E6" s="31">
        <f>CORREL(DT!A4:A1004,DT!C4:C1004)</f>
        <v>0.57076723550144504</v>
      </c>
      <c r="G6" s="30">
        <v>5.7</v>
      </c>
      <c r="H6" s="31">
        <f>CORREL(DT!E4:E1004,DT!G4:G1004)</f>
        <v>0.33511053131192609</v>
      </c>
    </row>
    <row r="7" spans="1:18" x14ac:dyDescent="0.25">
      <c r="D7" s="30">
        <v>1.4</v>
      </c>
      <c r="E7" s="31">
        <f>CORREL(DT!A4:A1004,DT!D4:D1004)</f>
        <v>0.4487551843373101</v>
      </c>
      <c r="G7" s="30">
        <v>5.8</v>
      </c>
      <c r="H7" s="31">
        <f>CORREL(DT!E4:E1004,DT!H4:H1004)</f>
        <v>0.46288623759378356</v>
      </c>
    </row>
    <row r="8" spans="1:18" x14ac:dyDescent="0.25">
      <c r="D8" s="30">
        <v>2.2999999999999998</v>
      </c>
      <c r="E8" s="31">
        <f>CORREL(DT!B4:B1004,DT!C4:C1004)</f>
        <v>0.26337076878368831</v>
      </c>
      <c r="G8" s="30">
        <v>6.7</v>
      </c>
      <c r="H8" s="31">
        <f>CORREL(DT!F4:F1004,DT!G4:G1004)</f>
        <v>0.35947096186333405</v>
      </c>
    </row>
    <row r="9" spans="1:18" x14ac:dyDescent="0.25">
      <c r="D9" s="30">
        <v>2.4</v>
      </c>
      <c r="E9" s="31">
        <f>CORREL(DT!B4:B1004,DT!D4:D1004)</f>
        <v>0.19364916731037085</v>
      </c>
      <c r="G9" s="30">
        <v>6.8</v>
      </c>
      <c r="H9" s="31">
        <f>CORREL(DT!F4:F1004,DT!H4:H1004)</f>
        <v>0.55042269601142635</v>
      </c>
    </row>
    <row r="10" spans="1:18" x14ac:dyDescent="0.25">
      <c r="D10" s="30">
        <v>3.4</v>
      </c>
      <c r="E10" s="31">
        <f>CORREL(DT!C4:C1004,DT!D4:D1004)</f>
        <v>0.64601938087214372</v>
      </c>
      <c r="G10" s="30">
        <v>7.8</v>
      </c>
      <c r="H10" s="31">
        <f>CORREL(DT!G4:G1004,DT!H4:H1004)</f>
        <v>0.60898308546188729</v>
      </c>
    </row>
    <row r="11" spans="1:18" x14ac:dyDescent="0.25">
      <c r="D11" s="32" t="s">
        <v>263</v>
      </c>
      <c r="E11" s="31">
        <f>AVERAGE(E5:E10)</f>
        <v>0.46462173395173556</v>
      </c>
      <c r="G11" s="32" t="s">
        <v>263</v>
      </c>
      <c r="H11" s="31">
        <f>AVERAGE(H5:H10)</f>
        <v>0.53755141885178515</v>
      </c>
    </row>
    <row r="12" spans="1:18" x14ac:dyDescent="0.25">
      <c r="C12" s="10"/>
      <c r="D12" s="33" t="s">
        <v>3</v>
      </c>
      <c r="E12" s="34">
        <f>(4*E11)/(1+(3*E11))</f>
        <v>0.77635404632083926</v>
      </c>
      <c r="F12" s="10"/>
      <c r="G12" s="33" t="s">
        <v>3</v>
      </c>
      <c r="H12" s="34">
        <f>(4*H11)/(1+(3*H11))</f>
        <v>0.82299664029869424</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activeCell="D13" sqref="D1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1.6785714285714286</v>
      </c>
      <c r="C4" s="14" t="str">
        <f>IF(B4&gt;E32,"Excellent",IF(B4&gt;D32,"Good",IF(B4&gt;C32,"Above average",IF(B4&gt;B32,"Below average","Bad"))))</f>
        <v>Good</v>
      </c>
      <c r="D4" t="str">
        <f>IF(B4&gt;E32,"In the range of the 10% best results",IF(B4&gt;D32,"10% of results better, 75% of results worse",IF(B4&gt;C32,"25% of results better, 50% of results worse",IF(B4&gt;B32,"50% of results better, 25% of results worse","In the range of the 25% worst results"))))</f>
        <v>10% of results better, 75% of results worse</v>
      </c>
    </row>
    <row r="5" spans="1:8" x14ac:dyDescent="0.25">
      <c r="A5" s="16" t="str">
        <f>VLOOKUP(Read_First!B4,Items!A1:S50,19,FALSE)</f>
        <v>Hedonic Quality</v>
      </c>
      <c r="B5" s="15">
        <f>Results!L5</f>
        <v>0.875</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25">
      <c r="A6" s="16" t="s">
        <v>411</v>
      </c>
      <c r="B6" s="39">
        <f>Results!L6</f>
        <v>1.2767857142857142</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1.6785714285714286</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0.875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1.2767857142857142</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3</v>
      </c>
      <c r="B4" s="2">
        <f>IF(Data!B4&gt;0,Data!B4-4,"")</f>
        <v>2</v>
      </c>
      <c r="C4" s="2">
        <f>IF(Data!C4&gt;0,Data!C4-4,"")</f>
        <v>2</v>
      </c>
      <c r="D4" s="2">
        <f>IF(Data!D4&gt;0,Data!D4-4,"")</f>
        <v>2</v>
      </c>
      <c r="E4" s="2">
        <f>IF(Data!E4&gt;0,Data!E4-4,"")</f>
        <v>2</v>
      </c>
      <c r="F4" s="2">
        <f>IF(Data!F4&gt;0,Data!F4-4,"")</f>
        <v>2</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7</v>
      </c>
      <c r="P4" s="4" t="str">
        <f>IF(COUNTIF(Data!A4:H4,4)=8,"Remove","")</f>
        <v/>
      </c>
    </row>
    <row r="5" spans="1:16" x14ac:dyDescent="0.25">
      <c r="A5" s="2">
        <f>IF(Data!A5&gt;0,Data!A5-4,"")</f>
        <v>3</v>
      </c>
      <c r="B5" s="2">
        <f>IF(Data!B5&gt;0,Data!B5-4,"")</f>
        <v>2</v>
      </c>
      <c r="C5" s="2">
        <f>IF(Data!C5&gt;0,Data!C5-4,"")</f>
        <v>3</v>
      </c>
      <c r="D5" s="2">
        <f>IF(Data!D5&gt;0,Data!D5-4,"")</f>
        <v>3</v>
      </c>
      <c r="E5" s="2">
        <f>IF(Data!E5&gt;0,Data!E5-4,"")</f>
        <v>-1</v>
      </c>
      <c r="F5" s="2">
        <f>IF(Data!F5&gt;0,Data!F5-4,"")</f>
        <v>-1</v>
      </c>
      <c r="G5" s="2">
        <f>IF(Data!G5&gt;0,Data!G5-4,"")</f>
        <v>2</v>
      </c>
      <c r="H5" s="2">
        <f>IF(Data!H5&gt;0,Data!H5-4,"")</f>
        <v>-2</v>
      </c>
      <c r="K5" s="7" t="str">
        <f t="shared" ref="K5:K68" si="0">IF((MAX(A5,B5,C5,D5)-MIN(A5,B5,C5,D5))&gt;3,1,"")</f>
        <v/>
      </c>
      <c r="L5" s="7">
        <f t="shared" ref="L5:L68" si="1">IF((MAX(E5,F5,G5,H5)-MIN(E5,F5,G5,H5))&gt;3,1,"")</f>
        <v>1</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25">
      <c r="A6" s="2">
        <f>IF(Data!A6&gt;0,Data!A6-4,"")</f>
        <v>3</v>
      </c>
      <c r="B6" s="2">
        <f>IF(Data!B6&gt;0,Data!B6-4,"")</f>
        <v>2</v>
      </c>
      <c r="C6" s="2">
        <f>IF(Data!C6&gt;0,Data!C6-4,"")</f>
        <v>1</v>
      </c>
      <c r="D6" s="2">
        <f>IF(Data!D6&gt;0,Data!D6-4,"")</f>
        <v>1</v>
      </c>
      <c r="E6" s="2">
        <f>IF(Data!E6&gt;0,Data!E6-4,"")</f>
        <v>1</v>
      </c>
      <c r="F6" s="2">
        <f>IF(Data!F6&gt;0,Data!F6-4,"")</f>
        <v>2</v>
      </c>
      <c r="G6" s="2">
        <f>IF(Data!G6&gt;0,Data!G6-4,"")</f>
        <v>2</v>
      </c>
      <c r="H6" s="2">
        <f>IF(Data!H6&gt;0,Data!H6-4,"")</f>
        <v>0</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0</v>
      </c>
      <c r="B7" s="2">
        <f>IF(Data!B7&gt;0,Data!B7-4,"")</f>
        <v>1</v>
      </c>
      <c r="C7" s="2">
        <f>IF(Data!C7&gt;0,Data!C7-4,"")</f>
        <v>1</v>
      </c>
      <c r="D7" s="2">
        <f>IF(Data!D7&gt;0,Data!D7-4,"")</f>
        <v>1</v>
      </c>
      <c r="E7" s="2">
        <f>IF(Data!E7&gt;0,Data!E7-4,"")</f>
        <v>1</v>
      </c>
      <c r="F7" s="2">
        <f>IF(Data!F7&gt;0,Data!F7-4,"")</f>
        <v>1</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5</v>
      </c>
      <c r="P7" s="4" t="str">
        <f>IF(COUNTIF(Data!A7:H7,4)=8,"Remove","")</f>
        <v/>
      </c>
    </row>
    <row r="8" spans="1:16" x14ac:dyDescent="0.25">
      <c r="A8" s="2">
        <f>IF(Data!A8&gt;0,Data!A8-4,"")</f>
        <v>1</v>
      </c>
      <c r="B8" s="2">
        <f>IF(Data!B8&gt;0,Data!B8-4,"")</f>
        <v>2</v>
      </c>
      <c r="C8" s="2">
        <f>IF(Data!C8&gt;0,Data!C8-4,"")</f>
        <v>0</v>
      </c>
      <c r="D8" s="2">
        <f>IF(Data!D8&gt;0,Data!D8-4,"")</f>
        <v>-1</v>
      </c>
      <c r="E8" s="2">
        <f>IF(Data!E8&gt;0,Data!E8-4,"")</f>
        <v>-2</v>
      </c>
      <c r="F8" s="2">
        <f>IF(Data!F8&gt;0,Data!F8-4,"")</f>
        <v>-2</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2</v>
      </c>
      <c r="B9" s="2">
        <f>IF(Data!B9&gt;0,Data!B9-4,"")</f>
        <v>1</v>
      </c>
      <c r="C9" s="2">
        <f>IF(Data!C9&gt;0,Data!C9-4,"")</f>
        <v>1</v>
      </c>
      <c r="D9" s="2">
        <f>IF(Data!D9&gt;0,Data!D9-4,"")</f>
        <v>2</v>
      </c>
      <c r="E9" s="2">
        <f>IF(Data!E9&gt;0,Data!E9-4,"")</f>
        <v>0</v>
      </c>
      <c r="F9" s="2">
        <f>IF(Data!F9&gt;0,Data!F9-4,"")</f>
        <v>0</v>
      </c>
      <c r="G9" s="2">
        <f>IF(Data!G9&gt;0,Data!G9-4,"")</f>
        <v>-2</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2</v>
      </c>
      <c r="P9" s="4" t="str">
        <f>IF(COUNTIF(Data!A9:H9,4)=8,"Remove","")</f>
        <v/>
      </c>
    </row>
    <row r="10" spans="1:16" x14ac:dyDescent="0.25">
      <c r="A10" s="2">
        <f>IF(Data!A10&gt;0,Data!A10-4,"")</f>
        <v>3</v>
      </c>
      <c r="B10" s="2">
        <f>IF(Data!B10&gt;0,Data!B10-4,"")</f>
        <v>2</v>
      </c>
      <c r="C10" s="2">
        <f>IF(Data!C10&gt;0,Data!C10-4,"")</f>
        <v>3</v>
      </c>
      <c r="D10" s="2">
        <f>IF(Data!D10&gt;0,Data!D10-4,"")</f>
        <v>0</v>
      </c>
      <c r="E10" s="2">
        <f>IF(Data!E10&gt;0,Data!E10-4,"")</f>
        <v>1</v>
      </c>
      <c r="F10" s="2">
        <f>IF(Data!F10&gt;0,Data!F10-4,"")</f>
        <v>2</v>
      </c>
      <c r="G10" s="2">
        <f>IF(Data!G10&gt;0,Data!G10-4,"")</f>
        <v>3</v>
      </c>
      <c r="H10" s="2">
        <f>IF(Data!H10&gt;0,Data!H10-4,"")</f>
        <v>3</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2</v>
      </c>
      <c r="B11" s="2">
        <f>IF(Data!B11&gt;0,Data!B11-4,"")</f>
        <v>1</v>
      </c>
      <c r="C11" s="2">
        <f>IF(Data!C11&gt;0,Data!C11-4,"")</f>
        <v>1</v>
      </c>
      <c r="D11" s="2">
        <f>IF(Data!D11&gt;0,Data!D11-4,"")</f>
        <v>0</v>
      </c>
      <c r="E11" s="2">
        <f>IF(Data!E11&gt;0,Data!E11-4,"")</f>
        <v>0</v>
      </c>
      <c r="F11" s="2">
        <f>IF(Data!F11&gt;0,Data!F11-4,"")</f>
        <v>1</v>
      </c>
      <c r="G11" s="2">
        <f>IF(Data!G11&gt;0,Data!G11-4,"")</f>
        <v>2</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25">
      <c r="A12" s="2">
        <f>IF(Data!A12&gt;0,Data!A12-4,"")</f>
        <v>1</v>
      </c>
      <c r="B12" s="2">
        <f>IF(Data!B12&gt;0,Data!B12-4,"")</f>
        <v>1</v>
      </c>
      <c r="C12" s="2">
        <f>IF(Data!C12&gt;0,Data!C12-4,"")</f>
        <v>1</v>
      </c>
      <c r="D12" s="2">
        <f>IF(Data!D12&gt;0,Data!D12-4,"")</f>
        <v>-1</v>
      </c>
      <c r="E12" s="2">
        <f>IF(Data!E12&gt;0,Data!E12-4,"")</f>
        <v>1</v>
      </c>
      <c r="F12" s="2">
        <f>IF(Data!F12&gt;0,Data!F12-4,"")</f>
        <v>2</v>
      </c>
      <c r="G12" s="2">
        <f>IF(Data!G12&gt;0,Data!G12-4,"")</f>
        <v>0</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3</v>
      </c>
      <c r="B13" s="2">
        <f>IF(Data!B13&gt;0,Data!B13-4,"")</f>
        <v>2</v>
      </c>
      <c r="C13" s="2">
        <f>IF(Data!C13&gt;0,Data!C13-4,"")</f>
        <v>3</v>
      </c>
      <c r="D13" s="2">
        <f>IF(Data!D13&gt;0,Data!D13-4,"")</f>
        <v>3</v>
      </c>
      <c r="E13" s="2">
        <f>IF(Data!E13&gt;0,Data!E13-4,"")</f>
        <v>1</v>
      </c>
      <c r="F13" s="2">
        <f>IF(Data!F13&gt;0,Data!F13-4,"")</f>
        <v>0</v>
      </c>
      <c r="G13" s="2">
        <f>IF(Data!G13&gt;0,Data!G13-4,"")</f>
        <v>2</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25">
      <c r="A14" s="2">
        <f>IF(Data!A14&gt;0,Data!A14-4,"")</f>
        <v>2</v>
      </c>
      <c r="B14" s="2">
        <f>IF(Data!B14&gt;0,Data!B14-4,"")</f>
        <v>2</v>
      </c>
      <c r="C14" s="2">
        <f>IF(Data!C14&gt;0,Data!C14-4,"")</f>
        <v>2</v>
      </c>
      <c r="D14" s="2">
        <f>IF(Data!D14&gt;0,Data!D14-4,"")</f>
        <v>2</v>
      </c>
      <c r="E14" s="2">
        <f>IF(Data!E14&gt;0,Data!E14-4,"")</f>
        <v>0</v>
      </c>
      <c r="F14" s="2">
        <f>IF(Data!F14&gt;0,Data!F14-4,"")</f>
        <v>0</v>
      </c>
      <c r="G14" s="2">
        <f>IF(Data!G14&gt;0,Data!G14-4,"")</f>
        <v>0</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3</v>
      </c>
      <c r="B15" s="2">
        <f>IF(Data!B15&gt;0,Data!B15-4,"")</f>
        <v>2</v>
      </c>
      <c r="C15" s="2">
        <f>IF(Data!C15&gt;0,Data!C15-4,"")</f>
        <v>2</v>
      </c>
      <c r="D15" s="2">
        <f>IF(Data!D15&gt;0,Data!D15-4,"")</f>
        <v>2</v>
      </c>
      <c r="E15" s="2">
        <f>IF(Data!E15&gt;0,Data!E15-4,"")</f>
        <v>2</v>
      </c>
      <c r="F15" s="2">
        <f>IF(Data!F15&gt;0,Data!F15-4,"")</f>
        <v>2</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7</v>
      </c>
      <c r="P15" s="4" t="str">
        <f>IF(COUNTIF(Data!A15:H15,4)=8,"Remove","")</f>
        <v/>
      </c>
    </row>
    <row r="16" spans="1:16" x14ac:dyDescent="0.25">
      <c r="A16" s="2">
        <f>IF(Data!A16&gt;0,Data!A16-4,"")</f>
        <v>2</v>
      </c>
      <c r="B16" s="2">
        <f>IF(Data!B16&gt;0,Data!B16-4,"")</f>
        <v>1</v>
      </c>
      <c r="C16" s="2">
        <f>IF(Data!C16&gt;0,Data!C16-4,"")</f>
        <v>3</v>
      </c>
      <c r="D16" s="2">
        <f>IF(Data!D16&gt;0,Data!D16-4,"")</f>
        <v>2</v>
      </c>
      <c r="E16" s="2">
        <f>IF(Data!E16&gt;0,Data!E16-4,"")</f>
        <v>3</v>
      </c>
      <c r="F16" s="2">
        <f>IF(Data!F16&gt;0,Data!F16-4,"")</f>
        <v>3</v>
      </c>
      <c r="G16" s="2">
        <f>IF(Data!G16&gt;0,Data!G16-4,"")</f>
        <v>3</v>
      </c>
      <c r="H16" s="2">
        <f>IF(Data!H16&gt;0,Data!H16-4,"")</f>
        <v>3</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1</v>
      </c>
      <c r="B17" s="2">
        <f>IF(Data!B17&gt;0,Data!B17-4,"")</f>
        <v>1</v>
      </c>
      <c r="C17" s="2">
        <f>IF(Data!C17&gt;0,Data!C17-4,"")</f>
        <v>2</v>
      </c>
      <c r="D17" s="2">
        <f>IF(Data!D17&gt;0,Data!D17-4,"")</f>
        <v>2</v>
      </c>
      <c r="E17" s="2">
        <f>IF(Data!E17&gt;0,Data!E17-4,"")</f>
        <v>1</v>
      </c>
      <c r="F17" s="2">
        <f>IF(Data!F17&gt;0,Data!F17-4,"")</f>
        <v>1</v>
      </c>
      <c r="G17" s="2">
        <f>IF(Data!G17&gt;0,Data!G17-4,"")</f>
        <v>0</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2024-04-10T17:40:12Z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