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7" documentId="8_{A3A48A48-82A5-486A-80AA-C65A9C00F9C2}" xr6:coauthVersionLast="47" xr6:coauthVersionMax="47" xr10:uidLastSave="{8F0D2AA0-89AE-414D-B980-AA3A9B80342B}"/>
  <bookViews>
    <workbookView xWindow="-16320" yWindow="-6660" windowWidth="16440" windowHeight="2832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<sst xmlns="http://schemas.openxmlformats.org/spreadsheetml/2006/main" count="795" uniqueCount="710">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</sst>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1.5714285714285714</c:v>
                </c:pt>
                <c:pt idx="1">
                  <c:v>1.5714285714285714</c:v>
                </c:pt>
                <c:pt idx="2">
                  <c:v>1.4285714285714286</c:v>
                </c:pt>
                <c:pt idx="3">
                  <c:v>1.7142857142857142</c:v>
                </c:pt>
                <c:pt idx="4">
                  <c:v>0.8571428571428571</c:v>
                </c:pt>
                <c:pt idx="5">
                  <c:v>1.4285714285714286</c:v>
                </c:pt>
                <c:pt idx="6">
                  <c:v>0.8571428571428571</c:v>
                </c:pt>
                <c:pt idx="7">
                  <c:v>1.1428571428571428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1.5714285714285714</c:v>
                </c:pt>
                <c:pt idx="1">
                  <c:v>1.0714285714285714</c:v>
                </c:pt>
                <c:pt idx="2">
                  <c:v>1.3214285714285714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1.5714285714285714</c:v>
                </c:pt>
                <c:pt idx="1">
                  <c:v>1.0714285714285714</c:v>
                </c:pt>
                <c:pt idx="2" formatCode="0.00">
                  <c:v>1.3214285714285714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0.75390921948544376</c:v>
                  </c:pt>
                  <c:pt idx="1">
                    <c:v>0.45002876597686825</c:v>
                  </c:pt>
                  <c:pt idx="2">
                    <c:v>0.44363209264913311</c:v>
                  </c:pt>
                </c:numCache>
              </c:numRef>
            </c:plus>
            <c:minus>
              <c:numRef>
                <c:f>Confidence_Intervals!$M$5:$M$7</c:f>
                <c:numCache>
                  <c:formatCode>General</c:formatCode>
                  <c:ptCount val="3"/>
                  <c:pt idx="0">
                    <c:v>0.75390921948544376</c:v>
                  </c:pt>
                  <c:pt idx="1">
                    <c:v>0.45002876597686825</c:v>
                  </c:pt>
                  <c:pt idx="2">
                    <c:v>0.44363209264913311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1.5714285714285714</c:v>
                </c:pt>
                <c:pt idx="1">
                  <c:v>1.0714285714285714</c:v>
                </c:pt>
                <c:pt idx="2" formatCode="0.00">
                  <c:v>1.3214285714285714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180975</xdr:rowOff>
    </xdr:from>
    <xdr:to>
      <xdr:col>3</xdr:col>
      <xdr:colOff>9524</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1.0177004891982149</v>
      </c>
    </row>
    <row r="6" spans="1:7" x14ac:dyDescent="0.25">
      <c r="A6" s="11" t="str">
        <f>VLOOKUP(Read_First!B4,Items!A1:S50,19,FALSE)</f>
        <v>Hedonic Quality</v>
      </c>
      <c r="B6" s="9">
        <f>SQRT(VAR(DT!L4:L1004))</f>
        <v>0.60749289629395575</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11.278928571428571</v>
      </c>
      <c r="C10" s="7">
        <f>POWER((1.65*B6)/0.5,2)</f>
        <v>4.0189285714285692</v>
      </c>
    </row>
    <row r="11" spans="1:7" x14ac:dyDescent="0.25">
      <c r="A11" s="25" t="s">
        <v>270</v>
      </c>
      <c r="B11" s="7">
        <f>POWER((1.96*B5)/0.5,2)</f>
        <v>15.915200000000002</v>
      </c>
      <c r="C11" s="7">
        <f>POWER((1.96*B6)/0.5,2)</f>
        <v>5.6709333333333314</v>
      </c>
    </row>
    <row r="12" spans="1:7" x14ac:dyDescent="0.25">
      <c r="A12" s="25" t="s">
        <v>271</v>
      </c>
      <c r="B12" s="7">
        <f>POWER((2.58*B6)/0.5,2)</f>
        <v>9.8261142857142811</v>
      </c>
      <c r="C12" s="7">
        <f>POWER((2.58*B6)/0.5,2)</f>
        <v>9.8261142857142811</v>
      </c>
    </row>
    <row r="13" spans="1:7" x14ac:dyDescent="0.25">
      <c r="A13" s="25" t="s">
        <v>272</v>
      </c>
      <c r="B13" s="7">
        <f>POWER((1.65*B5)/0.25,2)</f>
        <v>45.115714285714283</v>
      </c>
      <c r="C13" s="7">
        <f>POWER((1.65*B6)/0.25,2)</f>
        <v>16.075714285714277</v>
      </c>
    </row>
    <row r="14" spans="1:7" x14ac:dyDescent="0.25">
      <c r="A14" s="25" t="s">
        <v>273</v>
      </c>
      <c r="B14" s="7">
        <f>POWER((1.96*B5)/0.25,2)</f>
        <v>63.660800000000009</v>
      </c>
      <c r="C14" s="7">
        <f>POWER((1.96*B6)/0.25,2)</f>
        <v>22.683733333333326</v>
      </c>
    </row>
    <row r="15" spans="1:7" x14ac:dyDescent="0.25">
      <c r="A15" s="25" t="s">
        <v>274</v>
      </c>
      <c r="B15" s="7">
        <f>POWER((2.58*B5)/0.25,2)</f>
        <v>110.30605714285716</v>
      </c>
      <c r="C15" s="7">
        <f>POWER((2.58*B6)/0.25,2)</f>
        <v>39.304457142857125</v>
      </c>
    </row>
    <row r="16" spans="1:7" x14ac:dyDescent="0.25">
      <c r="A16" s="25" t="s">
        <v>275</v>
      </c>
      <c r="B16" s="7">
        <f>POWER((1.65*B5)/0.1,2)</f>
        <v>281.97321428571428</v>
      </c>
      <c r="C16" s="7">
        <f>POWER((1.65*B6)/0.1,2)</f>
        <v>100.47321428571423</v>
      </c>
    </row>
    <row r="17" spans="1:3" x14ac:dyDescent="0.25">
      <c r="A17" s="25" t="s">
        <v>276</v>
      </c>
      <c r="B17" s="7">
        <f>POWER((1.96*B5)/0.1,2)</f>
        <v>397.87999999999994</v>
      </c>
      <c r="C17" s="7">
        <f>POWER((1.96*B6)/0.1,2)</f>
        <v>141.77333333333326</v>
      </c>
    </row>
    <row r="18" spans="1:3" x14ac:dyDescent="0.25">
      <c r="A18" s="25" t="s">
        <v>277</v>
      </c>
      <c r="B18" s="7">
        <f>POWER((2.58*B5)/0.1,2)</f>
        <v>689.41285714285721</v>
      </c>
      <c r="C18" s="7">
        <f>POWER((2.58*B6)/0.1,2)</f>
        <v>245.65285714285702</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 workbookViewId="0">
      <selection activeCell="A4" sqref="A4:H10"/>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5</v>
      </c>
      <c r="B4" s="48">
        <v>5</v>
      </c>
      <c r="C4" s="48">
        <v>5</v>
      </c>
      <c r="D4" s="48">
        <v>5</v>
      </c>
      <c r="E4" s="48">
        <v>6</v>
      </c>
      <c r="F4" s="48">
        <v>6</v>
      </c>
      <c r="G4" s="48">
        <v>5</v>
      </c>
      <c r="H4" s="48">
        <v>5</v>
      </c>
    </row>
    <row r="5" spans="1:8" x14ac:dyDescent="0.25">
      <c r="A5" s="48">
        <v>5</v>
      </c>
      <c r="B5" s="48">
        <v>5</v>
      </c>
      <c r="C5" s="48">
        <v>4</v>
      </c>
      <c r="D5" s="48">
        <v>5</v>
      </c>
      <c r="E5" s="48">
        <v>4</v>
      </c>
      <c r="F5" s="48">
        <v>5</v>
      </c>
      <c r="G5" s="48">
        <v>5</v>
      </c>
      <c r="H5" s="48">
        <v>6</v>
      </c>
    </row>
    <row r="6" spans="1:8" x14ac:dyDescent="0.25">
      <c r="A6" s="48">
        <v>4</v>
      </c>
      <c r="B6" s="48">
        <v>4</v>
      </c>
      <c r="C6" s="48">
        <v>4</v>
      </c>
      <c r="D6" s="48">
        <v>4</v>
      </c>
      <c r="E6" s="48">
        <v>5</v>
      </c>
      <c r="F6" s="48">
        <v>5</v>
      </c>
      <c r="G6" s="48">
        <v>4</v>
      </c>
      <c r="H6" s="48">
        <v>5</v>
      </c>
    </row>
    <row r="7" spans="1:8" x14ac:dyDescent="0.25">
      <c r="A7" s="48">
        <v>5</v>
      </c>
      <c r="B7" s="48">
        <v>6</v>
      </c>
      <c r="C7" s="48">
        <v>6</v>
      </c>
      <c r="D7" s="48">
        <v>6</v>
      </c>
      <c r="E7" s="48">
        <v>5</v>
      </c>
      <c r="F7" s="48">
        <v>6</v>
      </c>
      <c r="G7" s="48">
        <v>6</v>
      </c>
      <c r="H7" s="48">
        <v>6</v>
      </c>
    </row>
    <row r="8" spans="1:8" x14ac:dyDescent="0.25">
      <c r="A8" s="48">
        <v>7</v>
      </c>
      <c r="B8" s="48">
        <v>6</v>
      </c>
      <c r="C8" s="48">
        <v>7</v>
      </c>
      <c r="D8" s="48">
        <v>7</v>
      </c>
      <c r="E8" s="48">
        <v>6</v>
      </c>
      <c r="F8" s="48">
        <v>7</v>
      </c>
      <c r="G8" s="48">
        <v>5</v>
      </c>
      <c r="H8" s="48">
        <v>5</v>
      </c>
    </row>
    <row r="9" spans="1:8" x14ac:dyDescent="0.25">
      <c r="A9" s="48">
        <v>7</v>
      </c>
      <c r="B9" s="48">
        <v>6</v>
      </c>
      <c r="C9" s="48">
        <v>7</v>
      </c>
      <c r="D9" s="48">
        <v>6</v>
      </c>
      <c r="E9" s="48">
        <v>4</v>
      </c>
      <c r="F9" s="48">
        <v>5</v>
      </c>
      <c r="G9" s="48">
        <v>4</v>
      </c>
      <c r="H9" s="48">
        <v>4</v>
      </c>
    </row>
    <row r="10" spans="1:8" x14ac:dyDescent="0.25">
      <c r="A10" s="48">
        <v>6</v>
      </c>
      <c r="B10" s="48">
        <v>7</v>
      </c>
      <c r="C10" s="48">
        <v>5</v>
      </c>
      <c r="D10" s="48">
        <v>7</v>
      </c>
      <c r="E10" s="48">
        <v>4</v>
      </c>
      <c r="F10" s="48">
        <v>4</v>
      </c>
      <c r="G10" s="48">
        <v>5</v>
      </c>
      <c r="H10" s="48">
        <v>5</v>
      </c>
    </row>
    <row r="11" spans="1:8" x14ac:dyDescent="0.25">
      <c r="A11" s="48"/>
      <c r="B11" s="48"/>
      <c r="C11" s="48"/>
      <c r="D11" s="48"/>
      <c r="E11" s="48"/>
      <c r="F11" s="48"/>
      <c r="G11" s="48"/>
      <c r="H11" s="48"/>
    </row>
    <row r="12" spans="1:8" x14ac:dyDescent="0.25">
      <c r="A12" s="48"/>
      <c r="B12" s="48"/>
      <c r="C12" s="48"/>
      <c r="D12" s="48"/>
      <c r="E12" s="48"/>
      <c r="F12" s="48"/>
      <c r="G12" s="48"/>
      <c r="H12" s="48"/>
    </row>
    <row r="13" spans="1:8" x14ac:dyDescent="0.25">
      <c r="A13" s="48"/>
      <c r="B13" s="48"/>
      <c r="C13" s="48"/>
      <c r="D13" s="48"/>
      <c r="E13" s="48"/>
      <c r="F13" s="48"/>
      <c r="G13" s="48"/>
      <c r="H13" s="48"/>
    </row>
    <row r="14" spans="1:8" x14ac:dyDescent="0.25">
      <c r="A14" s="48"/>
      <c r="B14" s="48"/>
      <c r="C14" s="48"/>
      <c r="D14" s="48"/>
      <c r="E14" s="48"/>
      <c r="F14" s="48"/>
      <c r="G14" s="48"/>
      <c r="H14" s="48"/>
    </row>
    <row r="15" spans="1:8" x14ac:dyDescent="0.25">
      <c r="A15" s="48"/>
      <c r="B15" s="48"/>
      <c r="C15" s="48"/>
      <c r="D15" s="48"/>
      <c r="E15" s="48"/>
      <c r="F15" s="48"/>
      <c r="G15" s="48"/>
      <c r="H15" s="48"/>
    </row>
    <row r="16" spans="1:8" x14ac:dyDescent="0.25">
      <c r="A16" s="48"/>
      <c r="B16" s="48"/>
      <c r="C16" s="48"/>
      <c r="D16" s="48"/>
      <c r="E16" s="48"/>
      <c r="F16" s="48"/>
      <c r="G16" s="48"/>
      <c r="H16" s="48"/>
    </row>
    <row r="17" spans="1:8" x14ac:dyDescent="0.25">
      <c r="A17" s="48"/>
      <c r="B17" s="48"/>
      <c r="C17" s="48"/>
      <c r="D17" s="48"/>
      <c r="E17" s="48"/>
      <c r="F17" s="48"/>
      <c r="G17" s="48"/>
      <c r="H17" s="48"/>
    </row>
    <row r="18" spans="1:8" x14ac:dyDescent="0.25">
      <c r="A18" s="48"/>
      <c r="B18" s="48"/>
      <c r="C18" s="48"/>
      <c r="D18" s="48"/>
      <c r="E18" s="48"/>
      <c r="F18" s="48"/>
      <c r="G18" s="48"/>
      <c r="H18" s="48"/>
    </row>
    <row r="19" spans="1:8" x14ac:dyDescent="0.25">
      <c r="A19" s="48"/>
      <c r="B19" s="48"/>
      <c r="C19" s="48"/>
      <c r="D19" s="48"/>
      <c r="E19" s="48"/>
      <c r="F19" s="48"/>
      <c r="G19" s="48"/>
      <c r="H19" s="48"/>
    </row>
    <row r="20" spans="1:8" x14ac:dyDescent="0.25">
      <c r="A20" s="48"/>
      <c r="B20" s="48"/>
      <c r="C20" s="48"/>
      <c r="D20" s="48"/>
      <c r="E20" s="48"/>
      <c r="F20" s="48"/>
      <c r="G20" s="48"/>
      <c r="H20" s="48"/>
    </row>
    <row r="21" spans="1:8" x14ac:dyDescent="0.25">
      <c r="A21" s="48"/>
      <c r="B21" s="48"/>
      <c r="C21" s="48"/>
      <c r="D21" s="48"/>
      <c r="E21" s="48"/>
      <c r="F21" s="48"/>
      <c r="G21" s="48"/>
      <c r="H21" s="48"/>
    </row>
    <row r="22" spans="1:8" x14ac:dyDescent="0.25">
      <c r="A22" s="48"/>
      <c r="B22" s="48"/>
      <c r="C22" s="48"/>
      <c r="D22" s="48"/>
      <c r="E22" s="48"/>
      <c r="F22" s="48"/>
      <c r="G22" s="48"/>
      <c r="H22" s="48"/>
    </row>
    <row r="23" spans="1:8" x14ac:dyDescent="0.25">
      <c r="A23" s="48"/>
      <c r="B23" s="48"/>
      <c r="C23" s="48"/>
      <c r="D23" s="48"/>
      <c r="E23" s="48"/>
      <c r="F23" s="48"/>
      <c r="G23" s="48"/>
      <c r="H23" s="48"/>
    </row>
    <row r="24" spans="1:8" x14ac:dyDescent="0.25">
      <c r="A24" s="48"/>
      <c r="B24" s="48"/>
      <c r="C24" s="48"/>
      <c r="D24" s="48"/>
      <c r="E24" s="48"/>
      <c r="F24" s="48"/>
      <c r="G24" s="48"/>
      <c r="H24" s="48"/>
    </row>
    <row r="25" spans="1:8" x14ac:dyDescent="0.25">
      <c r="A25" s="48"/>
      <c r="B25" s="48"/>
      <c r="C25" s="48"/>
      <c r="D25" s="48"/>
      <c r="E25" s="48"/>
      <c r="F25" s="48"/>
      <c r="G25" s="48"/>
      <c r="H25" s="48"/>
    </row>
    <row r="26" spans="1:8" x14ac:dyDescent="0.25">
      <c r="A26" s="48"/>
      <c r="B26" s="48"/>
      <c r="C26" s="48"/>
      <c r="D26" s="48"/>
      <c r="E26" s="48"/>
      <c r="F26" s="48"/>
      <c r="G26" s="48"/>
      <c r="H26" s="48"/>
    </row>
    <row r="27" spans="1:8" x14ac:dyDescent="0.25">
      <c r="A27" s="48"/>
      <c r="B27" s="48"/>
      <c r="C27" s="48"/>
      <c r="D27" s="48"/>
      <c r="E27" s="48"/>
      <c r="F27" s="48"/>
      <c r="G27" s="48"/>
      <c r="H27" s="48"/>
    </row>
    <row r="28" spans="1:8" x14ac:dyDescent="0.25">
      <c r="A28" s="48"/>
      <c r="B28" s="48"/>
      <c r="C28" s="48"/>
      <c r="D28" s="48"/>
      <c r="E28" s="48"/>
      <c r="F28" s="48"/>
      <c r="G28" s="48"/>
      <c r="H28" s="48"/>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12" spans="1:8" x14ac:dyDescent="0.25">
      <c r="A112" s="48"/>
      <c r="B112" s="48"/>
      <c r="C112" s="48"/>
      <c r="D112" s="48"/>
      <c r="E112" s="48"/>
      <c r="F112" s="48"/>
      <c r="G112" s="48"/>
      <c r="H112"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1</v>
      </c>
      <c r="B4" s="2">
        <f>IF(Data!B4&gt;0,Data!B4-4,"")</f>
        <v>1</v>
      </c>
      <c r="C4" s="2">
        <f>IF(Data!C4&gt;0,Data!C4-4,"")</f>
        <v>1</v>
      </c>
      <c r="D4" s="2">
        <f>IF(Data!D4&gt;0,Data!D4-4,"")</f>
        <v>1</v>
      </c>
      <c r="E4" s="2">
        <f>IF(Data!E4&gt;0,Data!E4-4,"")</f>
        <v>2</v>
      </c>
      <c r="F4" s="2">
        <f>IF(Data!F4&gt;0,Data!F4-4,"")</f>
        <v>2</v>
      </c>
      <c r="G4" s="2">
        <f>IF(Data!G4&gt;0,Data!G4-4,"")</f>
        <v>1</v>
      </c>
      <c r="H4" s="2">
        <f>IF(Data!H4&gt;0,Data!H4-4,"")</f>
        <v>1</v>
      </c>
      <c r="K4" s="9">
        <f>IF(COUNT(A4,B4,C4,D4)&gt;0,AVERAGE(A4,B4,C4,D4),"")</f>
        <v>1</v>
      </c>
      <c r="L4" s="9">
        <f>IF(COUNT(E4,F4,G4,H4)&gt;0,AVERAGE(E4,F4,G4,H4),"")</f>
        <v>1.5</v>
      </c>
      <c r="M4" s="9">
        <f>IF(COUNT(A4,B4,C4,D4,E4,F4,G4,H4)&gt;0,AVERAGE(A4,B4,C4,D4,E4,F4,G4,H4),"")</f>
        <v>1.25</v>
      </c>
    </row>
    <row r="5" spans="1:13" x14ac:dyDescent="0.25">
      <c r="A5" s="2">
        <f>IF(Data!A5&gt;0,Data!A5-4,"")</f>
        <v>1</v>
      </c>
      <c r="B5" s="2">
        <f>IF(Data!B5&gt;0,Data!B5-4,"")</f>
        <v>1</v>
      </c>
      <c r="C5" s="2">
        <f>IF(Data!C5&gt;0,Data!C5-4,"")</f>
        <v>0</v>
      </c>
      <c r="D5" s="2">
        <f>IF(Data!D5&gt;0,Data!D5-4,"")</f>
        <v>1</v>
      </c>
      <c r="E5" s="2">
        <f>IF(Data!E5&gt;0,Data!E5-4,"")</f>
        <v>0</v>
      </c>
      <c r="F5" s="2">
        <f>IF(Data!F5&gt;0,Data!F5-4,"")</f>
        <v>1</v>
      </c>
      <c r="G5" s="2">
        <f>IF(Data!G5&gt;0,Data!G5-4,"")</f>
        <v>1</v>
      </c>
      <c r="H5" s="2">
        <f>IF(Data!H5&gt;0,Data!H5-4,"")</f>
        <v>2</v>
      </c>
      <c r="K5" s="9">
        <f t="shared" ref="K5:K68" si="0">IF(COUNT(A5,B5,C5,D5)&gt;0,AVERAGE(A5,B5,C5,D5),"")</f>
        <v>0.75</v>
      </c>
      <c r="L5" s="9">
        <f t="shared" ref="L5:L68" si="1">IF(COUNT(E5,F5,G5,H5)&gt;0,AVERAGE(E5,F5,G5,H5),"")</f>
        <v>1</v>
      </c>
      <c r="M5" s="9">
        <f t="shared" ref="M5:M68" si="2">IF(COUNT(A5,B5,C5,D5,E5,F5,G5,H5)&gt;0,AVERAGE(A5,B5,C5,D5,E5,F5,G5,H5),"")</f>
        <v>0.875</v>
      </c>
    </row>
    <row r="6" spans="1:13" x14ac:dyDescent="0.25">
      <c r="A6" s="2">
        <f>IF(Data!A6&gt;0,Data!A6-4,"")</f>
        <v>0</v>
      </c>
      <c r="B6" s="2">
        <f>IF(Data!B6&gt;0,Data!B6-4,"")</f>
        <v>0</v>
      </c>
      <c r="C6" s="2">
        <f>IF(Data!C6&gt;0,Data!C6-4,"")</f>
        <v>0</v>
      </c>
      <c r="D6" s="2">
        <f>IF(Data!D6&gt;0,Data!D6-4,"")</f>
        <v>0</v>
      </c>
      <c r="E6" s="2">
        <f>IF(Data!E6&gt;0,Data!E6-4,"")</f>
        <v>1</v>
      </c>
      <c r="F6" s="2">
        <f>IF(Data!F6&gt;0,Data!F6-4,"")</f>
        <v>1</v>
      </c>
      <c r="G6" s="2">
        <f>IF(Data!G6&gt;0,Data!G6-4,"")</f>
        <v>0</v>
      </c>
      <c r="H6" s="2">
        <f>IF(Data!H6&gt;0,Data!H6-4,"")</f>
        <v>1</v>
      </c>
      <c r="K6" s="9">
        <f t="shared" si="0"/>
        <v>0</v>
      </c>
      <c r="L6" s="9">
        <f t="shared" si="1"/>
        <v>0.75</v>
      </c>
      <c r="M6" s="9">
        <f t="shared" si="2"/>
        <v>0.375</v>
      </c>
    </row>
    <row r="7" spans="1:13" x14ac:dyDescent="0.25">
      <c r="A7" s="2">
        <f>IF(Data!A7&gt;0,Data!A7-4,"")</f>
        <v>1</v>
      </c>
      <c r="B7" s="2">
        <f>IF(Data!B7&gt;0,Data!B7-4,"")</f>
        <v>2</v>
      </c>
      <c r="C7" s="2">
        <f>IF(Data!C7&gt;0,Data!C7-4,"")</f>
        <v>2</v>
      </c>
      <c r="D7" s="2">
        <f>IF(Data!D7&gt;0,Data!D7-4,"")</f>
        <v>2</v>
      </c>
      <c r="E7" s="2">
        <f>IF(Data!E7&gt;0,Data!E7-4,"")</f>
        <v>1</v>
      </c>
      <c r="F7" s="2">
        <f>IF(Data!F7&gt;0,Data!F7-4,"")</f>
        <v>2</v>
      </c>
      <c r="G7" s="2">
        <f>IF(Data!G7&gt;0,Data!G7-4,"")</f>
        <v>2</v>
      </c>
      <c r="H7" s="2">
        <f>IF(Data!H7&gt;0,Data!H7-4,"")</f>
        <v>2</v>
      </c>
      <c r="K7" s="9">
        <f t="shared" si="0"/>
        <v>1.75</v>
      </c>
      <c r="L7" s="9">
        <f t="shared" si="1"/>
        <v>1.75</v>
      </c>
      <c r="M7" s="9">
        <f t="shared" si="2"/>
        <v>1.75</v>
      </c>
    </row>
    <row r="8" spans="1:13" x14ac:dyDescent="0.25">
      <c r="A8" s="2">
        <f>IF(Data!A8&gt;0,Data!A8-4,"")</f>
        <v>3</v>
      </c>
      <c r="B8" s="2">
        <f>IF(Data!B8&gt;0,Data!B8-4,"")</f>
        <v>2</v>
      </c>
      <c r="C8" s="2">
        <f>IF(Data!C8&gt;0,Data!C8-4,"")</f>
        <v>3</v>
      </c>
      <c r="D8" s="2">
        <f>IF(Data!D8&gt;0,Data!D8-4,"")</f>
        <v>3</v>
      </c>
      <c r="E8" s="2">
        <f>IF(Data!E8&gt;0,Data!E8-4,"")</f>
        <v>2</v>
      </c>
      <c r="F8" s="2">
        <f>IF(Data!F8&gt;0,Data!F8-4,"")</f>
        <v>3</v>
      </c>
      <c r="G8" s="2">
        <f>IF(Data!G8&gt;0,Data!G8-4,"")</f>
        <v>1</v>
      </c>
      <c r="H8" s="2">
        <f>IF(Data!H8&gt;0,Data!H8-4,"")</f>
        <v>1</v>
      </c>
      <c r="K8" s="9">
        <f t="shared" si="0"/>
        <v>2.75</v>
      </c>
      <c r="L8" s="9">
        <f t="shared" si="1"/>
        <v>1.75</v>
      </c>
      <c r="M8" s="9">
        <f t="shared" si="2"/>
        <v>2.25</v>
      </c>
    </row>
    <row r="9" spans="1:13" x14ac:dyDescent="0.25">
      <c r="A9" s="2">
        <f>IF(Data!A9&gt;0,Data!A9-4,"")</f>
        <v>3</v>
      </c>
      <c r="B9" s="2">
        <f>IF(Data!B9&gt;0,Data!B9-4,"")</f>
        <v>2</v>
      </c>
      <c r="C9" s="2">
        <f>IF(Data!C9&gt;0,Data!C9-4,"")</f>
        <v>3</v>
      </c>
      <c r="D9" s="2">
        <f>IF(Data!D9&gt;0,Data!D9-4,"")</f>
        <v>2</v>
      </c>
      <c r="E9" s="2">
        <f>IF(Data!E9&gt;0,Data!E9-4,"")</f>
        <v>0</v>
      </c>
      <c r="F9" s="2">
        <f>IF(Data!F9&gt;0,Data!F9-4,"")</f>
        <v>1</v>
      </c>
      <c r="G9" s="2">
        <f>IF(Data!G9&gt;0,Data!G9-4,"")</f>
        <v>0</v>
      </c>
      <c r="H9" s="2">
        <f>IF(Data!H9&gt;0,Data!H9-4,"")</f>
        <v>0</v>
      </c>
      <c r="K9" s="9">
        <f t="shared" si="0"/>
        <v>2.5</v>
      </c>
      <c r="L9" s="9">
        <f t="shared" si="1"/>
        <v>0.25</v>
      </c>
      <c r="M9" s="9">
        <f t="shared" si="2"/>
        <v>1.375</v>
      </c>
    </row>
    <row r="10" spans="1:13" x14ac:dyDescent="0.25">
      <c r="A10" s="2">
        <f>IF(Data!A10&gt;0,Data!A10-4,"")</f>
        <v>2</v>
      </c>
      <c r="B10" s="2">
        <f>IF(Data!B10&gt;0,Data!B10-4,"")</f>
        <v>3</v>
      </c>
      <c r="C10" s="2">
        <f>IF(Data!C10&gt;0,Data!C10-4,"")</f>
        <v>1</v>
      </c>
      <c r="D10" s="2">
        <f>IF(Data!D10&gt;0,Data!D10-4,"")</f>
        <v>3</v>
      </c>
      <c r="E10" s="2">
        <f>IF(Data!E10&gt;0,Data!E10-4,"")</f>
        <v>0</v>
      </c>
      <c r="F10" s="2">
        <f>IF(Data!F10&gt;0,Data!F10-4,"")</f>
        <v>0</v>
      </c>
      <c r="G10" s="2">
        <f>IF(Data!G10&gt;0,Data!G10-4,"")</f>
        <v>1</v>
      </c>
      <c r="H10" s="2">
        <f>IF(Data!H10&gt;0,Data!H10-4,"")</f>
        <v>1</v>
      </c>
      <c r="K10" s="9">
        <f t="shared" si="0"/>
        <v>2.25</v>
      </c>
      <c r="L10" s="9">
        <f t="shared" si="1"/>
        <v>0.5</v>
      </c>
      <c r="M10" s="9">
        <f t="shared" si="2"/>
        <v>1.375</v>
      </c>
    </row>
    <row r="11" spans="1:13"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9" t="str">
        <f t="shared" si="0"/>
        <v/>
      </c>
      <c r="L11" s="9" t="str">
        <f t="shared" si="1"/>
        <v/>
      </c>
      <c r="M11" s="9" t="str">
        <f t="shared" si="2"/>
        <v/>
      </c>
    </row>
    <row r="12" spans="1:13"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22" sqref="R22"/>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1.5714285714285714</v>
      </c>
      <c r="C4" s="6">
        <f>VAR(DT!A4:A1004)</f>
        <v>1.2857142857142858</v>
      </c>
      <c r="D4" s="6">
        <f>SQRT(C4)</f>
        <v>1.1338934190276817</v>
      </c>
      <c r="E4" s="7">
        <f>COUNTA(Data!A4:A1000)</f>
        <v>7</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1.5714285714285714</v>
      </c>
      <c r="R4" s="8"/>
    </row>
    <row r="5" spans="1:18" x14ac:dyDescent="0.25">
      <c r="A5" s="4">
        <v>2</v>
      </c>
      <c r="B5" s="6">
        <f>AVERAGE(DT!B4:B1004)</f>
        <v>1.5714285714285714</v>
      </c>
      <c r="C5" s="6">
        <f>VAR(DT!B4:B1004)</f>
        <v>0.95238095238095255</v>
      </c>
      <c r="D5" s="6">
        <f t="shared" ref="D5:D11" si="0">SQRT(C5)</f>
        <v>0.97590007294853331</v>
      </c>
      <c r="E5" s="7">
        <f>COUNTA(Data!B4:B1000)</f>
        <v>7</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1.0714285714285714</v>
      </c>
    </row>
    <row r="6" spans="1:18" x14ac:dyDescent="0.25">
      <c r="A6" s="4">
        <v>3</v>
      </c>
      <c r="B6" s="6">
        <f>AVERAGE(DT!C4:C1004)</f>
        <v>1.4285714285714286</v>
      </c>
      <c r="C6" s="6">
        <f>VAR(DT!C4:C1004)</f>
        <v>1.6190476190476188</v>
      </c>
      <c r="D6" s="6">
        <f t="shared" si="0"/>
        <v>1.2724180205607034</v>
      </c>
      <c r="E6" s="7">
        <f>COUNTA(Data!C4:C1000)</f>
        <v>7</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1.3214285714285714</v>
      </c>
    </row>
    <row r="7" spans="1:18" x14ac:dyDescent="0.25">
      <c r="A7" s="4">
        <v>4</v>
      </c>
      <c r="B7" s="6">
        <f>AVERAGE(DT!D4:D1004)</f>
        <v>1.7142857142857142</v>
      </c>
      <c r="C7" s="6">
        <f>VAR(DT!D4:D1004)</f>
        <v>1.2380952380952379</v>
      </c>
      <c r="D7" s="6">
        <f t="shared" si="0"/>
        <v>1.1126972805283735</v>
      </c>
      <c r="E7" s="7">
        <f>COUNTA(Data!D4:D1000)</f>
        <v>7</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0.8571428571428571</v>
      </c>
      <c r="C8" s="6">
        <f>VAR(DT!E4:E1004)</f>
        <v>0.80952380952380942</v>
      </c>
      <c r="D8" s="6">
        <f t="shared" si="0"/>
        <v>0.89973541084243724</v>
      </c>
      <c r="E8" s="7">
        <f>COUNTA(Data!E4:E1000)</f>
        <v>7</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1.4285714285714286</v>
      </c>
      <c r="C9" s="6">
        <f>VAR(DT!F4:F1004)</f>
        <v>0.95238095238095222</v>
      </c>
      <c r="D9" s="6">
        <f t="shared" si="0"/>
        <v>0.97590007294853309</v>
      </c>
      <c r="E9" s="7">
        <f>COUNTA(Data!F4:F1000)</f>
        <v>7</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0.8571428571428571</v>
      </c>
      <c r="C10" s="6">
        <f>VAR(DT!G4:G1004)</f>
        <v>0.47619047619047611</v>
      </c>
      <c r="D10" s="6">
        <f t="shared" si="0"/>
        <v>0.69006555934235414</v>
      </c>
      <c r="E10" s="7">
        <f>COUNTA(Data!G4:G1000)</f>
        <v>7</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1.1428571428571428</v>
      </c>
      <c r="C11" s="6">
        <f>VAR(DT!H4:H1004)</f>
        <v>0.47619047619047628</v>
      </c>
      <c r="D11" s="6">
        <f t="shared" si="0"/>
        <v>0.69006555934235425</v>
      </c>
      <c r="E11" s="7">
        <f>COUNTA(Data!H4:H1000)</f>
        <v>7</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B1"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1.5714285714285714</v>
      </c>
      <c r="C5" s="12">
        <f>Results!D4</f>
        <v>1.1338934190276817</v>
      </c>
      <c r="D5" s="7">
        <f>Results!E4</f>
        <v>7</v>
      </c>
      <c r="E5" s="12">
        <f t="shared" ref="E5:E12" si="0">CONFIDENCE(0.05, C5, D5)</f>
        <v>0.83998456480288008</v>
      </c>
      <c r="F5" s="12">
        <f t="shared" ref="F5:F12" si="1">B5-E5</f>
        <v>0.73144400662569131</v>
      </c>
      <c r="G5" s="12">
        <f t="shared" ref="G5:G12" si="2">B5+E5</f>
        <v>2.4114131362314515</v>
      </c>
      <c r="I5" s="11" t="str">
        <f>VLOOKUP(Read_First!B4,Items!A1:S50,18,FALSE)</f>
        <v>Pragmatic Quality</v>
      </c>
      <c r="J5" s="12">
        <f>AVERAGE(DT!K4:K1004)</f>
        <v>1.5714285714285714</v>
      </c>
      <c r="K5" s="12">
        <f>STDEV(DT!K4:K1004)</f>
        <v>1.0177004891982149</v>
      </c>
      <c r="L5" s="7">
        <f>MAX(D5:D12)</f>
        <v>7</v>
      </c>
      <c r="M5" s="12">
        <f t="shared" ref="M5:M7" si="3">CONFIDENCE(0.05, K5, L5)</f>
        <v>0.75390921948544376</v>
      </c>
      <c r="N5" s="12">
        <f t="shared" ref="N5:N7" si="4">J5-M5</f>
        <v>0.81751935194312764</v>
      </c>
      <c r="O5" s="12">
        <f t="shared" ref="O5:O7" si="5">J5+M5</f>
        <v>2.3253377909140154</v>
      </c>
    </row>
    <row r="6" spans="1:15" x14ac:dyDescent="0.25">
      <c r="A6" s="13">
        <v>2</v>
      </c>
      <c r="B6" s="12">
        <f>Results!B5</f>
        <v>1.5714285714285714</v>
      </c>
      <c r="C6" s="12">
        <f>Results!D5</f>
        <v>0.97590007294853331</v>
      </c>
      <c r="D6" s="7">
        <f>Results!E5</f>
        <v>7</v>
      </c>
      <c r="E6" s="12">
        <f t="shared" si="0"/>
        <v>0.72294360678951985</v>
      </c>
      <c r="F6" s="12">
        <f t="shared" si="1"/>
        <v>0.84848496463905154</v>
      </c>
      <c r="G6" s="12">
        <f t="shared" si="2"/>
        <v>2.294372178218091</v>
      </c>
      <c r="I6" s="11" t="str">
        <f>VLOOKUP(Read_First!B4,Items!A1:S50,19,FALSE)</f>
        <v>Hedonic Quality</v>
      </c>
      <c r="J6" s="12">
        <f>AVERAGE(DT!L4:L1004)</f>
        <v>1.0714285714285714</v>
      </c>
      <c r="K6" s="12">
        <f>STDEV(DT!L4:L1004)</f>
        <v>0.60749289629395575</v>
      </c>
      <c r="L6" s="7">
        <f>L5</f>
        <v>7</v>
      </c>
      <c r="M6" s="12">
        <f t="shared" si="3"/>
        <v>0.45002876597686825</v>
      </c>
      <c r="N6" s="12">
        <f t="shared" si="4"/>
        <v>0.62139980545170315</v>
      </c>
      <c r="O6" s="12">
        <f t="shared" si="5"/>
        <v>1.5214573374054396</v>
      </c>
    </row>
    <row r="7" spans="1:15" x14ac:dyDescent="0.25">
      <c r="A7" s="13">
        <v>3</v>
      </c>
      <c r="B7" s="12">
        <f>Results!B6</f>
        <v>1.4285714285714286</v>
      </c>
      <c r="C7" s="12">
        <f>Results!D6</f>
        <v>1.2724180205607034</v>
      </c>
      <c r="D7" s="7">
        <f>Results!E6</f>
        <v>7</v>
      </c>
      <c r="E7" s="12">
        <f t="shared" si="0"/>
        <v>0.94260314004162304</v>
      </c>
      <c r="F7" s="12">
        <f t="shared" si="1"/>
        <v>0.48596828852980556</v>
      </c>
      <c r="G7" s="12">
        <f t="shared" si="2"/>
        <v>2.3711745686130516</v>
      </c>
      <c r="I7" s="11" t="s">
        <v>411</v>
      </c>
      <c r="J7" s="12">
        <f>AVERAGE(DT!M4:M1004)</f>
        <v>1.3214285714285714</v>
      </c>
      <c r="K7" s="12">
        <f>STDEV(DT!M4:M1004)</f>
        <v>0.59885804025741551</v>
      </c>
      <c r="L7" s="7">
        <f>L6</f>
        <v>7</v>
      </c>
      <c r="M7" s="12">
        <f t="shared" si="3"/>
        <v>0.44363209264913311</v>
      </c>
      <c r="N7" s="12">
        <f t="shared" si="4"/>
        <v>0.87779647877943834</v>
      </c>
      <c r="O7" s="12">
        <f t="shared" si="5"/>
        <v>1.7650606640777045</v>
      </c>
    </row>
    <row r="8" spans="1:15" x14ac:dyDescent="0.25">
      <c r="A8" s="13">
        <v>4</v>
      </c>
      <c r="B8" s="12">
        <f>Results!B7</f>
        <v>1.7142857142857142</v>
      </c>
      <c r="C8" s="12">
        <f>Results!D7</f>
        <v>1.1126972805283735</v>
      </c>
      <c r="D8" s="7">
        <f>Results!E7</f>
        <v>7</v>
      </c>
      <c r="E8" s="12">
        <f t="shared" si="0"/>
        <v>0.82428253419394482</v>
      </c>
      <c r="F8" s="12">
        <f t="shared" si="1"/>
        <v>0.89000318009176937</v>
      </c>
      <c r="G8" s="12">
        <f t="shared" si="2"/>
        <v>2.5385682484796588</v>
      </c>
      <c r="I8" s="37"/>
      <c r="J8" s="38"/>
      <c r="K8" s="38"/>
      <c r="L8" s="43"/>
      <c r="M8" s="38"/>
      <c r="N8" s="38"/>
      <c r="O8" s="38"/>
    </row>
    <row r="9" spans="1:15" x14ac:dyDescent="0.25">
      <c r="A9" s="13">
        <v>5</v>
      </c>
      <c r="B9" s="12">
        <f>Results!B8</f>
        <v>0.8571428571428571</v>
      </c>
      <c r="C9" s="12">
        <f>Results!D8</f>
        <v>0.89973541084243724</v>
      </c>
      <c r="D9" s="7">
        <f>Results!E8</f>
        <v>7</v>
      </c>
      <c r="E9" s="12">
        <f t="shared" si="0"/>
        <v>0.66652107229116453</v>
      </c>
      <c r="F9" s="12">
        <f t="shared" si="1"/>
        <v>0.19062178485169257</v>
      </c>
      <c r="G9" s="12">
        <f t="shared" si="2"/>
        <v>1.5236639294340217</v>
      </c>
      <c r="I9" s="37"/>
      <c r="J9" s="38"/>
      <c r="K9" s="38"/>
      <c r="L9" s="43"/>
      <c r="M9" s="38"/>
      <c r="N9" s="38"/>
      <c r="O9" s="38"/>
    </row>
    <row r="10" spans="1:15" x14ac:dyDescent="0.25">
      <c r="A10" s="13">
        <v>6</v>
      </c>
      <c r="B10" s="12">
        <f>Results!B9</f>
        <v>1.4285714285714286</v>
      </c>
      <c r="C10" s="12">
        <f>Results!D9</f>
        <v>0.97590007294853309</v>
      </c>
      <c r="D10" s="7">
        <f>Results!E9</f>
        <v>7</v>
      </c>
      <c r="E10" s="12">
        <f t="shared" si="0"/>
        <v>0.72294360678951974</v>
      </c>
      <c r="F10" s="12">
        <f t="shared" si="1"/>
        <v>0.70562782178190886</v>
      </c>
      <c r="G10" s="12">
        <f t="shared" si="2"/>
        <v>2.1515150353609482</v>
      </c>
      <c r="I10" s="20"/>
      <c r="J10" s="38"/>
      <c r="K10" s="38"/>
      <c r="L10" s="43"/>
      <c r="M10" s="38"/>
      <c r="N10" s="38"/>
      <c r="O10" s="38"/>
    </row>
    <row r="11" spans="1:15" x14ac:dyDescent="0.25">
      <c r="A11" s="13">
        <v>7</v>
      </c>
      <c r="B11" s="12">
        <f>Results!B10</f>
        <v>0.8571428571428571</v>
      </c>
      <c r="C11" s="12">
        <f>Results!D10</f>
        <v>0.69006555934235414</v>
      </c>
      <c r="D11" s="7">
        <f>Results!E10</f>
        <v>7</v>
      </c>
      <c r="E11" s="12">
        <f t="shared" si="0"/>
        <v>0.51119832677633048</v>
      </c>
      <c r="F11" s="12">
        <f t="shared" si="1"/>
        <v>0.34594453036652661</v>
      </c>
      <c r="G11" s="12">
        <f t="shared" si="2"/>
        <v>1.3683411839191875</v>
      </c>
    </row>
    <row r="12" spans="1:15" x14ac:dyDescent="0.25">
      <c r="A12" s="13">
        <v>8</v>
      </c>
      <c r="B12" s="12">
        <f>Results!B11</f>
        <v>1.1428571428571428</v>
      </c>
      <c r="C12" s="12">
        <f>Results!D11</f>
        <v>0.69006555934235425</v>
      </c>
      <c r="D12" s="7">
        <f>Results!E11</f>
        <v>7</v>
      </c>
      <c r="E12" s="12">
        <f t="shared" si="0"/>
        <v>0.51119832677633048</v>
      </c>
      <c r="F12" s="12">
        <f t="shared" si="1"/>
        <v>0.63165881608081231</v>
      </c>
      <c r="G12" s="12">
        <f t="shared" si="2"/>
        <v>1.6540554696334733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0.71004694680469305</v>
      </c>
      <c r="G5" s="30">
        <v>5.6</v>
      </c>
      <c r="H5" s="31">
        <f>CORREL(DT!E4:E1004,DT!F4:F1004)</f>
        <v>0.84060552404729294</v>
      </c>
    </row>
    <row r="6" spans="1:18" x14ac:dyDescent="0.25">
      <c r="D6" s="30">
        <v>1.3</v>
      </c>
      <c r="E6" s="31">
        <f>CORREL(DT!A4:A1004,DT!C4:C1004)</f>
        <v>0.84162541153017301</v>
      </c>
      <c r="G6" s="30">
        <v>5.7</v>
      </c>
      <c r="H6" s="31">
        <f>CORREL(DT!E4:E1004,DT!G4:G1004)</f>
        <v>0.23008949665421119</v>
      </c>
    </row>
    <row r="7" spans="1:18" x14ac:dyDescent="0.25">
      <c r="D7" s="30">
        <v>1.4</v>
      </c>
      <c r="E7" s="31">
        <f>CORREL(DT!A4:A1004,DT!D4:D1004)</f>
        <v>0.81146520780362674</v>
      </c>
      <c r="G7" s="30">
        <v>5.8</v>
      </c>
      <c r="H7" s="31">
        <f>CORREL(DT!E4:E1004,DT!H4:H1004)</f>
        <v>3.834824944236849E-2</v>
      </c>
    </row>
    <row r="8" spans="1:18" x14ac:dyDescent="0.25">
      <c r="D8" s="30">
        <v>2.2999999999999998</v>
      </c>
      <c r="E8" s="31">
        <f>CORREL(DT!B4:B1004,DT!C4:C1004)</f>
        <v>0.57522374163552781</v>
      </c>
      <c r="G8" s="30">
        <v>6.7</v>
      </c>
      <c r="H8" s="31">
        <f>CORREL(DT!F4:F1004,DT!G4:G1004)</f>
        <v>0.35355339059327379</v>
      </c>
    </row>
    <row r="9" spans="1:18" x14ac:dyDescent="0.25">
      <c r="D9" s="30">
        <v>2.4</v>
      </c>
      <c r="E9" s="31">
        <f>CORREL(DT!B4:B1004,DT!D4:D1004)</f>
        <v>0.94283737075505625</v>
      </c>
      <c r="G9" s="30">
        <v>6.8</v>
      </c>
      <c r="H9" s="31">
        <f>CORREL(DT!F4:F1004,DT!H4:H1004)</f>
        <v>0.14142135623730945</v>
      </c>
    </row>
    <row r="10" spans="1:18" x14ac:dyDescent="0.25">
      <c r="D10" s="30">
        <v>3.4</v>
      </c>
      <c r="E10" s="31">
        <f>CORREL(DT!C4:C1004,DT!D4:D1004)</f>
        <v>0.6894896138462201</v>
      </c>
      <c r="G10" s="30">
        <v>7.8</v>
      </c>
      <c r="H10" s="31">
        <f>CORREL(DT!G4:G1004,DT!H4:H1004)</f>
        <v>0.75000000000000011</v>
      </c>
    </row>
    <row r="11" spans="1:18" x14ac:dyDescent="0.25">
      <c r="D11" s="32" t="s">
        <v>263</v>
      </c>
      <c r="E11" s="31">
        <f>AVERAGE(E5:E10)</f>
        <v>0.76178138206254964</v>
      </c>
      <c r="G11" s="32" t="s">
        <v>263</v>
      </c>
      <c r="H11" s="31">
        <f>AVERAGE(H5:H10)</f>
        <v>0.39233633616240932</v>
      </c>
    </row>
    <row r="12" spans="1:18" x14ac:dyDescent="0.25">
      <c r="C12" s="10"/>
      <c r="D12" s="33" t="s">
        <v>3</v>
      </c>
      <c r="E12" s="34">
        <f>(4*E11)/(1+(3*E11))</f>
        <v>0.92749051321948051</v>
      </c>
      <c r="F12" s="10"/>
      <c r="G12" s="33" t="s">
        <v>3</v>
      </c>
      <c r="H12" s="34">
        <f>(4*H11)/(1+(3*H11))</f>
        <v>0.72087223274291945</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D13" sqref="D1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1.5714285714285714</v>
      </c>
      <c r="C4" s="14" t="str">
        <f>IF(B4&gt;E32,"Excellent",IF(B4&gt;D32,"Good",IF(B4&gt;C32,"Above average",IF(B4&gt;B32,"Below average","Bad"))))</f>
        <v>Good</v>
      </c>
      <c r="D4" t="str">
        <f>IF(B4&gt;E32,"In the range of the 10% best results",IF(B4&gt;D32,"10% of results better, 75% of results worse",IF(B4&gt;C32,"25% of results better, 50% of results worse",IF(B4&gt;B32,"50% of results better, 25% of results worse","In the range of the 25% worst results"))))</f>
        <v>10% of results better, 75% of results worse</v>
      </c>
    </row>
    <row r="5" spans="1:8" x14ac:dyDescent="0.25">
      <c r="A5" s="16" t="str">
        <f>VLOOKUP(Read_First!B4,Items!A1:S50,19,FALSE)</f>
        <v>Hedonic Quality</v>
      </c>
      <c r="B5" s="15">
        <f>Results!L5</f>
        <v>1.0714285714285714</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1.3214285714285714</v>
      </c>
      <c r="C6" s="14" t="str">
        <f>IF(B6&gt;E34,"Excellent",IF(B6&gt;D34,"Good",IF(B6&gt;C34,"Above Average",IF(B6&gt;B34,"Below Average","Bad"))))</f>
        <v>Good</v>
      </c>
      <c r="D6"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1.5714285714285714</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1.0714285714285714</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1.3214285714285714</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1</v>
      </c>
      <c r="B4" s="2">
        <f>IF(Data!B4&gt;0,Data!B4-4,"")</f>
        <v>1</v>
      </c>
      <c r="C4" s="2">
        <f>IF(Data!C4&gt;0,Data!C4-4,"")</f>
        <v>1</v>
      </c>
      <c r="D4" s="2">
        <f>IF(Data!D4&gt;0,Data!D4-4,"")</f>
        <v>1</v>
      </c>
      <c r="E4" s="2">
        <f>IF(Data!E4&gt;0,Data!E4-4,"")</f>
        <v>2</v>
      </c>
      <c r="F4" s="2">
        <f>IF(Data!F4&gt;0,Data!F4-4,"")</f>
        <v>2</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25">
      <c r="A5" s="2">
        <f>IF(Data!A5&gt;0,Data!A5-4,"")</f>
        <v>1</v>
      </c>
      <c r="B5" s="2">
        <f>IF(Data!B5&gt;0,Data!B5-4,"")</f>
        <v>1</v>
      </c>
      <c r="C5" s="2">
        <f>IF(Data!C5&gt;0,Data!C5-4,"")</f>
        <v>0</v>
      </c>
      <c r="D5" s="2">
        <f>IF(Data!D5&gt;0,Data!D5-4,"")</f>
        <v>1</v>
      </c>
      <c r="E5" s="2">
        <f>IF(Data!E5&gt;0,Data!E5-4,"")</f>
        <v>0</v>
      </c>
      <c r="F5" s="2">
        <f>IF(Data!F5&gt;0,Data!F5-4,"")</f>
        <v>1</v>
      </c>
      <c r="G5" s="2">
        <f>IF(Data!G5&gt;0,Data!G5-4,"")</f>
        <v>1</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0</v>
      </c>
      <c r="B6" s="2">
        <f>IF(Data!B6&gt;0,Data!B6-4,"")</f>
        <v>0</v>
      </c>
      <c r="C6" s="2">
        <f>IF(Data!C6&gt;0,Data!C6-4,"")</f>
        <v>0</v>
      </c>
      <c r="D6" s="2">
        <f>IF(Data!D6&gt;0,Data!D6-4,"")</f>
        <v>0</v>
      </c>
      <c r="E6" s="2">
        <f>IF(Data!E6&gt;0,Data!E6-4,"")</f>
        <v>1</v>
      </c>
      <c r="F6" s="2">
        <f>IF(Data!F6&gt;0,Data!F6-4,"")</f>
        <v>1</v>
      </c>
      <c r="G6" s="2">
        <f>IF(Data!G6&gt;0,Data!G6-4,"")</f>
        <v>0</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5</v>
      </c>
      <c r="P6" s="4" t="str">
        <f>IF(COUNTIF(Data!A6:H6,4)=8,"Remove","")</f>
        <v/>
      </c>
    </row>
    <row r="7" spans="1:16" x14ac:dyDescent="0.25">
      <c r="A7" s="2">
        <f>IF(Data!A7&gt;0,Data!A7-4,"")</f>
        <v>1</v>
      </c>
      <c r="B7" s="2">
        <f>IF(Data!B7&gt;0,Data!B7-4,"")</f>
        <v>2</v>
      </c>
      <c r="C7" s="2">
        <f>IF(Data!C7&gt;0,Data!C7-4,"")</f>
        <v>2</v>
      </c>
      <c r="D7" s="2">
        <f>IF(Data!D7&gt;0,Data!D7-4,"")</f>
        <v>2</v>
      </c>
      <c r="E7" s="2">
        <f>IF(Data!E7&gt;0,Data!E7-4,"")</f>
        <v>1</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6</v>
      </c>
      <c r="P7" s="4" t="str">
        <f>IF(COUNTIF(Data!A7:H7,4)=8,"Remove","")</f>
        <v/>
      </c>
    </row>
    <row r="8" spans="1:16" x14ac:dyDescent="0.25">
      <c r="A8" s="2">
        <f>IF(Data!A8&gt;0,Data!A8-4,"")</f>
        <v>3</v>
      </c>
      <c r="B8" s="2">
        <f>IF(Data!B8&gt;0,Data!B8-4,"")</f>
        <v>2</v>
      </c>
      <c r="C8" s="2">
        <f>IF(Data!C8&gt;0,Data!C8-4,"")</f>
        <v>3</v>
      </c>
      <c r="D8" s="2">
        <f>IF(Data!D8&gt;0,Data!D8-4,"")</f>
        <v>3</v>
      </c>
      <c r="E8" s="2">
        <f>IF(Data!E8&gt;0,Data!E8-4,"")</f>
        <v>2</v>
      </c>
      <c r="F8" s="2">
        <f>IF(Data!F8&gt;0,Data!F8-4,"")</f>
        <v>3</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3</v>
      </c>
      <c r="B9" s="2">
        <f>IF(Data!B9&gt;0,Data!B9-4,"")</f>
        <v>2</v>
      </c>
      <c r="C9" s="2">
        <f>IF(Data!C9&gt;0,Data!C9-4,"")</f>
        <v>3</v>
      </c>
      <c r="D9" s="2">
        <f>IF(Data!D9&gt;0,Data!D9-4,"")</f>
        <v>2</v>
      </c>
      <c r="E9" s="2">
        <f>IF(Data!E9&gt;0,Data!E9-4,"")</f>
        <v>0</v>
      </c>
      <c r="F9" s="2">
        <f>IF(Data!F9&gt;0,Data!F9-4,"")</f>
        <v>1</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2</v>
      </c>
      <c r="B10" s="2">
        <f>IF(Data!B10&gt;0,Data!B10-4,"")</f>
        <v>3</v>
      </c>
      <c r="C10" s="2">
        <f>IF(Data!C10&gt;0,Data!C10-4,"")</f>
        <v>1</v>
      </c>
      <c r="D10" s="2">
        <f>IF(Data!D10&gt;0,Data!D10-4,"")</f>
        <v>3</v>
      </c>
      <c r="E10" s="2">
        <f>IF(Data!E10&gt;0,Data!E10-4,"")</f>
        <v>0</v>
      </c>
      <c r="F10" s="2">
        <f>IF(Data!F10&gt;0,Data!F10-4,"")</f>
        <v>0</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2024-04-10T17:32:41Z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