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Attitude/"/>
    </mc:Choice>
  </mc:AlternateContent>
  <xr:revisionPtr revIDLastSave="22" documentId="8_{758A571F-3ACA-4BF9-9D1C-0104F7D4FF5C}" xr6:coauthVersionLast="47" xr6:coauthVersionMax="47" xr10:uidLastSave="{C24B74F9-D738-4A41-B537-E185C38644D8}"/>
  <bookViews>
    <workbookView xWindow="22932" yWindow="7044" windowWidth="23256" windowHeight="12456" tabRatio="798" activeTab="5"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K9" i="14"/>
  <c r="K10" i="14"/>
  <c r="M10" i="14" s="1"/>
  <c r="K11" i="14"/>
  <c r="K12" i="14"/>
  <c r="M12" i="14" s="1"/>
  <c r="K13" i="14"/>
  <c r="M13" i="14" s="1"/>
  <c r="K14" i="14"/>
  <c r="M14" i="14" s="1"/>
  <c r="K15" i="14"/>
  <c r="M15" i="14" s="1"/>
  <c r="K16" i="14"/>
  <c r="M16" i="14" s="1"/>
  <c r="K17" i="14"/>
  <c r="M17" i="14" s="1"/>
  <c r="K18" i="14"/>
  <c r="K19" i="14"/>
  <c r="M19" i="14" s="1"/>
  <c r="K20" i="14"/>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0" i="14" l="1"/>
  <c r="M8" i="14"/>
  <c r="M58" i="14"/>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<sst xmlns="http://schemas.openxmlformats.org/spreadsheetml/2006/main" count="953" uniqueCount="733">
  <si>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</si>
  <si>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</si>
  <si>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</si>
  <si>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</si>
  <si>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</si>
  <si>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</si>
  <si>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</si>
  <si>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</si>
  <si>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</si>
  <si>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</si>
  <si>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</si>
  <si>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</si>
  <si>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</si>
  <si>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</si>
  <si>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</si>
  <si>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</si>
  <si>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</si>
  <si>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</si>
  <si>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</si>
  <si>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</si>
  <si>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</si>
  <si>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</si>
  <si>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</si>
  <si>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</si>
  <si>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</si>
  <si>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</si>
  <si>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</si>
  <si>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</si>
  <si>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</si>
  <si>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</si>
  <si>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</si>
  <si>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</si>
  <si>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</si>
  <si>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</si>
  <si>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</si>
  <si>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</si>
  <si>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</si>
  <si>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</si>
  <si>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</si>
  <si>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</si>
  <si>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</si>
  <si>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</si>
  <si>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</si>
  <si>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</si>
  <si>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</si>
  <si>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</si>
  <si>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</si>
  <si>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</si>
  <si>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</si>
  <si>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</si>
  <si>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</si>
  <si>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</si>
  <si>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</si>
  <si>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</si>
  <si>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</si>
  <si>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</si>
  <si>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</si>
  <si>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</si>
  <si>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</si>
  <si>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</si>
  <si>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</si>
  <si>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</si>
  <si>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</si>
  <si>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</si>
  <si>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</si>
  <si>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</si>
  <si>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</si>
  <si>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</si>
  <si>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</si>
  <si>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</si>
  <si>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</si>
  <si>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</si>
  <si>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</si>
  <si>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</si>
  <si>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</si>
  <si>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</si>
  <si>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</si>
  <si>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</si>
  <si>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</si>
  <si>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</si>
  <si>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</si>
  <si>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</si>
  <si>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</si>
  <si>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</si>
  <si>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</si>
  <si>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</si>
  <si>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</si>
  <si>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</si>
  <si>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</si>
  <si>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</si>
  <si>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</si>
  <si>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</si>
  <si>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</si>
  <si>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</si>
  <si>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</si>
  <si>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</si>
  <si>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</si>
  <si>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</si>
  <si>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</si>
  <si>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</si>
  <si>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</si>
  <si>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</si>
  <si>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</si>
  <si>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</si>
  <si>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</si>
  <si>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</si>
  <si>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</si>
  <si>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</si>
  <si>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</si>
  <si>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</si>
  <si>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</si>
  <si>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</si>
  <si>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</si>
  <si>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</si>
  <si>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</si>
  <si>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</si>
  <si>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</si>
  <si>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</si>
  <si>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</si>
  <si>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</si>
  <si>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</si>
  <si>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</si>
  <si>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</si>
  <si>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</si>
  <si>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</si>
  <si>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</si>
  <si>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</si>
  <si>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</si>
  <si>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</si>
  <si>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</si>
  <si>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</si>
  <si>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</si>
  <si>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</si>
  <si>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</si>
  <si>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</si>
  <si>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</si>
  <si>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</si>
  <si>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</si>
  <si>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</si>
  <si>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</si>
  <si>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</si>
  <si>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</si>
  <si>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</si>
  <si>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</si>
  <si>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</si>
  <si>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</si>
  <si>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</si>
  <si>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</si>
  <si>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</si>
  <si>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</si>
  <si>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</si>
  <si>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</si>
  <si>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</si>
  <si>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</si>
  <si>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</si>
  <si>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</si>
  <si>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</si>
  <si>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</si>
  <si>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</si>
  <si>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</si>
  <si>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</si>
  <si>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</si>
  <si>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</si>
  <si>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</si>
  <si>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</si>
  <si>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</si>
  <si>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</si>
  <si>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</si>
  <si>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</si>
  <si>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</si>
  <si>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</si>
  <si>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</si>
  <si>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</si>
  <si>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</si>
  <si>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</si>
  <si>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</si>
  <si>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</si>
  <si>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</si>
  <si>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</si>
  <si>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</si>
  <si>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</si>
  <si>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</si>
  <si>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</si>
  <si>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</si>
  <si>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</si>
  <si>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</si>
  <si>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</si>
  <si>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</si>
  <si>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</si>
  <si>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</si>
  <si>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</si>
  <si>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</si>
  <si>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</si>
  <si>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</si>
  <si>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</si>
  <si>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</si>
  <si>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</si>
  <si>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</si>
  <si>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</si>
  <si>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</si>
  <si>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</si>
  <si>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</si>
  <si>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</si>
  <si>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</si>
  <si>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</si>
  <si>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</si>
  <si>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</si>
  <si>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</si>
  <si>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</si>
  <si>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</si>
  <si>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</si>
  <si>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</si>
  <si>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</si>
  <si>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</si>
  <si>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</si>
  <si>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</si>
  <si>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</si>
  <si>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</si>
  <si>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</si>
  <si>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</si>
  <si>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</si>
  <si>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</si>
  <si>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</si>
  <si>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</si>
  <si>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</si>
  <si>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</si>
  <si>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</si>
  <si>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</si>
  <si>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</si>
  <si>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</si>
  <si>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</si>
  <si>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</si>
  <si>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</si>
  <si>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</si>
  <si>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</si>
  <si>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</si>
  <si>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</si>
  <si>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</si>
  <si>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</si>
  <si>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</si>
  <si>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</si>
  <si>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</si>
  <si>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</si>
  <si>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</si>
  <si>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</si>
  <si>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</si>
  <si>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</si>
  <si>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</si>
  <si>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</si>
  <si>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</si>
  <si>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</si>
  <si>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</si>
  <si>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</si>
  <si>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</si>
  <si>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</si>
  <si>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</si>
  <si>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</si>
  <si>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</si>
  <si>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</si>
  <si>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</si>
  <si>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</si>
  <si>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</si>
  <si>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</si>
  <si>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</si>
  <si>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</si>
  <si>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</si>
  <si>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</si>
  <si>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</si>
  <si>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</si>
  <si>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</si>
  <si>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</si>
  <si>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</si>
  <si>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</si>
  <si>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</si>
  <si>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</si>
  <si>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</si>
  <si>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</si>
  <si>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</si>
  <si>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</si>
  <si>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</si>
  <si>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</si>
  <si>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</si>
  <si>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</si>
  <si>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</si>
  <si>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</si>
  <si>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</si>
  <si>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</si>
  <si>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</si>
  <si>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</si>
  <si>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</si>
  <si>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</si>
  <si>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</si>
  <si>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</si>
  <si>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</si>
  <si>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</si>
  <si>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</si>
  <si>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</si>
  <si>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</si>
  <si>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</si>
  <si>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</si>
  <si>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</si>
  <si>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</si>
  <si>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</si>
  <si>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</si>
  <si>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</si>
  <si>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</si>
  <si>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</si>
  <si>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</si>
  <si>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</si>
  <si>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</si>
  <si>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</si>
  <si>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</si>
  <si>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</si>
  <si>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</si>
  <si>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</si>
  <si>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</si>
  <si>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</si>
  <si>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</si>
  <si>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</si>
  <si>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</si>
  <si>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</si>
  <si>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</si>
  <si>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</si>
  <si>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</si>
  <si>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</si>
  <si>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</si>
  <si>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</si>
  <si>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</si>
  <si>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</si>
  <si>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</si>
  <si>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</si>
  <si>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</si>
  <si>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</si>
  <si>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</si>
  <si>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</si>
  <si>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</si>
  <si>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</si>
  <si>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</si>
  <si>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</si>
  <si>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</si>
  <si>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</si>
  <si>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</si>
  <si>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</si>
  <si>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</si>
  <si>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</si>
  <si>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</si>
  <si>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</si>
  <si>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</si>
  <si>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</si>
  <si>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</si>
  <si>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</si>
  <si>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</si>
  <si>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</si>
  <si>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</si>
  <si>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</si>
  <si>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</si>
  <si>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</si>
  <si>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</si>
  <si>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</si>
  <si>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</si>
  <si>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</si>
  <si>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</si>
  <si>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</si>
  <si>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</si>
  <si>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</si>
  <si>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</si>
  <si>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</si>
  <si>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</si>
  <si>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</si>
  <si>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</si>
  <si>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</si>
  <si>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</si>
  <si>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</si>
  <si>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</si>
  <si>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</si>
  <si>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</si>
  <si>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</si>
  <si>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</si>
  <si>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</si>
  <si>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</si>
  <si>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</si>
  <si>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</si>
  <si>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</si>
  <si>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</si>
  <si>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</si>
  <si>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</si>
  <si>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</si>
  <si>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</si>
  <si>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</si>
  <si>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</si>
  <si>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</si>
  <si>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</si>
  <si>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</si>
  <si>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</si>
  <si>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</si>
  <si>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</si>
  <si>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</si>
  <si>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</si>
  <si>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</si>
  <si>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</si>
  <si>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</si>
  <si>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</si>
  <si>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</si>
  <si>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</si>
  <si>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</si>
  <si>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</si>
  <si>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</si>
  <si>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</si>
  <si>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</si>
  <si>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</si>
  <si>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</si>
  <si>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</si>
  <si>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</si>
  <si>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</si>
  <si>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</si>
  <si>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</si>
  <si>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</si>
  <si>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</si>
  <si>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</si>
  <si>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</si>
  <si>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</si>
  <si>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</si>
  <si>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</si>
  <si>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</si>
  <si>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</si>
  <si>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</si>
  <si>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</si>
  <si>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</si>
  <si>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</si>
  <si>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</si>
  <si>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</si>
  <si>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</si>
  <si>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</si>
  <si>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</si>
  <si>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</si>
  <si>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</si>
  <si>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</si>
  <si>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</si>
  <si>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</si>
  <si>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</si>
  <si>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</si>
  <si>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</si>
  <si>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</si>
  <si>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</si>
  <si>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</si>
  <si>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</si>
  <si>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</si>
  <si>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</si>
  <si>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</si>
  <si>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</si>
  <si>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</si>
  <si>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</si>
  <si>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</si>
  <si>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</si>
  <si>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</si>
  <si>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</si>
  <si>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</si>
  <si>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</si>
  <si>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</si>
  <si>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</si>
  <si>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</si>
  <si>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</si>
  <si>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</si>
  <si>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</si>
  <si>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</si>
  <si>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</si>
  <si>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</si>
  <si>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</si>
  <si>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</si>
  <si>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</si>
  <si>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</si>
  <si>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</si>
  <si>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</si>
  <si>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</si>
  <si>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</si>
  <si>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</si>
  <si>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</si>
  <si>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</si>
  <si>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</si>
  <si>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</si>
  <si>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</si>
  <si>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</si>
  <si>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</si>
  <si>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</si>
  <si>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</si>
  <si>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</si>
  <si>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</si>
  <si>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</si>
  <si>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</si>
  <si>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</si>
  <si>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</si>
  <si>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</si>
  <si>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</si>
  <si>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</si>
  <si>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</si>
  <si>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</si>
  <si>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</si>
  <si>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</si>
  <si>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</si>
  <si>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</si>
  <si>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</si>
  <si>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</si>
  <si>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</si>
  <si>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</si>
  <si>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</si>
  <si>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</si>
  <si>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</si>
  <si>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</si>
  <si>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</si>
  <si>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</si>
  <si>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</si>
  <si>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</si>
  <si>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</si>
  <si>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</si>
  <si>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</si>
  <si>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</si>
  <si>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</si>
  <si>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</si>
  <si>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</si>
  <si>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</si>
  <si>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</si>
  <si>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</si>
  <si>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</si>
  <si>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</si>
  <si>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</si>
  <si>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</si>
  <si>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</si>
  <si>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</si>
  <si>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</si>
  <si>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</si>
  <si>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</si>
  <si>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</si>
  <si>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</si>
  <si>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</si>
  <si>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</si>
  <si>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</si>
  <si>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</si>
  <si>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</si>
  <si>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</si>
  <si>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</si>
  <si>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</si>
  <si>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</si>
  <si>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</si>
  <si>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</si>
  <si>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</si>
  <si>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</si>
  <si>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</si>
  <si>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</si>
  <si>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</si>
  <si>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</si>
  <si>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</si>
  <si>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</si>
  <si>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</si>
  <si>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</si>
  <si>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</si>
  <si>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</si>
  <si>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</si>
  <si>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</si>
  <si>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</si>
  <si>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</si>
  <si>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</si>
  <si>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</si>
  <si>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</si>
  <si>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</si>
  <si>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</si>
  <si>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</si>
  <si>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</si>
  <si>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</si>
  <si>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</si>
  <si>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</si>
  <si>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</si>
  <si>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</si>
  <si>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</si>
  <si>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</si>
  <si>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</si>
  <si>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</si>
  <si>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</si>
  <si>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</si>
  <si>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</si>
  <si>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</si>
  <si>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</si>
  <si>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</si>
  <si>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</si>
  <si>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</si>
  <si>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</si>
  <si>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</si>
  <si>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</si>
  <si>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</si>
  <si>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</si>
  <si>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</si>
  <si>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</si>
  <si>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</si>
  <si>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</si>
  <si>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</si>
  <si>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</si>
  <si>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</si>
  <si>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</si>
  <si>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</si>
  <si>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</si>
  <si>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</si>
  <si>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</si>
  <si>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</si>
  <si>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</si>
  <si>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</si>
  <si>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</si>
  <si>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</si>
  <si>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</si>
  <si>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</si>
  <si>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</si>
  <si>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</si>
  <si>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</si>
  <si>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</si>
  <si>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</si>
  <si>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</si>
  <si>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</si>
  <si>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</si>
  <si>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</si>
  <si>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</si>
  <si>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</si>
  <si>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</si>
  <si>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</si>
  <si>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</si>
  <si>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</si>
  <si>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</si>
  <si>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</si>
  <si>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</si>
  <si>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</si>
  <si>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</si>
  <si>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</si>
  <si>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</si>
  <si>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</si>
  <si>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</si>
  <si>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</si>
  <si>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</si>
  <si>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</si>
  <si>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</si>
  <si>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</si>
  <si>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</si>
  <si>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</si>
  <si>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</si>
  <si>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</si>
  <si>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</si>
  <si>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</si>
  <si>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</si>
  <si>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</si>
  <si>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</si>
  <si>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</si>
  <si>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</si>
  <si>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</si>
  <si>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</si>
  <si>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</si>
  <si>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</si>
  <si>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</si>
  <si>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</si>
  <si>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</si>
  <si>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</si>
  <si>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</si>
  <si>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</si>
  <si>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</si>
  <si>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</si>
  <si>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</si>
  <si>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</si>
  <si>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</si>
  <si>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</si>
  <si>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</si>
  <si>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</si>
  <si>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</si>
  <si>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</si>
  <si>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</si>
  <si>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</si>
  <si>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</si>
  <si>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</si>
  <si>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</si>
  <si>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</si>
  <si>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</si>
  <si>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</si>
  <si>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</si>
  <si>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</si>
  <si>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</si>
  <si>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</si>
  <si>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</si>
  <si>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</si>
  <si>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</si>
  <si>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</si>
  <si>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</si>
  <si>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</si>
  <si>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</si>
  <si>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</si>
  <si>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</si>
  <si>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</si>
  <si>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</si>
  <si>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</si>
  <si>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</si>
  <si>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</si>
  <si>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</si>
  <si>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</si>
  <si>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</si>
  <si>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</si>
  <si>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</si>
  <si>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</si>
  <si>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</si>
  <si>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</si>
  <si>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</si>
  <si>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</si>
  <si>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</si>
  <si>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</si>
  <si>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</si>
  <si>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</si>
  <si>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</si>
  <si>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</si>
  <si>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0,5</t>
  </si>
  <si>
    <t>-0,75</t>
  </si>
  <si>
    <t>-0,125</t>
  </si>
  <si>
    <t>0,75</t>
  </si>
  <si>
    <t>0,625</t>
  </si>
  <si>
    <t>-1,75</t>
  </si>
  <si>
    <t>-2,25</t>
  </si>
  <si>
    <t>1,25</t>
  </si>
  <si>
    <t>1,5</t>
  </si>
  <si>
    <t>-0,25</t>
  </si>
  <si>
    <t>0,125</t>
  </si>
  <si>
    <t>2,25</t>
  </si>
  <si>
    <t>-0,5</t>
  </si>
  <si>
    <t>1,75</t>
  </si>
  <si>
    <t>-1,25</t>
  </si>
  <si>
    <t>-0,625</t>
  </si>
  <si>
    <t>0,25</t>
  </si>
  <si>
    <t>-2,75</t>
  </si>
  <si>
    <t>-2,5</t>
  </si>
  <si>
    <t>-1,5</t>
  </si>
  <si>
    <t>0,375</t>
  </si>
  <si>
    <t>2,75</t>
  </si>
  <si>
    <t>-0,375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</si>
</sst>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c:v>
                </c:pt>
                <c:pt idx="1">
                  <c:v>0.5</c:v>
                </c:pt>
                <c:pt idx="2">
                  <c:v>0.7</c:v>
                </c:pt>
                <c:pt idx="3">
                  <c:v>-0.8</c:v>
                </c:pt>
                <c:pt idx="4">
                  <c:v>0.2</c:v>
                </c:pt>
                <c:pt idx="5">
                  <c:v>0.8</c:v>
                </c:pt>
                <c:pt idx="6">
                  <c:v>-0.5</c:v>
                </c:pt>
                <c:pt idx="7">
                  <c:v>0.1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0.3</c:v>
                </c:pt>
                <c:pt idx="1">
                  <c:v>0.15</c:v>
                </c:pt>
                <c:pt idx="2">
                  <c:v>0.22500000000000001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0.3</c:v>
                </c:pt>
                <c:pt idx="1">
                  <c:v>0.15</c:v>
                </c:pt>
                <c:pt idx="2" formatCode="0.00">
                  <c:v>0.22500000000000001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0.59250877912116817</c:v>
                  </c:pt>
                  <c:pt idx="1">
                    <c:v>0.39470558219645113</c:v>
                  </c:pt>
                  <c:pt idx="2">
                    <c:v>0.45292888155207384</c:v>
                  </c:pt>
                </c:numCache>
              </c:numRef>
            </c:plus>
            <c:minus>
              <c:numRef>
                <c:f>Confidence_Intervals!$M$5:$M$7</c:f>
                <c:numCache>
                  <c:formatCode>General</c:formatCode>
                  <c:ptCount val="3"/>
                  <c:pt idx="0">
                    <c:v>0.59250877912116817</c:v>
                  </c:pt>
                  <c:pt idx="1">
                    <c:v>0.39470558219645113</c:v>
                  </c:pt>
                  <c:pt idx="2">
                    <c:v>0.45292888155207384</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0.3</c:v>
                </c:pt>
                <c:pt idx="1">
                  <c:v>0.15</c:v>
                </c:pt>
                <c:pt idx="2" formatCode="0.00">
                  <c:v>0.22500000000000001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0" t="s">
        <v>707</v>
      </c>
      <c r="B1" s="50"/>
      <c r="C1" s="50"/>
    </row>
    <row r="2" spans="1:3" ht="107.25" customHeight="1" x14ac:dyDescent="0.25">
      <c r="A2" s="51" t="s">
        <v>416</v>
      </c>
      <c r="B2" s="51"/>
      <c r="C2" s="51"/>
    </row>
    <row r="4" spans="1:3" ht="18.75" x14ac:dyDescent="0.3">
      <c r="A4" s="23" t="s">
        <v>256</v>
      </c>
      <c r="B4" s="24" t="s">
        <v>40</v>
      </c>
    </row>
    <row r="6" spans="1:3" ht="30.75" customHeight="1" x14ac:dyDescent="0.25">
      <c r="A6" s="52" t="s">
        <v>257</v>
      </c>
      <c r="B6" s="52"/>
      <c r="C6" s="52"/>
    </row>
    <row r="8" spans="1:3" ht="262.5" customHeight="1" x14ac:dyDescent="0.2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3" t="s">
        <v>267</v>
      </c>
      <c r="B1" s="73"/>
      <c r="C1" s="73"/>
      <c r="D1" s="73"/>
      <c r="E1" s="73"/>
      <c r="F1" s="73"/>
      <c r="G1" s="73"/>
    </row>
    <row r="2" spans="1:7" ht="197.25" customHeight="1" x14ac:dyDescent="0.25">
      <c r="A2" s="52" t="s">
        <v>268</v>
      </c>
      <c r="B2" s="52"/>
      <c r="C2" s="52"/>
      <c r="D2" s="52"/>
      <c r="E2" s="52"/>
      <c r="F2" s="52"/>
      <c r="G2" s="52"/>
    </row>
    <row r="3" spans="1:7" x14ac:dyDescent="0.25">
      <c r="A3" s="74"/>
      <c r="B3" s="74"/>
      <c r="C3" s="74"/>
      <c r="D3" s="74"/>
      <c r="E3" s="74"/>
      <c r="F3" s="74"/>
      <c r="G3" s="74"/>
    </row>
    <row r="4" spans="1:7" x14ac:dyDescent="0.25">
      <c r="A4" s="25" t="s">
        <v>25</v>
      </c>
      <c r="B4" s="25" t="s">
        <v>265</v>
      </c>
    </row>
    <row r="5" spans="1:7" x14ac:dyDescent="0.25">
      <c r="A5" s="11" t="str">
        <f>VLOOKUP(Read_First!B4,Items!A1:S50,18,FALSE)</f>
        <v>Pragmatic Quality</v>
      </c>
      <c r="B5" s="9">
        <f>SQRT(VAR(DT!K4:K1004))</f>
        <v>0.95597535997999905</v>
      </c>
    </row>
    <row r="6" spans="1:7" x14ac:dyDescent="0.25">
      <c r="A6" s="11" t="str">
        <f>VLOOKUP(Read_First!B4,Items!A1:S50,19,FALSE)</f>
        <v>Hedonic Quality</v>
      </c>
      <c r="B6" s="9">
        <f>SQRT(VAR(DT!L4:L1004))</f>
        <v>0.63683243915142662</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9.9522499999999976</v>
      </c>
      <c r="C10" s="7">
        <f>POWER((1.65*B6)/0.5,2)</f>
        <v>4.4164999999999992</v>
      </c>
    </row>
    <row r="11" spans="1:7" x14ac:dyDescent="0.25">
      <c r="A11" s="25" t="s">
        <v>270</v>
      </c>
      <c r="B11" s="7">
        <f>POWER((1.96*B5)/0.5,2)</f>
        <v>14.043182222222221</v>
      </c>
      <c r="C11" s="7">
        <f>POWER((1.96*B6)/0.5,2)</f>
        <v>6.2319288888888886</v>
      </c>
    </row>
    <row r="12" spans="1:7" x14ac:dyDescent="0.25">
      <c r="A12" s="25" t="s">
        <v>271</v>
      </c>
      <c r="B12" s="7">
        <f>POWER((2.58*B6)/0.5,2)</f>
        <v>10.798159999999998</v>
      </c>
      <c r="C12" s="7">
        <f>POWER((2.58*B6)/0.5,2)</f>
        <v>10.798159999999998</v>
      </c>
    </row>
    <row r="13" spans="1:7" x14ac:dyDescent="0.25">
      <c r="A13" s="25" t="s">
        <v>272</v>
      </c>
      <c r="B13" s="7">
        <f>POWER((1.65*B5)/0.25,2)</f>
        <v>39.80899999999999</v>
      </c>
      <c r="C13" s="7">
        <f>POWER((1.65*B6)/0.25,2)</f>
        <v>17.665999999999997</v>
      </c>
    </row>
    <row r="14" spans="1:7" x14ac:dyDescent="0.25">
      <c r="A14" s="25" t="s">
        <v>273</v>
      </c>
      <c r="B14" s="7">
        <f>POWER((1.96*B5)/0.25,2)</f>
        <v>56.172728888888884</v>
      </c>
      <c r="C14" s="7">
        <f>POWER((1.96*B6)/0.25,2)</f>
        <v>24.927715555555555</v>
      </c>
    </row>
    <row r="15" spans="1:7" x14ac:dyDescent="0.25">
      <c r="A15" s="25" t="s">
        <v>274</v>
      </c>
      <c r="B15" s="7">
        <f>POWER((2.58*B5)/0.25,2)</f>
        <v>97.331360000000004</v>
      </c>
      <c r="C15" s="7">
        <f>POWER((2.58*B6)/0.25,2)</f>
        <v>43.19263999999999</v>
      </c>
    </row>
    <row r="16" spans="1:7" x14ac:dyDescent="0.25">
      <c r="A16" s="25" t="s">
        <v>275</v>
      </c>
      <c r="B16" s="7">
        <f>POWER((1.65*B5)/0.1,2)</f>
        <v>248.80624999999995</v>
      </c>
      <c r="C16" s="7">
        <f>POWER((1.65*B6)/0.1,2)</f>
        <v>110.41249999999998</v>
      </c>
    </row>
    <row r="17" spans="1:3" x14ac:dyDescent="0.25">
      <c r="A17" s="25" t="s">
        <v>276</v>
      </c>
      <c r="B17" s="7">
        <f>POWER((1.96*B5)/0.1,2)</f>
        <v>351.07955555555554</v>
      </c>
      <c r="C17" s="7">
        <f>POWER((1.96*B6)/0.1,2)</f>
        <v>155.79822222222219</v>
      </c>
    </row>
    <row r="18" spans="1:3" x14ac:dyDescent="0.25">
      <c r="A18" s="25" t="s">
        <v>277</v>
      </c>
      <c r="B18" s="7">
        <f>POWER((2.58*B5)/0.1,2)</f>
        <v>608.32100000000003</v>
      </c>
      <c r="C18" s="7">
        <f>POWER((2.58*B6)/0.1,2)</f>
        <v>269.95399999999995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20" workbookViewId="0">
      <selection activeCell="E38" sqref="E38"/>
    </sheetView>
  </sheetViews>
  <sheetFormatPr baseColWidth="10" defaultColWidth="9.140625" defaultRowHeight="15" x14ac:dyDescent="0.25"/>
  <cols>
    <col min="1" max="8" width="8.85546875" style="2" customWidth="1"/>
  </cols>
  <sheetData>
    <row r="1" spans="1:8" ht="126" customHeight="1" x14ac:dyDescent="0.25">
      <c r="A1" s="54" t="s">
        <v>264</v>
      </c>
      <c r="B1" s="55"/>
      <c r="C1" s="55"/>
      <c r="D1" s="55"/>
      <c r="E1" s="55"/>
      <c r="F1" s="55"/>
      <c r="G1" s="55"/>
      <c r="H1" s="55"/>
    </row>
    <row r="2" spans="1:8" x14ac:dyDescent="0.25">
      <c r="A2" s="56" t="s">
        <v>0</v>
      </c>
      <c r="B2" s="56"/>
      <c r="C2" s="56"/>
      <c r="D2" s="56"/>
      <c r="E2" s="56"/>
      <c r="F2" s="56"/>
      <c r="G2" s="56"/>
      <c r="H2" s="56"/>
    </row>
    <row r="3" spans="1:8" x14ac:dyDescent="0.25">
      <c r="A3" s="1">
        <v>1</v>
      </c>
      <c r="B3" s="1">
        <v>2</v>
      </c>
      <c r="C3" s="1">
        <v>3</v>
      </c>
      <c r="D3" s="1">
        <v>4</v>
      </c>
      <c r="E3" s="1">
        <v>5</v>
      </c>
      <c r="F3" s="1">
        <v>6</v>
      </c>
      <c r="G3" s="1">
        <v>7</v>
      </c>
      <c r="H3" s="1">
        <v>8</v>
      </c>
    </row>
    <row r="4" spans="1:8" x14ac:dyDescent="0.25">
      <c r="A4">
        <v>4</v>
      </c>
      <c r="B4">
        <v>3</v>
      </c>
      <c r="C4">
        <v>3</v>
      </c>
      <c r="D4">
        <v>6</v>
      </c>
      <c r="E4">
        <v>3</v>
      </c>
      <c r="F4">
        <v>2</v>
      </c>
      <c r="G4">
        <v>5</v>
      </c>
      <c r="H4">
        <v>3</v>
      </c>
    </row>
    <row r="5" spans="1:8" x14ac:dyDescent="0.25">
      <c r="A5">
        <v>6</v>
      </c>
      <c r="B5">
        <v>6</v>
      </c>
      <c r="C5">
        <v>6</v>
      </c>
      <c r="D5">
        <v>3</v>
      </c>
      <c r="E5">
        <v>6</v>
      </c>
      <c r="F5">
        <v>6</v>
      </c>
      <c r="G5">
        <v>1</v>
      </c>
      <c r="H5">
        <v>4</v>
      </c>
    </row>
    <row r="6" spans="1:8" x14ac:dyDescent="0.25">
      <c r="A6"/>
      <c r="B6"/>
      <c r="C6"/>
      <c r="D6"/>
      <c r="E6"/>
      <c r="F6"/>
      <c r="G6"/>
      <c r="H6"/>
    </row>
    <row r="7" spans="1:8" x14ac:dyDescent="0.25">
      <c r="A7"/>
      <c r="B7"/>
      <c r="C7"/>
      <c r="D7"/>
      <c r="E7"/>
      <c r="F7"/>
      <c r="G7"/>
      <c r="H7"/>
    </row>
    <row r="8" spans="1:8" x14ac:dyDescent="0.25">
      <c r="A8">
        <v>6</v>
      </c>
      <c r="B8">
        <v>6</v>
      </c>
      <c r="C8">
        <v>7</v>
      </c>
      <c r="D8">
        <v>2</v>
      </c>
      <c r="E8">
        <v>5</v>
      </c>
      <c r="F8">
        <v>7</v>
      </c>
      <c r="G8">
        <v>2</v>
      </c>
      <c r="H8">
        <v>5</v>
      </c>
    </row>
    <row r="9" spans="1:8" x14ac:dyDescent="0.25">
      <c r="A9"/>
      <c r="B9"/>
      <c r="C9"/>
      <c r="D9"/>
      <c r="E9"/>
      <c r="F9"/>
      <c r="G9"/>
      <c r="H9"/>
    </row>
    <row r="10" spans="1:8" x14ac:dyDescent="0.25">
      <c r="A10"/>
      <c r="B10"/>
      <c r="C10"/>
      <c r="D10"/>
      <c r="E10"/>
      <c r="F10"/>
      <c r="G10"/>
      <c r="H10"/>
    </row>
    <row r="11" spans="1:8" x14ac:dyDescent="0.25">
      <c r="A11"/>
      <c r="B11"/>
      <c r="C11"/>
      <c r="D11"/>
      <c r="E11"/>
      <c r="F11"/>
      <c r="G11"/>
      <c r="H11"/>
    </row>
    <row r="12" spans="1:8" x14ac:dyDescent="0.25">
      <c r="A12"/>
      <c r="B12"/>
      <c r="C12"/>
      <c r="D12"/>
      <c r="E12"/>
      <c r="F12"/>
      <c r="G12"/>
      <c r="H12"/>
    </row>
    <row r="13" spans="1:8" x14ac:dyDescent="0.25">
      <c r="A13">
        <v>5</v>
      </c>
      <c r="B13">
        <v>4</v>
      </c>
      <c r="C13">
        <v>5</v>
      </c>
      <c r="D13">
        <v>3</v>
      </c>
      <c r="E13">
        <v>5</v>
      </c>
      <c r="F13">
        <v>5</v>
      </c>
      <c r="G13">
        <v>3</v>
      </c>
      <c r="H13">
        <v>4</v>
      </c>
    </row>
    <row r="14" spans="1:8" x14ac:dyDescent="0.25">
      <c r="A14"/>
      <c r="B14"/>
      <c r="C14"/>
      <c r="D14"/>
      <c r="E14"/>
      <c r="F14"/>
      <c r="G14"/>
      <c r="H14"/>
    </row>
    <row r="15" spans="1:8" x14ac:dyDescent="0.25">
      <c r="A15"/>
      <c r="B15"/>
      <c r="C15"/>
      <c r="D15"/>
      <c r="E15"/>
      <c r="F15"/>
      <c r="G15"/>
      <c r="H15"/>
    </row>
    <row r="16" spans="1:8" x14ac:dyDescent="0.25">
      <c r="A16"/>
      <c r="B16"/>
      <c r="C16"/>
      <c r="D16"/>
      <c r="E16"/>
      <c r="F16"/>
      <c r="G16"/>
      <c r="H16"/>
    </row>
    <row r="17" spans="1:8" x14ac:dyDescent="0.25">
      <c r="A17"/>
      <c r="B17"/>
      <c r="C17"/>
      <c r="D17"/>
      <c r="E17"/>
      <c r="F17"/>
      <c r="G17"/>
      <c r="H17"/>
    </row>
    <row r="18" spans="1:8" x14ac:dyDescent="0.25">
      <c r="A18">
        <v>3</v>
      </c>
      <c r="B18">
        <v>6</v>
      </c>
      <c r="C18">
        <v>6</v>
      </c>
      <c r="D18">
        <v>2</v>
      </c>
      <c r="E18">
        <v>5</v>
      </c>
      <c r="F18">
        <v>6</v>
      </c>
      <c r="G18">
        <v>2</v>
      </c>
      <c r="H18">
        <v>5</v>
      </c>
    </row>
    <row r="19" spans="1:8" x14ac:dyDescent="0.25">
      <c r="A19"/>
      <c r="B19"/>
      <c r="C19"/>
      <c r="D19"/>
      <c r="E19"/>
      <c r="F19"/>
      <c r="G19"/>
      <c r="H19"/>
    </row>
    <row r="20" spans="1:8" x14ac:dyDescent="0.25">
      <c r="A20">
        <v>6</v>
      </c>
      <c r="B20">
        <v>6</v>
      </c>
      <c r="C20">
        <v>6</v>
      </c>
      <c r="D20">
        <v>4</v>
      </c>
      <c r="E20">
        <v>6</v>
      </c>
      <c r="F20">
        <v>6</v>
      </c>
      <c r="G20">
        <v>3</v>
      </c>
      <c r="H20">
        <v>5</v>
      </c>
    </row>
    <row r="21" spans="1:8" x14ac:dyDescent="0.25">
      <c r="A21"/>
      <c r="B21"/>
      <c r="C21"/>
      <c r="D21"/>
      <c r="E21"/>
      <c r="F21"/>
      <c r="G21"/>
      <c r="H21"/>
    </row>
    <row r="22" spans="1:8" x14ac:dyDescent="0.25">
      <c r="A22"/>
      <c r="B22"/>
      <c r="C22"/>
      <c r="D22"/>
      <c r="E22"/>
      <c r="F22"/>
      <c r="G22"/>
      <c r="H22"/>
    </row>
    <row r="23" spans="1:8" x14ac:dyDescent="0.25">
      <c r="A23"/>
      <c r="B23"/>
      <c r="C23"/>
      <c r="D23"/>
      <c r="E23"/>
      <c r="F23"/>
      <c r="G23"/>
      <c r="H23"/>
    </row>
    <row r="24" spans="1:8" x14ac:dyDescent="0.25">
      <c r="A24"/>
      <c r="B24"/>
      <c r="C24"/>
      <c r="D24"/>
      <c r="E24"/>
      <c r="F24"/>
      <c r="G24"/>
      <c r="H24"/>
    </row>
    <row r="25" spans="1:8" x14ac:dyDescent="0.25">
      <c r="A25">
        <v>3</v>
      </c>
      <c r="B25">
        <v>3</v>
      </c>
      <c r="C25">
        <v>2</v>
      </c>
      <c r="D25">
        <v>6</v>
      </c>
      <c r="E25">
        <v>2</v>
      </c>
      <c r="F25">
        <v>3</v>
      </c>
      <c r="G25">
        <v>5</v>
      </c>
      <c r="H25">
        <v>2</v>
      </c>
    </row>
    <row r="26" spans="1:8" x14ac:dyDescent="0.25">
      <c r="A26"/>
      <c r="B26"/>
      <c r="C26"/>
      <c r="D26"/>
      <c r="E26"/>
      <c r="F26"/>
      <c r="G26"/>
      <c r="H26"/>
    </row>
    <row r="27" spans="1:8" x14ac:dyDescent="0.25">
      <c r="A27"/>
      <c r="B27"/>
      <c r="C27"/>
      <c r="D27"/>
      <c r="E27"/>
      <c r="F27"/>
      <c r="G27"/>
      <c r="H27"/>
    </row>
    <row r="28" spans="1:8" x14ac:dyDescent="0.25">
      <c r="A28"/>
      <c r="B28"/>
      <c r="C28"/>
      <c r="D28"/>
      <c r="E28"/>
      <c r="F28"/>
      <c r="G28"/>
      <c r="H28"/>
    </row>
    <row r="29" spans="1:8" x14ac:dyDescent="0.25">
      <c r="A29"/>
      <c r="B29"/>
      <c r="C29"/>
      <c r="D29"/>
      <c r="E29"/>
      <c r="F29"/>
      <c r="G29"/>
      <c r="H29"/>
    </row>
    <row r="30" spans="1:8" x14ac:dyDescent="0.25">
      <c r="A30"/>
      <c r="B30"/>
      <c r="C30"/>
      <c r="D30"/>
      <c r="E30"/>
      <c r="F30"/>
      <c r="G30"/>
      <c r="H30"/>
    </row>
    <row r="31" spans="1:8" x14ac:dyDescent="0.25">
      <c r="A31">
        <v>5</v>
      </c>
      <c r="B31">
        <v>5</v>
      </c>
      <c r="C31">
        <v>5</v>
      </c>
      <c r="D31">
        <v>3</v>
      </c>
      <c r="E31">
        <v>5</v>
      </c>
      <c r="F31">
        <v>5</v>
      </c>
      <c r="G31">
        <v>4</v>
      </c>
      <c r="H31">
        <v>3</v>
      </c>
    </row>
    <row r="32" spans="1:8" x14ac:dyDescent="0.25">
      <c r="A32">
        <v>4</v>
      </c>
      <c r="B32">
        <v>3</v>
      </c>
      <c r="C32">
        <v>1</v>
      </c>
      <c r="D32">
        <v>1</v>
      </c>
      <c r="E32">
        <v>3</v>
      </c>
      <c r="F32">
        <v>3</v>
      </c>
      <c r="G32">
        <v>5</v>
      </c>
      <c r="H32">
        <v>4</v>
      </c>
    </row>
    <row r="33" spans="1:8" x14ac:dyDescent="0.25">
      <c r="A33"/>
      <c r="B33"/>
      <c r="C33"/>
      <c r="D33"/>
      <c r="E33"/>
      <c r="F33"/>
      <c r="G33"/>
      <c r="H33"/>
    </row>
    <row r="34" spans="1:8" x14ac:dyDescent="0.25">
      <c r="A34"/>
      <c r="B34"/>
      <c r="C34"/>
      <c r="D34"/>
      <c r="E34"/>
      <c r="F34"/>
      <c r="G34"/>
      <c r="H34"/>
    </row>
    <row r="35" spans="1:8" x14ac:dyDescent="0.25">
      <c r="A35"/>
      <c r="B35"/>
      <c r="C35"/>
      <c r="D35"/>
      <c r="E35"/>
      <c r="F35"/>
      <c r="G35"/>
      <c r="H35"/>
    </row>
    <row r="36" spans="1:8" x14ac:dyDescent="0.25">
      <c r="A36"/>
      <c r="B36"/>
      <c r="C36"/>
      <c r="D36"/>
      <c r="E36"/>
      <c r="F36"/>
      <c r="G36"/>
      <c r="H36"/>
    </row>
    <row r="37" spans="1:8" x14ac:dyDescent="0.25">
      <c r="A37">
        <v>6</v>
      </c>
      <c r="B37">
        <v>3</v>
      </c>
      <c r="C37">
        <v>6</v>
      </c>
      <c r="D37">
        <v>2</v>
      </c>
      <c r="E37">
        <v>2</v>
      </c>
      <c r="F37">
        <v>5</v>
      </c>
      <c r="G37">
        <v>5</v>
      </c>
      <c r="H37">
        <v>6</v>
      </c>
    </row>
    <row r="38" spans="1:8" x14ac:dyDescent="0.25">
      <c r="A38" s="48"/>
      <c r="B38" s="48"/>
      <c r="C38" s="48"/>
      <c r="D38" s="48"/>
      <c r="E38"/>
      <c r="F38" s="48"/>
      <c r="G38" s="48"/>
      <c r="H38" s="48"/>
    </row>
    <row r="39" spans="1:8" x14ac:dyDescent="0.25">
      <c r="A39" s="48"/>
      <c r="B39" s="48"/>
      <c r="C39" s="48"/>
      <c r="D39" s="48"/>
      <c r="E39"/>
      <c r="F39" s="48"/>
      <c r="G39" s="48"/>
      <c r="H39" s="48"/>
    </row>
    <row r="40" spans="1:8" x14ac:dyDescent="0.25">
      <c r="A40" s="48"/>
      <c r="B40" s="48"/>
      <c r="C40" s="48"/>
      <c r="D40" s="48"/>
      <c r="E40"/>
      <c r="F40" s="48"/>
      <c r="G40" s="48"/>
      <c r="H40" s="48"/>
    </row>
    <row r="41" spans="1:8" x14ac:dyDescent="0.25">
      <c r="A41" s="48"/>
      <c r="B41" s="48"/>
      <c r="C41" s="48"/>
      <c r="D41" s="48"/>
      <c r="E41"/>
      <c r="F41" s="48"/>
      <c r="G41" s="48"/>
      <c r="H41" s="48"/>
    </row>
    <row r="42" spans="1:8" x14ac:dyDescent="0.25">
      <c r="A42" s="48"/>
      <c r="B42" s="48"/>
      <c r="C42" s="48"/>
      <c r="D42" s="48"/>
      <c r="E42"/>
      <c r="F42" s="48"/>
      <c r="G42" s="48"/>
      <c r="H42" s="48"/>
    </row>
    <row r="43" spans="1:8" x14ac:dyDescent="0.25">
      <c r="A43" s="48"/>
      <c r="B43" s="48"/>
      <c r="C43" s="48"/>
      <c r="D43" s="48"/>
      <c r="E43"/>
      <c r="F43" s="48"/>
      <c r="G43" s="48"/>
      <c r="H43" s="48"/>
    </row>
    <row r="44" spans="1:8" x14ac:dyDescent="0.25">
      <c r="A44" s="48"/>
      <c r="B44" s="48"/>
      <c r="C44" s="48"/>
      <c r="D44" s="48"/>
      <c r="E44"/>
      <c r="F44" s="48"/>
      <c r="G44" s="48"/>
      <c r="H44" s="48"/>
    </row>
    <row r="45" spans="1:8" x14ac:dyDescent="0.25">
      <c r="A45" s="48"/>
      <c r="B45" s="48"/>
      <c r="C45" s="48"/>
      <c r="D45" s="48"/>
      <c r="E45"/>
      <c r="F45" s="48"/>
      <c r="G45" s="48"/>
      <c r="H45" s="48"/>
    </row>
    <row r="46" spans="1:8" x14ac:dyDescent="0.25">
      <c r="A46" s="48"/>
      <c r="B46" s="48"/>
      <c r="C46" s="48"/>
      <c r="D46" s="48"/>
      <c r="E46"/>
      <c r="F46" s="48"/>
      <c r="G46" s="48"/>
      <c r="H46" s="48"/>
    </row>
    <row r="47" spans="1:8" x14ac:dyDescent="0.25">
      <c r="A47" s="48"/>
      <c r="B47" s="48"/>
      <c r="C47" s="48"/>
      <c r="D47" s="48"/>
      <c r="E47"/>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S97" sqref="S97"/>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7" t="s">
        <v>418</v>
      </c>
      <c r="B1" s="55"/>
      <c r="C1" s="55"/>
      <c r="D1" s="55"/>
      <c r="E1" s="55"/>
      <c r="F1" s="55"/>
      <c r="G1" s="55"/>
      <c r="H1" s="55"/>
      <c r="K1" s="58"/>
      <c r="L1" s="59"/>
      <c r="M1" s="59"/>
    </row>
    <row r="2" spans="1:13" x14ac:dyDescent="0.25">
      <c r="A2" s="56" t="s">
        <v>0</v>
      </c>
      <c r="B2" s="56"/>
      <c r="C2" s="56"/>
      <c r="D2" s="56"/>
      <c r="E2" s="56"/>
      <c r="F2" s="56"/>
      <c r="G2" s="56"/>
      <c r="H2" s="56"/>
      <c r="K2" s="56" t="s">
        <v>4</v>
      </c>
      <c r="L2" s="56"/>
      <c r="M2" s="56"/>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0</v>
      </c>
      <c r="B4" s="2">
        <f>IF(Data!B4&gt;0,Data!B4-4,"")</f>
        <v>-1</v>
      </c>
      <c r="C4" s="2">
        <f>IF(Data!C4&gt;0,Data!C4-4,"")</f>
        <v>-1</v>
      </c>
      <c r="D4" s="2">
        <f>IF(Data!D4&gt;0,Data!D4-4,"")</f>
        <v>2</v>
      </c>
      <c r="E4" s="2">
        <f>IF(Data!E4&gt;0,Data!E4-4,"")</f>
        <v>-1</v>
      </c>
      <c r="F4" s="2">
        <f>IF(Data!F4&gt;0,Data!F4-4,"")</f>
        <v>-2</v>
      </c>
      <c r="G4" s="2">
        <f>IF(Data!G4&gt;0,Data!G4-4,"")</f>
        <v>1</v>
      </c>
      <c r="H4" s="2">
        <f>IF(Data!H4&gt;0,Data!H4-4,"")</f>
        <v>-1</v>
      </c>
      <c r="K4" s="9">
        <f>IF(COUNT(A4,B4,C4,D4)&gt;0,AVERAGE(A4,B4,C4,D4),"")</f>
        <v>0</v>
      </c>
      <c r="L4" s="9">
        <f>IF(COUNT(E4,F4,G4,H4)&gt;0,AVERAGE(E4,F4,G4,H4),"")</f>
        <v>-0.75</v>
      </c>
      <c r="M4" s="9">
        <f>IF(COUNT(A4,B4,C4,D4,E4,F4,G4,H4)&gt;0,AVERAGE(A4,B4,C4,D4,E4,F4,G4,H4),"")</f>
        <v>-0.375</v>
      </c>
    </row>
    <row r="5" spans="1:13" x14ac:dyDescent="0.25">
      <c r="A5" s="2">
        <f>IF(Data!A5&gt;0,Data!A5-4,"")</f>
        <v>2</v>
      </c>
      <c r="B5" s="2">
        <f>IF(Data!B5&gt;0,Data!B5-4,"")</f>
        <v>2</v>
      </c>
      <c r="C5" s="2">
        <f>IF(Data!C5&gt;0,Data!C5-4,"")</f>
        <v>2</v>
      </c>
      <c r="D5" s="2">
        <f>IF(Data!D5&gt;0,Data!D5-4,"")</f>
        <v>-1</v>
      </c>
      <c r="E5" s="2">
        <f>IF(Data!E5&gt;0,Data!E5-4,"")</f>
        <v>2</v>
      </c>
      <c r="F5" s="2">
        <f>IF(Data!F5&gt;0,Data!F5-4,"")</f>
        <v>2</v>
      </c>
      <c r="G5" s="2">
        <f>IF(Data!G5&gt;0,Data!G5-4,"")</f>
        <v>-3</v>
      </c>
      <c r="H5" s="2">
        <f>IF(Data!H5&gt;0,Data!H5-4,"")</f>
        <v>0</v>
      </c>
      <c r="K5" s="9">
        <f t="shared" ref="K5:K68" si="0">IF(COUNT(A5,B5,C5,D5)&gt;0,AVERAGE(A5,B5,C5,D5),"")</f>
        <v>1.25</v>
      </c>
      <c r="L5" s="9">
        <f t="shared" ref="L5:L68" si="1">IF(COUNT(E5,F5,G5,H5)&gt;0,AVERAGE(E5,F5,G5,H5),"")</f>
        <v>0.25</v>
      </c>
      <c r="M5" s="9">
        <f t="shared" ref="M5:M68" si="2">IF(COUNT(A5,B5,C5,D5,E5,F5,G5,H5)&gt;0,AVERAGE(A5,B5,C5,D5,E5,F5,G5,H5),"")</f>
        <v>0.75</v>
      </c>
    </row>
    <row r="6" spans="1:13" x14ac:dyDescent="0.25">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9" t="str">
        <f t="shared" si="0"/>
        <v/>
      </c>
      <c r="L6" s="9" t="str">
        <f t="shared" si="1"/>
        <v/>
      </c>
      <c r="M6" s="9" t="str">
        <f t="shared" si="2"/>
        <v/>
      </c>
    </row>
    <row r="7" spans="1:13" x14ac:dyDescent="0.25">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K7" s="9" t="str">
        <f t="shared" si="0"/>
        <v/>
      </c>
      <c r="L7" s="9" t="str">
        <f t="shared" si="1"/>
        <v/>
      </c>
      <c r="M7" s="9" t="str">
        <f t="shared" si="2"/>
        <v/>
      </c>
    </row>
    <row r="8" spans="1:13" x14ac:dyDescent="0.25">
      <c r="A8" s="2">
        <f>IF(Data!A8&gt;0,Data!A8-4,"")</f>
        <v>2</v>
      </c>
      <c r="B8" s="2">
        <f>IF(Data!B8&gt;0,Data!B8-4,"")</f>
        <v>2</v>
      </c>
      <c r="C8" s="2">
        <f>IF(Data!C8&gt;0,Data!C8-4,"")</f>
        <v>3</v>
      </c>
      <c r="D8" s="2">
        <f>IF(Data!D8&gt;0,Data!D8-4,"")</f>
        <v>-2</v>
      </c>
      <c r="E8" s="2">
        <f>IF(Data!E8&gt;0,Data!E8-4,"")</f>
        <v>1</v>
      </c>
      <c r="F8" s="2">
        <f>IF(Data!F8&gt;0,Data!F8-4,"")</f>
        <v>3</v>
      </c>
      <c r="G8" s="2">
        <f>IF(Data!G8&gt;0,Data!G8-4,"")</f>
        <v>-2</v>
      </c>
      <c r="H8" s="2">
        <f>IF(Data!H8&gt;0,Data!H8-4,"")</f>
        <v>1</v>
      </c>
      <c r="K8" s="9">
        <f t="shared" si="0"/>
        <v>1.25</v>
      </c>
      <c r="L8" s="9">
        <f t="shared" si="1"/>
        <v>0.75</v>
      </c>
      <c r="M8" s="9">
        <f t="shared" si="2"/>
        <v>1</v>
      </c>
    </row>
    <row r="9" spans="1:13" x14ac:dyDescent="0.25">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K9" s="9" t="str">
        <f t="shared" si="0"/>
        <v/>
      </c>
      <c r="L9" s="9" t="str">
        <f t="shared" si="1"/>
        <v/>
      </c>
      <c r="M9" s="9" t="str">
        <f t="shared" si="2"/>
        <v/>
      </c>
    </row>
    <row r="10" spans="1:13" x14ac:dyDescent="0.25">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9" t="str">
        <f t="shared" si="0"/>
        <v/>
      </c>
      <c r="L10" s="9" t="str">
        <f t="shared" si="1"/>
        <v/>
      </c>
      <c r="M10" s="9" t="str">
        <f t="shared" si="2"/>
        <v/>
      </c>
    </row>
    <row r="11" spans="1:13"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9" t="str">
        <f t="shared" si="0"/>
        <v/>
      </c>
      <c r="L11" s="9" t="str">
        <f t="shared" si="1"/>
        <v/>
      </c>
      <c r="M11" s="9" t="str">
        <f t="shared" si="2"/>
        <v/>
      </c>
    </row>
    <row r="12" spans="1:13"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25">
      <c r="A13" s="2">
        <f>IF(Data!A13&gt;0,Data!A13-4,"")</f>
        <v>1</v>
      </c>
      <c r="B13" s="2">
        <f>IF(Data!B13&gt;0,Data!B13-4,"")</f>
        <v>0</v>
      </c>
      <c r="C13" s="2">
        <f>IF(Data!C13&gt;0,Data!C13-4,"")</f>
        <v>1</v>
      </c>
      <c r="D13" s="2">
        <f>IF(Data!D13&gt;0,Data!D13-4,"")</f>
        <v>-1</v>
      </c>
      <c r="E13" s="2">
        <f>IF(Data!E13&gt;0,Data!E13-4,"")</f>
        <v>1</v>
      </c>
      <c r="F13" s="2">
        <f>IF(Data!F13&gt;0,Data!F13-4,"")</f>
        <v>1</v>
      </c>
      <c r="G13" s="2">
        <f>IF(Data!G13&gt;0,Data!G13-4,"")</f>
        <v>-1</v>
      </c>
      <c r="H13" s="2">
        <f>IF(Data!H13&gt;0,Data!H13-4,"")</f>
        <v>0</v>
      </c>
      <c r="K13" s="9">
        <f t="shared" si="0"/>
        <v>0.25</v>
      </c>
      <c r="L13" s="9">
        <f t="shared" si="1"/>
        <v>0.25</v>
      </c>
      <c r="M13" s="9">
        <f t="shared" si="2"/>
        <v>0.25</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f>IF(Data!A18&gt;0,Data!A18-4,"")</f>
        <v>-1</v>
      </c>
      <c r="B18" s="2">
        <f>IF(Data!B18&gt;0,Data!B18-4,"")</f>
        <v>2</v>
      </c>
      <c r="C18" s="2">
        <f>IF(Data!C18&gt;0,Data!C18-4,"")</f>
        <v>2</v>
      </c>
      <c r="D18" s="2">
        <f>IF(Data!D18&gt;0,Data!D18-4,"")</f>
        <v>-2</v>
      </c>
      <c r="E18" s="2">
        <f>IF(Data!E18&gt;0,Data!E18-4,"")</f>
        <v>1</v>
      </c>
      <c r="F18" s="2">
        <f>IF(Data!F18&gt;0,Data!F18-4,"")</f>
        <v>2</v>
      </c>
      <c r="G18" s="2">
        <f>IF(Data!G18&gt;0,Data!G18-4,"")</f>
        <v>-2</v>
      </c>
      <c r="H18" s="2">
        <f>IF(Data!H18&gt;0,Data!H18-4,"")</f>
        <v>1</v>
      </c>
      <c r="K18" s="9">
        <f t="shared" si="0"/>
        <v>0.25</v>
      </c>
      <c r="L18" s="9">
        <f t="shared" si="1"/>
        <v>0.5</v>
      </c>
      <c r="M18" s="9">
        <f t="shared" si="2"/>
        <v>0.375</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f>IF(Data!A20&gt;0,Data!A20-4,"")</f>
        <v>2</v>
      </c>
      <c r="B20" s="2">
        <f>IF(Data!B20&gt;0,Data!B20-4,"")</f>
        <v>2</v>
      </c>
      <c r="C20" s="2">
        <f>IF(Data!C20&gt;0,Data!C20-4,"")</f>
        <v>2</v>
      </c>
      <c r="D20" s="2">
        <f>IF(Data!D20&gt;0,Data!D20-4,"")</f>
        <v>0</v>
      </c>
      <c r="E20" s="2">
        <f>IF(Data!E20&gt;0,Data!E20-4,"")</f>
        <v>2</v>
      </c>
      <c r="F20" s="2">
        <f>IF(Data!F20&gt;0,Data!F20-4,"")</f>
        <v>2</v>
      </c>
      <c r="G20" s="2">
        <f>IF(Data!G20&gt;0,Data!G20-4,"")</f>
        <v>-1</v>
      </c>
      <c r="H20" s="2">
        <f>IF(Data!H20&gt;0,Data!H20-4,"")</f>
        <v>1</v>
      </c>
      <c r="K20" s="9">
        <f t="shared" si="0"/>
        <v>1.5</v>
      </c>
      <c r="L20" s="9">
        <f t="shared" si="1"/>
        <v>1</v>
      </c>
      <c r="M20" s="9">
        <f t="shared" si="2"/>
        <v>1.25</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f>IF(Data!A25&gt;0,Data!A25-4,"")</f>
        <v>-1</v>
      </c>
      <c r="B25" s="2">
        <f>IF(Data!B25&gt;0,Data!B25-4,"")</f>
        <v>-1</v>
      </c>
      <c r="C25" s="2">
        <f>IF(Data!C25&gt;0,Data!C25-4,"")</f>
        <v>-2</v>
      </c>
      <c r="D25" s="2">
        <f>IF(Data!D25&gt;0,Data!D25-4,"")</f>
        <v>2</v>
      </c>
      <c r="E25" s="2">
        <f>IF(Data!E25&gt;0,Data!E25-4,"")</f>
        <v>-2</v>
      </c>
      <c r="F25" s="2">
        <f>IF(Data!F25&gt;0,Data!F25-4,"")</f>
        <v>-1</v>
      </c>
      <c r="G25" s="2">
        <f>IF(Data!G25&gt;0,Data!G25-4,"")</f>
        <v>1</v>
      </c>
      <c r="H25" s="2">
        <f>IF(Data!H25&gt;0,Data!H25-4,"")</f>
        <v>-2</v>
      </c>
      <c r="K25" s="9">
        <f t="shared" si="0"/>
        <v>-0.5</v>
      </c>
      <c r="L25" s="9">
        <f t="shared" si="1"/>
        <v>-1</v>
      </c>
      <c r="M25" s="9">
        <f t="shared" si="2"/>
        <v>-0.75</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f>IF(Data!A31&gt;0,Data!A31-4,"")</f>
        <v>1</v>
      </c>
      <c r="B31" s="2">
        <f>IF(Data!B31&gt;0,Data!B31-4,"")</f>
        <v>1</v>
      </c>
      <c r="C31" s="2">
        <f>IF(Data!C31&gt;0,Data!C31-4,"")</f>
        <v>1</v>
      </c>
      <c r="D31" s="2">
        <f>IF(Data!D31&gt;0,Data!D31-4,"")</f>
        <v>-1</v>
      </c>
      <c r="E31" s="2">
        <f>IF(Data!E31&gt;0,Data!E31-4,"")</f>
        <v>1</v>
      </c>
      <c r="F31" s="2">
        <f>IF(Data!F31&gt;0,Data!F31-4,"")</f>
        <v>1</v>
      </c>
      <c r="G31" s="2">
        <f>IF(Data!G31&gt;0,Data!G31-4,"")</f>
        <v>0</v>
      </c>
      <c r="H31" s="2">
        <f>IF(Data!H31&gt;0,Data!H31-4,"")</f>
        <v>-1</v>
      </c>
      <c r="K31" s="9">
        <f t="shared" si="0"/>
        <v>0.5</v>
      </c>
      <c r="L31" s="9">
        <f t="shared" si="1"/>
        <v>0.25</v>
      </c>
      <c r="M31" s="9">
        <f t="shared" si="2"/>
        <v>0.375</v>
      </c>
    </row>
    <row r="32" spans="1:13" x14ac:dyDescent="0.25">
      <c r="A32" s="2">
        <f>IF(Data!A32&gt;0,Data!A32-4,"")</f>
        <v>0</v>
      </c>
      <c r="B32" s="2">
        <f>IF(Data!B32&gt;0,Data!B32-4,"")</f>
        <v>-1</v>
      </c>
      <c r="C32" s="2">
        <f>IF(Data!C32&gt;0,Data!C32-4,"")</f>
        <v>-3</v>
      </c>
      <c r="D32" s="2">
        <f>IF(Data!D32&gt;0,Data!D32-4,"")</f>
        <v>-3</v>
      </c>
      <c r="E32" s="2">
        <f>IF(Data!E32&gt;0,Data!E32-4,"")</f>
        <v>-1</v>
      </c>
      <c r="F32" s="2">
        <f>IF(Data!F32&gt;0,Data!F32-4,"")</f>
        <v>-1</v>
      </c>
      <c r="G32" s="2">
        <f>IF(Data!G32&gt;0,Data!G32-4,"")</f>
        <v>1</v>
      </c>
      <c r="H32" s="2">
        <f>IF(Data!H32&gt;0,Data!H32-4,"")</f>
        <v>0</v>
      </c>
      <c r="K32" s="9">
        <f t="shared" si="0"/>
        <v>-1.75</v>
      </c>
      <c r="L32" s="9">
        <f t="shared" si="1"/>
        <v>-0.25</v>
      </c>
      <c r="M32" s="9">
        <f t="shared" si="2"/>
        <v>-1</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f>IF(Data!A37&gt;0,Data!A37-4,"")</f>
        <v>2</v>
      </c>
      <c r="B37" s="2">
        <f>IF(Data!B37&gt;0,Data!B37-4,"")</f>
        <v>-1</v>
      </c>
      <c r="C37" s="2">
        <f>IF(Data!C37&gt;0,Data!C37-4,"")</f>
        <v>2</v>
      </c>
      <c r="D37" s="2">
        <f>IF(Data!D37&gt;0,Data!D37-4,"")</f>
        <v>-2</v>
      </c>
      <c r="E37" s="2">
        <f>IF(Data!E37&gt;0,Data!E37-4,"")</f>
        <v>-2</v>
      </c>
      <c r="F37" s="2">
        <f>IF(Data!F37&gt;0,Data!F37-4,"")</f>
        <v>1</v>
      </c>
      <c r="G37" s="2">
        <f>IF(Data!G37&gt;0,Data!G37-4,"")</f>
        <v>1</v>
      </c>
      <c r="H37" s="2">
        <f>IF(Data!H37&gt;0,Data!H37-4,"")</f>
        <v>2</v>
      </c>
      <c r="K37" s="9">
        <f t="shared" si="0"/>
        <v>0.25</v>
      </c>
      <c r="L37" s="9">
        <f t="shared" si="1"/>
        <v>0.5</v>
      </c>
      <c r="M37" s="9">
        <f t="shared" si="2"/>
        <v>0.375</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7176-A1F9-4352-B57A-FB2C48729DE7}">
  <dimension ref="A1:C79"/>
  <sheetViews>
    <sheetView topLeftCell="A23" workbookViewId="0">
      <selection activeCell="B47" sqref="B47"/>
    </sheetView>
  </sheetViews>
  <sheetFormatPr baseColWidth="10" defaultColWidth="11.42578125" defaultRowHeight="15" x14ac:dyDescent="0.25"/>
  <sheetData>
    <row r="1" spans="1:3" x14ac:dyDescent="0.25">
      <c r="A1" t="s">
        <v>710</v>
      </c>
      <c r="B1" t="s">
        <v>711</v>
      </c>
      <c r="C1" t="s">
        <v>712</v>
      </c>
    </row>
    <row r="2" spans="1:3" x14ac:dyDescent="0.25">
      <c r="A2" t="s">
        <v>713</v>
      </c>
      <c r="B2" t="s">
        <v>710</v>
      </c>
      <c r="C2" t="s">
        <v>714</v>
      </c>
    </row>
    <row r="3" spans="1:3" x14ac:dyDescent="0.25">
      <c r="A3" t="s">
        <v>715</v>
      </c>
      <c r="B3" t="s">
        <v>716</v>
      </c>
      <c r="C3">
        <v>-2</v>
      </c>
    </row>
    <row r="4" spans="1:3" x14ac:dyDescent="0.25">
      <c r="A4" t="s">
        <v>710</v>
      </c>
      <c r="B4" t="s">
        <v>710</v>
      </c>
      <c r="C4" t="s">
        <v>710</v>
      </c>
    </row>
    <row r="5" spans="1:3" x14ac:dyDescent="0.25">
      <c r="A5">
        <v>2</v>
      </c>
      <c r="B5" t="s">
        <v>710</v>
      </c>
      <c r="C5" t="s">
        <v>717</v>
      </c>
    </row>
    <row r="6" spans="1:3" x14ac:dyDescent="0.25">
      <c r="A6" t="s">
        <v>718</v>
      </c>
      <c r="B6">
        <v>0</v>
      </c>
      <c r="C6" t="s">
        <v>713</v>
      </c>
    </row>
    <row r="7" spans="1:3" x14ac:dyDescent="0.25">
      <c r="A7">
        <v>0</v>
      </c>
      <c r="B7" t="s">
        <v>719</v>
      </c>
      <c r="C7" t="s">
        <v>712</v>
      </c>
    </row>
    <row r="8" spans="1:3" x14ac:dyDescent="0.25">
      <c r="A8" t="s">
        <v>717</v>
      </c>
      <c r="B8">
        <v>-1</v>
      </c>
      <c r="C8" t="s">
        <v>720</v>
      </c>
    </row>
    <row r="9" spans="1:3" x14ac:dyDescent="0.25">
      <c r="A9" t="s">
        <v>721</v>
      </c>
      <c r="B9" t="s">
        <v>718</v>
      </c>
      <c r="C9" s="49">
        <v>1875</v>
      </c>
    </row>
    <row r="10" spans="1:3" x14ac:dyDescent="0.25">
      <c r="A10" t="s">
        <v>722</v>
      </c>
      <c r="B10">
        <v>-1</v>
      </c>
      <c r="C10" t="s">
        <v>711</v>
      </c>
    </row>
    <row r="11" spans="1:3" x14ac:dyDescent="0.25">
      <c r="A11" t="s">
        <v>721</v>
      </c>
      <c r="B11" t="s">
        <v>723</v>
      </c>
      <c r="C11">
        <v>2</v>
      </c>
    </row>
    <row r="12" spans="1:3" x14ac:dyDescent="0.25">
      <c r="A12" t="s">
        <v>724</v>
      </c>
      <c r="B12">
        <v>0</v>
      </c>
      <c r="C12" t="s">
        <v>725</v>
      </c>
    </row>
    <row r="13" spans="1:3" x14ac:dyDescent="0.25">
      <c r="A13" t="s">
        <v>717</v>
      </c>
      <c r="B13" t="s">
        <v>726</v>
      </c>
      <c r="C13" t="s">
        <v>713</v>
      </c>
    </row>
    <row r="14" spans="1:3" x14ac:dyDescent="0.25">
      <c r="A14" t="s">
        <v>721</v>
      </c>
      <c r="B14">
        <v>2</v>
      </c>
      <c r="C14" s="49">
        <v>2125</v>
      </c>
    </row>
    <row r="15" spans="1:3" x14ac:dyDescent="0.25">
      <c r="A15">
        <v>1</v>
      </c>
      <c r="B15" t="s">
        <v>722</v>
      </c>
      <c r="C15" t="s">
        <v>726</v>
      </c>
    </row>
    <row r="16" spans="1:3" x14ac:dyDescent="0.25">
      <c r="A16" t="s">
        <v>719</v>
      </c>
      <c r="B16" t="s">
        <v>719</v>
      </c>
      <c r="C16" t="s">
        <v>719</v>
      </c>
    </row>
    <row r="17" spans="1:3" x14ac:dyDescent="0.25">
      <c r="A17">
        <v>1</v>
      </c>
      <c r="B17">
        <v>0</v>
      </c>
      <c r="C17" t="s">
        <v>710</v>
      </c>
    </row>
    <row r="18" spans="1:3" x14ac:dyDescent="0.25">
      <c r="A18" t="s">
        <v>718</v>
      </c>
      <c r="B18" t="s">
        <v>713</v>
      </c>
      <c r="C18" s="49">
        <v>1125</v>
      </c>
    </row>
    <row r="19" spans="1:3" x14ac:dyDescent="0.25">
      <c r="A19">
        <v>0</v>
      </c>
      <c r="B19" t="s">
        <v>716</v>
      </c>
      <c r="C19" s="49">
        <v>-1125</v>
      </c>
    </row>
    <row r="20" spans="1:3" x14ac:dyDescent="0.25">
      <c r="A20" t="s">
        <v>724</v>
      </c>
      <c r="B20" t="s">
        <v>721</v>
      </c>
      <c r="C20" t="s">
        <v>710</v>
      </c>
    </row>
    <row r="21" spans="1:3" x14ac:dyDescent="0.25">
      <c r="A21">
        <v>2</v>
      </c>
      <c r="B21">
        <v>2</v>
      </c>
      <c r="C21">
        <v>2</v>
      </c>
    </row>
    <row r="22" spans="1:3" x14ac:dyDescent="0.25">
      <c r="A22">
        <v>-1</v>
      </c>
      <c r="B22">
        <v>0</v>
      </c>
      <c r="C22" t="s">
        <v>722</v>
      </c>
    </row>
    <row r="23" spans="1:3" x14ac:dyDescent="0.25">
      <c r="A23">
        <v>2</v>
      </c>
      <c r="B23" t="s">
        <v>713</v>
      </c>
      <c r="C23" s="49">
        <v>1375</v>
      </c>
    </row>
    <row r="24" spans="1:3" x14ac:dyDescent="0.25">
      <c r="A24" t="s">
        <v>711</v>
      </c>
      <c r="B24" t="s">
        <v>711</v>
      </c>
      <c r="C24" t="s">
        <v>711</v>
      </c>
    </row>
    <row r="25" spans="1:3" x14ac:dyDescent="0.25">
      <c r="A25" t="s">
        <v>715</v>
      </c>
      <c r="B25" t="s">
        <v>715</v>
      </c>
      <c r="C25" t="s">
        <v>715</v>
      </c>
    </row>
    <row r="26" spans="1:3" x14ac:dyDescent="0.25">
      <c r="A26" t="s">
        <v>718</v>
      </c>
      <c r="B26" t="s">
        <v>713</v>
      </c>
      <c r="C26" s="49">
        <v>1125</v>
      </c>
    </row>
    <row r="27" spans="1:3" x14ac:dyDescent="0.25">
      <c r="A27" t="s">
        <v>717</v>
      </c>
      <c r="B27">
        <v>-1</v>
      </c>
      <c r="C27" t="s">
        <v>720</v>
      </c>
    </row>
    <row r="28" spans="1:3" x14ac:dyDescent="0.25">
      <c r="A28">
        <v>1</v>
      </c>
      <c r="B28" t="s">
        <v>710</v>
      </c>
      <c r="C28" t="s">
        <v>713</v>
      </c>
    </row>
    <row r="29" spans="1:3" x14ac:dyDescent="0.25">
      <c r="A29">
        <v>1</v>
      </c>
      <c r="B29">
        <v>0</v>
      </c>
      <c r="C29" t="s">
        <v>710</v>
      </c>
    </row>
    <row r="30" spans="1:3" x14ac:dyDescent="0.25">
      <c r="A30">
        <v>1</v>
      </c>
      <c r="B30">
        <v>1</v>
      </c>
      <c r="C30">
        <v>1</v>
      </c>
    </row>
    <row r="31" spans="1:3" x14ac:dyDescent="0.25">
      <c r="A31" t="s">
        <v>727</v>
      </c>
      <c r="B31" t="s">
        <v>716</v>
      </c>
      <c r="C31" t="s">
        <v>728</v>
      </c>
    </row>
    <row r="32" spans="1:3" x14ac:dyDescent="0.25">
      <c r="A32" t="s">
        <v>726</v>
      </c>
      <c r="B32">
        <v>1</v>
      </c>
      <c r="C32" t="s">
        <v>714</v>
      </c>
    </row>
    <row r="33" spans="1:3" x14ac:dyDescent="0.25">
      <c r="A33" t="s">
        <v>715</v>
      </c>
      <c r="B33" t="s">
        <v>724</v>
      </c>
      <c r="C33" t="s">
        <v>729</v>
      </c>
    </row>
    <row r="34" spans="1:3" x14ac:dyDescent="0.25">
      <c r="A34" t="s">
        <v>726</v>
      </c>
      <c r="B34">
        <v>0</v>
      </c>
      <c r="C34" t="s">
        <v>720</v>
      </c>
    </row>
    <row r="35" spans="1:3" x14ac:dyDescent="0.25">
      <c r="A35">
        <v>0</v>
      </c>
      <c r="B35" t="s">
        <v>713</v>
      </c>
      <c r="C35" t="s">
        <v>730</v>
      </c>
    </row>
    <row r="36" spans="1:3" x14ac:dyDescent="0.25">
      <c r="A36" t="s">
        <v>726</v>
      </c>
      <c r="B36">
        <v>0</v>
      </c>
      <c r="C36" t="s">
        <v>720</v>
      </c>
    </row>
    <row r="37" spans="1:3" x14ac:dyDescent="0.25">
      <c r="A37" t="s">
        <v>722</v>
      </c>
      <c r="B37" t="s">
        <v>722</v>
      </c>
      <c r="C37" t="s">
        <v>722</v>
      </c>
    </row>
    <row r="38" spans="1:3" x14ac:dyDescent="0.25">
      <c r="A38" t="s">
        <v>729</v>
      </c>
      <c r="B38" t="s">
        <v>711</v>
      </c>
      <c r="C38" s="49">
        <v>-1125</v>
      </c>
    </row>
    <row r="39" spans="1:3" x14ac:dyDescent="0.25">
      <c r="A39" t="s">
        <v>717</v>
      </c>
      <c r="B39">
        <v>1</v>
      </c>
      <c r="C39" s="49">
        <v>1125</v>
      </c>
    </row>
    <row r="40" spans="1:3" x14ac:dyDescent="0.25">
      <c r="A40">
        <v>0</v>
      </c>
      <c r="B40">
        <v>1</v>
      </c>
      <c r="C40" t="s">
        <v>710</v>
      </c>
    </row>
    <row r="41" spans="1:3" x14ac:dyDescent="0.25">
      <c r="A41" t="s">
        <v>715</v>
      </c>
      <c r="B41" t="s">
        <v>727</v>
      </c>
      <c r="C41" t="s">
        <v>716</v>
      </c>
    </row>
    <row r="42" spans="1:3" x14ac:dyDescent="0.25">
      <c r="A42" t="s">
        <v>729</v>
      </c>
      <c r="B42" t="s">
        <v>715</v>
      </c>
      <c r="C42" s="49">
        <v>-1625</v>
      </c>
    </row>
    <row r="43" spans="1:3" x14ac:dyDescent="0.25">
      <c r="A43" t="s">
        <v>715</v>
      </c>
      <c r="B43" t="s">
        <v>727</v>
      </c>
      <c r="C43" t="s">
        <v>716</v>
      </c>
    </row>
    <row r="44" spans="1:3" x14ac:dyDescent="0.25">
      <c r="A44" t="s">
        <v>711</v>
      </c>
      <c r="B44" t="s">
        <v>724</v>
      </c>
      <c r="C44">
        <v>-1</v>
      </c>
    </row>
    <row r="45" spans="1:3" x14ac:dyDescent="0.25">
      <c r="A45" t="s">
        <v>719</v>
      </c>
      <c r="B45" t="s">
        <v>719</v>
      </c>
      <c r="C45" t="s">
        <v>719</v>
      </c>
    </row>
    <row r="46" spans="1:3" x14ac:dyDescent="0.25">
      <c r="A46">
        <v>-1</v>
      </c>
      <c r="B46" t="s">
        <v>727</v>
      </c>
      <c r="C46" s="49">
        <v>-1875</v>
      </c>
    </row>
    <row r="47" spans="1:3" x14ac:dyDescent="0.25">
      <c r="A47" t="s">
        <v>724</v>
      </c>
      <c r="B47" t="s">
        <v>729</v>
      </c>
      <c r="C47" s="49">
        <v>-1375</v>
      </c>
    </row>
    <row r="48" spans="1:3" x14ac:dyDescent="0.25">
      <c r="A48" t="s">
        <v>710</v>
      </c>
      <c r="B48">
        <v>0</v>
      </c>
      <c r="C48" t="s">
        <v>726</v>
      </c>
    </row>
    <row r="49" spans="1:3" x14ac:dyDescent="0.25">
      <c r="A49" t="s">
        <v>724</v>
      </c>
      <c r="B49" t="s">
        <v>729</v>
      </c>
      <c r="C49" s="49">
        <v>-1375</v>
      </c>
    </row>
    <row r="50" spans="1:3" x14ac:dyDescent="0.25">
      <c r="A50" t="s">
        <v>723</v>
      </c>
      <c r="B50" t="s">
        <v>718</v>
      </c>
      <c r="C50" s="49">
        <v>1625</v>
      </c>
    </row>
    <row r="51" spans="1:3" x14ac:dyDescent="0.25">
      <c r="A51" t="s">
        <v>723</v>
      </c>
      <c r="B51">
        <v>3</v>
      </c>
      <c r="C51" s="49">
        <v>2375</v>
      </c>
    </row>
    <row r="52" spans="1:3" x14ac:dyDescent="0.25">
      <c r="A52" t="s">
        <v>711</v>
      </c>
      <c r="B52" t="s">
        <v>719</v>
      </c>
      <c r="C52" t="s">
        <v>722</v>
      </c>
    </row>
    <row r="53" spans="1:3" x14ac:dyDescent="0.25">
      <c r="A53">
        <v>1</v>
      </c>
      <c r="B53" t="s">
        <v>710</v>
      </c>
      <c r="C53" t="s">
        <v>713</v>
      </c>
    </row>
    <row r="54" spans="1:3" x14ac:dyDescent="0.25">
      <c r="A54">
        <v>0</v>
      </c>
      <c r="B54" t="s">
        <v>724</v>
      </c>
      <c r="C54" t="s">
        <v>725</v>
      </c>
    </row>
    <row r="55" spans="1:3" x14ac:dyDescent="0.25">
      <c r="A55" t="s">
        <v>731</v>
      </c>
      <c r="B55">
        <v>3</v>
      </c>
      <c r="C55" s="49">
        <v>2875</v>
      </c>
    </row>
    <row r="56" spans="1:3" x14ac:dyDescent="0.25">
      <c r="A56" t="s">
        <v>718</v>
      </c>
      <c r="B56">
        <v>2</v>
      </c>
      <c r="C56" t="s">
        <v>723</v>
      </c>
    </row>
    <row r="57" spans="1:3" x14ac:dyDescent="0.25">
      <c r="A57">
        <v>-2</v>
      </c>
      <c r="B57" t="s">
        <v>717</v>
      </c>
      <c r="C57" t="s">
        <v>732</v>
      </c>
    </row>
    <row r="58" spans="1:3" x14ac:dyDescent="0.25">
      <c r="A58">
        <v>-1</v>
      </c>
      <c r="B58" t="s">
        <v>710</v>
      </c>
      <c r="C58" t="s">
        <v>719</v>
      </c>
    </row>
    <row r="59" spans="1:3" x14ac:dyDescent="0.25">
      <c r="A59" t="s">
        <v>710</v>
      </c>
      <c r="B59">
        <v>1</v>
      </c>
      <c r="C59" t="s">
        <v>713</v>
      </c>
    </row>
    <row r="60" spans="1:3" x14ac:dyDescent="0.25">
      <c r="A60" t="s">
        <v>710</v>
      </c>
      <c r="B60" t="s">
        <v>719</v>
      </c>
      <c r="C60" t="s">
        <v>720</v>
      </c>
    </row>
    <row r="61" spans="1:3" x14ac:dyDescent="0.25">
      <c r="A61" t="s">
        <v>713</v>
      </c>
      <c r="B61" t="s">
        <v>713</v>
      </c>
      <c r="C61" t="s">
        <v>713</v>
      </c>
    </row>
    <row r="62" spans="1:3" x14ac:dyDescent="0.25">
      <c r="A62">
        <v>2</v>
      </c>
      <c r="B62" t="s">
        <v>718</v>
      </c>
      <c r="C62" t="s">
        <v>723</v>
      </c>
    </row>
    <row r="63" spans="1:3" x14ac:dyDescent="0.25">
      <c r="A63" t="s">
        <v>718</v>
      </c>
      <c r="B63">
        <v>0</v>
      </c>
      <c r="C63" t="s">
        <v>713</v>
      </c>
    </row>
    <row r="64" spans="1:3" x14ac:dyDescent="0.25">
      <c r="A64" t="s">
        <v>719</v>
      </c>
      <c r="B64" t="s">
        <v>710</v>
      </c>
      <c r="C64" t="s">
        <v>720</v>
      </c>
    </row>
    <row r="65" spans="1:3" x14ac:dyDescent="0.25">
      <c r="A65" t="s">
        <v>710</v>
      </c>
      <c r="B65" t="s">
        <v>718</v>
      </c>
      <c r="C65">
        <v>1</v>
      </c>
    </row>
    <row r="66" spans="1:3" x14ac:dyDescent="0.25">
      <c r="A66" t="s">
        <v>717</v>
      </c>
      <c r="B66" t="s">
        <v>717</v>
      </c>
      <c r="C66" t="s">
        <v>717</v>
      </c>
    </row>
    <row r="67" spans="1:3" x14ac:dyDescent="0.25">
      <c r="A67">
        <v>0</v>
      </c>
      <c r="B67" t="s">
        <v>722</v>
      </c>
      <c r="C67" t="s">
        <v>719</v>
      </c>
    </row>
    <row r="68" spans="1:3" x14ac:dyDescent="0.25">
      <c r="A68" t="s">
        <v>717</v>
      </c>
      <c r="B68">
        <v>-2</v>
      </c>
      <c r="C68" t="s">
        <v>732</v>
      </c>
    </row>
    <row r="69" spans="1:3" x14ac:dyDescent="0.25">
      <c r="A69" t="s">
        <v>724</v>
      </c>
      <c r="B69" t="s">
        <v>719</v>
      </c>
      <c r="C69" t="s">
        <v>711</v>
      </c>
    </row>
    <row r="70" spans="1:3" x14ac:dyDescent="0.25">
      <c r="A70" t="s">
        <v>718</v>
      </c>
      <c r="B70" t="s">
        <v>713</v>
      </c>
      <c r="C70" s="49">
        <v>1125</v>
      </c>
    </row>
    <row r="71" spans="1:3" x14ac:dyDescent="0.25">
      <c r="A71">
        <v>2</v>
      </c>
      <c r="B71" t="s">
        <v>731</v>
      </c>
      <c r="C71" s="49">
        <v>2375</v>
      </c>
    </row>
    <row r="72" spans="1:3" x14ac:dyDescent="0.25">
      <c r="A72" t="s">
        <v>719</v>
      </c>
      <c r="B72">
        <v>-2</v>
      </c>
      <c r="C72" s="49">
        <v>-1125</v>
      </c>
    </row>
    <row r="73" spans="1:3" x14ac:dyDescent="0.25">
      <c r="A73" t="s">
        <v>719</v>
      </c>
      <c r="B73" t="s">
        <v>710</v>
      </c>
      <c r="C73" t="s">
        <v>720</v>
      </c>
    </row>
    <row r="74" spans="1:3" x14ac:dyDescent="0.25">
      <c r="A74">
        <v>0</v>
      </c>
      <c r="B74" t="s">
        <v>711</v>
      </c>
      <c r="C74" t="s">
        <v>732</v>
      </c>
    </row>
    <row r="75" spans="1:3" x14ac:dyDescent="0.25">
      <c r="A75">
        <v>2</v>
      </c>
      <c r="B75" t="s">
        <v>723</v>
      </c>
      <c r="C75" s="49">
        <v>1875</v>
      </c>
    </row>
    <row r="76" spans="1:3" x14ac:dyDescent="0.25">
      <c r="A76" t="s">
        <v>718</v>
      </c>
      <c r="B76">
        <v>1</v>
      </c>
      <c r="C76" t="s">
        <v>717</v>
      </c>
    </row>
    <row r="77" spans="1:3" x14ac:dyDescent="0.25">
      <c r="A77" t="s">
        <v>727</v>
      </c>
      <c r="B77">
        <v>-3</v>
      </c>
      <c r="C77" s="49">
        <v>-2875</v>
      </c>
    </row>
    <row r="78" spans="1:3" x14ac:dyDescent="0.25">
      <c r="A78" t="s">
        <v>729</v>
      </c>
      <c r="B78" t="s">
        <v>715</v>
      </c>
      <c r="C78" s="49">
        <v>-1625</v>
      </c>
    </row>
    <row r="79" spans="1:3" x14ac:dyDescent="0.25">
      <c r="A79">
        <v>1</v>
      </c>
      <c r="B79">
        <v>1</v>
      </c>
      <c r="C79">
        <v>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9" workbookViewId="0">
      <selection activeCell="M6" sqref="M6"/>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60" t="s">
        <v>415</v>
      </c>
      <c r="B1" s="61"/>
      <c r="C1" s="61"/>
      <c r="D1" s="61"/>
      <c r="E1" s="61"/>
      <c r="F1" s="61"/>
      <c r="G1" s="61"/>
      <c r="H1" s="61"/>
      <c r="I1" s="61"/>
      <c r="J1" s="61"/>
      <c r="K1" s="61"/>
      <c r="L1" s="61"/>
      <c r="M1" s="61"/>
      <c r="N1" s="61"/>
    </row>
    <row r="3" spans="1:18" x14ac:dyDescent="0.25">
      <c r="A3" s="3" t="s">
        <v>1</v>
      </c>
      <c r="B3" s="5" t="s">
        <v>21</v>
      </c>
      <c r="C3" s="5" t="s">
        <v>22</v>
      </c>
      <c r="D3" s="5" t="s">
        <v>23</v>
      </c>
      <c r="E3" s="5" t="s">
        <v>24</v>
      </c>
      <c r="F3" s="3" t="s">
        <v>413</v>
      </c>
      <c r="G3" s="3" t="s">
        <v>414</v>
      </c>
      <c r="H3" s="5" t="s">
        <v>25</v>
      </c>
      <c r="I3" s="2"/>
      <c r="K3" s="62" t="s">
        <v>412</v>
      </c>
      <c r="L3" s="62"/>
    </row>
    <row r="4" spans="1:18" x14ac:dyDescent="0.25">
      <c r="A4" s="4">
        <v>1</v>
      </c>
      <c r="B4" s="6">
        <f>AVERAGE(DT!A4:A1004)</f>
        <v>0.8</v>
      </c>
      <c r="C4" s="6">
        <f>VAR(DT!A4:A1004)</f>
        <v>1.5111111111111111</v>
      </c>
      <c r="D4" s="6">
        <f>SQRT(C4)</f>
        <v>1.2292725943057183</v>
      </c>
      <c r="E4" s="7">
        <f>COUNTA(Data!A4:A1000)</f>
        <v>10</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0.3</v>
      </c>
      <c r="R4" s="8"/>
    </row>
    <row r="5" spans="1:18" x14ac:dyDescent="0.25">
      <c r="A5" s="4">
        <v>2</v>
      </c>
      <c r="B5" s="6">
        <f>AVERAGE(DT!B4:B1004)</f>
        <v>0.5</v>
      </c>
      <c r="C5" s="6">
        <f>VAR(DT!B4:B1004)</f>
        <v>2.0555555555555554</v>
      </c>
      <c r="D5" s="6">
        <f t="shared" ref="D5:D11" si="0">SQRT(C5)</f>
        <v>1.4337208778404378</v>
      </c>
      <c r="E5" s="7">
        <f>COUNTA(Data!B4:B1000)</f>
        <v>10</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0.15</v>
      </c>
    </row>
    <row r="6" spans="1:18" x14ac:dyDescent="0.25">
      <c r="A6" s="4">
        <v>3</v>
      </c>
      <c r="B6" s="6">
        <f>AVERAGE(DT!C4:C1004)</f>
        <v>0.7</v>
      </c>
      <c r="C6" s="6">
        <f>VAR(DT!C4:C1004)</f>
        <v>4.0111111111111111</v>
      </c>
      <c r="D6" s="6">
        <f t="shared" si="0"/>
        <v>2.0027758514399734</v>
      </c>
      <c r="E6" s="7">
        <f>COUNTA(Data!C4:C1000)</f>
        <v>10</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0.22500000000000001</v>
      </c>
    </row>
    <row r="7" spans="1:18" x14ac:dyDescent="0.25">
      <c r="A7" s="4">
        <v>4</v>
      </c>
      <c r="B7" s="6">
        <f>AVERAGE(DT!D4:D1004)</f>
        <v>-0.8</v>
      </c>
      <c r="C7" s="6">
        <f>VAR(DT!D4:D1004)</f>
        <v>2.8444444444444446</v>
      </c>
      <c r="D7" s="6">
        <f t="shared" si="0"/>
        <v>1.6865480854231356</v>
      </c>
      <c r="E7" s="7">
        <f>COUNTA(Data!D4:D1000)</f>
        <v>10</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0.2</v>
      </c>
      <c r="C8" s="6">
        <f>VAR(DT!E4:E1004)</f>
        <v>2.4000000000000004</v>
      </c>
      <c r="D8" s="6">
        <f t="shared" si="0"/>
        <v>1.5491933384829668</v>
      </c>
      <c r="E8" s="7">
        <f>COUNTA(Data!E4:E1000)</f>
        <v>10</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0.8</v>
      </c>
      <c r="C9" s="6">
        <f>VAR(DT!F4:F1004)</f>
        <v>2.6222222222222222</v>
      </c>
      <c r="D9" s="6">
        <f t="shared" si="0"/>
        <v>1.6193277068654826</v>
      </c>
      <c r="E9" s="7">
        <f>COUNTA(Data!F4:F1000)</f>
        <v>10</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-0.5</v>
      </c>
      <c r="C10" s="6">
        <f>VAR(DT!G4:G1004)</f>
        <v>2.2777777777777777</v>
      </c>
      <c r="D10" s="6">
        <f t="shared" si="0"/>
        <v>1.509230856356236</v>
      </c>
      <c r="E10" s="7">
        <f>COUNTA(Data!G4:G1000)</f>
        <v>10</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0.1</v>
      </c>
      <c r="C11" s="6">
        <f>VAR(DT!H4:H1004)</f>
        <v>1.4333333333333333</v>
      </c>
      <c r="D11" s="6">
        <f t="shared" si="0"/>
        <v>1.1972189997378648</v>
      </c>
      <c r="E11" s="7">
        <f>COUNTA(Data!H4:H1000)</f>
        <v>10</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abSelected="1" workbookViewId="0">
      <selection activeCell="M6" sqref="M6"/>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3" t="s">
        <v>258</v>
      </c>
      <c r="B1" s="64"/>
      <c r="C1" s="64"/>
      <c r="D1" s="64"/>
      <c r="E1" s="64"/>
      <c r="F1" s="64"/>
      <c r="G1" s="64"/>
      <c r="H1" s="64"/>
      <c r="I1" s="64"/>
      <c r="J1" s="64"/>
      <c r="K1" s="64"/>
      <c r="L1" s="64"/>
      <c r="M1" s="64"/>
      <c r="N1" s="64"/>
      <c r="O1" s="64"/>
    </row>
    <row r="3" spans="1:15" x14ac:dyDescent="0.25">
      <c r="A3" s="62" t="s">
        <v>29</v>
      </c>
      <c r="B3" s="62"/>
      <c r="C3" s="62"/>
      <c r="D3" s="62"/>
      <c r="E3" s="62"/>
      <c r="F3" s="62"/>
      <c r="G3" s="62"/>
      <c r="I3" s="62" t="s">
        <v>26</v>
      </c>
      <c r="J3" s="62"/>
      <c r="K3" s="62"/>
      <c r="L3" s="62"/>
      <c r="M3" s="62"/>
      <c r="N3" s="62"/>
      <c r="O3" s="62"/>
    </row>
    <row r="4" spans="1:15" x14ac:dyDescent="0.2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25">
      <c r="A5" s="13">
        <v>1</v>
      </c>
      <c r="B5" s="12">
        <f>Results!B4</f>
        <v>0.8</v>
      </c>
      <c r="C5" s="12">
        <f>Results!D4</f>
        <v>1.2292725943057183</v>
      </c>
      <c r="D5" s="7">
        <f>Results!E4</f>
        <v>10</v>
      </c>
      <c r="E5" s="12">
        <f t="shared" ref="E5:E12" si="0">CONFIDENCE(0.05, C5, D5)</f>
        <v>0.76189704729882468</v>
      </c>
      <c r="F5" s="12">
        <f t="shared" ref="F5:F12" si="1">B5-E5</f>
        <v>3.8102952701175363E-2</v>
      </c>
      <c r="G5" s="12">
        <f t="shared" ref="G5:G12" si="2">B5+E5</f>
        <v>1.5618970472988247</v>
      </c>
      <c r="I5" s="11" t="str">
        <f>VLOOKUP(Read_First!B4,Items!A1:S50,18,FALSE)</f>
        <v>Pragmatic Quality</v>
      </c>
      <c r="J5" s="12">
        <f>AVERAGE(DT!K4:K1004)</f>
        <v>0.3</v>
      </c>
      <c r="K5" s="12">
        <f>STDEV(DT!K4:K1004)</f>
        <v>0.95597535997999905</v>
      </c>
      <c r="L5" s="7">
        <f>MAX(D5:D12)</f>
        <v>10</v>
      </c>
      <c r="M5" s="12">
        <f t="shared" ref="M5:M7" si="3">CONFIDENCE(0.05, K5, L5)</f>
        <v>0.59250877912116817</v>
      </c>
      <c r="N5" s="12">
        <f t="shared" ref="N5:N7" si="4">J5-M5</f>
        <v>-0.29250877912116818</v>
      </c>
      <c r="O5" s="12">
        <f t="shared" ref="O5:O7" si="5">J5+M5</f>
        <v>0.89250877912116811</v>
      </c>
    </row>
    <row r="6" spans="1:15" x14ac:dyDescent="0.25">
      <c r="A6" s="13">
        <v>2</v>
      </c>
      <c r="B6" s="12">
        <f>Results!B5</f>
        <v>0.5</v>
      </c>
      <c r="C6" s="12">
        <f>Results!D5</f>
        <v>1.4337208778404378</v>
      </c>
      <c r="D6" s="7">
        <f>Results!E5</f>
        <v>10</v>
      </c>
      <c r="E6" s="12">
        <f t="shared" si="0"/>
        <v>0.88861307779683818</v>
      </c>
      <c r="F6" s="12">
        <f t="shared" si="1"/>
        <v>-0.38861307779683818</v>
      </c>
      <c r="G6" s="12">
        <f t="shared" si="2"/>
        <v>1.3886130777968382</v>
      </c>
      <c r="I6" s="11" t="str">
        <f>VLOOKUP(Read_First!B4,Items!A1:S50,19,FALSE)</f>
        <v>Hedonic Quality</v>
      </c>
      <c r="J6" s="12">
        <f>AVERAGE(DT!L4:L1004)</f>
        <v>0.15</v>
      </c>
      <c r="K6" s="12">
        <f>STDEV(DT!L4:L1004)</f>
        <v>0.63683243915142662</v>
      </c>
      <c r="L6" s="7">
        <f>L5</f>
        <v>10</v>
      </c>
      <c r="M6" s="12">
        <f t="shared" si="3"/>
        <v>0.39470558219645113</v>
      </c>
      <c r="N6" s="12">
        <f t="shared" si="4"/>
        <v>-0.24470558219645114</v>
      </c>
      <c r="O6" s="12">
        <f t="shared" si="5"/>
        <v>0.54470558219645115</v>
      </c>
    </row>
    <row r="7" spans="1:15" x14ac:dyDescent="0.25">
      <c r="A7" s="13">
        <v>3</v>
      </c>
      <c r="B7" s="12">
        <f>Results!B6</f>
        <v>0.7</v>
      </c>
      <c r="C7" s="12">
        <f>Results!D6</f>
        <v>2.0027758514399734</v>
      </c>
      <c r="D7" s="7">
        <f>Results!E6</f>
        <v>10</v>
      </c>
      <c r="E7" s="12">
        <f t="shared" si="0"/>
        <v>1.2413105235420336</v>
      </c>
      <c r="F7" s="12">
        <f t="shared" si="1"/>
        <v>-0.54131052354203368</v>
      </c>
      <c r="G7" s="12">
        <f t="shared" si="2"/>
        <v>1.9413105235420336</v>
      </c>
      <c r="I7" s="11" t="s">
        <v>411</v>
      </c>
      <c r="J7" s="12">
        <f>AVERAGE(DT!M4:M1004)</f>
        <v>0.22500000000000001</v>
      </c>
      <c r="K7" s="12">
        <f>STDEV(DT!M4:M1004)</f>
        <v>0.73077204227979176</v>
      </c>
      <c r="L7" s="7">
        <f>L6</f>
        <v>10</v>
      </c>
      <c r="M7" s="12">
        <f t="shared" si="3"/>
        <v>0.45292888155207384</v>
      </c>
      <c r="N7" s="12">
        <f t="shared" si="4"/>
        <v>-0.22792888155207383</v>
      </c>
      <c r="O7" s="12">
        <f t="shared" si="5"/>
        <v>0.67792888155207387</v>
      </c>
    </row>
    <row r="8" spans="1:15" x14ac:dyDescent="0.25">
      <c r="A8" s="13">
        <v>4</v>
      </c>
      <c r="B8" s="12">
        <f>Results!B7</f>
        <v>-0.8</v>
      </c>
      <c r="C8" s="12">
        <f>Results!D7</f>
        <v>1.6865480854231356</v>
      </c>
      <c r="D8" s="7">
        <f>Results!E7</f>
        <v>10</v>
      </c>
      <c r="E8" s="12">
        <f t="shared" si="0"/>
        <v>1.0453141250880287</v>
      </c>
      <c r="F8" s="12">
        <f t="shared" si="1"/>
        <v>-1.8453141250880287</v>
      </c>
      <c r="G8" s="12">
        <f t="shared" si="2"/>
        <v>0.24531412508802863</v>
      </c>
      <c r="I8" s="37"/>
      <c r="J8" s="38"/>
      <c r="K8" s="38"/>
      <c r="L8" s="43"/>
      <c r="M8" s="38"/>
      <c r="N8" s="38"/>
      <c r="O8" s="38"/>
    </row>
    <row r="9" spans="1:15" x14ac:dyDescent="0.25">
      <c r="A9" s="13">
        <v>5</v>
      </c>
      <c r="B9" s="12">
        <f>Results!B8</f>
        <v>0.2</v>
      </c>
      <c r="C9" s="12">
        <f>Results!D8</f>
        <v>1.5491933384829668</v>
      </c>
      <c r="D9" s="7">
        <f>Results!E8</f>
        <v>10</v>
      </c>
      <c r="E9" s="12">
        <f t="shared" si="0"/>
        <v>0.96018233527106167</v>
      </c>
      <c r="F9" s="12">
        <f t="shared" si="1"/>
        <v>-0.76018233527106172</v>
      </c>
      <c r="G9" s="12">
        <f t="shared" si="2"/>
        <v>1.1601823352710616</v>
      </c>
      <c r="I9" s="37"/>
      <c r="J9" s="38"/>
      <c r="K9" s="38"/>
      <c r="L9" s="43"/>
      <c r="M9" s="38"/>
      <c r="N9" s="38"/>
      <c r="O9" s="38"/>
    </row>
    <row r="10" spans="1:15" x14ac:dyDescent="0.25">
      <c r="A10" s="13">
        <v>6</v>
      </c>
      <c r="B10" s="12">
        <f>Results!B9</f>
        <v>0.8</v>
      </c>
      <c r="C10" s="12">
        <f>Results!D9</f>
        <v>1.6193277068654826</v>
      </c>
      <c r="D10" s="7">
        <f>Results!E9</f>
        <v>10</v>
      </c>
      <c r="E10" s="12">
        <f t="shared" si="0"/>
        <v>1.0036512683883629</v>
      </c>
      <c r="F10" s="12">
        <f t="shared" si="1"/>
        <v>-0.20365126838836289</v>
      </c>
      <c r="G10" s="12">
        <f t="shared" si="2"/>
        <v>1.803651268388363</v>
      </c>
      <c r="I10" s="20"/>
      <c r="J10" s="38"/>
      <c r="K10" s="38"/>
      <c r="L10" s="43"/>
      <c r="M10" s="38"/>
      <c r="N10" s="38"/>
      <c r="O10" s="38"/>
    </row>
    <row r="11" spans="1:15" x14ac:dyDescent="0.25">
      <c r="A11" s="13">
        <v>7</v>
      </c>
      <c r="B11" s="12">
        <f>Results!B10</f>
        <v>-0.5</v>
      </c>
      <c r="C11" s="12">
        <f>Results!D10</f>
        <v>1.509230856356236</v>
      </c>
      <c r="D11" s="7">
        <f>Results!E10</f>
        <v>10</v>
      </c>
      <c r="E11" s="12">
        <f t="shared" si="0"/>
        <v>0.93541378737035419</v>
      </c>
      <c r="F11" s="12">
        <f t="shared" si="1"/>
        <v>-1.4354137873703543</v>
      </c>
      <c r="G11" s="12">
        <f t="shared" si="2"/>
        <v>0.43541378737035419</v>
      </c>
    </row>
    <row r="12" spans="1:15" x14ac:dyDescent="0.25">
      <c r="A12" s="13">
        <v>8</v>
      </c>
      <c r="B12" s="12">
        <f>Results!B11</f>
        <v>0.1</v>
      </c>
      <c r="C12" s="12">
        <f>Results!D11</f>
        <v>1.1972189997378648</v>
      </c>
      <c r="D12" s="7">
        <f>Results!E11</f>
        <v>10</v>
      </c>
      <c r="E12" s="12">
        <f t="shared" si="0"/>
        <v>0.74203038861816462</v>
      </c>
      <c r="F12" s="12">
        <f t="shared" si="1"/>
        <v>-0.64203038861816464</v>
      </c>
      <c r="G12" s="12">
        <f t="shared" si="2"/>
        <v>0.84203038861816459</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3" t="s">
        <v>259</v>
      </c>
      <c r="B1" s="65"/>
      <c r="C1" s="65"/>
      <c r="D1" s="65"/>
      <c r="E1" s="65"/>
      <c r="F1" s="65"/>
      <c r="G1" s="65"/>
      <c r="H1" s="65"/>
      <c r="I1" s="65"/>
      <c r="J1" s="65"/>
      <c r="K1" s="65"/>
      <c r="L1" s="65"/>
      <c r="M1" s="65"/>
      <c r="N1" s="65"/>
      <c r="O1" s="65"/>
      <c r="P1" s="65"/>
      <c r="Q1" s="65"/>
      <c r="R1" s="65"/>
    </row>
    <row r="3" spans="1:18" x14ac:dyDescent="0.25">
      <c r="D3" s="56" t="str">
        <f>VLOOKUP(Read_First!B4,Items!A1:S50,18,FALSE)</f>
        <v>Pragmatic Quality</v>
      </c>
      <c r="E3" s="56"/>
      <c r="G3" s="56" t="str">
        <f>VLOOKUP(Read_First!B4,Items!A1:S50,19,FALSE)</f>
        <v>Hedonic Quality</v>
      </c>
      <c r="H3" s="56"/>
    </row>
    <row r="4" spans="1:18" x14ac:dyDescent="0.25">
      <c r="D4" s="29" t="s">
        <v>0</v>
      </c>
      <c r="E4" s="29" t="s">
        <v>30</v>
      </c>
      <c r="G4" s="29" t="s">
        <v>0</v>
      </c>
      <c r="H4" s="29" t="s">
        <v>30</v>
      </c>
    </row>
    <row r="5" spans="1:18" x14ac:dyDescent="0.25">
      <c r="D5" s="30">
        <v>1.2</v>
      </c>
      <c r="E5" s="31">
        <f>CORREL(DT!A4:A1004,DT!B4:B1004)</f>
        <v>0.37826480239551713</v>
      </c>
      <c r="G5" s="30">
        <v>5.6</v>
      </c>
      <c r="H5" s="31">
        <f>CORREL(DT!E4:E1004,DT!F4:F1004)</f>
        <v>0.72637513805206944</v>
      </c>
    </row>
    <row r="6" spans="1:18" x14ac:dyDescent="0.25">
      <c r="D6" s="30">
        <v>1.3</v>
      </c>
      <c r="E6" s="31">
        <f>CORREL(DT!A4:A1004,DT!C4:C1004)</f>
        <v>0.64988937527687574</v>
      </c>
      <c r="G6" s="30">
        <v>5.7</v>
      </c>
      <c r="H6" s="31">
        <f>CORREL(DT!E4:E1004,DT!G4:G1004)</f>
        <v>-0.85539892276830154</v>
      </c>
    </row>
    <row r="7" spans="1:18" x14ac:dyDescent="0.25">
      <c r="D7" s="30">
        <v>1.4</v>
      </c>
      <c r="E7" s="31">
        <f>CORREL(DT!A4:A1004,DT!D4:D1004)</f>
        <v>-0.30012252399939043</v>
      </c>
      <c r="G7" s="30">
        <v>5.8</v>
      </c>
      <c r="H7" s="31">
        <f>CORREL(DT!E4:E1004,DT!H4:H1004)</f>
        <v>0.22764696565170345</v>
      </c>
    </row>
    <row r="8" spans="1:18" x14ac:dyDescent="0.25">
      <c r="D8" s="30">
        <v>2.2999999999999998</v>
      </c>
      <c r="E8" s="31">
        <f>CORREL(DT!B4:B1004,DT!C4:C1004)</f>
        <v>0.75456237530680292</v>
      </c>
      <c r="G8" s="30">
        <v>6.7</v>
      </c>
      <c r="H8" s="31">
        <f>CORREL(DT!F4:F1004,DT!G4:G1004)</f>
        <v>-0.818350916420305</v>
      </c>
    </row>
    <row r="9" spans="1:18" x14ac:dyDescent="0.25">
      <c r="D9" s="30">
        <v>2.4</v>
      </c>
      <c r="E9" s="31">
        <f>CORREL(DT!B4:B1004,DT!D4:D1004)</f>
        <v>-0.27570548328517785</v>
      </c>
      <c r="G9" s="30">
        <v>6.8</v>
      </c>
      <c r="H9" s="31">
        <f>CORREL(DT!F4:F1004,DT!H4:H1004)</f>
        <v>0.64189969013302905</v>
      </c>
    </row>
    <row r="10" spans="1:18" x14ac:dyDescent="0.25">
      <c r="D10" s="30">
        <v>3.4</v>
      </c>
      <c r="E10" s="31">
        <f>CORREL(DT!C4:C1004,DT!D4:D1004)</f>
        <v>-0.30921052631578944</v>
      </c>
      <c r="G10" s="30">
        <v>7.8</v>
      </c>
      <c r="H10" s="31">
        <f>CORREL(DT!G4:G1004,DT!H4:H1004)</f>
        <v>-0.33821347280357938</v>
      </c>
    </row>
    <row r="11" spans="1:18" x14ac:dyDescent="0.25">
      <c r="D11" s="32" t="s">
        <v>263</v>
      </c>
      <c r="E11" s="31">
        <f>AVERAGE(E5:E10)</f>
        <v>0.14961300322980634</v>
      </c>
      <c r="G11" s="32" t="s">
        <v>263</v>
      </c>
      <c r="H11" s="31">
        <f>AVERAGE(H5:H10)</f>
        <v>-6.9340253025897344E-2</v>
      </c>
    </row>
    <row r="12" spans="1:18" x14ac:dyDescent="0.25">
      <c r="C12" s="10"/>
      <c r="D12" s="33" t="s">
        <v>3</v>
      </c>
      <c r="E12" s="34">
        <f>(4*E11)/(1+(3*E11))</f>
        <v>0.41305625325998968</v>
      </c>
      <c r="F12" s="10"/>
      <c r="G12" s="33" t="s">
        <v>3</v>
      </c>
      <c r="H12" s="34">
        <f>(4*H11)/(1+(3*H11))</f>
        <v>-0.35021247751467022</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sqref="A1:H10"/>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6" t="s">
        <v>704</v>
      </c>
      <c r="B1" s="67"/>
      <c r="C1" s="67"/>
      <c r="D1" s="67"/>
      <c r="E1" s="67"/>
      <c r="F1" s="67"/>
      <c r="G1" s="67"/>
      <c r="H1" s="67"/>
    </row>
    <row r="3" spans="1:8" x14ac:dyDescent="0.25">
      <c r="A3" s="28" t="s">
        <v>25</v>
      </c>
      <c r="B3" s="28" t="s">
        <v>21</v>
      </c>
      <c r="C3" s="28" t="s">
        <v>32</v>
      </c>
      <c r="D3" s="28" t="s">
        <v>33</v>
      </c>
    </row>
    <row r="4" spans="1:8" x14ac:dyDescent="0.25">
      <c r="A4" s="16" t="str">
        <f>VLOOKUP(Read_First!B4,Items!A1:S50,18,FALSE)</f>
        <v>Pragmatic Quality</v>
      </c>
      <c r="B4" s="15">
        <f>Results!L4</f>
        <v>0.3</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0.15</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411</v>
      </c>
      <c r="B6" s="39">
        <f>Results!L6</f>
        <v>0.22500000000000001</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8" t="s">
        <v>260</v>
      </c>
      <c r="B24" s="68"/>
      <c r="C24" s="68"/>
      <c r="D24" s="68"/>
      <c r="E24" s="68"/>
      <c r="F24" s="68"/>
      <c r="G24" s="68"/>
      <c r="H24" s="68"/>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0.3</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0.15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0.22500000000000001</v>
      </c>
    </row>
    <row r="30" spans="1:8" x14ac:dyDescent="0.25">
      <c r="A30" s="68" t="s">
        <v>677</v>
      </c>
      <c r="B30" s="68"/>
      <c r="C30" s="68"/>
      <c r="D30" s="68"/>
      <c r="E30" s="68"/>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9" t="s">
        <v>709</v>
      </c>
      <c r="B1" s="70"/>
      <c r="C1" s="70"/>
      <c r="D1" s="70"/>
      <c r="E1" s="70"/>
      <c r="F1" s="70"/>
      <c r="G1" s="70"/>
      <c r="H1" s="70"/>
      <c r="I1" s="70"/>
      <c r="J1" s="70"/>
      <c r="K1" s="70"/>
      <c r="L1" s="70"/>
      <c r="M1" s="71"/>
      <c r="O1" s="15"/>
      <c r="P1" s="15"/>
    </row>
    <row r="2" spans="1:16" x14ac:dyDescent="0.25">
      <c r="A2" s="56" t="s">
        <v>0</v>
      </c>
      <c r="B2" s="56"/>
      <c r="C2" s="56"/>
      <c r="D2" s="56"/>
      <c r="E2" s="56"/>
      <c r="F2" s="56"/>
      <c r="G2" s="56"/>
      <c r="H2" s="56"/>
      <c r="K2" s="56" t="s">
        <v>261</v>
      </c>
      <c r="L2" s="56"/>
      <c r="M2" s="56"/>
      <c r="O2" s="72" t="s">
        <v>705</v>
      </c>
      <c r="P2" s="72"/>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0</v>
      </c>
      <c r="B4" s="2">
        <f>IF(Data!B4&gt;0,Data!B4-4,"")</f>
        <v>-1</v>
      </c>
      <c r="C4" s="2">
        <f>IF(Data!C4&gt;0,Data!C4-4,"")</f>
        <v>-1</v>
      </c>
      <c r="D4" s="2">
        <f>IF(Data!D4&gt;0,Data!D4-4,"")</f>
        <v>2</v>
      </c>
      <c r="E4" s="2">
        <f>IF(Data!E4&gt;0,Data!E4-4,"")</f>
        <v>-1</v>
      </c>
      <c r="F4" s="2">
        <f>IF(Data!F4&gt;0,Data!F4-4,"")</f>
        <v>-2</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2</v>
      </c>
      <c r="B5" s="2">
        <f>IF(Data!B5&gt;0,Data!B5-4,"")</f>
        <v>2</v>
      </c>
      <c r="C5" s="2">
        <f>IF(Data!C5&gt;0,Data!C5-4,"")</f>
        <v>2</v>
      </c>
      <c r="D5" s="2">
        <f>IF(Data!D5&gt;0,Data!D5-4,"")</f>
        <v>-1</v>
      </c>
      <c r="E5" s="2">
        <f>IF(Data!E5&gt;0,Data!E5-4,"")</f>
        <v>2</v>
      </c>
      <c r="F5" s="2">
        <f>IF(Data!F5&gt;0,Data!F5-4,"")</f>
        <v>2</v>
      </c>
      <c r="G5" s="2">
        <f>IF(Data!G5&gt;0,Data!G5-4,"")</f>
        <v>-3</v>
      </c>
      <c r="H5" s="2">
        <f>IF(Data!H5&gt;0,Data!H5-4,"")</f>
        <v>0</v>
      </c>
      <c r="K5" s="7" t="str">
        <f t="shared" ref="K5:K68" si="0">IF((MAX(A5,B5,C5,D5)-MIN(A5,B5,C5,D5))&gt;3,1,"")</f>
        <v/>
      </c>
      <c r="L5" s="7">
        <f t="shared" ref="L5:L68" si="1">IF((MAX(E5,F5,G5,H5)-MIN(E5,F5,G5,H5))&gt;3,1,"")</f>
        <v>1</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7" t="str">
        <f t="shared" si="0"/>
        <v/>
      </c>
      <c r="L6" s="7"/>
      <c r="M6" s="4" t="str">
        <f t="shared" si="2"/>
        <v/>
      </c>
      <c r="O6" s="4" t="str">
        <f>IF(MAX(COUNTIF(Data!A6:H6,1),COUNTIF(Data!A6:H6,2),COUNTIF(Data!A6:H6,3),COUNTIF(Data!A6:H6,4),COUNTIF(Data!A6:H6,5),COUNTIF(Data!A6:H6,6),COUNTIF(Data!A6:H6,7))&gt;0,MAX(COUNTIF(Data!A6:H6,1),COUNTIF(Data!A6:H6,2),COUNTIF(Data!A6:H6,3),COUNTIF(Data!A6:H6,4),COUNTIF(Data!A6:H6,5),COUNTIF(Data!A6:H6,6),COUNTIF(Data!A6:H6,7)),"")</f>
        <v/>
      </c>
      <c r="P6" s="4" t="str">
        <f>IF(COUNTIF(Data!A6:H6,4)=8,"Remove","")</f>
        <v/>
      </c>
    </row>
    <row r="7" spans="1:16" x14ac:dyDescent="0.25">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K7" s="7" t="str">
        <f t="shared" si="0"/>
        <v/>
      </c>
      <c r="L7" s="7" t="str">
        <f t="shared" si="1"/>
        <v/>
      </c>
      <c r="M7" s="4" t="str">
        <f t="shared" si="2"/>
        <v/>
      </c>
      <c r="O7" s="4" t="str">
        <f>IF(MAX(COUNTIF(Data!A7:H7,1),COUNTIF(Data!A7:H7,2),COUNTIF(Data!A7:H7,3),COUNTIF(Data!A7:H7,4),COUNTIF(Data!A7:H7,5),COUNTIF(Data!A7:H7,6),COUNTIF(Data!A7:H7,7))&gt;0,MAX(COUNTIF(Data!A7:H7,1),COUNTIF(Data!A7:H7,2),COUNTIF(Data!A7:H7,3),COUNTIF(Data!A7:H7,4),COUNTIF(Data!A7:H7,5),COUNTIF(Data!A7:H7,6),COUNTIF(Data!A7:H7,7)),"")</f>
        <v/>
      </c>
      <c r="P7" s="4" t="str">
        <f>IF(COUNTIF(Data!A7:H7,4)=8,"Remove","")</f>
        <v/>
      </c>
    </row>
    <row r="8" spans="1:16" x14ac:dyDescent="0.25">
      <c r="A8" s="2">
        <f>IF(Data!A8&gt;0,Data!A8-4,"")</f>
        <v>2</v>
      </c>
      <c r="B8" s="2">
        <f>IF(Data!B8&gt;0,Data!B8-4,"")</f>
        <v>2</v>
      </c>
      <c r="C8" s="2">
        <f>IF(Data!C8&gt;0,Data!C8-4,"")</f>
        <v>3</v>
      </c>
      <c r="D8" s="2">
        <f>IF(Data!D8&gt;0,Data!D8-4,"")</f>
        <v>-2</v>
      </c>
      <c r="E8" s="2">
        <f>IF(Data!E8&gt;0,Data!E8-4,"")</f>
        <v>1</v>
      </c>
      <c r="F8" s="2">
        <f>IF(Data!F8&gt;0,Data!F8-4,"")</f>
        <v>3</v>
      </c>
      <c r="G8" s="2">
        <f>IF(Data!G8&gt;0,Data!G8-4,"")</f>
        <v>-2</v>
      </c>
      <c r="H8" s="2">
        <f>IF(Data!H8&gt;0,Data!H8-4,"")</f>
        <v>1</v>
      </c>
      <c r="K8" s="7">
        <f t="shared" si="0"/>
        <v>1</v>
      </c>
      <c r="L8" s="7">
        <f t="shared" si="1"/>
        <v>1</v>
      </c>
      <c r="M8" s="4">
        <f t="shared" si="2"/>
        <v>2</v>
      </c>
      <c r="O8" s="4">
        <f>IF(MAX(COUNTIF(Data!A8:H8,1),COUNTIF(Data!A8:H8,2),COUNTIF(Data!A8:H8,3),COUNTIF(Data!A8:H8,4),COUNTIF(Data!A8:H8,5),COUNTIF(Data!A8:H8,6),COUNTIF(Data!A8:H8,7))&gt;0,MAX(COUNTIF(Data!A8:H8,1),COUNTIF(Data!A8:H8,2),COUNTIF(Data!A8:H8,3),COUNTIF(Data!A8:H8,4),COUNTIF(Data!A8:H8,5),COUNTIF(Data!A8:H8,6),COUNTIF(Data!A8:H8,7)),"")</f>
        <v>2</v>
      </c>
      <c r="P8" s="4" t="str">
        <f>IF(COUNTIF(Data!A8:H8,4)=8,"Remove","")</f>
        <v/>
      </c>
    </row>
    <row r="9" spans="1:16" x14ac:dyDescent="0.25">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K9" s="7" t="str">
        <f t="shared" si="0"/>
        <v/>
      </c>
      <c r="L9" s="7" t="str">
        <f t="shared" si="1"/>
        <v/>
      </c>
      <c r="M9" s="4" t="str">
        <f t="shared" si="2"/>
        <v/>
      </c>
      <c r="O9" s="4" t="str">
        <f>IF(MAX(COUNTIF(Data!A9:H9,1),COUNTIF(Data!A9:H9,2),COUNTIF(Data!A9:H9,3),COUNTIF(Data!A9:H9,4),COUNTIF(Data!A9:H9,5),COUNTIF(Data!A9:H9,6),COUNTIF(Data!A9:H9,7))&gt;0,MAX(COUNTIF(Data!A9:H9,1),COUNTIF(Data!A9:H9,2),COUNTIF(Data!A9:H9,3),COUNTIF(Data!A9:H9,4),COUNTIF(Data!A9:H9,5),COUNTIF(Data!A9:H9,6),COUNTIF(Data!A9:H9,7)),"")</f>
        <v/>
      </c>
      <c r="P9" s="4" t="str">
        <f>IF(COUNTIF(Data!A9:H9,4)=8,"Remove","")</f>
        <v/>
      </c>
    </row>
    <row r="10" spans="1:16" x14ac:dyDescent="0.25">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f>IF(Data!A13&gt;0,Data!A13-4,"")</f>
        <v>1</v>
      </c>
      <c r="B13" s="2">
        <f>IF(Data!B13&gt;0,Data!B13-4,"")</f>
        <v>0</v>
      </c>
      <c r="C13" s="2">
        <f>IF(Data!C13&gt;0,Data!C13-4,"")</f>
        <v>1</v>
      </c>
      <c r="D13" s="2">
        <f>IF(Data!D13&gt;0,Data!D13-4,"")</f>
        <v>-1</v>
      </c>
      <c r="E13" s="2">
        <f>IF(Data!E13&gt;0,Data!E13-4,"")</f>
        <v>1</v>
      </c>
      <c r="F13" s="2">
        <f>IF(Data!F13&gt;0,Data!F13-4,"")</f>
        <v>1</v>
      </c>
      <c r="G13" s="2">
        <f>IF(Data!G13&gt;0,Data!G13-4,"")</f>
        <v>-1</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f>IF(Data!A18&gt;0,Data!A18-4,"")</f>
        <v>-1</v>
      </c>
      <c r="B18" s="2">
        <f>IF(Data!B18&gt;0,Data!B18-4,"")</f>
        <v>2</v>
      </c>
      <c r="C18" s="2">
        <f>IF(Data!C18&gt;0,Data!C18-4,"")</f>
        <v>2</v>
      </c>
      <c r="D18" s="2">
        <f>IF(Data!D18&gt;0,Data!D18-4,"")</f>
        <v>-2</v>
      </c>
      <c r="E18" s="2">
        <f>IF(Data!E18&gt;0,Data!E18-4,"")</f>
        <v>1</v>
      </c>
      <c r="F18" s="2">
        <f>IF(Data!F18&gt;0,Data!F18-4,"")</f>
        <v>2</v>
      </c>
      <c r="G18" s="2">
        <f>IF(Data!G18&gt;0,Data!G18-4,"")</f>
        <v>-2</v>
      </c>
      <c r="H18" s="2">
        <f>IF(Data!H18&gt;0,Data!H18-4,"")</f>
        <v>1</v>
      </c>
      <c r="K18" s="7">
        <f t="shared" si="0"/>
        <v>1</v>
      </c>
      <c r="L18" s="7">
        <f t="shared" si="1"/>
        <v>1</v>
      </c>
      <c r="M18" s="4">
        <f t="shared" si="2"/>
        <v>2</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f>IF(Data!A20&gt;0,Data!A20-4,"")</f>
        <v>2</v>
      </c>
      <c r="B20" s="2">
        <f>IF(Data!B20&gt;0,Data!B20-4,"")</f>
        <v>2</v>
      </c>
      <c r="C20" s="2">
        <f>IF(Data!C20&gt;0,Data!C20-4,"")</f>
        <v>2</v>
      </c>
      <c r="D20" s="2">
        <f>IF(Data!D20&gt;0,Data!D20-4,"")</f>
        <v>0</v>
      </c>
      <c r="E20" s="2">
        <f>IF(Data!E20&gt;0,Data!E20-4,"")</f>
        <v>2</v>
      </c>
      <c r="F20" s="2">
        <f>IF(Data!F20&gt;0,Data!F20-4,"")</f>
        <v>2</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5</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f>IF(Data!A25&gt;0,Data!A25-4,"")</f>
        <v>-1</v>
      </c>
      <c r="B25" s="2">
        <f>IF(Data!B25&gt;0,Data!B25-4,"")</f>
        <v>-1</v>
      </c>
      <c r="C25" s="2">
        <f>IF(Data!C25&gt;0,Data!C25-4,"")</f>
        <v>-2</v>
      </c>
      <c r="D25" s="2">
        <f>IF(Data!D25&gt;0,Data!D25-4,"")</f>
        <v>2</v>
      </c>
      <c r="E25" s="2">
        <f>IF(Data!E25&gt;0,Data!E25-4,"")</f>
        <v>-2</v>
      </c>
      <c r="F25" s="2">
        <f>IF(Data!F25&gt;0,Data!F25-4,"")</f>
        <v>-1</v>
      </c>
      <c r="G25" s="2">
        <f>IF(Data!G25&gt;0,Data!G25-4,"")</f>
        <v>1</v>
      </c>
      <c r="H25" s="2">
        <f>IF(Data!H25&gt;0,Data!H25-4,"")</f>
        <v>-2</v>
      </c>
      <c r="K25" s="7">
        <f t="shared" si="0"/>
        <v>1</v>
      </c>
      <c r="L25" s="7" t="str">
        <f t="shared" si="1"/>
        <v/>
      </c>
      <c r="M25" s="4">
        <f t="shared" si="2"/>
        <v>1</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f>IF(Data!A31&gt;0,Data!A31-4,"")</f>
        <v>1</v>
      </c>
      <c r="B31" s="2">
        <f>IF(Data!B31&gt;0,Data!B31-4,"")</f>
        <v>1</v>
      </c>
      <c r="C31" s="2">
        <f>IF(Data!C31&gt;0,Data!C31-4,"")</f>
        <v>1</v>
      </c>
      <c r="D31" s="2">
        <f>IF(Data!D31&gt;0,Data!D31-4,"")</f>
        <v>-1</v>
      </c>
      <c r="E31" s="2">
        <f>IF(Data!E31&gt;0,Data!E31-4,"")</f>
        <v>1</v>
      </c>
      <c r="F31" s="2">
        <f>IF(Data!F31&gt;0,Data!F31-4,"")</f>
        <v>1</v>
      </c>
      <c r="G31" s="2">
        <f>IF(Data!G31&gt;0,Data!G31-4,"")</f>
        <v>0</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5</v>
      </c>
      <c r="P31" s="4" t="str">
        <f>IF(COUNTIF(Data!A31:H31,4)=8,"Remove","")</f>
        <v/>
      </c>
    </row>
    <row r="32" spans="1:16" x14ac:dyDescent="0.25">
      <c r="A32" s="2">
        <f>IF(Data!A32&gt;0,Data!A32-4,"")</f>
        <v>0</v>
      </c>
      <c r="B32" s="2">
        <f>IF(Data!B32&gt;0,Data!B32-4,"")</f>
        <v>-1</v>
      </c>
      <c r="C32" s="2">
        <f>IF(Data!C32&gt;0,Data!C32-4,"")</f>
        <v>-3</v>
      </c>
      <c r="D32" s="2">
        <f>IF(Data!D32&gt;0,Data!D32-4,"")</f>
        <v>-3</v>
      </c>
      <c r="E32" s="2">
        <f>IF(Data!E32&gt;0,Data!E32-4,"")</f>
        <v>-1</v>
      </c>
      <c r="F32" s="2">
        <f>IF(Data!F32&gt;0,Data!F32-4,"")</f>
        <v>-1</v>
      </c>
      <c r="G32" s="2">
        <f>IF(Data!G32&gt;0,Data!G32-4,"")</f>
        <v>1</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f>IF(Data!A37&gt;0,Data!A37-4,"")</f>
        <v>2</v>
      </c>
      <c r="B37" s="2">
        <f>IF(Data!B37&gt;0,Data!B37-4,"")</f>
        <v>-1</v>
      </c>
      <c r="C37" s="2">
        <f>IF(Data!C37&gt;0,Data!C37-4,"")</f>
        <v>2</v>
      </c>
      <c r="D37" s="2">
        <f>IF(Data!D37&gt;0,Data!D37-4,"")</f>
        <v>-2</v>
      </c>
      <c r="E37" s="2">
        <f>IF(Data!E37&gt;0,Data!E37-4,"")</f>
        <v>-2</v>
      </c>
      <c r="F37" s="2">
        <f>IF(Data!F37&gt;0,Data!F37-4,"")</f>
        <v>1</v>
      </c>
      <c r="G37" s="2">
        <f>IF(Data!G37&gt;0,Data!G37-4,"")</f>
        <v>1</v>
      </c>
      <c r="H37" s="2">
        <f>IF(Data!H37&gt;0,Data!H37-4,"")</f>
        <v>2</v>
      </c>
      <c r="K37" s="7">
        <f t="shared" si="0"/>
        <v>1</v>
      </c>
      <c r="L37" s="7">
        <f t="shared" si="1"/>
        <v>1</v>
      </c>
      <c r="M37" s="4">
        <f t="shared" si="2"/>
        <v>2</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699795-FE3D-4569-B331-439619D87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2024-02-26T10:55:17Z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