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rt Up" sheetId="1" r:id="rId4"/>
    <sheet state="visible" name="Sheet1" sheetId="2" r:id="rId5"/>
    <sheet state="visible" name="Sales Forecast" sheetId="3" r:id="rId6"/>
    <sheet state="visible" name="Income Projection Statement" sheetId="4" r:id="rId7"/>
  </sheets>
  <definedNames/>
  <calcPr/>
  <extLst>
    <ext uri="GoogleSheetsCustomDataVersion1">
      <go:sheetsCustomData xmlns:go="http://customooxmlschemas.google.com/" r:id="rId8" roundtripDataSignature="AMtx7mhyQFL/7IstovQTHHqnrU3R+5fQfg=="/>
    </ext>
  </extLst>
</workbook>
</file>

<file path=xl/sharedStrings.xml><?xml version="1.0" encoding="utf-8"?>
<sst xmlns="http://schemas.openxmlformats.org/spreadsheetml/2006/main" count="157" uniqueCount="140">
  <si>
    <t>Start-up Plan</t>
  </si>
  <si>
    <t>Amount</t>
  </si>
  <si>
    <t>Partnership</t>
  </si>
  <si>
    <t>Use of Funds</t>
  </si>
  <si>
    <t>contract</t>
  </si>
  <si>
    <t>Cars factory</t>
  </si>
  <si>
    <t>Manufacture the car bodywork and its equipment with(Partnership)</t>
  </si>
  <si>
    <t>Total Partnership</t>
  </si>
  <si>
    <t>Start-up Equipment</t>
  </si>
  <si>
    <t>(Laptops, Desktops)</t>
  </si>
  <si>
    <t>development systems, management systems, researches</t>
  </si>
  <si>
    <t>Electronic devices</t>
  </si>
  <si>
    <t>communication and research</t>
  </si>
  <si>
    <t>Charger</t>
  </si>
  <si>
    <t>Cranes</t>
  </si>
  <si>
    <t xml:space="preserve">Electric power </t>
  </si>
  <si>
    <t>Workers</t>
  </si>
  <si>
    <t>Working hands and engineers (individually / month)</t>
  </si>
  <si>
    <t>Total Start-up Equipment</t>
  </si>
  <si>
    <t>Start-up Supplies</t>
  </si>
  <si>
    <t>Electric car(chassis)</t>
  </si>
  <si>
    <t>Veichle assemply</t>
  </si>
  <si>
    <t>On-Board Charger</t>
  </si>
  <si>
    <t>Charge and start running the car</t>
  </si>
  <si>
    <t>Lidar Sensors</t>
  </si>
  <si>
    <t>Experiment and verification</t>
  </si>
  <si>
    <t>C1-Chips</t>
  </si>
  <si>
    <t>Programming to match the desired goal</t>
  </si>
  <si>
    <t>Battery</t>
  </si>
  <si>
    <t>Electric Power Control Unit</t>
  </si>
  <si>
    <t>Heating System</t>
  </si>
  <si>
    <t>Cables</t>
  </si>
  <si>
    <t>Motor</t>
  </si>
  <si>
    <t>Reducer</t>
  </si>
  <si>
    <t>Controller</t>
  </si>
  <si>
    <t>DC Convertor</t>
  </si>
  <si>
    <t>Wheels</t>
  </si>
  <si>
    <t>Total Start-up Supplies</t>
  </si>
  <si>
    <t>Start-up Services</t>
  </si>
  <si>
    <t>System design</t>
  </si>
  <si>
    <t>Machine learning model</t>
  </si>
  <si>
    <t>research and development</t>
  </si>
  <si>
    <t>cloud service</t>
  </si>
  <si>
    <t>Total Start-up Services</t>
  </si>
  <si>
    <t>Implementation,integration</t>
  </si>
  <si>
    <t>Total Assets</t>
  </si>
  <si>
    <t>Start-up Assets Needed</t>
  </si>
  <si>
    <t>Cash Requirements</t>
  </si>
  <si>
    <t>For start up</t>
  </si>
  <si>
    <t>Start-up Inventory</t>
  </si>
  <si>
    <t>Inventory for first 6 months</t>
  </si>
  <si>
    <t xml:space="preserve">Short-term Assets          </t>
  </si>
  <si>
    <t>Long-term Assets</t>
  </si>
  <si>
    <t>Total Start-up Expenses</t>
  </si>
  <si>
    <t>Funding Sources</t>
  </si>
  <si>
    <t>Federal Action</t>
  </si>
  <si>
    <t xml:space="preserve">federal tax credit on electric vehicle purchases/ and state incentives. </t>
  </si>
  <si>
    <t>Institutional support</t>
  </si>
  <si>
    <t>Personal Equity</t>
  </si>
  <si>
    <t>Total Funding Sources</t>
  </si>
  <si>
    <t>Net Assets or Shortfall</t>
  </si>
  <si>
    <t>Date</t>
  </si>
  <si>
    <t>Outflows/Investment</t>
  </si>
  <si>
    <t>Inflows/Distributions</t>
  </si>
  <si>
    <t>Net Cash Flows</t>
  </si>
  <si>
    <t>Current NAV</t>
  </si>
  <si>
    <t>IRR</t>
  </si>
  <si>
    <t>ROI</t>
  </si>
  <si>
    <t xml:space="preserve">SALES FORECAST </t>
  </si>
  <si>
    <t>Unit Sales - # Items</t>
  </si>
  <si>
    <t>Jan.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</si>
  <si>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</si>
  <si>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</si>
  <si>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</si>
  <si>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</si>
  <si>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</si>
  <si>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</si>
  <si>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</si>
  <si>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</si>
  <si>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</si>
  <si>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</si>
  <si>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</si>
  <si>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</si>
  <si>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Product/service 1/Car</t>
  </si>
  <si>
    <t>car</t>
  </si>
  <si>
    <t>Product/service 2/chips</t>
  </si>
  <si>
    <t>chips</t>
  </si>
  <si>
    <t>Product/service 4</t>
  </si>
  <si>
    <t>Total Unit Sales</t>
  </si>
  <si>
    <t>Unit Prices (Averages)</t>
  </si>
  <si>
    <t>Gross Sales</t>
  </si>
  <si>
    <t xml:space="preserve">Formulas will do the work here </t>
  </si>
  <si>
    <t>Total Gross Sales</t>
  </si>
  <si>
    <t>Direct Unit Costs</t>
  </si>
  <si>
    <t>Direct Cost of Sales</t>
  </si>
  <si>
    <t>Formulas will do the work here</t>
  </si>
  <si>
    <t>Total Direct Cost of Sales</t>
  </si>
  <si>
    <t>Formulas</t>
  </si>
  <si>
    <t>Net Sales</t>
  </si>
  <si>
    <t>Unit Sales: How many you expect to sell.</t>
  </si>
  <si>
    <t xml:space="preserve">Numbers from here will flow onto the Income Projection Sheet </t>
  </si>
  <si>
    <t>This is best guess of how many of each will sell.</t>
  </si>
  <si>
    <t>Unit Prices: The price for each item you are selling.</t>
  </si>
  <si>
    <t xml:space="preserve">Delete the notes in color when printing your own plan. </t>
  </si>
  <si>
    <t xml:space="preserve">This is average selling price for each category. </t>
  </si>
  <si>
    <t>Gross Sales: The total dollar amount of sales. (Unit Sales x Unit Prices)</t>
  </si>
  <si>
    <t xml:space="preserve">Assuming unit sales numbers are accurate. </t>
  </si>
  <si>
    <t>Direct Unit Costs: What it costs to make that Item.</t>
  </si>
  <si>
    <t>Purchase price for items for resale. Materials and labor for finished products.</t>
  </si>
  <si>
    <t>Direct Cost of Sales: The Direct Unit Cost of the Item x the Unit Sales.</t>
  </si>
  <si>
    <t>For instance: One necklase costs $50 to make x 4 sold = $200.</t>
  </si>
  <si>
    <t>Net Sales: Difference between Total Gross Sales and Direct Cost of Sales</t>
  </si>
  <si>
    <t>INCOME PROJECTIONS STATEMENT</t>
  </si>
  <si>
    <t>YEAR:</t>
  </si>
  <si>
    <t>Revenue Projected</t>
  </si>
  <si>
    <t>Jan</t>
  </si>
  <si>
    <t>Annual Total </t>
  </si>
  <si>
    <t>Total net sales (revenues)</t>
  </si>
  <si>
    <t>Costs of sales</t>
  </si>
  <si>
    <t>Gross profit</t>
  </si>
  <si>
    <t>Formulas on lines above will fill from Sales Forecast sheet</t>
  </si>
  <si>
    <t>Controllable (variable) expenses</t>
  </si>
  <si>
    <t>Owner Draw *</t>
  </si>
  <si>
    <t>Payroll expenses</t>
  </si>
  <si>
    <t>Legal/accounting</t>
  </si>
  <si>
    <t xml:space="preserve">Marketing </t>
  </si>
  <si>
    <t>Office supplies</t>
  </si>
  <si>
    <t>Dues/Subscriptions</t>
  </si>
  <si>
    <t>Maintenance</t>
  </si>
  <si>
    <t>Outside Services</t>
  </si>
  <si>
    <t>Purchases</t>
  </si>
  <si>
    <t>Taxes</t>
  </si>
  <si>
    <t>Total controllable expenses</t>
  </si>
  <si>
    <t>Fixed expenses</t>
  </si>
  <si>
    <t>Rent</t>
  </si>
  <si>
    <t>Insurance</t>
  </si>
  <si>
    <t>Total fixed expenses</t>
  </si>
  <si>
    <t>Total expenses</t>
  </si>
  <si>
    <t xml:space="preserve">Net profit (loss) </t>
  </si>
  <si>
    <t>* Owner Draw - monthly average can be made to flow onto the Personal Projections sheet.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</si>
</sst>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"/>
    <numFmt numFmtId="165" formatCode="m-d-yyyy"/>
    <numFmt numFmtId="166" formatCode="&quot;$&quot;#,##0.00"/>
    <numFmt numFmtId="167" formatCode="_(&quot;$&quot;* #,##0_);_(&quot;$&quot;* \(#,##0\);_(&quot;$&quot;* &quot;-&quot;_);_(@_)"/>
    <numFmt numFmtId="168" formatCode="_(&quot;$&quot;* #,##0.00_);_(&quot;$&quot;* \(#,##0.00\);_(&quot;$&quot;* &quot;-&quot;??_);_(@_)"/>
    <numFmt numFmtId="169" formatCode="&quot;$&quot;#,##0.00_);[Red]\(&quot;$&quot;#,##0.00\)"/>
    <numFmt numFmtId="170" formatCode="_(* #,##0_);_(* \(#,##0\);_(* &quot;-&quot;_);_(@_)"/>
  </numFmts>
  <fonts count="3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Verdana"/>
    </font>
    <font>
      <color rgb="FF073763"/>
      <name val="Arial"/>
    </font>
    <font>
      <color rgb="FF000000"/>
      <name val="Arial"/>
    </font>
    <font>
      <sz val="12.0"/>
      <color rgb="FF695D46"/>
      <name val="&quot;Open Sans&quot;"/>
    </font>
    <font>
      <name val="Arial"/>
    </font>
    <font>
      <name val="Sans-serif"/>
    </font>
    <font>
      <color theme="1"/>
      <name val="Sans-serif"/>
    </font>
    <font>
      <color rgb="FF000000"/>
      <name val="Sans-serif"/>
    </font>
    <font>
      <sz val="9.0"/>
      <color rgb="FF073763"/>
      <name val="Arial"/>
    </font>
    <font>
      <b/>
      <color theme="1"/>
      <name val="Sans-serif"/>
    </font>
    <font>
      <color theme="1"/>
      <name val="Calibri"/>
    </font>
    <font>
      <sz val="9.0"/>
      <color rgb="FF1F2151"/>
      <name val="Avenir"/>
    </font>
    <font/>
    <font>
      <b/>
      <sz val="12.0"/>
      <color theme="1"/>
      <name val="Verdana"/>
    </font>
    <font>
      <sz val="12.0"/>
      <color theme="1"/>
      <name val="Verdana"/>
    </font>
    <font>
      <b/>
      <sz val="10.0"/>
      <color rgb="FFDD0806"/>
      <name val="Verdana"/>
    </font>
    <font>
      <b/>
      <sz val="10.0"/>
      <color theme="1"/>
      <name val="Verdana"/>
    </font>
    <font>
      <sz val="10.0"/>
      <color rgb="FF000090"/>
      <name val="Verdana"/>
    </font>
    <font>
      <sz val="10.0"/>
      <name val="Verdana"/>
    </font>
    <font>
      <sz val="10.0"/>
      <color rgb="FFDD0806"/>
      <name val="Verdana"/>
    </font>
    <font>
      <b/>
      <sz val="10.0"/>
      <color rgb="FF000090"/>
      <name val="Verdana"/>
    </font>
    <font>
      <sz val="9.0"/>
      <color theme="1"/>
      <name val="Verdana"/>
    </font>
    <font>
      <b/>
      <sz val="9.0"/>
      <color theme="1"/>
      <name val="Verdana"/>
    </font>
    <font>
      <sz val="8.0"/>
      <color theme="1"/>
      <name val="Verdana"/>
    </font>
    <font>
      <sz val="10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1.0"/>
      <color theme="1"/>
      <name val="Verdana"/>
    </font>
    <font>
      <b/>
      <sz val="11.0"/>
      <color theme="1"/>
      <name val="Verdana"/>
    </font>
    <font>
      <sz val="11.0"/>
      <color rgb="FFDD0806"/>
      <name val="Verdana"/>
    </font>
    <font>
      <i/>
      <sz val="11.0"/>
      <color theme="1"/>
      <name val="Verdana"/>
    </font>
    <font>
      <sz val="11.0"/>
      <color rgb="FF000090"/>
      <name val="Verdana"/>
    </font>
    <font>
      <sz val="11.0"/>
      <color rgb="FFDD0806"/>
      <name val="Arial"/>
    </font>
    <font>
      <sz val="10.0"/>
      <color rgb="FFDD080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C0C0C0"/>
        <bgColor rgb="FFC0C0C0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horizontal="center" vertical="bottom"/>
    </xf>
    <xf borderId="0" fillId="0" fontId="3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vertical="bottom"/>
    </xf>
    <xf borderId="1" fillId="0" fontId="4" numFmtId="164" xfId="0" applyAlignment="1" applyBorder="1" applyFont="1" applyNumberFormat="1">
      <alignment horizontal="center" readingOrder="0" vertical="bottom"/>
    </xf>
    <xf borderId="1" fillId="2" fontId="4" numFmtId="0" xfId="0" applyAlignment="1" applyBorder="1" applyFont="1">
      <alignment vertical="bottom"/>
    </xf>
    <xf borderId="1" fillId="2" fontId="5" numFmtId="0" xfId="0" applyAlignment="1" applyBorder="1" applyFont="1">
      <alignment horizontal="right" readingOrder="0"/>
    </xf>
    <xf borderId="1" fillId="2" fontId="4" numFmtId="164" xfId="0" applyAlignment="1" applyBorder="1" applyFont="1" applyNumberFormat="1">
      <alignment horizontal="center" readingOrder="0" vertical="bottom"/>
    </xf>
    <xf borderId="1" fillId="2" fontId="5" numFmtId="0" xfId="0" applyAlignment="1" applyBorder="1" applyFont="1">
      <alignment horizontal="left" readingOrder="0"/>
    </xf>
    <xf borderId="1" fillId="2" fontId="5" numFmtId="0" xfId="0" applyAlignment="1" applyBorder="1" applyFont="1">
      <alignment horizontal="center" readingOrder="0"/>
    </xf>
    <xf borderId="1" fillId="2" fontId="2" numFmtId="164" xfId="0" applyAlignment="1" applyBorder="1" applyFont="1" applyNumberFormat="1">
      <alignment horizontal="center" vertical="bottom"/>
    </xf>
    <xf borderId="1" fillId="3" fontId="4" numFmtId="0" xfId="0" applyAlignment="1" applyBorder="1" applyFill="1" applyFont="1">
      <alignment vertical="bottom"/>
    </xf>
    <xf borderId="1" fillId="0" fontId="4" numFmtId="164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ont="1">
      <alignment horizontal="right" vertical="bottom"/>
    </xf>
    <xf borderId="1" fillId="0" fontId="2" numFmtId="164" xfId="0" applyAlignment="1" applyBorder="1" applyFont="1" applyNumberFormat="1">
      <alignment vertical="bottom"/>
    </xf>
    <xf borderId="1" fillId="2" fontId="5" numFmtId="0" xfId="0" applyAlignment="1" applyBorder="1" applyFont="1">
      <alignment vertical="bottom"/>
    </xf>
    <xf borderId="0" fillId="0" fontId="6" numFmtId="0" xfId="0" applyAlignment="1" applyFont="1">
      <alignment horizontal="left" readingOrder="0" shrinkToFit="0" wrapText="1"/>
    </xf>
    <xf borderId="1" fillId="2" fontId="7" numFmtId="0" xfId="0" applyAlignment="1" applyBorder="1" applyFont="1">
      <alignment horizontal="right" vertical="bottom"/>
    </xf>
    <xf borderId="1" fillId="2" fontId="7" numFmtId="164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2" fillId="2" fontId="7" numFmtId="0" xfId="0" applyAlignment="1" applyBorder="1" applyFont="1">
      <alignment horizontal="right" vertical="bottom"/>
    </xf>
    <xf borderId="3" fillId="2" fontId="7" numFmtId="164" xfId="0" applyAlignment="1" applyBorder="1" applyFont="1" applyNumberFormat="1">
      <alignment horizontal="center" readingOrder="0" vertical="bottom"/>
    </xf>
    <xf borderId="2" fillId="2" fontId="8" numFmtId="0" xfId="0" applyAlignment="1" applyBorder="1" applyFont="1">
      <alignment horizontal="right" vertical="bottom"/>
    </xf>
    <xf borderId="1" fillId="2" fontId="9" numFmtId="0" xfId="0" applyAlignment="1" applyBorder="1" applyFont="1">
      <alignment horizontal="right" vertical="bottom"/>
    </xf>
    <xf borderId="1" fillId="0" fontId="9" numFmtId="0" xfId="0" applyBorder="1" applyFont="1"/>
    <xf borderId="1" fillId="2" fontId="1" numFmtId="0" xfId="0" applyAlignment="1" applyBorder="1" applyFont="1">
      <alignment horizontal="right" vertical="bottom"/>
    </xf>
    <xf borderId="1" fillId="2" fontId="10" numFmtId="0" xfId="0" applyAlignment="1" applyBorder="1" applyFont="1">
      <alignment vertical="bottom"/>
    </xf>
    <xf borderId="1" fillId="0" fontId="11" numFmtId="0" xfId="0" applyAlignment="1" applyBorder="1" applyFont="1">
      <alignment readingOrder="0" vertical="bottom"/>
    </xf>
    <xf borderId="1" fillId="2" fontId="12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center" shrinkToFit="0" vertical="bottom" wrapText="0"/>
    </xf>
    <xf borderId="1" fillId="2" fontId="13" numFmtId="0" xfId="0" applyAlignment="1" applyBorder="1" applyFont="1">
      <alignment readingOrder="0"/>
    </xf>
    <xf borderId="1" fillId="2" fontId="13" numFmtId="0" xfId="0" applyBorder="1" applyFont="1"/>
    <xf borderId="1" fillId="0" fontId="13" numFmtId="165" xfId="0" applyAlignment="1" applyBorder="1" applyFont="1" applyNumberFormat="1">
      <alignment readingOrder="0"/>
    </xf>
    <xf borderId="1" fillId="0" fontId="13" numFmtId="166" xfId="0" applyAlignment="1" applyBorder="1" applyFont="1" applyNumberFormat="1">
      <alignment readingOrder="0"/>
    </xf>
    <xf borderId="1" fillId="0" fontId="13" numFmtId="0" xfId="0" applyBorder="1" applyFont="1"/>
    <xf borderId="1" fillId="0" fontId="13" numFmtId="166" xfId="0" applyBorder="1" applyFont="1" applyNumberFormat="1"/>
    <xf borderId="1" fillId="0" fontId="13" numFmtId="0" xfId="0" applyAlignment="1" applyBorder="1" applyFont="1">
      <alignment readingOrder="0"/>
    </xf>
    <xf borderId="1" fillId="4" fontId="14" numFmtId="10" xfId="0" applyAlignment="1" applyBorder="1" applyFill="1" applyFont="1" applyNumberFormat="1">
      <alignment readingOrder="0"/>
    </xf>
    <xf borderId="1" fillId="0" fontId="15" numFmtId="10" xfId="0" applyAlignment="1" applyBorder="1" applyFont="1" applyNumberFormat="1">
      <alignment readingOrder="0"/>
    </xf>
    <xf borderId="4" fillId="5" fontId="16" numFmtId="0" xfId="0" applyAlignment="1" applyBorder="1" applyFill="1" applyFont="1">
      <alignment shrinkToFit="0" vertical="bottom" wrapText="0"/>
    </xf>
    <xf borderId="5" fillId="5" fontId="17" numFmtId="0" xfId="0" applyAlignment="1" applyBorder="1" applyFont="1">
      <alignment readingOrder="0" shrinkToFit="0" vertical="bottom" wrapText="0"/>
    </xf>
    <xf borderId="5" fillId="5" fontId="17" numFmtId="0" xfId="0" applyAlignment="1" applyBorder="1" applyFont="1">
      <alignment shrinkToFit="0" vertical="bottom" wrapText="0"/>
    </xf>
    <xf borderId="6" fillId="5" fontId="17" numFmtId="0" xfId="0" applyAlignment="1" applyBorder="1" applyFont="1">
      <alignment shrinkToFit="0" vertical="bottom" wrapText="0"/>
    </xf>
    <xf borderId="1" fillId="0" fontId="18" numFmtId="1" xfId="0" applyAlignment="1" applyBorder="1" applyFont="1" applyNumberFormat="1">
      <alignment shrinkToFit="0" vertical="bottom" wrapText="0"/>
    </xf>
    <xf borderId="1" fillId="5" fontId="19" numFmtId="0" xfId="0" applyAlignment="1" applyBorder="1" applyFont="1">
      <alignment shrinkToFit="0" vertical="bottom" wrapText="0"/>
    </xf>
    <xf borderId="1" fillId="5" fontId="3" numFmtId="17" xfId="0" applyAlignment="1" applyBorder="1" applyFont="1" applyNumberFormat="1">
      <alignment horizontal="center" shrinkToFit="0" vertical="bottom" wrapText="0"/>
    </xf>
    <xf borderId="1" fillId="5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20" numFmtId="1" xfId="0" applyAlignment="1" applyBorder="1" applyFont="1" applyNumberFormat="1">
      <alignment readingOrder="0" shrinkToFit="0" vertical="bottom" wrapText="0"/>
    </xf>
    <xf borderId="1" fillId="0" fontId="3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0" fontId="21" numFmtId="0" xfId="0" applyAlignment="1" applyBorder="1" applyFont="1">
      <alignment horizontal="left" readingOrder="0" shrinkToFit="0" vertical="bottom" wrapText="0"/>
    </xf>
    <xf borderId="1" fillId="0" fontId="20" numFmtId="1" xfId="0" applyAlignment="1" applyBorder="1" applyFont="1" applyNumberFormat="1">
      <alignment shrinkToFit="0" vertical="bottom" wrapText="0"/>
    </xf>
    <xf borderId="1" fillId="0" fontId="3" numFmtId="0" xfId="0" applyAlignment="1" applyBorder="1" applyFont="1">
      <alignment horizontal="left" shrinkToFit="0" vertical="bottom" wrapText="0"/>
    </xf>
    <xf borderId="7" fillId="0" fontId="20" numFmtId="1" xfId="0" applyAlignment="1" applyBorder="1" applyFont="1" applyNumberFormat="1">
      <alignment shrinkToFit="0" vertical="bottom" wrapText="0"/>
    </xf>
    <xf borderId="7" fillId="0" fontId="3" numFmtId="1" xfId="0" applyAlignment="1" applyBorder="1" applyFont="1" applyNumberFormat="1">
      <alignment shrinkToFit="0" vertical="bottom" wrapText="0"/>
    </xf>
    <xf borderId="8" fillId="0" fontId="3" numFmtId="0" xfId="0" applyAlignment="1" applyBorder="1" applyFont="1">
      <alignment horizontal="right" shrinkToFit="0" vertical="bottom" wrapText="0"/>
    </xf>
    <xf borderId="8" fillId="0" fontId="3" numFmtId="1" xfId="0" applyAlignment="1" applyBorder="1" applyFont="1" applyNumberFormat="1">
      <alignment shrinkToFit="0" vertical="bottom" wrapText="0"/>
    </xf>
    <xf borderId="0" fillId="0" fontId="22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0" fillId="0" fontId="2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9" fillId="0" fontId="20" numFmtId="167" xfId="0" applyAlignment="1" applyBorder="1" applyFont="1" applyNumberFormat="1">
      <alignment readingOrder="0" shrinkToFit="0" vertical="bottom" wrapText="0"/>
    </xf>
    <xf borderId="10" fillId="0" fontId="22" numFmtId="168" xfId="0" applyAlignment="1" applyBorder="1" applyFont="1" applyNumberFormat="1">
      <alignment shrinkToFit="0" vertical="bottom" wrapText="0"/>
    </xf>
    <xf borderId="0" fillId="0" fontId="22" numFmtId="168" xfId="0" applyAlignment="1" applyFont="1" applyNumberFormat="1">
      <alignment shrinkToFit="0" vertical="bottom" wrapText="0"/>
    </xf>
    <xf borderId="0" fillId="0" fontId="22" numFmtId="169" xfId="0" applyAlignment="1" applyFont="1" applyNumberFormat="1">
      <alignment shrinkToFit="0" vertical="bottom" wrapText="0"/>
    </xf>
    <xf borderId="1" fillId="0" fontId="20" numFmtId="167" xfId="0" applyAlignment="1" applyBorder="1" applyFont="1" applyNumberFormat="1">
      <alignment shrinkToFit="0" vertical="bottom" wrapText="0"/>
    </xf>
    <xf borderId="0" fillId="0" fontId="22" numFmtId="169" xfId="0" applyAlignment="1" applyFont="1" applyNumberFormat="1">
      <alignment horizontal="left" shrinkToFit="0" vertical="bottom" wrapText="0"/>
    </xf>
    <xf borderId="1" fillId="5" fontId="3" numFmtId="0" xfId="0" applyAlignment="1" applyBorder="1" applyFont="1">
      <alignment horizontal="left" shrinkToFit="0" vertical="bottom" wrapText="0"/>
    </xf>
    <xf borderId="1" fillId="5" fontId="22" numFmtId="0" xfId="0" applyAlignment="1" applyBorder="1" applyFont="1">
      <alignment horizontal="center" shrinkToFit="0" vertical="bottom" wrapText="0"/>
    </xf>
    <xf borderId="1" fillId="0" fontId="3" numFmtId="170" xfId="0" applyAlignment="1" applyBorder="1" applyFont="1" applyNumberForma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7" fillId="0" fontId="3" numFmtId="170" xfId="0" applyAlignment="1" applyBorder="1" applyFont="1" applyNumberFormat="1">
      <alignment shrinkToFit="0" vertical="bottom" wrapText="0"/>
    </xf>
    <xf borderId="8" fillId="0" fontId="3" numFmtId="170" xfId="0" applyAlignment="1" applyBorder="1" applyFont="1" applyNumberFormat="1">
      <alignment shrinkToFit="0" vertical="bottom" wrapText="0"/>
    </xf>
    <xf borderId="0" fillId="0" fontId="22" numFmtId="170" xfId="0" applyAlignment="1" applyFont="1" applyNumberFormat="1">
      <alignment shrinkToFit="0" vertical="bottom" wrapText="0"/>
    </xf>
    <xf borderId="1" fillId="0" fontId="22" numFmtId="170" xfId="0" applyAlignment="1" applyBorder="1" applyFont="1" applyNumberFormat="1">
      <alignment horizontal="center" shrinkToFit="0" vertical="bottom" wrapText="0"/>
    </xf>
    <xf borderId="0" fillId="0" fontId="18" numFmtId="170" xfId="0" applyAlignment="1" applyFont="1" applyNumberFormat="1">
      <alignment shrinkToFit="0" vertical="bottom" wrapText="0"/>
    </xf>
    <xf borderId="0" fillId="0" fontId="3" numFmtId="170" xfId="0" applyAlignment="1" applyFont="1" applyNumberFormat="1">
      <alignment shrinkToFit="0" vertical="bottom" wrapText="0"/>
    </xf>
    <xf borderId="1" fillId="0" fontId="20" numFmtId="167" xfId="0" applyAlignment="1" applyBorder="1" applyFont="1" applyNumberFormat="1">
      <alignment horizontal="center" readingOrder="0" shrinkToFit="0" vertical="bottom" wrapText="0"/>
    </xf>
    <xf borderId="9" fillId="0" fontId="20" numFmtId="167" xfId="0" applyAlignment="1" applyBorder="1" applyFont="1" applyNumberFormat="1">
      <alignment shrinkToFit="0" vertical="bottom" wrapText="0"/>
    </xf>
    <xf borderId="1" fillId="5" fontId="22" numFmtId="170" xfId="0" applyAlignment="1" applyBorder="1" applyFont="1" applyNumberFormat="1">
      <alignment horizontal="center" shrinkToFit="0" vertical="bottom" wrapText="0"/>
    </xf>
    <xf borderId="1" fillId="0" fontId="3" numFmtId="167" xfId="0" applyAlignment="1" applyBorder="1" applyFont="1" applyNumberFormat="1">
      <alignment shrinkToFit="0" vertical="bottom" wrapText="0"/>
    </xf>
    <xf borderId="7" fillId="0" fontId="3" numFmtId="167" xfId="0" applyAlignment="1" applyBorder="1" applyFont="1" applyNumberFormat="1">
      <alignment shrinkToFit="0" vertical="bottom" wrapText="0"/>
    </xf>
    <xf borderId="8" fillId="0" fontId="24" numFmtId="0" xfId="0" applyAlignment="1" applyBorder="1" applyFont="1">
      <alignment horizontal="right" shrinkToFit="0" vertical="bottom" wrapText="1"/>
    </xf>
    <xf borderId="1" fillId="5" fontId="19" numFmtId="0" xfId="0" applyAlignment="1" applyBorder="1" applyFont="1">
      <alignment horizontal="right" shrinkToFit="0" vertical="bottom" wrapText="0"/>
    </xf>
    <xf borderId="0" fillId="0" fontId="25" numFmtId="0" xfId="0" applyAlignment="1" applyFont="1">
      <alignment shrinkToFit="0" vertical="bottom" wrapText="0"/>
    </xf>
    <xf borderId="0" fillId="0" fontId="24" numFmtId="0" xfId="0" applyAlignment="1" applyFont="1">
      <alignment shrinkToFit="0" vertical="bottom" wrapText="0"/>
    </xf>
    <xf borderId="11" fillId="0" fontId="24" numFmtId="0" xfId="0" applyAlignment="1" applyBorder="1" applyFont="1">
      <alignment shrinkToFit="0" vertical="bottom" wrapText="0"/>
    </xf>
    <xf borderId="0" fillId="0" fontId="26" numFmtId="0" xfId="0" applyAlignment="1" applyFont="1">
      <alignment shrinkToFit="0" vertical="bottom" wrapText="0"/>
    </xf>
    <xf borderId="12" fillId="0" fontId="25" numFmtId="0" xfId="0" applyAlignment="1" applyBorder="1" applyFont="1">
      <alignment shrinkToFit="0" vertical="bottom" wrapText="0"/>
    </xf>
    <xf borderId="12" fillId="0" fontId="24" numFmtId="0" xfId="0" applyAlignment="1" applyBorder="1" applyFont="1">
      <alignment shrinkToFit="0" vertical="bottom" wrapText="0"/>
    </xf>
    <xf borderId="5" fillId="5" fontId="27" numFmtId="0" xfId="0" applyAlignment="1" applyBorder="1" applyFont="1">
      <alignment shrinkToFit="0" vertical="bottom" wrapText="0"/>
    </xf>
    <xf borderId="5" fillId="5" fontId="28" numFmtId="0" xfId="0" applyAlignment="1" applyBorder="1" applyFont="1">
      <alignment shrinkToFit="0" vertical="bottom" wrapText="0"/>
    </xf>
    <xf borderId="5" fillId="5" fontId="29" numFmtId="0" xfId="0" applyAlignment="1" applyBorder="1" applyFont="1">
      <alignment shrinkToFit="0" vertical="bottom" wrapText="0"/>
    </xf>
    <xf borderId="5" fillId="5" fontId="28" numFmtId="0" xfId="0" applyAlignment="1" applyBorder="1" applyFont="1">
      <alignment readingOrder="0" shrinkToFit="0" vertical="bottom" wrapText="0"/>
    </xf>
    <xf borderId="1" fillId="0" fontId="19" numFmtId="0" xfId="0" applyAlignment="1" applyBorder="1" applyFont="1">
      <alignment horizontal="center" shrinkToFit="0" vertical="bottom" wrapText="1"/>
    </xf>
    <xf borderId="1" fillId="0" fontId="19" numFmtId="17" xfId="0" applyAlignment="1" applyBorder="1" applyFont="1" applyNumberFormat="1">
      <alignment horizontal="center" shrinkToFit="0" vertical="bottom" wrapText="1"/>
    </xf>
    <xf borderId="13" fillId="0" fontId="19" numFmtId="0" xfId="0" applyAlignment="1" applyBorder="1" applyFont="1">
      <alignment horizontal="center" shrinkToFit="0" vertical="bottom" wrapText="1"/>
    </xf>
    <xf borderId="14" fillId="3" fontId="30" numFmtId="0" xfId="0" applyAlignment="1" applyBorder="1" applyFont="1">
      <alignment shrinkToFit="0" vertical="bottom" wrapText="1"/>
    </xf>
    <xf borderId="1" fillId="0" fontId="30" numFmtId="170" xfId="0" applyAlignment="1" applyBorder="1" applyFont="1" applyNumberFormat="1">
      <alignment shrinkToFit="0" vertical="bottom" wrapText="0"/>
    </xf>
    <xf borderId="15" fillId="3" fontId="30" numFmtId="0" xfId="0" applyAlignment="1" applyBorder="1" applyFont="1">
      <alignment shrinkToFit="0" vertical="bottom" wrapText="1"/>
    </xf>
    <xf borderId="15" fillId="5" fontId="31" numFmtId="0" xfId="0" applyAlignment="1" applyBorder="1" applyFont="1">
      <alignment shrinkToFit="0" vertical="bottom" wrapText="1"/>
    </xf>
    <xf borderId="1" fillId="5" fontId="30" numFmtId="170" xfId="0" applyAlignment="1" applyBorder="1" applyFont="1" applyNumberFormat="1">
      <alignment shrinkToFit="0" vertical="bottom" wrapText="0"/>
    </xf>
    <xf borderId="14" fillId="5" fontId="30" numFmtId="170" xfId="0" applyAlignment="1" applyBorder="1" applyFont="1" applyNumberFormat="1">
      <alignment shrinkToFit="0" vertical="bottom" wrapText="0"/>
    </xf>
    <xf borderId="16" fillId="5" fontId="30" numFmtId="170" xfId="0" applyAlignment="1" applyBorder="1" applyFont="1" applyNumberFormat="1">
      <alignment shrinkToFit="0" vertical="bottom" wrapText="0"/>
    </xf>
    <xf borderId="17" fillId="0" fontId="32" numFmtId="10" xfId="0" applyAlignment="1" applyBorder="1" applyFont="1" applyNumberFormat="1">
      <alignment shrinkToFit="0" vertical="center" wrapText="0"/>
    </xf>
    <xf borderId="17" fillId="0" fontId="33" numFmtId="10" xfId="0" applyAlignment="1" applyBorder="1" applyFont="1" applyNumberFormat="1">
      <alignment shrinkToFit="0" vertical="bottom" wrapText="0"/>
    </xf>
    <xf borderId="9" fillId="0" fontId="33" numFmtId="10" xfId="0" applyAlignment="1" applyBorder="1" applyFont="1" applyNumberFormat="1">
      <alignment shrinkToFit="0" vertical="top" wrapText="0"/>
    </xf>
    <xf borderId="17" fillId="0" fontId="30" numFmtId="10" xfId="0" applyAlignment="1" applyBorder="1" applyFont="1" applyNumberFormat="1">
      <alignment shrinkToFit="0" vertical="bottom" wrapText="0"/>
    </xf>
    <xf borderId="1" fillId="0" fontId="30" numFmtId="10" xfId="0" applyAlignment="1" applyBorder="1" applyFont="1" applyNumberFormat="1">
      <alignment shrinkToFit="0" vertical="bottom" wrapText="0"/>
    </xf>
    <xf borderId="17" fillId="0" fontId="30" numFmtId="170" xfId="0" applyAlignment="1" applyBorder="1" applyFont="1" applyNumberFormat="1">
      <alignment shrinkToFit="0" vertical="bottom" wrapText="0"/>
    </xf>
    <xf borderId="10" fillId="0" fontId="31" numFmtId="0" xfId="0" applyAlignment="1" applyBorder="1" applyFont="1">
      <alignment shrinkToFit="0" vertical="bottom" wrapText="0"/>
    </xf>
    <xf borderId="0" fillId="0" fontId="30" numFmtId="3" xfId="0" applyAlignment="1" applyFont="1" applyNumberFormat="1">
      <alignment shrinkToFit="0" vertical="bottom" wrapText="0"/>
    </xf>
    <xf borderId="10" fillId="0" fontId="30" numFmtId="3" xfId="0" applyAlignment="1" applyBorder="1" applyFont="1" applyNumberFormat="1">
      <alignment shrinkToFit="0" vertical="bottom" wrapText="0"/>
    </xf>
    <xf borderId="1" fillId="0" fontId="30" numFmtId="3" xfId="0" applyAlignment="1" applyBorder="1" applyFont="1" applyNumberFormat="1">
      <alignment shrinkToFit="0" vertical="bottom" wrapText="0"/>
    </xf>
    <xf borderId="0" fillId="0" fontId="30" numFmtId="170" xfId="0" applyAlignment="1" applyFont="1" applyNumberFormat="1">
      <alignment shrinkToFit="0" vertical="bottom" wrapText="0"/>
    </xf>
    <xf borderId="1" fillId="0" fontId="30" numFmtId="0" xfId="0" applyAlignment="1" applyBorder="1" applyFont="1">
      <alignment shrinkToFit="0" vertical="bottom" wrapText="0"/>
    </xf>
    <xf borderId="1" fillId="0" fontId="34" numFmtId="3" xfId="0" applyAlignment="1" applyBorder="1" applyFont="1" applyNumberFormat="1">
      <alignment readingOrder="0" shrinkToFit="0" vertical="bottom" wrapText="0"/>
    </xf>
    <xf borderId="9" fillId="0" fontId="34" numFmtId="3" xfId="0" applyAlignment="1" applyBorder="1" applyFont="1" applyNumberFormat="1">
      <alignment readingOrder="0" shrinkToFit="0" vertical="bottom" wrapText="0"/>
    </xf>
    <xf borderId="13" fillId="0" fontId="34" numFmtId="3" xfId="0" applyAlignment="1" applyBorder="1" applyFont="1" applyNumberFormat="1">
      <alignment readingOrder="0" shrinkToFit="0" vertical="bottom" wrapText="0"/>
    </xf>
    <xf borderId="1" fillId="0" fontId="34" numFmtId="170" xfId="0" applyAlignment="1" applyBorder="1" applyFont="1" applyNumberFormat="1">
      <alignment readingOrder="0" shrinkToFit="0" vertical="bottom" wrapText="0"/>
    </xf>
    <xf borderId="9" fillId="0" fontId="34" numFmtId="170" xfId="0" applyAlignment="1" applyBorder="1" applyFont="1" applyNumberFormat="1">
      <alignment shrinkToFit="0" vertical="bottom" wrapText="0"/>
    </xf>
    <xf borderId="1" fillId="0" fontId="34" numFmtId="170" xfId="0" applyAlignment="1" applyBorder="1" applyFont="1" applyNumberFormat="1">
      <alignment shrinkToFit="0" vertical="bottom" wrapText="0"/>
    </xf>
    <xf borderId="13" fillId="0" fontId="34" numFmtId="170" xfId="0" applyAlignment="1" applyBorder="1" applyFont="1" applyNumberFormat="1">
      <alignment shrinkToFit="0" vertical="bottom" wrapText="0"/>
    </xf>
    <xf borderId="15" fillId="3" fontId="30" numFmtId="0" xfId="0" applyAlignment="1" applyBorder="1" applyFont="1">
      <alignment readingOrder="0" shrinkToFit="0" vertical="bottom" wrapText="1"/>
    </xf>
    <xf borderId="1" fillId="3" fontId="34" numFmtId="170" xfId="0" applyAlignment="1" applyBorder="1" applyFont="1" applyNumberFormat="1">
      <alignment horizontal="right" readingOrder="0"/>
    </xf>
    <xf borderId="1" fillId="0" fontId="30" numFmtId="0" xfId="0" applyAlignment="1" applyBorder="1" applyFont="1">
      <alignment horizontal="left" shrinkToFit="0" vertical="bottom" wrapText="1"/>
    </xf>
    <xf borderId="7" fillId="0" fontId="34" numFmtId="170" xfId="0" applyAlignment="1" applyBorder="1" applyFont="1" applyNumberFormat="1">
      <alignment readingOrder="0" shrinkToFit="0" vertical="bottom" wrapText="0"/>
    </xf>
    <xf borderId="1" fillId="3" fontId="34" numFmtId="170" xfId="0" applyAlignment="1" applyBorder="1" applyFont="1" applyNumberFormat="1">
      <alignment horizontal="left" readingOrder="0"/>
    </xf>
    <xf borderId="18" fillId="0" fontId="34" numFmtId="170" xfId="0" applyAlignment="1" applyBorder="1" applyFont="1" applyNumberFormat="1">
      <alignment readingOrder="0" shrinkToFit="0" vertical="bottom" wrapText="0"/>
    </xf>
    <xf borderId="19" fillId="5" fontId="31" numFmtId="0" xfId="0" applyAlignment="1" applyBorder="1" applyFont="1">
      <alignment shrinkToFit="0" vertical="bottom" wrapText="1"/>
    </xf>
    <xf borderId="19" fillId="5" fontId="30" numFmtId="170" xfId="0" applyAlignment="1" applyBorder="1" applyFont="1" applyNumberFormat="1">
      <alignment shrinkToFit="0" vertical="bottom" wrapText="0"/>
    </xf>
    <xf borderId="20" fillId="3" fontId="32" numFmtId="0" xfId="0" applyAlignment="1" applyBorder="1" applyFont="1">
      <alignment shrinkToFit="0" vertical="bottom" wrapText="1"/>
    </xf>
    <xf borderId="12" fillId="0" fontId="30" numFmtId="170" xfId="0" applyAlignment="1" applyBorder="1" applyFont="1" applyNumberFormat="1">
      <alignment shrinkToFit="0" vertical="bottom" wrapText="0"/>
    </xf>
    <xf borderId="21" fillId="0" fontId="30" numFmtId="170" xfId="0" applyAlignment="1" applyBorder="1" applyFont="1" applyNumberFormat="1">
      <alignment shrinkToFit="0" vertical="bottom" wrapText="0"/>
    </xf>
    <xf borderId="1" fillId="0" fontId="31" numFmtId="0" xfId="0" applyAlignment="1" applyBorder="1" applyFont="1">
      <alignment shrinkToFit="0" vertical="bottom" wrapText="1"/>
    </xf>
    <xf borderId="9" fillId="0" fontId="30" numFmtId="170" xfId="0" applyAlignment="1" applyBorder="1" applyFont="1" applyNumberFormat="1">
      <alignment shrinkToFit="0" vertical="bottom" wrapText="0"/>
    </xf>
    <xf borderId="13" fillId="0" fontId="30" numFmtId="170" xfId="0" applyAlignment="1" applyBorder="1" applyFont="1" applyNumberFormat="1">
      <alignment shrinkToFit="0" vertical="bottom" wrapText="0"/>
    </xf>
    <xf borderId="1" fillId="3" fontId="30" numFmtId="0" xfId="0" applyAlignment="1" applyBorder="1" applyFont="1">
      <alignment shrinkToFit="0" vertical="bottom" wrapText="1"/>
    </xf>
    <xf borderId="1" fillId="0" fontId="30" numFmtId="0" xfId="0" applyAlignment="1" applyBorder="1" applyFont="1">
      <alignment shrinkToFit="0" vertical="bottom" wrapText="1"/>
    </xf>
    <xf borderId="0" fillId="3" fontId="34" numFmtId="170" xfId="0" applyAlignment="1" applyFont="1" applyNumberFormat="1">
      <alignment horizontal="right" readingOrder="0"/>
    </xf>
    <xf borderId="19" fillId="5" fontId="19" numFmtId="0" xfId="0" applyAlignment="1" applyBorder="1" applyFont="1">
      <alignment shrinkToFit="0" vertical="bottom" wrapText="1"/>
    </xf>
    <xf borderId="20" fillId="5" fontId="31" numFmtId="0" xfId="0" applyAlignment="1" applyBorder="1" applyFont="1">
      <alignment shrinkToFit="0" vertical="bottom" wrapText="1"/>
    </xf>
    <xf borderId="20" fillId="5" fontId="30" numFmtId="170" xfId="0" applyAlignment="1" applyBorder="1" applyFont="1" applyNumberFormat="1">
      <alignment shrinkToFit="0" vertical="bottom" wrapText="0"/>
    </xf>
    <xf borderId="22" fillId="5" fontId="30" numFmtId="170" xfId="0" applyAlignment="1" applyBorder="1" applyFont="1" applyNumberFormat="1">
      <alignment shrinkToFit="0" vertical="bottom" wrapText="0"/>
    </xf>
    <xf borderId="23" fillId="5" fontId="30" numFmtId="170" xfId="0" applyAlignment="1" applyBorder="1" applyFont="1" applyNumberFormat="1">
      <alignment shrinkToFit="0" vertical="bottom" wrapText="0"/>
    </xf>
    <xf borderId="24" fillId="5" fontId="31" numFmtId="0" xfId="0" applyAlignment="1" applyBorder="1" applyFont="1">
      <alignment shrinkToFit="0" vertical="bottom" wrapText="1"/>
    </xf>
    <xf borderId="25" fillId="5" fontId="30" numFmtId="170" xfId="0" applyAlignment="1" applyBorder="1" applyFont="1" applyNumberFormat="1">
      <alignment shrinkToFit="0" vertical="bottom" wrapText="0"/>
    </xf>
    <xf borderId="24" fillId="5" fontId="30" numFmtId="170" xfId="0" applyAlignment="1" applyBorder="1" applyFont="1" applyNumberFormat="1">
      <alignment shrinkToFit="0" vertical="bottom" wrapText="0"/>
    </xf>
    <xf borderId="26" fillId="5" fontId="30" numFmtId="170" xfId="0" applyAlignment="1" applyBorder="1" applyFont="1" applyNumberFormat="1">
      <alignment shrinkToFit="0" vertical="bottom" wrapText="0"/>
    </xf>
    <xf borderId="6" fillId="5" fontId="30" numFmtId="170" xfId="0" applyAlignment="1" applyBorder="1" applyFont="1" applyNumberFormat="1">
      <alignment shrinkToFit="0" vertical="bottom" wrapText="0"/>
    </xf>
    <xf borderId="0" fillId="0" fontId="35" numFmtId="0" xfId="0" applyAlignment="1" applyFont="1">
      <alignment shrinkToFit="0" vertical="bottom" wrapText="0"/>
    </xf>
    <xf borderId="0" fillId="0" fontId="36" numFmtId="0" xfId="0" applyAlignment="1" applyFont="1">
      <alignment shrinkToFit="0" vertical="bottom" wrapText="0"/>
    </xf>
    <xf borderId="1" fillId="5" fontId="30" numFmtId="170" xfId="0" applyAlignment="1" applyBorder="1" applyFont="1" applyNumberFormat="1">
      <alignment readingOrder="0" shrinkToFit="0" vertical="bottom" wrapText="0"/>
    </xf>
    <xf borderId="0" fillId="0" fontId="27" numFmtId="0" xfId="0" applyAlignment="1" applyFont="1">
      <alignment shrinkToFit="0" vertical="bottom" wrapText="0"/>
    </xf>
    <xf borderId="0" fillId="0" fontId="27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explosion val="0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'Start Up'!$I$32:$I$35</c:f>
            </c:strRef>
          </c:cat>
          <c:val>
            <c:numRef>
              <c:f>'Start Up'!$J$32:$J$35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Sheet1!$D$6:$D$7</c:f>
            </c:strRef>
          </c:cat>
          <c:val>
            <c:numRef>
              <c:f>Sheet1!$E$6:$E$7</c:f>
              <c:numCache/>
            </c:numRef>
          </c:val>
        </c:ser>
        <c:axId val="1318254690"/>
        <c:axId val="981418077"/>
      </c:barChart>
      <c:catAx>
        <c:axId val="1318254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418077"/>
      </c:catAx>
      <c:valAx>
        <c:axId val="981418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Cash Flows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254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27</xdr:row>
      <xdr:rowOff>209550</xdr:rowOff>
    </xdr:from>
    <xdr:ext cx="5715000" cy="3533775"/>
    <xdr:graphicFrame>
      <xdr:nvGraphicFramePr>
        <xdr:cNvPr id="100343304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0</xdr:row>
      <xdr:rowOff>19050</xdr:rowOff>
    </xdr:from>
    <xdr:ext cx="5715000" cy="3533775"/>
    <xdr:graphicFrame>
      <xdr:nvGraphicFramePr>
        <xdr:cNvPr id="122212886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514350</xdr:colOff>
      <xdr:row>35</xdr:row>
      <xdr:rowOff>114300</xdr:rowOff>
    </xdr:from>
    <xdr:ext cx="3409950" cy="933450"/>
    <xdr:sp>
      <xdr:nvSpPr>
        <xdr:cNvPr id="3" name="Shape 3"/>
        <xdr:cNvSpPr/>
      </xdr:nvSpPr>
      <xdr:spPr>
        <a:xfrm>
          <a:off x="3645788" y="3318038"/>
          <a:ext cx="3400425" cy="923925"/>
        </a:xfrm>
        <a:prstGeom prst="rect">
          <a:avLst/>
        </a:prstGeom>
        <a:solidFill>
          <a:schemeClr val="accent6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Computing Markup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(Selling Price - Cost to Produce)/Cost to Produce = Markup Percentage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(Desired Markup x Total Variable Costs) + Total Variable Costs = Price Quote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60.43"/>
    <col customWidth="1" min="3" max="3" width="19.14"/>
    <col customWidth="1" min="4" max="4" width="5.29"/>
    <col customWidth="1" min="5" max="5" width="9.14"/>
    <col customWidth="1" min="6" max="6" width="9.57"/>
    <col customWidth="1" min="7" max="7" width="9.14"/>
    <col customWidth="1" min="8" max="8" width="0.43"/>
    <col customWidth="1" min="9" max="9" width="25.86"/>
    <col customWidth="1" min="10" max="10" width="26.14"/>
    <col customWidth="1" min="11" max="26" width="10.0"/>
  </cols>
  <sheetData>
    <row r="1" ht="18.0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5" t="s">
        <v>2</v>
      </c>
      <c r="B2" s="3" t="s">
        <v>3</v>
      </c>
      <c r="C2" s="6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0.25" customHeight="1">
      <c r="A3" s="7" t="s">
        <v>5</v>
      </c>
      <c r="B3" s="7" t="s">
        <v>6</v>
      </c>
      <c r="C3" s="8">
        <v>1.0E9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0.25" customHeight="1">
      <c r="A4" s="9"/>
      <c r="B4" s="10" t="s">
        <v>7</v>
      </c>
      <c r="C4" s="11">
        <f>SUM(C3)</f>
        <v>1000000000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0.25" customHeight="1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12" t="s">
        <v>8</v>
      </c>
      <c r="B6" s="13" t="s">
        <v>3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15" t="s">
        <v>9</v>
      </c>
      <c r="B7" s="7" t="s">
        <v>10</v>
      </c>
      <c r="C7" s="16">
        <v>9000.0</v>
      </c>
      <c r="D7" s="4"/>
      <c r="E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0" customHeight="1">
      <c r="A8" s="7" t="s">
        <v>11</v>
      </c>
      <c r="B8" s="7" t="s">
        <v>12</v>
      </c>
      <c r="C8" s="16">
        <v>200.0</v>
      </c>
      <c r="D8" s="4"/>
      <c r="E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0" customHeight="1">
      <c r="A9" s="17" t="s">
        <v>13</v>
      </c>
      <c r="B9" s="18"/>
      <c r="C9" s="8">
        <v>1700.0</v>
      </c>
      <c r="D9" s="4"/>
      <c r="E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0" customHeight="1">
      <c r="A10" s="17" t="s">
        <v>14</v>
      </c>
      <c r="B10" s="18"/>
      <c r="C10" s="8">
        <v>1500.0</v>
      </c>
      <c r="D10" s="4"/>
      <c r="E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0" customHeight="1">
      <c r="A11" s="17" t="s">
        <v>15</v>
      </c>
      <c r="B11" s="18"/>
      <c r="C11" s="8">
        <v>10.0</v>
      </c>
      <c r="D11" s="4"/>
      <c r="E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0" customHeight="1">
      <c r="A12" s="17" t="s">
        <v>16</v>
      </c>
      <c r="B12" s="17" t="s">
        <v>17</v>
      </c>
      <c r="C12" s="8">
        <v>15000.0</v>
      </c>
      <c r="D12" s="4"/>
      <c r="E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0" customHeight="1">
      <c r="A13" s="2"/>
      <c r="B13" s="19" t="s">
        <v>18</v>
      </c>
      <c r="C13" s="14">
        <f>SUM(C7:C12)</f>
        <v>27410</v>
      </c>
      <c r="D13" s="4"/>
      <c r="E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0" customHeight="1">
      <c r="A14" s="18"/>
      <c r="B14" s="18"/>
      <c r="C14" s="20"/>
      <c r="D14" s="4"/>
      <c r="E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0" customHeight="1">
      <c r="A15" s="21" t="s">
        <v>19</v>
      </c>
      <c r="B15" s="3" t="s">
        <v>3</v>
      </c>
      <c r="C15" s="14"/>
      <c r="D15" s="4"/>
      <c r="E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0" customHeight="1">
      <c r="A16" s="7" t="s">
        <v>20</v>
      </c>
      <c r="B16" s="7" t="s">
        <v>21</v>
      </c>
      <c r="C16" s="8">
        <v>10000.0</v>
      </c>
      <c r="D16" s="4"/>
      <c r="E16" s="4"/>
      <c r="F16" s="2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0" customHeight="1">
      <c r="A17" s="17" t="s">
        <v>22</v>
      </c>
      <c r="B17" s="7" t="s">
        <v>23</v>
      </c>
      <c r="C17" s="16">
        <v>250.0</v>
      </c>
      <c r="D17" s="4"/>
      <c r="E17" s="4"/>
      <c r="F17" s="2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0" customHeight="1">
      <c r="A18" s="7" t="s">
        <v>24</v>
      </c>
      <c r="B18" s="7" t="s">
        <v>25</v>
      </c>
      <c r="C18" s="16">
        <v>500.0</v>
      </c>
      <c r="D18" s="4"/>
      <c r="E18" s="4"/>
      <c r="F18" s="2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0" customHeight="1">
      <c r="A19" s="7" t="s">
        <v>26</v>
      </c>
      <c r="B19" s="7" t="s">
        <v>27</v>
      </c>
      <c r="C19" s="16">
        <v>500.0</v>
      </c>
      <c r="D19" s="4"/>
      <c r="E19" s="4"/>
      <c r="F19" s="2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0" customHeight="1">
      <c r="A20" s="7" t="s">
        <v>28</v>
      </c>
      <c r="B20" s="7"/>
      <c r="C20" s="8">
        <v>2000.0</v>
      </c>
      <c r="D20" s="4"/>
      <c r="E20" s="4"/>
      <c r="F20" s="2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0" customHeight="1">
      <c r="A21" s="7" t="s">
        <v>29</v>
      </c>
      <c r="B21" s="18"/>
      <c r="C21" s="16">
        <v>150.0</v>
      </c>
      <c r="D21" s="4"/>
      <c r="E21" s="4"/>
      <c r="F21" s="2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0" customHeight="1">
      <c r="A22" s="7" t="s">
        <v>30</v>
      </c>
      <c r="B22" s="18"/>
      <c r="C22" s="16">
        <v>200.0</v>
      </c>
      <c r="D22" s="4"/>
      <c r="E22" s="4"/>
      <c r="F22" s="2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0" customHeight="1">
      <c r="A23" s="7" t="s">
        <v>31</v>
      </c>
      <c r="B23" s="18"/>
      <c r="C23" s="8">
        <v>500.0</v>
      </c>
      <c r="D23" s="4"/>
      <c r="E23" s="4"/>
      <c r="F23" s="2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0" customHeight="1">
      <c r="A24" s="17" t="s">
        <v>32</v>
      </c>
      <c r="B24" s="18"/>
      <c r="C24" s="8">
        <v>1000.0</v>
      </c>
      <c r="D24" s="4"/>
      <c r="E24" s="4"/>
      <c r="F24" s="2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0" customHeight="1">
      <c r="A25" s="17" t="s">
        <v>33</v>
      </c>
      <c r="B25" s="18"/>
      <c r="C25" s="8">
        <v>200.0</v>
      </c>
      <c r="D25" s="4"/>
      <c r="E25" s="4"/>
      <c r="F25" s="2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0" customHeight="1">
      <c r="A26" s="17" t="s">
        <v>34</v>
      </c>
      <c r="B26" s="18"/>
      <c r="C26" s="8">
        <v>2700.0</v>
      </c>
      <c r="D26" s="4"/>
      <c r="E26" s="4"/>
      <c r="F26" s="2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0" customHeight="1">
      <c r="A27" s="17" t="s">
        <v>35</v>
      </c>
      <c r="B27" s="18"/>
      <c r="C27" s="8">
        <v>230.0</v>
      </c>
      <c r="D27" s="4"/>
      <c r="E27" s="4"/>
      <c r="F27" s="2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0" customHeight="1">
      <c r="A28" s="17" t="s">
        <v>36</v>
      </c>
      <c r="B28" s="18"/>
      <c r="C28" s="8">
        <v>2000.0</v>
      </c>
      <c r="D28" s="4"/>
      <c r="E28" s="4"/>
      <c r="F28" s="2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0" customHeight="1">
      <c r="A29" s="2"/>
      <c r="B29" s="19" t="s">
        <v>37</v>
      </c>
      <c r="C29" s="14">
        <f>SUM(C16:C28)</f>
        <v>20230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0" customHeight="1">
      <c r="A30" s="18"/>
      <c r="B30" s="18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0" customHeight="1">
      <c r="A31" s="2" t="s">
        <v>38</v>
      </c>
      <c r="B31" s="2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0" customHeight="1">
      <c r="A32" s="18" t="s">
        <v>39</v>
      </c>
      <c r="B32" s="18"/>
      <c r="C32" s="8">
        <v>5000.0</v>
      </c>
      <c r="D32" s="4"/>
      <c r="E32" s="4"/>
      <c r="F32" s="4"/>
      <c r="G32" s="4"/>
      <c r="H32" s="4"/>
      <c r="I32" s="23" t="s">
        <v>18</v>
      </c>
      <c r="J32" s="24">
        <v>27410.0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0" customHeight="1">
      <c r="A33" s="25" t="s">
        <v>40</v>
      </c>
      <c r="B33" s="26" t="s">
        <v>41</v>
      </c>
      <c r="C33" s="8">
        <v>108500.0</v>
      </c>
      <c r="D33" s="4"/>
      <c r="E33" s="4"/>
      <c r="F33" s="4"/>
      <c r="G33" s="4"/>
      <c r="H33" s="4"/>
      <c r="I33" s="27" t="s">
        <v>37</v>
      </c>
      <c r="J33" s="28">
        <v>20230.0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0" customHeight="1">
      <c r="A34" s="18" t="s">
        <v>42</v>
      </c>
      <c r="B34" s="18"/>
      <c r="C34" s="8">
        <v>50000.0</v>
      </c>
      <c r="D34" s="4"/>
      <c r="E34" s="4"/>
      <c r="F34" s="4"/>
      <c r="G34" s="4"/>
      <c r="H34" s="4"/>
      <c r="I34" s="29" t="s">
        <v>43</v>
      </c>
      <c r="J34" s="28">
        <v>243500.0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0" customHeight="1">
      <c r="A35" s="25" t="s">
        <v>44</v>
      </c>
      <c r="B35" s="18"/>
      <c r="C35" s="8">
        <v>80000.0</v>
      </c>
      <c r="D35" s="4"/>
      <c r="E35" s="4"/>
      <c r="F35" s="4"/>
      <c r="G35" s="4"/>
      <c r="H35" s="4"/>
      <c r="I35" s="29" t="s">
        <v>45</v>
      </c>
      <c r="J35" s="28">
        <v>1015000.0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0" customHeight="1">
      <c r="A36" s="7"/>
      <c r="B36" s="18"/>
      <c r="C36" s="16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0" customHeight="1">
      <c r="A37" s="2"/>
      <c r="B37" s="30" t="s">
        <v>43</v>
      </c>
      <c r="C37" s="14">
        <f>SUM(C32:C36)</f>
        <v>243500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0" customHeight="1">
      <c r="A38" s="18"/>
      <c r="B38" s="18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0" customHeight="1">
      <c r="A39" s="2" t="s">
        <v>46</v>
      </c>
      <c r="B39" s="2"/>
      <c r="C39" s="1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0" customHeight="1">
      <c r="A40" s="25" t="s">
        <v>47</v>
      </c>
      <c r="B40" s="15" t="s">
        <v>48</v>
      </c>
      <c r="C40" s="8">
        <v>500000.0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0" customHeight="1">
      <c r="A41" s="18" t="s">
        <v>49</v>
      </c>
      <c r="B41" s="26" t="s">
        <v>50</v>
      </c>
      <c r="C41" s="8">
        <v>60000.0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0" customHeight="1">
      <c r="A42" s="18" t="s">
        <v>51</v>
      </c>
      <c r="B42" s="31"/>
      <c r="C42" s="8">
        <v>35000.0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0" customHeight="1">
      <c r="A43" s="18" t="s">
        <v>52</v>
      </c>
      <c r="B43" s="18"/>
      <c r="C43" s="8">
        <v>420000.0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0" customHeight="1">
      <c r="A44" s="2"/>
      <c r="B44" s="30" t="s">
        <v>45</v>
      </c>
      <c r="C44" s="14">
        <f>SUM(C40:C43)</f>
        <v>1015000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8.0" customHeight="1">
      <c r="A45" s="2"/>
      <c r="B45" s="32" t="s">
        <v>53</v>
      </c>
      <c r="C45" s="14">
        <f>SUM(C13,C29,C37,C44)</f>
        <v>1306140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8.0" customHeight="1">
      <c r="A46" s="18"/>
      <c r="B46" s="18"/>
      <c r="C46" s="2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0" customHeight="1">
      <c r="A47" s="33" t="s">
        <v>54</v>
      </c>
      <c r="B47" s="2"/>
      <c r="C47" s="1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0" customHeight="1">
      <c r="A48" s="17" t="s">
        <v>55</v>
      </c>
      <c r="B48" s="34" t="s">
        <v>56</v>
      </c>
      <c r="C48" s="8">
        <v>7500.0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0" customHeight="1">
      <c r="A49" s="17" t="s">
        <v>57</v>
      </c>
      <c r="B49" s="7"/>
      <c r="C49" s="8">
        <v>100000.0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8.0" customHeight="1">
      <c r="A50" s="17" t="s">
        <v>58</v>
      </c>
      <c r="B50" s="7"/>
      <c r="C50" s="8">
        <v>500000.0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0" customHeight="1">
      <c r="A51" s="2"/>
      <c r="B51" s="35" t="s">
        <v>59</v>
      </c>
      <c r="C51" s="14">
        <f>SUM(C48:C50)</f>
        <v>607500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8.0" customHeight="1">
      <c r="A52" s="2"/>
      <c r="B52" s="36" t="s">
        <v>60</v>
      </c>
      <c r="C52" s="14">
        <f>SUM(C45,-C51)</f>
        <v>698640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37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37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3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3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38"/>
      <c r="F81" s="38"/>
      <c r="G81" s="38"/>
      <c r="H81" s="38"/>
      <c r="I81" s="38"/>
      <c r="J81" s="38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38"/>
      <c r="F82" s="38"/>
      <c r="G82" s="38"/>
      <c r="H82" s="38"/>
      <c r="I82" s="38"/>
      <c r="J82" s="38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2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2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2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2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2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printOptions/>
  <pageMargins bottom="0.75" footer="0.0" header="0.0" left="0.7" right="0.7" top="0.75"/>
  <pageSetup orientation="landscape"/>
  <headerFooter>
    <oddHeader>&amp;C Start-Up Expenses </oddHeader>
    <oddFooter>&amp;CCreated by the Sitka Business Resource Center at Sitka Works!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86"/>
    <col customWidth="1" min="3" max="3" width="18.0"/>
    <col customWidth="1" min="5" max="5" width="29.86"/>
  </cols>
  <sheetData>
    <row r="1">
      <c r="A1" s="39" t="s">
        <v>61</v>
      </c>
      <c r="B1" s="39" t="s">
        <v>62</v>
      </c>
      <c r="C1" s="39" t="s">
        <v>63</v>
      </c>
      <c r="D1" s="40"/>
      <c r="E1" s="39" t="s">
        <v>64</v>
      </c>
    </row>
    <row r="2">
      <c r="A2" s="41">
        <v>46023.0</v>
      </c>
      <c r="B2" s="42">
        <v>5.36E8</v>
      </c>
      <c r="C2" s="42">
        <v>0.0</v>
      </c>
      <c r="D2" s="43"/>
      <c r="E2" s="42">
        <v>-5.36E8</v>
      </c>
    </row>
    <row r="3">
      <c r="A3" s="41">
        <v>46388.0</v>
      </c>
      <c r="B3" s="42">
        <v>8.52E8</v>
      </c>
      <c r="C3" s="42">
        <v>1.1715E9</v>
      </c>
      <c r="D3" s="43"/>
      <c r="E3" s="42">
        <f t="shared" ref="E3:E4" si="1">(C3-B3)</f>
        <v>319500000</v>
      </c>
    </row>
    <row r="4">
      <c r="A4" s="41">
        <v>46753.0</v>
      </c>
      <c r="B4" s="42">
        <v>1.252E9</v>
      </c>
      <c r="C4" s="42">
        <v>1.7215E9</v>
      </c>
      <c r="D4" s="43"/>
      <c r="E4" s="42">
        <f t="shared" si="1"/>
        <v>469500000</v>
      </c>
    </row>
    <row r="5">
      <c r="A5" s="43"/>
      <c r="B5" s="44">
        <f t="shared" ref="B5:C5" si="2">SUM(B2:B4)</f>
        <v>2640000000</v>
      </c>
      <c r="C5" s="44">
        <f t="shared" si="2"/>
        <v>2893000000</v>
      </c>
      <c r="D5" s="45" t="s">
        <v>65</v>
      </c>
      <c r="E5" s="44">
        <f>SUM(E2:E4)</f>
        <v>253000000</v>
      </c>
    </row>
    <row r="6">
      <c r="A6" s="43"/>
      <c r="B6" s="43"/>
      <c r="C6" s="43"/>
      <c r="D6" s="45" t="s">
        <v>66</v>
      </c>
      <c r="E6" s="46">
        <f>XIRR(E2:E4,A2:A4)</f>
        <v>0.2802636775</v>
      </c>
    </row>
    <row r="7">
      <c r="A7" s="43"/>
      <c r="B7" s="43"/>
      <c r="C7" s="43"/>
      <c r="D7" s="45" t="s">
        <v>67</v>
      </c>
      <c r="E7" s="47">
        <v>0.0958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11.86"/>
    <col customWidth="1" min="3" max="3" width="12.57"/>
    <col customWidth="1" min="4" max="4" width="13.14"/>
    <col customWidth="1" min="5" max="5" width="14.14"/>
    <col customWidth="1" min="6" max="6" width="12.29"/>
    <col customWidth="1" min="7" max="7" width="13.57"/>
    <col customWidth="1" min="8" max="8" width="14.29"/>
    <col customWidth="1" min="9" max="9" width="14.71"/>
    <col customWidth="1" min="10" max="10" width="14.57"/>
    <col customWidth="1" min="11" max="11" width="14.43"/>
    <col customWidth="1" min="12" max="12" width="13.86"/>
    <col customWidth="1" min="13" max="13" width="14.0"/>
    <col customWidth="1" min="14" max="14" width="15.29"/>
    <col customWidth="1" min="15" max="26" width="10.0"/>
  </cols>
  <sheetData>
    <row r="1" ht="16.5" customHeight="1">
      <c r="A1" s="48" t="s">
        <v>68</v>
      </c>
      <c r="B1" s="49">
        <v>2026.0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4"/>
      <c r="B2" s="5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53" t="s">
        <v>69</v>
      </c>
      <c r="B3" s="54" t="s">
        <v>70</v>
      </c>
      <c r="C3" s="54" t="s">
        <v>71</v>
      </c>
      <c r="D3" s="54" t="s">
        <v>72</v>
      </c>
      <c r="E3" s="54" t="s">
        <v>73</v>
      </c>
      <c r="F3" s="54" t="s">
        <v>74</v>
      </c>
      <c r="G3" s="54" t="s">
        <v>75</v>
      </c>
      <c r="H3" s="54" t="s">
        <v>76</v>
      </c>
      <c r="I3" s="54" t="s">
        <v>77</v>
      </c>
      <c r="J3" s="54" t="s">
        <v>78</v>
      </c>
      <c r="K3" s="54" t="s">
        <v>79</v>
      </c>
      <c r="L3" s="54" t="s">
        <v>80</v>
      </c>
      <c r="M3" s="54" t="s">
        <v>81</v>
      </c>
      <c r="N3" s="55" t="s">
        <v>82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56" t="s">
        <v>83</v>
      </c>
      <c r="B4" s="57">
        <v>0.0</v>
      </c>
      <c r="C4" s="57">
        <v>1500.0</v>
      </c>
      <c r="D4" s="57">
        <v>1500.0</v>
      </c>
      <c r="E4" s="57">
        <v>1200.0</v>
      </c>
      <c r="F4" s="57">
        <v>1200.0</v>
      </c>
      <c r="G4" s="57">
        <v>1000.0</v>
      </c>
      <c r="H4" s="57">
        <v>1000.0</v>
      </c>
      <c r="I4" s="57">
        <v>1000.0</v>
      </c>
      <c r="J4" s="57">
        <v>1200.0</v>
      </c>
      <c r="K4" s="57">
        <v>1400.0</v>
      </c>
      <c r="L4" s="57">
        <v>1500.0</v>
      </c>
      <c r="M4" s="57">
        <v>1700.0</v>
      </c>
      <c r="N4" s="58">
        <f t="shared" ref="N4:N7" si="1">SUM(B4:M4)</f>
        <v>14200</v>
      </c>
      <c r="O4" s="59" t="s">
        <v>84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60" t="s">
        <v>85</v>
      </c>
      <c r="B5" s="61">
        <v>0.0</v>
      </c>
      <c r="C5" s="61">
        <v>0.0</v>
      </c>
      <c r="D5" s="61">
        <v>0.0</v>
      </c>
      <c r="E5" s="61">
        <v>0.0</v>
      </c>
      <c r="F5" s="61">
        <v>0.0</v>
      </c>
      <c r="G5" s="61">
        <v>0.0</v>
      </c>
      <c r="H5" s="57">
        <v>1000.0</v>
      </c>
      <c r="I5" s="57">
        <v>700.0</v>
      </c>
      <c r="J5" s="57">
        <v>500.0</v>
      </c>
      <c r="K5" s="57">
        <v>500.0</v>
      </c>
      <c r="L5" s="57">
        <v>500.0</v>
      </c>
      <c r="M5" s="57">
        <v>1000.0</v>
      </c>
      <c r="N5" s="58">
        <f t="shared" si="1"/>
        <v>4200</v>
      </c>
      <c r="O5" s="59" t="s">
        <v>86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62" t="s">
        <v>87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4">
        <f t="shared" si="1"/>
        <v>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65" t="s">
        <v>88</v>
      </c>
      <c r="B7" s="66">
        <f t="shared" ref="B7:M7" si="2">SUM(B4:B6)</f>
        <v>0</v>
      </c>
      <c r="C7" s="66">
        <f t="shared" si="2"/>
        <v>1500</v>
      </c>
      <c r="D7" s="66">
        <f t="shared" si="2"/>
        <v>1500</v>
      </c>
      <c r="E7" s="66">
        <f t="shared" si="2"/>
        <v>1200</v>
      </c>
      <c r="F7" s="66">
        <f t="shared" si="2"/>
        <v>1200</v>
      </c>
      <c r="G7" s="66">
        <f t="shared" si="2"/>
        <v>1000</v>
      </c>
      <c r="H7" s="66">
        <f t="shared" si="2"/>
        <v>2000</v>
      </c>
      <c r="I7" s="66">
        <f t="shared" si="2"/>
        <v>1700</v>
      </c>
      <c r="J7" s="66">
        <f t="shared" si="2"/>
        <v>1700</v>
      </c>
      <c r="K7" s="66">
        <f t="shared" si="2"/>
        <v>1900</v>
      </c>
      <c r="L7" s="66">
        <f t="shared" si="2"/>
        <v>2000</v>
      </c>
      <c r="M7" s="66">
        <f t="shared" si="2"/>
        <v>2700</v>
      </c>
      <c r="N7" s="66">
        <f t="shared" si="1"/>
        <v>18400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/>
      <c r="B8" s="4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53" t="s">
        <v>89</v>
      </c>
      <c r="B9" s="68"/>
      <c r="C9" s="69"/>
      <c r="D9" s="4"/>
      <c r="E9" s="4"/>
      <c r="F9" s="4"/>
      <c r="G9" s="4"/>
      <c r="H9" s="67"/>
      <c r="I9" s="67"/>
      <c r="J9" s="67"/>
      <c r="K9" s="67"/>
      <c r="L9" s="67"/>
      <c r="M9" s="67"/>
      <c r="N9" s="67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70" t="str">
        <f t="shared" ref="A10:A12" si="3">A4</f>
        <v>Product/service 1/Car</v>
      </c>
      <c r="B10" s="71">
        <v>55000.0</v>
      </c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70" t="str">
        <f t="shared" si="3"/>
        <v>Product/service 2/chips</v>
      </c>
      <c r="B11" s="75">
        <v>1000.0</v>
      </c>
      <c r="C11" s="67"/>
      <c r="D11" s="4"/>
      <c r="E11" s="4"/>
      <c r="F11" s="4"/>
      <c r="G11" s="4"/>
      <c r="H11" s="73"/>
      <c r="I11" s="73"/>
      <c r="J11" s="73"/>
      <c r="K11" s="73"/>
      <c r="L11" s="73"/>
      <c r="M11" s="73"/>
      <c r="N11" s="7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70" t="str">
        <f t="shared" si="3"/>
        <v>Product/service 4</v>
      </c>
      <c r="B12" s="75"/>
      <c r="C12" s="76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67"/>
      <c r="C13" s="67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53" t="s">
        <v>90</v>
      </c>
      <c r="B14" s="77" t="s">
        <v>91</v>
      </c>
      <c r="C14" s="55"/>
      <c r="D14" s="55"/>
      <c r="E14" s="55"/>
      <c r="F14" s="78"/>
      <c r="G14" s="78"/>
      <c r="H14" s="78"/>
      <c r="I14" s="78"/>
      <c r="J14" s="78"/>
      <c r="K14" s="78"/>
      <c r="L14" s="78"/>
      <c r="M14" s="78"/>
      <c r="N14" s="78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70" t="str">
        <f t="shared" ref="A15:A17" si="4">A4</f>
        <v>Product/service 1/Car</v>
      </c>
      <c r="B15" s="79">
        <f t="shared" ref="B15:B17" si="5">SUM(B10*B4)</f>
        <v>0</v>
      </c>
      <c r="C15" s="79">
        <f t="shared" ref="C15:C17" si="6">SUM(B10*C4)</f>
        <v>82500000</v>
      </c>
      <c r="D15" s="79">
        <f t="shared" ref="D15:D17" si="7">SUM(B10*D4)</f>
        <v>82500000</v>
      </c>
      <c r="E15" s="79">
        <f t="shared" ref="E15:E17" si="8">SUM(B10*E4)</f>
        <v>66000000</v>
      </c>
      <c r="F15" s="79">
        <f t="shared" ref="F15:F17" si="9">SUM(B10*F4)</f>
        <v>66000000</v>
      </c>
      <c r="G15" s="79">
        <f t="shared" ref="G15:G17" si="10">SUM(B10*G4)</f>
        <v>55000000</v>
      </c>
      <c r="H15" s="79">
        <f t="shared" ref="H15:H17" si="11">SUM(B10*H4)</f>
        <v>55000000</v>
      </c>
      <c r="I15" s="79">
        <f t="shared" ref="I15:I17" si="12">SUM(B10*I4)</f>
        <v>55000000</v>
      </c>
      <c r="J15" s="79">
        <f t="shared" ref="J15:J17" si="13">SUM(B10*J4)</f>
        <v>66000000</v>
      </c>
      <c r="K15" s="79">
        <f t="shared" ref="K15:K17" si="14">SUM(B10*K4)</f>
        <v>77000000</v>
      </c>
      <c r="L15" s="79">
        <f t="shared" ref="L15:L17" si="15">SUM(B10*L4)</f>
        <v>82500000</v>
      </c>
      <c r="M15" s="79">
        <f t="shared" ref="M15:M17" si="16">SUM(B10*M4)</f>
        <v>93500000</v>
      </c>
      <c r="N15" s="79">
        <f t="shared" ref="N15:N17" si="17">SUM(B15:M15)</f>
        <v>781000000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70" t="str">
        <f t="shared" si="4"/>
        <v>Product/service 2/chips</v>
      </c>
      <c r="B16" s="79">
        <f t="shared" si="5"/>
        <v>0</v>
      </c>
      <c r="C16" s="79">
        <f t="shared" si="6"/>
        <v>0</v>
      </c>
      <c r="D16" s="79">
        <f t="shared" si="7"/>
        <v>0</v>
      </c>
      <c r="E16" s="79">
        <f t="shared" si="8"/>
        <v>0</v>
      </c>
      <c r="F16" s="79">
        <f t="shared" si="9"/>
        <v>0</v>
      </c>
      <c r="G16" s="79">
        <f t="shared" si="10"/>
        <v>0</v>
      </c>
      <c r="H16" s="79">
        <f t="shared" si="11"/>
        <v>1000000</v>
      </c>
      <c r="I16" s="79">
        <f t="shared" si="12"/>
        <v>700000</v>
      </c>
      <c r="J16" s="79">
        <f t="shared" si="13"/>
        <v>500000</v>
      </c>
      <c r="K16" s="79">
        <f t="shared" si="14"/>
        <v>500000</v>
      </c>
      <c r="L16" s="79">
        <f t="shared" si="15"/>
        <v>500000</v>
      </c>
      <c r="M16" s="79">
        <f t="shared" si="16"/>
        <v>1000000</v>
      </c>
      <c r="N16" s="79">
        <f t="shared" si="17"/>
        <v>4200000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80" t="str">
        <f t="shared" si="4"/>
        <v>Product/service 4</v>
      </c>
      <c r="B17" s="81">
        <f t="shared" si="5"/>
        <v>0</v>
      </c>
      <c r="C17" s="81">
        <f t="shared" si="6"/>
        <v>0</v>
      </c>
      <c r="D17" s="81">
        <f t="shared" si="7"/>
        <v>0</v>
      </c>
      <c r="E17" s="81">
        <f t="shared" si="8"/>
        <v>0</v>
      </c>
      <c r="F17" s="81">
        <f t="shared" si="9"/>
        <v>0</v>
      </c>
      <c r="G17" s="81">
        <f t="shared" si="10"/>
        <v>0</v>
      </c>
      <c r="H17" s="81">
        <f t="shared" si="11"/>
        <v>0</v>
      </c>
      <c r="I17" s="81">
        <f t="shared" si="12"/>
        <v>0</v>
      </c>
      <c r="J17" s="81">
        <f t="shared" si="13"/>
        <v>0</v>
      </c>
      <c r="K17" s="81">
        <f t="shared" si="14"/>
        <v>0</v>
      </c>
      <c r="L17" s="81">
        <f t="shared" si="15"/>
        <v>0</v>
      </c>
      <c r="M17" s="81">
        <f t="shared" si="16"/>
        <v>0</v>
      </c>
      <c r="N17" s="81">
        <f t="shared" si="17"/>
        <v>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65" t="s">
        <v>92</v>
      </c>
      <c r="B18" s="82">
        <f t="shared" ref="B18:N18" si="18">SUM(B15:B17)</f>
        <v>0</v>
      </c>
      <c r="C18" s="82">
        <f t="shared" si="18"/>
        <v>82500000</v>
      </c>
      <c r="D18" s="82">
        <f t="shared" si="18"/>
        <v>82500000</v>
      </c>
      <c r="E18" s="82">
        <f t="shared" si="18"/>
        <v>66000000</v>
      </c>
      <c r="F18" s="82">
        <f t="shared" si="18"/>
        <v>66000000</v>
      </c>
      <c r="G18" s="82">
        <f t="shared" si="18"/>
        <v>55000000</v>
      </c>
      <c r="H18" s="82">
        <f t="shared" si="18"/>
        <v>56000000</v>
      </c>
      <c r="I18" s="82">
        <f t="shared" si="18"/>
        <v>55700000</v>
      </c>
      <c r="J18" s="82">
        <f t="shared" si="18"/>
        <v>66500000</v>
      </c>
      <c r="K18" s="82">
        <f t="shared" si="18"/>
        <v>77500000</v>
      </c>
      <c r="L18" s="82">
        <f t="shared" si="18"/>
        <v>83000000</v>
      </c>
      <c r="M18" s="82">
        <f t="shared" si="18"/>
        <v>94500000</v>
      </c>
      <c r="N18" s="82">
        <f t="shared" si="18"/>
        <v>785200000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53" t="s">
        <v>93</v>
      </c>
      <c r="B20" s="84"/>
      <c r="C20" s="85"/>
      <c r="D20" s="86"/>
      <c r="E20" s="86"/>
      <c r="F20" s="86"/>
      <c r="G20" s="86"/>
      <c r="H20" s="86"/>
      <c r="I20" s="86"/>
      <c r="J20" s="86"/>
      <c r="K20" s="86"/>
      <c r="L20" s="83"/>
      <c r="M20" s="83"/>
      <c r="N20" s="8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70" t="str">
        <f t="shared" ref="A21:A23" si="19">A4</f>
        <v>Product/service 1/Car</v>
      </c>
      <c r="B21" s="87">
        <v>40000.0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70" t="str">
        <f t="shared" si="19"/>
        <v>Product/service 2/chips</v>
      </c>
      <c r="B22" s="87">
        <v>500.0</v>
      </c>
      <c r="C22" s="83"/>
      <c r="D22" s="73"/>
      <c r="E22" s="73"/>
      <c r="F22" s="73"/>
      <c r="G22" s="73"/>
      <c r="H22" s="83"/>
      <c r="I22" s="83"/>
      <c r="J22" s="83"/>
      <c r="K22" s="83"/>
      <c r="L22" s="83"/>
      <c r="M22" s="83"/>
      <c r="N22" s="8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70" t="str">
        <f t="shared" si="19"/>
        <v>Product/service 4</v>
      </c>
      <c r="B23" s="88">
        <v>0.0</v>
      </c>
      <c r="C23" s="72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8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53" t="s">
        <v>94</v>
      </c>
      <c r="B25" s="77" t="s">
        <v>95</v>
      </c>
      <c r="C25" s="55"/>
      <c r="D25" s="55"/>
      <c r="E25" s="55"/>
      <c r="F25" s="89"/>
      <c r="G25" s="89"/>
      <c r="H25" s="89"/>
      <c r="I25" s="89"/>
      <c r="J25" s="89"/>
      <c r="K25" s="89"/>
      <c r="L25" s="89"/>
      <c r="M25" s="89"/>
      <c r="N25" s="8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70" t="str">
        <f t="shared" ref="A26:A28" si="20">A4</f>
        <v>Product/service 1/Car</v>
      </c>
      <c r="B26" s="79">
        <f t="shared" ref="B26:B28" si="21">SUM(B4*B21)</f>
        <v>0</v>
      </c>
      <c r="C26" s="79">
        <f t="shared" ref="C26:C28" si="22">SUM(C4*B21)</f>
        <v>60000000</v>
      </c>
      <c r="D26" s="79">
        <f t="shared" ref="D26:D28" si="23">SUM(D4*B21)</f>
        <v>60000000</v>
      </c>
      <c r="E26" s="79">
        <f t="shared" ref="E26:E28" si="24">SUM(E4*B21)</f>
        <v>48000000</v>
      </c>
      <c r="F26" s="79">
        <f t="shared" ref="F26:F28" si="25">SUM(F4*B21)</f>
        <v>48000000</v>
      </c>
      <c r="G26" s="79">
        <f t="shared" ref="G26:G28" si="26">SUM(G4*B21)</f>
        <v>40000000</v>
      </c>
      <c r="H26" s="79">
        <f t="shared" ref="H26:H28" si="27">SUM(H4*B21)</f>
        <v>40000000</v>
      </c>
      <c r="I26" s="79">
        <f t="shared" ref="I26:I28" si="28">SUM(I4*B21)</f>
        <v>40000000</v>
      </c>
      <c r="J26" s="79">
        <f t="shared" ref="J26:J28" si="29">SUM(J4*B21)</f>
        <v>48000000</v>
      </c>
      <c r="K26" s="79">
        <f t="shared" ref="K26:K28" si="30">SUM(K4*B21)</f>
        <v>56000000</v>
      </c>
      <c r="L26" s="79">
        <f t="shared" ref="L26:L28" si="31">SUM(L4*B21)</f>
        <v>60000000</v>
      </c>
      <c r="M26" s="79">
        <f t="shared" ref="M26:M28" si="32">SUM(M4*B21)</f>
        <v>68000000</v>
      </c>
      <c r="N26" s="90">
        <f t="shared" ref="N26:N28" si="33">SUM(B26:M26)</f>
        <v>568000000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70" t="str">
        <f t="shared" si="20"/>
        <v>Product/service 2/chips</v>
      </c>
      <c r="B27" s="79">
        <f t="shared" si="21"/>
        <v>0</v>
      </c>
      <c r="C27" s="79">
        <f t="shared" si="22"/>
        <v>0</v>
      </c>
      <c r="D27" s="79">
        <f t="shared" si="23"/>
        <v>0</v>
      </c>
      <c r="E27" s="79">
        <f t="shared" si="24"/>
        <v>0</v>
      </c>
      <c r="F27" s="79">
        <f t="shared" si="25"/>
        <v>0</v>
      </c>
      <c r="G27" s="79">
        <f t="shared" si="26"/>
        <v>0</v>
      </c>
      <c r="H27" s="79">
        <f t="shared" si="27"/>
        <v>500000</v>
      </c>
      <c r="I27" s="79">
        <f t="shared" si="28"/>
        <v>350000</v>
      </c>
      <c r="J27" s="79">
        <f t="shared" si="29"/>
        <v>250000</v>
      </c>
      <c r="K27" s="79">
        <f t="shared" si="30"/>
        <v>250000</v>
      </c>
      <c r="L27" s="79">
        <f t="shared" si="31"/>
        <v>250000</v>
      </c>
      <c r="M27" s="79">
        <f t="shared" si="32"/>
        <v>500000</v>
      </c>
      <c r="N27" s="90">
        <f t="shared" si="33"/>
        <v>2100000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80" t="str">
        <f t="shared" si="20"/>
        <v>Product/service 4</v>
      </c>
      <c r="B28" s="81">
        <f t="shared" si="21"/>
        <v>0</v>
      </c>
      <c r="C28" s="81">
        <f t="shared" si="22"/>
        <v>0</v>
      </c>
      <c r="D28" s="81">
        <f t="shared" si="23"/>
        <v>0</v>
      </c>
      <c r="E28" s="81">
        <f t="shared" si="24"/>
        <v>0</v>
      </c>
      <c r="F28" s="81">
        <f t="shared" si="25"/>
        <v>0</v>
      </c>
      <c r="G28" s="81">
        <f t="shared" si="26"/>
        <v>0</v>
      </c>
      <c r="H28" s="81">
        <f t="shared" si="27"/>
        <v>0</v>
      </c>
      <c r="I28" s="81">
        <f t="shared" si="28"/>
        <v>0</v>
      </c>
      <c r="J28" s="81">
        <f t="shared" si="29"/>
        <v>0</v>
      </c>
      <c r="K28" s="81">
        <f t="shared" si="30"/>
        <v>0</v>
      </c>
      <c r="L28" s="81">
        <f t="shared" si="31"/>
        <v>0</v>
      </c>
      <c r="M28" s="81">
        <f t="shared" si="32"/>
        <v>0</v>
      </c>
      <c r="N28" s="91">
        <f t="shared" si="33"/>
        <v>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92" t="s">
        <v>96</v>
      </c>
      <c r="B29" s="82">
        <f t="shared" ref="B29:N29" si="34">SUM(B26:B28)</f>
        <v>0</v>
      </c>
      <c r="C29" s="82">
        <f t="shared" si="34"/>
        <v>60000000</v>
      </c>
      <c r="D29" s="82">
        <f t="shared" si="34"/>
        <v>60000000</v>
      </c>
      <c r="E29" s="82">
        <f t="shared" si="34"/>
        <v>48000000</v>
      </c>
      <c r="F29" s="82">
        <f t="shared" si="34"/>
        <v>48000000</v>
      </c>
      <c r="G29" s="82">
        <f t="shared" si="34"/>
        <v>40000000</v>
      </c>
      <c r="H29" s="82">
        <f t="shared" si="34"/>
        <v>40500000</v>
      </c>
      <c r="I29" s="82">
        <f t="shared" si="34"/>
        <v>40350000</v>
      </c>
      <c r="J29" s="82">
        <f t="shared" si="34"/>
        <v>48250000</v>
      </c>
      <c r="K29" s="82">
        <f t="shared" si="34"/>
        <v>56250000</v>
      </c>
      <c r="L29" s="82">
        <f t="shared" si="34"/>
        <v>60250000</v>
      </c>
      <c r="M29" s="82">
        <f t="shared" si="34"/>
        <v>68500000</v>
      </c>
      <c r="N29" s="82">
        <f t="shared" si="34"/>
        <v>570100000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86" t="s">
        <v>97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93" t="s">
        <v>98</v>
      </c>
      <c r="B31" s="79">
        <f t="shared" ref="B31:N31" si="35">SUM(B18-B29)</f>
        <v>0</v>
      </c>
      <c r="C31" s="79">
        <f t="shared" si="35"/>
        <v>22500000</v>
      </c>
      <c r="D31" s="79">
        <f t="shared" si="35"/>
        <v>22500000</v>
      </c>
      <c r="E31" s="79">
        <f t="shared" si="35"/>
        <v>18000000</v>
      </c>
      <c r="F31" s="79">
        <f t="shared" si="35"/>
        <v>18000000</v>
      </c>
      <c r="G31" s="79">
        <f t="shared" si="35"/>
        <v>15000000</v>
      </c>
      <c r="H31" s="79">
        <f t="shared" si="35"/>
        <v>15500000</v>
      </c>
      <c r="I31" s="79">
        <f t="shared" si="35"/>
        <v>15350000</v>
      </c>
      <c r="J31" s="79">
        <f t="shared" si="35"/>
        <v>18250000</v>
      </c>
      <c r="K31" s="79">
        <f t="shared" si="35"/>
        <v>21250000</v>
      </c>
      <c r="L31" s="79">
        <f t="shared" si="35"/>
        <v>22750000</v>
      </c>
      <c r="M31" s="79">
        <f t="shared" si="35"/>
        <v>26000000</v>
      </c>
      <c r="N31" s="79">
        <f t="shared" si="35"/>
        <v>215100000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94" t="s">
        <v>99</v>
      </c>
      <c r="B33" s="95"/>
      <c r="C33" s="95"/>
      <c r="D33" s="67" t="s">
        <v>100</v>
      </c>
      <c r="E33" s="95"/>
      <c r="F33" s="95"/>
      <c r="G33" s="95"/>
      <c r="H33" s="9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96" t="s">
        <v>101</v>
      </c>
      <c r="B34" s="96"/>
      <c r="C34" s="96"/>
      <c r="D34" s="96"/>
      <c r="E34" s="96"/>
      <c r="F34" s="96"/>
      <c r="G34" s="95"/>
      <c r="H34" s="95"/>
      <c r="I34" s="97"/>
      <c r="J34" s="97"/>
      <c r="K34" s="97"/>
      <c r="L34" s="97"/>
      <c r="M34" s="97"/>
      <c r="N34" s="9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94" t="s">
        <v>102</v>
      </c>
      <c r="B35" s="95"/>
      <c r="C35" s="95"/>
      <c r="D35" s="95"/>
      <c r="E35" s="95"/>
      <c r="F35" s="95"/>
      <c r="G35" s="67" t="s">
        <v>103</v>
      </c>
      <c r="H35" s="9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96" t="s">
        <v>104</v>
      </c>
      <c r="B36" s="96"/>
      <c r="C36" s="96"/>
      <c r="D36" s="96"/>
      <c r="E36" s="96"/>
      <c r="F36" s="96"/>
      <c r="G36" s="95"/>
      <c r="H36" s="9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98" t="s">
        <v>105</v>
      </c>
      <c r="B37" s="99"/>
      <c r="C37" s="99"/>
      <c r="D37" s="99"/>
      <c r="E37" s="99"/>
      <c r="F37" s="99"/>
      <c r="G37" s="95"/>
      <c r="H37" s="9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96" t="s">
        <v>106</v>
      </c>
      <c r="B38" s="96"/>
      <c r="C38" s="96"/>
      <c r="D38" s="96"/>
      <c r="E38" s="96"/>
      <c r="F38" s="96"/>
      <c r="G38" s="95"/>
      <c r="H38" s="9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94" t="s">
        <v>107</v>
      </c>
      <c r="B39" s="95"/>
      <c r="C39" s="95"/>
      <c r="D39" s="95"/>
      <c r="E39" s="95"/>
      <c r="F39" s="95"/>
      <c r="G39" s="95"/>
      <c r="H39" s="9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96" t="s">
        <v>108</v>
      </c>
      <c r="B40" s="96"/>
      <c r="C40" s="96"/>
      <c r="D40" s="96"/>
      <c r="E40" s="96"/>
      <c r="F40" s="96"/>
      <c r="G40" s="95"/>
      <c r="H40" s="9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94" t="s">
        <v>109</v>
      </c>
      <c r="B41" s="97"/>
      <c r="C41" s="97"/>
      <c r="D41" s="97"/>
      <c r="E41" s="97"/>
      <c r="F41" s="97"/>
      <c r="G41" s="97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95" t="s">
        <v>110</v>
      </c>
      <c r="B42" s="97"/>
      <c r="C42" s="97"/>
      <c r="D42" s="97"/>
      <c r="E42" s="97"/>
      <c r="F42" s="97"/>
      <c r="G42" s="97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94" t="s">
        <v>111</v>
      </c>
      <c r="B43" s="97"/>
      <c r="C43" s="97"/>
      <c r="D43" s="97"/>
      <c r="E43" s="97"/>
      <c r="F43" s="97"/>
      <c r="G43" s="97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97"/>
      <c r="E44" s="97"/>
      <c r="F44" s="97"/>
      <c r="G44" s="97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4.5" customHeight="1">
      <c r="A45" s="4"/>
      <c r="B45" s="4"/>
      <c r="C45" s="4"/>
      <c r="D45" s="97"/>
      <c r="E45" s="97"/>
      <c r="F45" s="97"/>
      <c r="G45" s="97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4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4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0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3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printOptions/>
  <pageMargins bottom="0.75" footer="0.0" header="0.0" left="0.7" right="0.7" top="0.75"/>
  <pageSetup orientation="landscape"/>
  <headerFooter>
    <oddFooter>&amp;CCreated by the Sitka Business Resource Center at Sitka Works!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5.43"/>
    <col customWidth="1" min="3" max="3" width="13.71"/>
    <col customWidth="1" min="4" max="4" width="11.57"/>
    <col customWidth="1" min="5" max="5" width="14.29"/>
    <col customWidth="1" min="6" max="6" width="15.14"/>
    <col customWidth="1" min="7" max="7" width="14.71"/>
    <col customWidth="1" min="8" max="8" width="14.0"/>
    <col customWidth="1" min="9" max="9" width="16.29"/>
    <col customWidth="1" min="10" max="10" width="15.14"/>
    <col customWidth="1" min="11" max="11" width="16.14"/>
    <col customWidth="1" min="12" max="12" width="16.0"/>
    <col customWidth="1" min="13" max="13" width="15.43"/>
    <col customWidth="1" min="14" max="14" width="17.29"/>
    <col customWidth="1" min="15" max="30" width="8.86"/>
  </cols>
  <sheetData>
    <row r="1" ht="16.5" customHeight="1">
      <c r="A1" s="48" t="s">
        <v>112</v>
      </c>
      <c r="B1" s="100"/>
      <c r="C1" s="100"/>
      <c r="D1" s="100"/>
      <c r="E1" s="101"/>
      <c r="F1" s="100"/>
      <c r="G1" s="100"/>
      <c r="H1" s="100"/>
      <c r="I1" s="100"/>
      <c r="J1" s="100"/>
      <c r="K1" s="100"/>
      <c r="L1" s="102" t="s">
        <v>113</v>
      </c>
      <c r="M1" s="103">
        <v>2026.0</v>
      </c>
      <c r="N1" s="100"/>
    </row>
    <row r="2" ht="12.75" customHeight="1">
      <c r="B2" s="69"/>
    </row>
    <row r="3" ht="25.5" customHeight="1">
      <c r="A3" s="104" t="s">
        <v>114</v>
      </c>
      <c r="B3" s="105" t="s">
        <v>115</v>
      </c>
      <c r="C3" s="105" t="s">
        <v>71</v>
      </c>
      <c r="D3" s="105" t="s">
        <v>72</v>
      </c>
      <c r="E3" s="105" t="s">
        <v>73</v>
      </c>
      <c r="F3" s="105" t="s">
        <v>74</v>
      </c>
      <c r="G3" s="105" t="s">
        <v>75</v>
      </c>
      <c r="H3" s="105" t="s">
        <v>76</v>
      </c>
      <c r="I3" s="105" t="s">
        <v>77</v>
      </c>
      <c r="J3" s="105" t="s">
        <v>78</v>
      </c>
      <c r="K3" s="105" t="s">
        <v>79</v>
      </c>
      <c r="L3" s="105" t="s">
        <v>80</v>
      </c>
      <c r="M3" s="105" t="s">
        <v>81</v>
      </c>
      <c r="N3" s="106" t="s">
        <v>116</v>
      </c>
    </row>
    <row r="4" ht="25.5" customHeight="1">
      <c r="A4" s="107" t="s">
        <v>117</v>
      </c>
      <c r="B4" s="108">
        <f>'Sales Forecast'!B18</f>
        <v>0</v>
      </c>
      <c r="C4" s="108">
        <f>'Sales Forecast'!C18</f>
        <v>82500000</v>
      </c>
      <c r="D4" s="108">
        <f>'Sales Forecast'!D18</f>
        <v>82500000</v>
      </c>
      <c r="E4" s="108">
        <f>'Sales Forecast'!E18</f>
        <v>66000000</v>
      </c>
      <c r="F4" s="108">
        <f>'Sales Forecast'!F18</f>
        <v>66000000</v>
      </c>
      <c r="G4" s="108">
        <f>'Sales Forecast'!G18</f>
        <v>55000000</v>
      </c>
      <c r="H4" s="108">
        <f>'Sales Forecast'!H18</f>
        <v>56000000</v>
      </c>
      <c r="I4" s="108">
        <f>'Sales Forecast'!I18</f>
        <v>55700000</v>
      </c>
      <c r="J4" s="108">
        <f>'Sales Forecast'!J18</f>
        <v>66500000</v>
      </c>
      <c r="K4" s="108">
        <f>'Sales Forecast'!K18</f>
        <v>77500000</v>
      </c>
      <c r="L4" s="108">
        <f>'Sales Forecast'!L18</f>
        <v>83000000</v>
      </c>
      <c r="M4" s="108">
        <f>'Sales Forecast'!M18</f>
        <v>94500000</v>
      </c>
      <c r="N4" s="108">
        <f>'Sales Forecast'!N18</f>
        <v>785200000</v>
      </c>
    </row>
    <row r="5" ht="15.75" customHeight="1">
      <c r="A5" s="109" t="s">
        <v>118</v>
      </c>
      <c r="B5" s="108">
        <f>'Sales Forecast'!B29</f>
        <v>0</v>
      </c>
      <c r="C5" s="108">
        <f>'Sales Forecast'!C29</f>
        <v>60000000</v>
      </c>
      <c r="D5" s="108">
        <f>'Sales Forecast'!D29</f>
        <v>60000000</v>
      </c>
      <c r="E5" s="108">
        <f>'Sales Forecast'!E29</f>
        <v>48000000</v>
      </c>
      <c r="F5" s="108">
        <f>'Sales Forecast'!F29</f>
        <v>48000000</v>
      </c>
      <c r="G5" s="108">
        <f>'Sales Forecast'!G29</f>
        <v>40000000</v>
      </c>
      <c r="H5" s="108">
        <f>'Sales Forecast'!H29</f>
        <v>40500000</v>
      </c>
      <c r="I5" s="108">
        <f>'Sales Forecast'!I29</f>
        <v>40350000</v>
      </c>
      <c r="J5" s="108">
        <f>'Sales Forecast'!J29</f>
        <v>48250000</v>
      </c>
      <c r="K5" s="108">
        <f>'Sales Forecast'!K29</f>
        <v>56250000</v>
      </c>
      <c r="L5" s="108">
        <f>'Sales Forecast'!L29</f>
        <v>60250000</v>
      </c>
      <c r="M5" s="108">
        <f>'Sales Forecast'!M29</f>
        <v>68500000</v>
      </c>
      <c r="N5" s="108">
        <f>'Sales Forecast'!N29</f>
        <v>570100000</v>
      </c>
    </row>
    <row r="6" ht="15.75" customHeight="1">
      <c r="A6" s="110" t="s">
        <v>119</v>
      </c>
      <c r="B6" s="111">
        <f t="shared" ref="B6:N6" si="1">SUM(B4-B5)</f>
        <v>0</v>
      </c>
      <c r="C6" s="112">
        <f t="shared" si="1"/>
        <v>22500000</v>
      </c>
      <c r="D6" s="111">
        <f t="shared" si="1"/>
        <v>22500000</v>
      </c>
      <c r="E6" s="111">
        <f t="shared" si="1"/>
        <v>18000000</v>
      </c>
      <c r="F6" s="111">
        <f t="shared" si="1"/>
        <v>18000000</v>
      </c>
      <c r="G6" s="111">
        <f t="shared" si="1"/>
        <v>15000000</v>
      </c>
      <c r="H6" s="111">
        <f t="shared" si="1"/>
        <v>15500000</v>
      </c>
      <c r="I6" s="111">
        <f t="shared" si="1"/>
        <v>15350000</v>
      </c>
      <c r="J6" s="111">
        <f t="shared" si="1"/>
        <v>18250000</v>
      </c>
      <c r="K6" s="112">
        <f t="shared" si="1"/>
        <v>21250000</v>
      </c>
      <c r="L6" s="111">
        <f t="shared" si="1"/>
        <v>22750000</v>
      </c>
      <c r="M6" s="113">
        <f t="shared" si="1"/>
        <v>26000000</v>
      </c>
      <c r="N6" s="111">
        <f t="shared" si="1"/>
        <v>215100000</v>
      </c>
    </row>
    <row r="7" ht="15.75" customHeight="1">
      <c r="A7" s="107"/>
      <c r="B7" s="114" t="s">
        <v>120</v>
      </c>
      <c r="C7" s="115"/>
      <c r="D7" s="116"/>
      <c r="E7" s="115"/>
      <c r="F7" s="115"/>
      <c r="G7" s="115"/>
      <c r="H7" s="117"/>
      <c r="I7" s="117"/>
      <c r="J7" s="117"/>
      <c r="K7" s="117"/>
      <c r="L7" s="118"/>
      <c r="M7" s="117"/>
      <c r="N7" s="119"/>
    </row>
    <row r="8" ht="15.75" customHeight="1">
      <c r="A8" s="120" t="s">
        <v>121</v>
      </c>
      <c r="B8" s="121"/>
      <c r="C8" s="121"/>
      <c r="D8" s="122"/>
      <c r="E8" s="121"/>
      <c r="F8" s="121"/>
      <c r="G8" s="121"/>
      <c r="H8" s="121"/>
      <c r="I8" s="121"/>
      <c r="J8" s="121"/>
      <c r="K8" s="121"/>
      <c r="L8" s="123"/>
      <c r="M8" s="121"/>
      <c r="N8" s="124"/>
    </row>
    <row r="9" ht="15.75" customHeight="1">
      <c r="A9" s="125" t="s">
        <v>122</v>
      </c>
      <c r="B9" s="126">
        <v>10.0</v>
      </c>
      <c r="C9" s="126">
        <v>10.0</v>
      </c>
      <c r="D9" s="126">
        <v>10.0</v>
      </c>
      <c r="E9" s="126">
        <v>10.0</v>
      </c>
      <c r="F9" s="126">
        <v>30.0</v>
      </c>
      <c r="G9" s="126">
        <v>30.0</v>
      </c>
      <c r="H9" s="126">
        <v>30.0</v>
      </c>
      <c r="I9" s="126">
        <v>10.0</v>
      </c>
      <c r="J9" s="126">
        <v>10.0</v>
      </c>
      <c r="K9" s="127">
        <v>10.0</v>
      </c>
      <c r="L9" s="126">
        <v>10.0</v>
      </c>
      <c r="M9" s="128">
        <v>10.0</v>
      </c>
      <c r="N9" s="108">
        <f t="shared" ref="N9:N19" si="2">SUM(B9:M9)</f>
        <v>180</v>
      </c>
    </row>
    <row r="10" ht="15.75" customHeight="1">
      <c r="A10" s="109" t="s">
        <v>123</v>
      </c>
      <c r="B10" s="129"/>
      <c r="C10" s="130"/>
      <c r="D10" s="131"/>
      <c r="E10" s="131"/>
      <c r="F10" s="131"/>
      <c r="G10" s="131"/>
      <c r="H10" s="131"/>
      <c r="I10" s="131"/>
      <c r="J10" s="131"/>
      <c r="K10" s="130"/>
      <c r="L10" s="131"/>
      <c r="M10" s="132"/>
      <c r="N10" s="108">
        <f t="shared" si="2"/>
        <v>0</v>
      </c>
    </row>
    <row r="11" ht="15.75" customHeight="1">
      <c r="A11" s="109" t="s">
        <v>124</v>
      </c>
      <c r="B11" s="131"/>
      <c r="C11" s="130"/>
      <c r="D11" s="131"/>
      <c r="E11" s="131"/>
      <c r="F11" s="131"/>
      <c r="G11" s="131"/>
      <c r="H11" s="131"/>
      <c r="I11" s="131"/>
      <c r="J11" s="131"/>
      <c r="K11" s="130"/>
      <c r="L11" s="131"/>
      <c r="M11" s="132"/>
      <c r="N11" s="108">
        <f t="shared" si="2"/>
        <v>0</v>
      </c>
    </row>
    <row r="12" ht="15.75" customHeight="1">
      <c r="A12" s="133" t="s">
        <v>125</v>
      </c>
      <c r="B12" s="129">
        <v>2000.0</v>
      </c>
      <c r="C12" s="129">
        <v>10.0</v>
      </c>
      <c r="D12" s="129">
        <v>10.0</v>
      </c>
      <c r="E12" s="129">
        <v>10.0</v>
      </c>
      <c r="F12" s="129">
        <v>10.0</v>
      </c>
      <c r="G12" s="129">
        <v>10.0</v>
      </c>
      <c r="H12" s="129">
        <v>10.0</v>
      </c>
      <c r="I12" s="129">
        <v>10.0</v>
      </c>
      <c r="J12" s="129">
        <v>10.0</v>
      </c>
      <c r="K12" s="129">
        <v>10.0</v>
      </c>
      <c r="L12" s="129">
        <v>10.0</v>
      </c>
      <c r="M12" s="129">
        <v>10.0</v>
      </c>
      <c r="N12" s="108">
        <f t="shared" si="2"/>
        <v>2110</v>
      </c>
    </row>
    <row r="13" ht="15.75" customHeight="1">
      <c r="A13" s="109" t="s">
        <v>126</v>
      </c>
      <c r="B13" s="131"/>
      <c r="C13" s="130"/>
      <c r="D13" s="131"/>
      <c r="E13" s="131"/>
      <c r="F13" s="131"/>
      <c r="G13" s="131"/>
      <c r="H13" s="131"/>
      <c r="I13" s="131"/>
      <c r="J13" s="131"/>
      <c r="K13" s="130"/>
      <c r="L13" s="131"/>
      <c r="M13" s="132"/>
      <c r="N13" s="108">
        <f t="shared" si="2"/>
        <v>0</v>
      </c>
    </row>
    <row r="14" ht="15.75" customHeight="1">
      <c r="A14" s="109" t="s">
        <v>127</v>
      </c>
      <c r="B14" s="131"/>
      <c r="C14" s="130"/>
      <c r="D14" s="131"/>
      <c r="E14" s="131"/>
      <c r="F14" s="131"/>
      <c r="G14" s="131"/>
      <c r="H14" s="131"/>
      <c r="I14" s="131"/>
      <c r="J14" s="131"/>
      <c r="K14" s="130"/>
      <c r="L14" s="131"/>
      <c r="M14" s="132"/>
      <c r="N14" s="108">
        <f t="shared" si="2"/>
        <v>0</v>
      </c>
    </row>
    <row r="15" ht="15.75" customHeight="1">
      <c r="A15" s="133" t="s">
        <v>128</v>
      </c>
      <c r="B15" s="129">
        <v>4600.0</v>
      </c>
      <c r="C15" s="129">
        <v>4600.0</v>
      </c>
      <c r="D15" s="134">
        <v>4600.0</v>
      </c>
      <c r="E15" s="134">
        <v>4600.0</v>
      </c>
      <c r="F15" s="134">
        <v>4600.0</v>
      </c>
      <c r="G15" s="134">
        <v>4600.0</v>
      </c>
      <c r="H15" s="134">
        <v>4600.0</v>
      </c>
      <c r="I15" s="134">
        <v>4600.0</v>
      </c>
      <c r="J15" s="134">
        <v>4600.0</v>
      </c>
      <c r="K15" s="134">
        <v>4600.0</v>
      </c>
      <c r="L15" s="134">
        <v>4600.0</v>
      </c>
      <c r="M15" s="134">
        <v>4600.0</v>
      </c>
      <c r="N15" s="108">
        <f t="shared" si="2"/>
        <v>55200</v>
      </c>
    </row>
    <row r="16" ht="15.75" customHeight="1">
      <c r="A16" s="109" t="s">
        <v>129</v>
      </c>
      <c r="B16" s="131"/>
      <c r="C16" s="130"/>
      <c r="D16" s="131"/>
      <c r="E16" s="131"/>
      <c r="F16" s="131"/>
      <c r="G16" s="131"/>
      <c r="H16" s="131"/>
      <c r="I16" s="131"/>
      <c r="J16" s="131"/>
      <c r="K16" s="130"/>
      <c r="L16" s="131"/>
      <c r="M16" s="132"/>
      <c r="N16" s="108">
        <f t="shared" si="2"/>
        <v>0</v>
      </c>
    </row>
    <row r="17" ht="15.75" customHeight="1">
      <c r="A17" s="109" t="s">
        <v>130</v>
      </c>
      <c r="B17" s="131"/>
      <c r="C17" s="130"/>
      <c r="D17" s="131"/>
      <c r="E17" s="131"/>
      <c r="F17" s="131"/>
      <c r="G17" s="131"/>
      <c r="H17" s="131"/>
      <c r="I17" s="131"/>
      <c r="J17" s="131"/>
      <c r="K17" s="130"/>
      <c r="L17" s="131"/>
      <c r="M17" s="132"/>
      <c r="N17" s="108">
        <f t="shared" si="2"/>
        <v>0</v>
      </c>
    </row>
    <row r="18" ht="15.75" customHeight="1">
      <c r="A18" s="135" t="s">
        <v>131</v>
      </c>
      <c r="B18" s="134">
        <v>3750.0</v>
      </c>
      <c r="C18" s="134">
        <v>3750.0</v>
      </c>
      <c r="D18" s="134">
        <v>3750.0</v>
      </c>
      <c r="E18" s="134">
        <v>3750.0</v>
      </c>
      <c r="F18" s="136">
        <v>3750.0</v>
      </c>
      <c r="G18" s="136">
        <v>3750.0</v>
      </c>
      <c r="H18" s="136">
        <v>1875.0</v>
      </c>
      <c r="I18" s="137">
        <v>1875.0</v>
      </c>
      <c r="J18" s="137">
        <v>1875.0</v>
      </c>
      <c r="K18" s="137">
        <v>1875.0</v>
      </c>
      <c r="L18" s="129">
        <v>1875.0</v>
      </c>
      <c r="M18" s="138">
        <v>1875.0</v>
      </c>
      <c r="N18" s="108">
        <f t="shared" si="2"/>
        <v>33750</v>
      </c>
    </row>
    <row r="19" ht="27.75" customHeight="1">
      <c r="A19" s="139" t="s">
        <v>132</v>
      </c>
      <c r="B19" s="140">
        <f t="shared" ref="B19:M19" si="3">SUM(B9:B18)</f>
        <v>10360</v>
      </c>
      <c r="C19" s="140">
        <f t="shared" si="3"/>
        <v>8370</v>
      </c>
      <c r="D19" s="140">
        <f t="shared" si="3"/>
        <v>8370</v>
      </c>
      <c r="E19" s="140">
        <f t="shared" si="3"/>
        <v>8370</v>
      </c>
      <c r="F19" s="140">
        <f t="shared" si="3"/>
        <v>8390</v>
      </c>
      <c r="G19" s="140">
        <f t="shared" si="3"/>
        <v>8390</v>
      </c>
      <c r="H19" s="140">
        <f t="shared" si="3"/>
        <v>6515</v>
      </c>
      <c r="I19" s="140">
        <f t="shared" si="3"/>
        <v>6495</v>
      </c>
      <c r="J19" s="140">
        <f t="shared" si="3"/>
        <v>6495</v>
      </c>
      <c r="K19" s="140">
        <f t="shared" si="3"/>
        <v>6495</v>
      </c>
      <c r="L19" s="140">
        <f t="shared" si="3"/>
        <v>6495</v>
      </c>
      <c r="M19" s="140">
        <f t="shared" si="3"/>
        <v>6495</v>
      </c>
      <c r="N19" s="111">
        <f t="shared" si="2"/>
        <v>91240</v>
      </c>
    </row>
    <row r="20" ht="15.75" customHeight="1">
      <c r="A20" s="141"/>
      <c r="B20" s="142"/>
      <c r="C20" s="142"/>
      <c r="D20" s="143"/>
      <c r="E20" s="142"/>
      <c r="F20" s="142"/>
      <c r="G20" s="142"/>
      <c r="H20" s="142"/>
      <c r="I20" s="142"/>
      <c r="J20" s="142"/>
      <c r="K20" s="142"/>
      <c r="L20" s="108"/>
      <c r="M20" s="142"/>
      <c r="N20" s="142"/>
    </row>
    <row r="21" ht="15.75" customHeight="1">
      <c r="A21" s="144" t="s">
        <v>133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45"/>
      <c r="L21" s="108"/>
      <c r="M21" s="146"/>
      <c r="N21" s="108"/>
    </row>
    <row r="22" ht="15.75" customHeight="1">
      <c r="A22" s="147" t="s">
        <v>134</v>
      </c>
      <c r="B22" s="129">
        <v>500.0</v>
      </c>
      <c r="C22" s="129">
        <v>500.0</v>
      </c>
      <c r="D22" s="129">
        <v>500.0</v>
      </c>
      <c r="E22" s="129">
        <v>500.0</v>
      </c>
      <c r="F22" s="134">
        <v>500.0</v>
      </c>
      <c r="G22" s="134">
        <v>500.0</v>
      </c>
      <c r="H22" s="134">
        <v>500.0</v>
      </c>
      <c r="I22" s="134">
        <v>500.0</v>
      </c>
      <c r="J22" s="134">
        <v>500.0</v>
      </c>
      <c r="K22" s="134">
        <v>500.0</v>
      </c>
      <c r="L22" s="134">
        <v>500.0</v>
      </c>
      <c r="M22" s="134">
        <v>500.0</v>
      </c>
      <c r="N22" s="108">
        <f t="shared" ref="N22:N24" si="4">SUM(B22:M22)</f>
        <v>6000</v>
      </c>
    </row>
    <row r="23" ht="15.75" customHeight="1">
      <c r="A23" s="148" t="s">
        <v>135</v>
      </c>
      <c r="B23" s="129">
        <v>300.0</v>
      </c>
      <c r="C23" s="149">
        <v>300.0</v>
      </c>
      <c r="D23" s="134">
        <v>300.0</v>
      </c>
      <c r="E23" s="134">
        <v>300.0</v>
      </c>
      <c r="F23" s="134">
        <v>300.0</v>
      </c>
      <c r="G23" s="134">
        <v>300.0</v>
      </c>
      <c r="H23" s="134">
        <v>300.0</v>
      </c>
      <c r="I23" s="134">
        <v>300.0</v>
      </c>
      <c r="J23" s="134">
        <v>300.0</v>
      </c>
      <c r="K23" s="134">
        <v>300.0</v>
      </c>
      <c r="L23" s="134">
        <v>300.0</v>
      </c>
      <c r="M23" s="134">
        <v>300.0</v>
      </c>
      <c r="N23" s="108">
        <f t="shared" si="4"/>
        <v>3600</v>
      </c>
    </row>
    <row r="24" ht="15.75" customHeight="1">
      <c r="A24" s="150" t="s">
        <v>136</v>
      </c>
      <c r="B24" s="140">
        <f t="shared" ref="B24:M24" si="5">SUM(B22:B23)</f>
        <v>800</v>
      </c>
      <c r="C24" s="140">
        <f t="shared" si="5"/>
        <v>800</v>
      </c>
      <c r="D24" s="111">
        <f t="shared" si="5"/>
        <v>800</v>
      </c>
      <c r="E24" s="111">
        <f t="shared" si="5"/>
        <v>800</v>
      </c>
      <c r="F24" s="111">
        <f t="shared" si="5"/>
        <v>800</v>
      </c>
      <c r="G24" s="111">
        <f t="shared" si="5"/>
        <v>800</v>
      </c>
      <c r="H24" s="140">
        <f t="shared" si="5"/>
        <v>800</v>
      </c>
      <c r="I24" s="140">
        <f t="shared" si="5"/>
        <v>800</v>
      </c>
      <c r="J24" s="140">
        <f t="shared" si="5"/>
        <v>800</v>
      </c>
      <c r="K24" s="140">
        <f t="shared" si="5"/>
        <v>800</v>
      </c>
      <c r="L24" s="140">
        <f t="shared" si="5"/>
        <v>800</v>
      </c>
      <c r="M24" s="140">
        <f t="shared" si="5"/>
        <v>800</v>
      </c>
      <c r="N24" s="140">
        <f t="shared" si="4"/>
        <v>9600</v>
      </c>
    </row>
    <row r="25" ht="15.75" customHeight="1">
      <c r="A25" s="141"/>
      <c r="B25" s="142"/>
      <c r="C25" s="142"/>
      <c r="D25" s="143"/>
      <c r="E25" s="142"/>
      <c r="F25" s="142"/>
      <c r="G25" s="142"/>
      <c r="H25" s="142"/>
      <c r="I25" s="142"/>
      <c r="J25" s="142"/>
      <c r="K25" s="142"/>
      <c r="L25" s="108"/>
      <c r="M25" s="142"/>
      <c r="N25" s="142"/>
    </row>
    <row r="26" ht="18.75" customHeight="1">
      <c r="A26" s="151" t="s">
        <v>137</v>
      </c>
      <c r="B26" s="140">
        <f t="shared" ref="B26:N26" si="6">SUM(B19+B24)</f>
        <v>11160</v>
      </c>
      <c r="C26" s="140">
        <f t="shared" si="6"/>
        <v>9170</v>
      </c>
      <c r="D26" s="140">
        <f t="shared" si="6"/>
        <v>9170</v>
      </c>
      <c r="E26" s="140">
        <f t="shared" si="6"/>
        <v>9170</v>
      </c>
      <c r="F26" s="140">
        <f t="shared" si="6"/>
        <v>9190</v>
      </c>
      <c r="G26" s="140">
        <f t="shared" si="6"/>
        <v>9190</v>
      </c>
      <c r="H26" s="140">
        <f t="shared" si="6"/>
        <v>7315</v>
      </c>
      <c r="I26" s="140">
        <f t="shared" si="6"/>
        <v>7295</v>
      </c>
      <c r="J26" s="140">
        <f t="shared" si="6"/>
        <v>7295</v>
      </c>
      <c r="K26" s="152">
        <f t="shared" si="6"/>
        <v>7295</v>
      </c>
      <c r="L26" s="153">
        <f t="shared" si="6"/>
        <v>7295</v>
      </c>
      <c r="M26" s="154">
        <f t="shared" si="6"/>
        <v>7295</v>
      </c>
      <c r="N26" s="140">
        <f t="shared" si="6"/>
        <v>100840</v>
      </c>
    </row>
    <row r="27" ht="21.0" customHeight="1">
      <c r="A27" s="155" t="s">
        <v>138</v>
      </c>
      <c r="B27" s="156">
        <f t="shared" ref="B27:N27" si="7">B6-B26</f>
        <v>-11160</v>
      </c>
      <c r="C27" s="156">
        <f t="shared" si="7"/>
        <v>22490830</v>
      </c>
      <c r="D27" s="156">
        <f t="shared" si="7"/>
        <v>22490830</v>
      </c>
      <c r="E27" s="156">
        <f t="shared" si="7"/>
        <v>17990830</v>
      </c>
      <c r="F27" s="156">
        <f t="shared" si="7"/>
        <v>17990810</v>
      </c>
      <c r="G27" s="156">
        <f t="shared" si="7"/>
        <v>14990810</v>
      </c>
      <c r="H27" s="156">
        <f t="shared" si="7"/>
        <v>15492685</v>
      </c>
      <c r="I27" s="156">
        <f t="shared" si="7"/>
        <v>15342705</v>
      </c>
      <c r="J27" s="156">
        <f t="shared" si="7"/>
        <v>18242705</v>
      </c>
      <c r="K27" s="157">
        <f t="shared" si="7"/>
        <v>21242705</v>
      </c>
      <c r="L27" s="158">
        <f t="shared" si="7"/>
        <v>22742705</v>
      </c>
      <c r="M27" s="159">
        <f t="shared" si="7"/>
        <v>25992705</v>
      </c>
      <c r="N27" s="156">
        <f t="shared" si="7"/>
        <v>214999160</v>
      </c>
    </row>
    <row r="28" ht="15.0" customHeight="1"/>
    <row r="29" ht="15.75" customHeight="1">
      <c r="A29" s="160" t="s">
        <v>139</v>
      </c>
      <c r="B29" s="160"/>
      <c r="C29" s="160"/>
      <c r="D29" s="160"/>
      <c r="E29" s="160"/>
      <c r="F29" s="161"/>
      <c r="G29" s="161"/>
    </row>
    <row r="30" ht="15.75" customHeight="1">
      <c r="A30" s="160"/>
      <c r="B30" s="160"/>
      <c r="C30" s="160"/>
      <c r="D30" s="160"/>
      <c r="E30" s="160"/>
      <c r="F30" s="161"/>
      <c r="G30" s="161"/>
    </row>
    <row r="31" ht="15.0" customHeight="1"/>
    <row r="32" ht="12.75" customHeight="1">
      <c r="L32" s="162">
        <v>2.151E8</v>
      </c>
    </row>
    <row r="33" ht="12.75" customHeight="1">
      <c r="M33" s="111">
        <f>SUM(M31-M32)</f>
        <v>0</v>
      </c>
    </row>
    <row r="34" ht="12.75" customHeight="1"/>
    <row r="35" ht="12.75" customHeight="1"/>
    <row r="36" ht="12.75" customHeight="1"/>
    <row r="37" ht="12.75" customHeight="1"/>
    <row r="38" ht="15.0" customHeight="1"/>
    <row r="39" ht="12.75" customHeight="1"/>
    <row r="40" ht="12.75" customHeight="1"/>
    <row r="41" ht="12.75" customHeight="1"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</row>
    <row r="42" ht="12.75" customHeight="1"/>
    <row r="43" ht="12.75" customHeight="1"/>
    <row r="44" ht="33.0" customHeight="1"/>
    <row r="45" ht="12.75" customHeight="1"/>
    <row r="46" ht="38.25" customHeight="1"/>
    <row r="47" ht="12.75" customHeight="1"/>
    <row r="48" ht="12.75" customHeight="1"/>
    <row r="49" ht="12.75" customHeight="1"/>
    <row r="50" ht="12.0" customHeight="1"/>
    <row r="51" ht="12.75" customHeight="1"/>
    <row r="52" ht="12.75" customHeight="1"/>
    <row r="53" ht="12.75" customHeight="1"/>
    <row r="54" ht="13.5" customHeight="1"/>
    <row r="55" ht="32.25" customHeight="1"/>
    <row r="56" ht="12.75" customHeight="1"/>
    <row r="57" ht="24.0" customHeight="1"/>
    <row r="58" ht="12.75" customHeight="1"/>
    <row r="59" ht="12.75" customHeight="1"/>
    <row r="60" ht="12.75" customHeight="1"/>
    <row r="61" ht="25.5" customHeight="1"/>
    <row r="62" ht="12.75" customHeight="1"/>
    <row r="63" ht="12.0" customHeight="1"/>
    <row r="64" ht="13.5" customHeight="1"/>
    <row r="65" ht="12.75" customHeight="1"/>
    <row r="66" ht="12.75" customHeight="1"/>
    <row r="67" ht="12.75" customHeight="1"/>
    <row r="68" ht="24.0" customHeight="1"/>
    <row r="69" ht="12.75" customHeight="1"/>
    <row r="70" ht="12.75" customHeight="1"/>
    <row r="71" ht="12.75" customHeight="1"/>
    <row r="72" ht="12.0" customHeight="1"/>
    <row r="73" ht="12.75" customHeight="1"/>
    <row r="74" ht="12.75" customHeight="1"/>
    <row r="75" ht="12.75" customHeight="1"/>
    <row r="76" ht="12.75" customHeight="1"/>
    <row r="77" ht="12.0" customHeight="1"/>
    <row r="78" ht="12.75" customHeight="1"/>
    <row r="79" ht="12.75" customHeight="1"/>
    <row r="80" ht="12.75" customHeight="1"/>
    <row r="81" ht="12.75" customHeight="1"/>
    <row r="82" ht="12.0" customHeight="1"/>
    <row r="83" ht="12.75" customHeight="1"/>
    <row r="84" ht="12.0" customHeight="1"/>
    <row r="85" ht="12.75" customHeight="1"/>
    <row r="86" ht="12.75" customHeight="1"/>
    <row r="87" ht="12.75" customHeight="1"/>
    <row r="88" ht="12.0" customHeight="1"/>
    <row r="89" ht="12.75" customHeight="1">
      <c r="O89" s="164"/>
      <c r="P89" s="164"/>
    </row>
    <row r="90" ht="12.0" customHeight="1">
      <c r="O90" s="164"/>
      <c r="P90" s="164"/>
    </row>
    <row r="91" ht="12.75" customHeight="1">
      <c r="O91" s="164"/>
      <c r="P91" s="164"/>
    </row>
    <row r="92" ht="12.0" customHeight="1">
      <c r="O92" s="164"/>
      <c r="P92" s="164"/>
    </row>
    <row r="93" ht="12.75" customHeight="1">
      <c r="O93" s="164"/>
      <c r="P93" s="164"/>
    </row>
    <row r="94" ht="12.0" customHeight="1">
      <c r="O94" s="164"/>
      <c r="P94" s="164"/>
    </row>
    <row r="95" ht="12.75" customHeight="1">
      <c r="O95" s="164"/>
      <c r="P95" s="164"/>
    </row>
    <row r="96" ht="12.75" customHeight="1">
      <c r="O96" s="164"/>
      <c r="P96" s="164"/>
    </row>
    <row r="97" ht="12.75" customHeight="1">
      <c r="O97" s="164"/>
      <c r="P97" s="164"/>
    </row>
    <row r="98" ht="12.0" customHeight="1"/>
    <row r="99" ht="12.75" customHeight="1"/>
    <row r="100" ht="12.0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0" customHeight="1"/>
    <row r="115" ht="12.75" customHeight="1"/>
    <row r="116" ht="24.0" customHeight="1"/>
    <row r="117" ht="12.75" customHeight="1"/>
    <row r="118" ht="12.75" customHeight="1"/>
    <row r="119" ht="12.75" customHeight="1"/>
    <row r="120" ht="12.0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0" customHeight="1"/>
    <row r="135" ht="12.75" customHeight="1"/>
    <row r="136" ht="12.0" customHeight="1"/>
    <row r="137" ht="12.75" customHeight="1"/>
    <row r="138" ht="12.75" customHeight="1"/>
    <row r="139" ht="12.0" customHeight="1"/>
    <row r="140" ht="12.75" customHeight="1"/>
    <row r="141" ht="12.0" customHeight="1"/>
    <row r="142" ht="12.0" customHeight="1"/>
    <row r="143" ht="12.75" customHeight="1"/>
    <row r="144" ht="12.0" customHeight="1"/>
    <row r="145" ht="12.75" customHeight="1"/>
    <row r="146" ht="12.75" customHeight="1"/>
    <row r="147" ht="12.75" customHeight="1"/>
    <row r="148" ht="12.75" customHeight="1"/>
    <row r="149" ht="12.0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rintOptions/>
  <pageMargins bottom="0.75" footer="0.0" header="0.0" left="0.7" right="0.7" top="0.75"/>
  <pageSetup orientation="landscape"/>
  <headerFooter>
    <oddFooter>&amp;CCreated by the Greater Sitka Chamber of Commerce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2003-02-13T20:54:17Z</dcterms:created>
  <dc:creator>Staff</dc:creator>
</cp:coreProperties>
</file>