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WebTours_Scripts\Результаты_МаксПерф\"/>
    </mc:Choice>
  </mc:AlternateContent>
  <bookViews>
    <workbookView xWindow="0" yWindow="0" windowWidth="2364" windowHeight="0" activeTab="3"/>
  </bookViews>
  <sheets>
    <sheet name="Автоматизированный расчет" sheetId="3" r:id="rId1"/>
    <sheet name="Лист1" sheetId="6" r:id="rId2"/>
    <sheet name="Соответствие" sheetId="4" r:id="rId3"/>
    <sheet name="SummaryReport" sheetId="5" r:id="rId4"/>
    <sheet name="Результаты всех тестов" sheetId="2" r:id="rId5"/>
  </sheets>
  <calcPr calcId="162913"/>
  <pivotCaches>
    <pivotCache cacheId="120" r:id="rId6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3" i="5" l="1"/>
  <c r="M173" i="5" s="1"/>
  <c r="L174" i="5"/>
  <c r="M174" i="5" s="1"/>
  <c r="L175" i="5"/>
  <c r="M175" i="5" s="1"/>
  <c r="L176" i="5"/>
  <c r="M176" i="5" s="1"/>
  <c r="L177" i="5"/>
  <c r="M177" i="5" s="1"/>
  <c r="L178" i="5"/>
  <c r="M178" i="5" s="1"/>
  <c r="L179" i="5"/>
  <c r="M179" i="5" s="1"/>
  <c r="L180" i="5"/>
  <c r="M180" i="5" s="1"/>
  <c r="L181" i="5"/>
  <c r="M181" i="5" s="1"/>
  <c r="L182" i="5"/>
  <c r="M182" i="5" s="1"/>
  <c r="L183" i="5"/>
  <c r="M183" i="5" s="1"/>
  <c r="L184" i="5"/>
  <c r="M184" i="5" s="1"/>
  <c r="L185" i="5"/>
  <c r="M185" i="5" s="1"/>
  <c r="L186" i="5"/>
  <c r="M186" i="5" s="1"/>
  <c r="L187" i="5"/>
  <c r="M187" i="5" s="1"/>
  <c r="L188" i="5"/>
  <c r="M188" i="5" s="1"/>
  <c r="L189" i="5"/>
  <c r="M189" i="5" s="1"/>
  <c r="L172" i="5"/>
  <c r="M172" i="5" s="1"/>
  <c r="L149" i="5"/>
  <c r="M149" i="5" s="1"/>
  <c r="L150" i="5"/>
  <c r="M150" i="5" s="1"/>
  <c r="L151" i="5"/>
  <c r="M151" i="5" s="1"/>
  <c r="L152" i="5"/>
  <c r="M152" i="5" s="1"/>
  <c r="L153" i="5"/>
  <c r="M153" i="5" s="1"/>
  <c r="L154" i="5"/>
  <c r="M154" i="5" s="1"/>
  <c r="L155" i="5"/>
  <c r="M155" i="5" s="1"/>
  <c r="L156" i="5"/>
  <c r="M156" i="5" s="1"/>
  <c r="L157" i="5"/>
  <c r="M157" i="5" s="1"/>
  <c r="L158" i="5"/>
  <c r="M158" i="5" s="1"/>
  <c r="L159" i="5"/>
  <c r="M159" i="5" s="1"/>
  <c r="L160" i="5"/>
  <c r="M160" i="5" s="1"/>
  <c r="L161" i="5"/>
  <c r="M161" i="5" s="1"/>
  <c r="L162" i="5"/>
  <c r="M162" i="5" s="1"/>
  <c r="L163" i="5"/>
  <c r="M163" i="5" s="1"/>
  <c r="L164" i="5"/>
  <c r="M164" i="5" s="1"/>
  <c r="L165" i="5"/>
  <c r="M165" i="5" s="1"/>
  <c r="L148" i="5"/>
  <c r="M148" i="5" s="1"/>
  <c r="L127" i="5"/>
  <c r="M127" i="5" s="1"/>
  <c r="L128" i="5"/>
  <c r="M128" i="5" s="1"/>
  <c r="L129" i="5"/>
  <c r="M129" i="5" s="1"/>
  <c r="L130" i="5"/>
  <c r="M130" i="5" s="1"/>
  <c r="L131" i="5"/>
  <c r="M131" i="5" s="1"/>
  <c r="L132" i="5"/>
  <c r="M132" i="5" s="1"/>
  <c r="L133" i="5"/>
  <c r="M133" i="5" s="1"/>
  <c r="L134" i="5"/>
  <c r="M134" i="5" s="1"/>
  <c r="L135" i="5"/>
  <c r="M135" i="5" s="1"/>
  <c r="L136" i="5"/>
  <c r="M136" i="5" s="1"/>
  <c r="L137" i="5"/>
  <c r="M137" i="5" s="1"/>
  <c r="L138" i="5"/>
  <c r="M138" i="5" s="1"/>
  <c r="L139" i="5"/>
  <c r="M139" i="5" s="1"/>
  <c r="L140" i="5"/>
  <c r="M140" i="5" s="1"/>
  <c r="L141" i="5"/>
  <c r="M141" i="5" s="1"/>
  <c r="L142" i="5"/>
  <c r="M142" i="5" s="1"/>
  <c r="L143" i="5"/>
  <c r="M143" i="5" s="1"/>
  <c r="L126" i="5"/>
  <c r="M126" i="5" s="1"/>
  <c r="L106" i="5"/>
  <c r="M106" i="5" s="1"/>
  <c r="L107" i="5"/>
  <c r="M107" i="5" s="1"/>
  <c r="L108" i="5"/>
  <c r="M108" i="5" s="1"/>
  <c r="L109" i="5"/>
  <c r="M109" i="5" s="1"/>
  <c r="L110" i="5"/>
  <c r="M110" i="5" s="1"/>
  <c r="L111" i="5"/>
  <c r="M111" i="5" s="1"/>
  <c r="L112" i="5"/>
  <c r="M112" i="5" s="1"/>
  <c r="L113" i="5"/>
  <c r="M113" i="5" s="1"/>
  <c r="L114" i="5"/>
  <c r="M114" i="5" s="1"/>
  <c r="L115" i="5"/>
  <c r="M115" i="5" s="1"/>
  <c r="L116" i="5"/>
  <c r="M116" i="5" s="1"/>
  <c r="L117" i="5"/>
  <c r="M117" i="5" s="1"/>
  <c r="L118" i="5"/>
  <c r="M118" i="5" s="1"/>
  <c r="L119" i="5"/>
  <c r="M119" i="5" s="1"/>
  <c r="L120" i="5"/>
  <c r="M120" i="5" s="1"/>
  <c r="L121" i="5"/>
  <c r="M121" i="5" s="1"/>
  <c r="L122" i="5"/>
  <c r="M122" i="5" s="1"/>
  <c r="L105" i="5"/>
  <c r="M105" i="5" s="1"/>
  <c r="L83" i="5"/>
  <c r="M83" i="5" s="1"/>
  <c r="L84" i="5"/>
  <c r="M84" i="5" s="1"/>
  <c r="L85" i="5"/>
  <c r="M85" i="5" s="1"/>
  <c r="L86" i="5"/>
  <c r="M86" i="5" s="1"/>
  <c r="L87" i="5"/>
  <c r="M87" i="5" s="1"/>
  <c r="L88" i="5"/>
  <c r="M88" i="5" s="1"/>
  <c r="L89" i="5"/>
  <c r="M89" i="5" s="1"/>
  <c r="L90" i="5"/>
  <c r="M90" i="5" s="1"/>
  <c r="L91" i="5"/>
  <c r="M91" i="5" s="1"/>
  <c r="L92" i="5"/>
  <c r="M92" i="5" s="1"/>
  <c r="L93" i="5"/>
  <c r="M93" i="5" s="1"/>
  <c r="L94" i="5"/>
  <c r="M94" i="5" s="1"/>
  <c r="L95" i="5"/>
  <c r="M95" i="5" s="1"/>
  <c r="L96" i="5"/>
  <c r="M96" i="5" s="1"/>
  <c r="L97" i="5"/>
  <c r="M97" i="5" s="1"/>
  <c r="L98" i="5"/>
  <c r="M98" i="5" s="1"/>
  <c r="L99" i="5"/>
  <c r="M99" i="5" s="1"/>
  <c r="L82" i="5"/>
  <c r="M82" i="5" s="1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60" i="5"/>
  <c r="H78" i="5"/>
  <c r="H101" i="5"/>
  <c r="H123" i="5"/>
  <c r="H166" i="5"/>
  <c r="H144" i="5"/>
  <c r="E28" i="3"/>
  <c r="F28" i="3" s="1"/>
  <c r="H28" i="3" s="1"/>
  <c r="G28" i="3"/>
  <c r="C44" i="3"/>
  <c r="E25" i="3" l="1"/>
  <c r="F25" i="3" s="1"/>
  <c r="G25" i="3"/>
  <c r="E26" i="3"/>
  <c r="F26" i="3" s="1"/>
  <c r="G26" i="3"/>
  <c r="E8" i="3"/>
  <c r="F8" i="3" s="1"/>
  <c r="G8" i="3"/>
  <c r="D9" i="3"/>
  <c r="G9" i="3"/>
  <c r="H25" i="3" l="1"/>
  <c r="H26" i="3"/>
  <c r="H8" i="3"/>
  <c r="G3" i="3"/>
  <c r="G4" i="3" l="1"/>
  <c r="G5" i="3"/>
  <c r="G6" i="3"/>
  <c r="G7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7" i="3"/>
  <c r="G29" i="3"/>
  <c r="G30" i="3"/>
  <c r="G31" i="3"/>
  <c r="G32" i="3"/>
  <c r="G33" i="3"/>
  <c r="G2" i="3"/>
  <c r="E5" i="3"/>
  <c r="F5" i="3" s="1"/>
  <c r="D44" i="3" l="1"/>
  <c r="E3" i="3" l="1"/>
  <c r="F3" i="3" s="1"/>
  <c r="W2" i="3"/>
  <c r="E9" i="3"/>
  <c r="F9" i="3" s="1"/>
  <c r="H9" i="3" s="1"/>
  <c r="E2" i="3" l="1"/>
  <c r="G44" i="3" l="1"/>
  <c r="A3" i="4" l="1"/>
  <c r="A4" i="4"/>
  <c r="A5" i="4"/>
  <c r="A6" i="4"/>
  <c r="A7" i="4"/>
  <c r="A8" i="4"/>
  <c r="A9" i="4"/>
  <c r="A10" i="4"/>
  <c r="A11" i="4"/>
  <c r="A12" i="4"/>
  <c r="A13" i="4"/>
  <c r="A2" i="4"/>
  <c r="F42" i="3" s="1"/>
  <c r="H42" i="3" s="1"/>
  <c r="F53" i="3" l="1"/>
  <c r="F45" i="3"/>
  <c r="F51" i="3"/>
  <c r="F46" i="3"/>
  <c r="H46" i="3" s="1"/>
  <c r="F52" i="3"/>
  <c r="F47" i="3"/>
  <c r="H47" i="3" s="1"/>
  <c r="F43" i="3"/>
  <c r="F50" i="3"/>
  <c r="H50" i="3" s="1"/>
  <c r="F49" i="3"/>
  <c r="F48" i="3"/>
  <c r="H48" i="3" s="1"/>
  <c r="F44" i="3"/>
  <c r="H44" i="3" s="1"/>
  <c r="I44" i="3" s="1"/>
  <c r="F2" i="3"/>
  <c r="T7" i="3"/>
  <c r="D21" i="3"/>
  <c r="D19" i="3"/>
  <c r="D20" i="3"/>
  <c r="D22" i="3"/>
  <c r="C53" i="3"/>
  <c r="C46" i="3"/>
  <c r="C51" i="3"/>
  <c r="C49" i="3"/>
  <c r="C45" i="3"/>
  <c r="C47" i="3"/>
  <c r="C43" i="3"/>
  <c r="C48" i="3"/>
  <c r="C50" i="3"/>
  <c r="C42" i="3"/>
  <c r="C52" i="3"/>
  <c r="G48" i="3" l="1"/>
  <c r="G46" i="3"/>
  <c r="G43" i="3"/>
  <c r="G49" i="3"/>
  <c r="G50" i="3"/>
  <c r="I50" i="3" s="1"/>
  <c r="G47" i="3"/>
  <c r="G51" i="3"/>
  <c r="I51" i="3" s="1"/>
  <c r="G53" i="3"/>
  <c r="G42" i="3"/>
  <c r="G52" i="3"/>
  <c r="I52" i="3" s="1"/>
  <c r="G45" i="3"/>
  <c r="E19" i="3"/>
  <c r="F19" i="3" s="1"/>
  <c r="H19" i="3" s="1"/>
  <c r="E22" i="3"/>
  <c r="F22" i="3" s="1"/>
  <c r="H22" i="3" s="1"/>
  <c r="E20" i="3"/>
  <c r="F20" i="3" s="1"/>
  <c r="E21" i="3"/>
  <c r="F21" i="3" s="1"/>
  <c r="H21" i="3" s="1"/>
  <c r="B54" i="3"/>
  <c r="E30" i="3"/>
  <c r="F30" i="3" s="1"/>
  <c r="D14" i="3"/>
  <c r="H20" i="3" l="1"/>
  <c r="D51" i="3"/>
  <c r="D42" i="3"/>
  <c r="D52" i="3"/>
  <c r="D53" i="3"/>
  <c r="D15" i="3"/>
  <c r="D17" i="3"/>
  <c r="D16" i="3"/>
  <c r="D18" i="3"/>
  <c r="S6" i="3" l="1"/>
  <c r="S5" i="3"/>
  <c r="S3" i="3"/>
  <c r="S7" i="3"/>
  <c r="S4" i="3"/>
  <c r="E11" i="3"/>
  <c r="E23" i="3"/>
  <c r="F23" i="3" s="1"/>
  <c r="S2" i="3"/>
  <c r="T2" i="3"/>
  <c r="T6" i="3"/>
  <c r="T3" i="3"/>
  <c r="V3" i="3" l="1"/>
  <c r="D11" i="3" s="1"/>
  <c r="V2" i="3"/>
  <c r="H5" i="3"/>
  <c r="H3" i="3"/>
  <c r="H2" i="3"/>
  <c r="H30" i="3"/>
  <c r="S8" i="3"/>
  <c r="T5" i="3"/>
  <c r="V5" i="3" s="1"/>
  <c r="E14" i="3"/>
  <c r="F14" i="3" s="1"/>
  <c r="T4" i="3"/>
  <c r="I42" i="3"/>
  <c r="D43" i="3"/>
  <c r="V6" i="3"/>
  <c r="I45" i="3"/>
  <c r="E33" i="3"/>
  <c r="F33" i="3" s="1"/>
  <c r="E18" i="3"/>
  <c r="F18" i="3" s="1"/>
  <c r="D13" i="3"/>
  <c r="D10" i="3"/>
  <c r="D12" i="3"/>
  <c r="E13" i="3"/>
  <c r="F13" i="3" s="1"/>
  <c r="E32" i="3"/>
  <c r="F32" i="3" s="1"/>
  <c r="E27" i="3"/>
  <c r="F27" i="3" s="1"/>
  <c r="E17" i="3"/>
  <c r="F17" i="3" s="1"/>
  <c r="E12" i="3"/>
  <c r="F12" i="3" s="1"/>
  <c r="E7" i="3"/>
  <c r="F7" i="3" s="1"/>
  <c r="E31" i="3"/>
  <c r="E16" i="3"/>
  <c r="E6" i="3"/>
  <c r="F6" i="3" s="1"/>
  <c r="E29" i="3"/>
  <c r="E24" i="3"/>
  <c r="E15" i="3"/>
  <c r="F15" i="3" s="1"/>
  <c r="E10" i="3"/>
  <c r="F10" i="3" s="1"/>
  <c r="E4" i="3"/>
  <c r="F4" i="3" s="1"/>
  <c r="D46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V4" i="3" l="1"/>
  <c r="H14" i="3"/>
  <c r="H18" i="3"/>
  <c r="H27" i="3"/>
  <c r="H23" i="3"/>
  <c r="F31" i="3"/>
  <c r="H31" i="3" s="1"/>
  <c r="F24" i="3"/>
  <c r="F11" i="3"/>
  <c r="H11" i="3" s="1"/>
  <c r="F29" i="3"/>
  <c r="H29" i="3" s="1"/>
  <c r="F16" i="3"/>
  <c r="C54" i="3"/>
  <c r="I53" i="3" s="1"/>
  <c r="D49" i="3"/>
  <c r="I48" i="3"/>
  <c r="I49" i="3"/>
  <c r="D50" i="3"/>
  <c r="I43" i="3"/>
  <c r="D45" i="3"/>
  <c r="I46" i="3"/>
  <c r="D47" i="3"/>
  <c r="D48" i="3"/>
  <c r="I47" i="3"/>
  <c r="V7" i="3"/>
  <c r="H4" i="3"/>
  <c r="H6" i="3"/>
  <c r="H33" i="3"/>
  <c r="H13" i="3"/>
  <c r="H32" i="3"/>
  <c r="H17" i="3"/>
  <c r="H12" i="3"/>
  <c r="H10" i="3"/>
  <c r="H7" i="3"/>
  <c r="H15" i="3"/>
  <c r="I40" i="2"/>
  <c r="I44" i="2"/>
  <c r="I41" i="2"/>
  <c r="I32" i="2"/>
  <c r="I31" i="2"/>
  <c r="I30" i="2"/>
  <c r="I29" i="2"/>
  <c r="I28" i="2"/>
  <c r="I27" i="2"/>
  <c r="I26" i="2"/>
  <c r="H16" i="3" l="1"/>
  <c r="H24" i="3"/>
  <c r="D54" i="3"/>
  <c r="O5" i="3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<sst xmlns="http://schemas.openxmlformats.org/spreadsheetml/2006/main" count="631" uniqueCount="123">
  <si>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</si>
  <si>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</si>
  <si>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</si>
  <si>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</si>
  <si>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</si>
  <si>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</si>
  <si>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</si>
  <si>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</si>
  <si>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</si>
  <si>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</si>
  <si>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</si>
  <si>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</si>
  <si>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</si>
  <si>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</si>
  <si>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</si>
  <si>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</si>
  <si>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</si>
  <si>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</si>
  <si>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</si>
  <si>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</si>
  <si>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</si>
  <si>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</si>
  <si>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</si>
  <si>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</si>
  <si>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</si>
  <si>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</si>
  <si>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</si>
  <si>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</si>
  <si>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</si>
  <si>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</si>
  <si>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</si>
  <si>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</si>
  <si>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</si>
  <si>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</si>
  <si>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</si>
  <si>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</si>
  <si>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</si>
  <si>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</si>
  <si>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</si>
  <si>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</si>
  <si>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</si>
  <si>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</si>
  <si>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</si>
  <si>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</si>
  <si>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</si>
  <si>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</si>
  <si>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</si>
  <si>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</si>
  <si>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</si>
  <si>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</si>
  <si>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</si>
  <si>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</si>
  <si>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</si>
  <si>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</si>
  <si>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</si>
  <si>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</si>
  <si>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</si>
  <si>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</si>
  <si>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</si>
  <si>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</si>
  <si>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</si>
  <si>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</si>
  <si>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</si>
  <si>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</si>
  <si>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</si>
  <si>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</si>
  <si>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</si>
  <si>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</si>
  <si>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</si>
  <si>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</si>
  <si>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</si>
  <si>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</si>
  <si>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</si>
  <si>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</si>
  <si>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</si>
  <si>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</si>
  <si>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</si>
  <si>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</si>
  <si>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</si>
  <si>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</si>
  <si>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</si>
  <si>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</si>
  <si>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Duration + Think_time</t>
  </si>
  <si>
    <t>Профиль</t>
  </si>
  <si>
    <t>Jmeter, throughput per minute</t>
  </si>
  <si>
    <t>StartPage</t>
  </si>
  <si>
    <t>Login</t>
  </si>
  <si>
    <t>Flights</t>
  </si>
  <si>
    <t>FindFlight</t>
  </si>
  <si>
    <t>ChooseFlight</t>
  </si>
  <si>
    <t>PayForFlight</t>
  </si>
  <si>
    <t>AllBookings</t>
  </si>
  <si>
    <t>Logout</t>
  </si>
  <si>
    <t>Delete Flight</t>
  </si>
  <si>
    <t>UserData</t>
  </si>
  <si>
    <t>AddUser</t>
  </si>
  <si>
    <t>SingUp</t>
  </si>
  <si>
    <t>FindFlightWithoutBooking</t>
  </si>
  <si>
    <t>Login/Logout</t>
  </si>
  <si>
    <t>LoginAndViewBookings</t>
  </si>
  <si>
    <t>UC1_buyTicket</t>
  </si>
  <si>
    <t>UC1_buyTicket_Transaction</t>
  </si>
  <si>
    <t>UC2_FindFlight_Transaction</t>
  </si>
  <si>
    <t>UC3_LoginLogout_Transaction</t>
  </si>
  <si>
    <t>UC4_LoginAndViewBookings_Transaction</t>
  </si>
  <si>
    <t>UC5_UserRegistration</t>
  </si>
  <si>
    <t>UC5_UserRegistration_Transaction</t>
  </si>
  <si>
    <t>UC6_DeleteBookingScenario</t>
  </si>
  <si>
    <t>UC6_DeleteFlight_Transaction</t>
  </si>
  <si>
    <t>Отладочный 2</t>
  </si>
  <si>
    <t>1 ступень</t>
  </si>
  <si>
    <t>2 ступень</t>
  </si>
  <si>
    <t>vuser_init_Transaction</t>
  </si>
  <si>
    <t>3 ступень</t>
  </si>
  <si>
    <t>5ступень</t>
  </si>
  <si>
    <t>100% нагрузки</t>
  </si>
  <si>
    <t>200% По профилю</t>
  </si>
  <si>
    <t>% попадания в профиль</t>
  </si>
  <si>
    <t>% попадания в Профиль</t>
  </si>
  <si>
    <t>4ступень - Максимальная Производительность</t>
  </si>
  <si>
    <t>Отладочный тест</t>
  </si>
  <si>
    <t>Стабильность - 360%, 1 час</t>
  </si>
  <si>
    <t xml:space="preserve">% отклонения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</si>
</sst>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4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6" applyNumberFormat="0" applyAlignment="0" applyProtection="0"/>
    <xf numFmtId="0" fontId="21" fillId="7" borderId="7" applyNumberFormat="0" applyAlignment="0" applyProtection="0"/>
    <xf numFmtId="0" fontId="22" fillId="7" borderId="6" applyNumberFormat="0" applyAlignment="0" applyProtection="0"/>
    <xf numFmtId="0" fontId="23" fillId="0" borderId="8" applyNumberFormat="0" applyFill="0" applyAlignment="0" applyProtection="0"/>
    <xf numFmtId="0" fontId="24" fillId="8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2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7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7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9" fontId="28" fillId="0" borderId="0" applyFont="0" applyFill="0" applyBorder="0" applyAlignment="0" applyProtection="0"/>
    <xf numFmtId="0" fontId="3" fillId="0" borderId="0"/>
    <xf numFmtId="0" fontId="32" fillId="4" borderId="0" applyNumberFormat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7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7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7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7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7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7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13" fillId="5" borderId="1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2" fillId="0" borderId="2" xfId="4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center" vertical="top"/>
    </xf>
    <xf numFmtId="10" fontId="15" fillId="0" borderId="2" xfId="0" applyNumberFormat="1" applyFont="1" applyBorder="1" applyAlignment="1">
      <alignment horizontal="center" vertical="top"/>
    </xf>
    <xf numFmtId="10" fontId="15" fillId="0" borderId="2" xfId="0" applyNumberFormat="1" applyFont="1" applyBorder="1" applyAlignment="1">
      <alignment horizontal="left" vertical="top"/>
    </xf>
    <xf numFmtId="0" fontId="13" fillId="5" borderId="2" xfId="0" applyFont="1" applyFill="1" applyBorder="1" applyAlignment="1">
      <alignment horizontal="left" vertical="top"/>
    </xf>
    <xf numFmtId="0" fontId="4" fillId="0" borderId="2" xfId="42" applyBorder="1"/>
    <xf numFmtId="0" fontId="13" fillId="0" borderId="2" xfId="0" applyFont="1" applyBorder="1" applyAlignment="1">
      <alignment horizontal="left" vertical="top"/>
    </xf>
    <xf numFmtId="10" fontId="13" fillId="0" borderId="2" xfId="0" applyNumberFormat="1" applyFont="1" applyBorder="1" applyAlignment="1">
      <alignment horizontal="left" vertical="top"/>
    </xf>
    <xf numFmtId="0" fontId="12" fillId="0" borderId="2" xfId="4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4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8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8" fillId="39" borderId="15" xfId="0" applyFont="1" applyFill="1" applyBorder="1" applyAlignment="1">
      <alignment vertical="center" wrapText="1"/>
    </xf>
    <xf numFmtId="0" fontId="6" fillId="39" borderId="15" xfId="0" applyFont="1" applyFill="1" applyBorder="1" applyAlignment="1">
      <alignment horizontal="left" vertical="center" wrapText="1"/>
    </xf>
    <xf numFmtId="0" fontId="6" fillId="35" borderId="15" xfId="0" applyFont="1" applyFill="1" applyBorder="1" applyAlignment="1">
      <alignment horizontal="left" vertical="center" wrapText="1"/>
    </xf>
    <xf numFmtId="0" fontId="7" fillId="39" borderId="16" xfId="0" applyFont="1" applyFill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44" applyFont="1" applyBorder="1"/>
    <xf numFmtId="0" fontId="8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2" xfId="0" applyNumberFormat="1" applyFill="1" applyBorder="1"/>
    <xf numFmtId="2" fontId="0" fillId="0" borderId="0" xfId="44" applyNumberFormat="1" applyFont="1" applyBorder="1"/>
    <xf numFmtId="0" fontId="0" fillId="4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20" xfId="0" applyFill="1" applyBorder="1"/>
    <xf numFmtId="9" fontId="0" fillId="0" borderId="2" xfId="0" applyNumberFormat="1" applyFont="1" applyBorder="1"/>
    <xf numFmtId="0" fontId="0" fillId="0" borderId="29" xfId="0" applyFont="1" applyBorder="1"/>
    <xf numFmtId="0" fontId="29" fillId="0" borderId="25" xfId="0" applyFont="1" applyBorder="1"/>
    <xf numFmtId="0" fontId="29" fillId="0" borderId="0" xfId="0" applyFont="1" applyBorder="1"/>
    <xf numFmtId="1" fontId="29" fillId="0" borderId="0" xfId="0" applyNumberFormat="1" applyFont="1" applyBorder="1"/>
    <xf numFmtId="9" fontId="0" fillId="0" borderId="30" xfId="0" applyNumberFormat="1" applyBorder="1"/>
    <xf numFmtId="0" fontId="8" fillId="39" borderId="20" xfId="0" applyFont="1" applyFill="1" applyBorder="1" applyAlignment="1">
      <alignment vertical="center" wrapText="1"/>
    </xf>
    <xf numFmtId="0" fontId="6" fillId="39" borderId="20" xfId="0" applyFont="1" applyFill="1" applyBorder="1" applyAlignment="1">
      <alignment horizontal="center" vertical="center" wrapText="1"/>
    </xf>
    <xf numFmtId="0" fontId="6" fillId="39" borderId="33" xfId="0" applyFont="1" applyFill="1" applyBorder="1" applyAlignment="1">
      <alignment horizontal="center" vertical="center" wrapText="1"/>
    </xf>
    <xf numFmtId="1" fontId="0" fillId="0" borderId="2" xfId="0" applyNumberFormat="1" applyBorder="1"/>
    <xf numFmtId="1" fontId="6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wrapText="1"/>
    </xf>
    <xf numFmtId="0" fontId="0" fillId="0" borderId="2" xfId="0" applyBorder="1"/>
    <xf numFmtId="0" fontId="33" fillId="0" borderId="25" xfId="0" applyFont="1" applyBorder="1"/>
    <xf numFmtId="0" fontId="33" fillId="0" borderId="28" xfId="0" applyFont="1" applyBorder="1"/>
    <xf numFmtId="2" fontId="33" fillId="35" borderId="2" xfId="0" applyNumberFormat="1" applyFont="1" applyFill="1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31" xfId="0" applyFill="1" applyBorder="1" applyAlignment="1">
      <alignment horizontal="center"/>
    </xf>
    <xf numFmtId="0" fontId="0" fillId="41" borderId="32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80" applyFill="1"/>
    <xf numFmtId="0" fontId="0" fillId="42" borderId="0" xfId="0" applyFill="1"/>
    <xf numFmtId="0" fontId="0" fillId="43" borderId="0" xfId="0" applyFill="1"/>
    <xf numFmtId="0" fontId="34" fillId="0" borderId="0" xfId="0" applyFont="1"/>
    <xf numFmtId="0" fontId="1" fillId="38" borderId="0" xfId="80" applyFill="1"/>
    <xf numFmtId="0" fontId="0" fillId="38" borderId="0" xfId="0" applyFill="1"/>
    <xf numFmtId="0" fontId="1" fillId="0" borderId="0" xfId="80"/>
    <xf numFmtId="9" fontId="0" fillId="0" borderId="0" xfId="0" applyNumberFormat="1"/>
    <xf numFmtId="0" fontId="1" fillId="0" borderId="0" xfId="80"/>
    <xf numFmtId="0" fontId="1" fillId="0" borderId="0" xfId="80"/>
    <xf numFmtId="0" fontId="1" fillId="0" borderId="0" xfId="80"/>
    <xf numFmtId="0" fontId="1" fillId="0" borderId="0" xfId="80"/>
    <xf numFmtId="0" fontId="1" fillId="0" borderId="0" xfId="80"/>
    <xf numFmtId="0" fontId="1" fillId="0" borderId="0" xfId="80"/>
    <xf numFmtId="0" fontId="1" fillId="0" borderId="0" xfId="80"/>
    <xf numFmtId="9" fontId="1" fillId="0" borderId="0" xfId="80" applyNumberFormat="1"/>
  </cellXfs>
  <cellStyles count="94">
    <cellStyle name="20% — акцент1" xfId="19" builtinId="30" customBuiltin="1"/>
    <cellStyle name="20% — акцент1 2" xfId="48"/>
    <cellStyle name="20% — акцент1 3" xfId="68"/>
    <cellStyle name="20% — акцент1 4" xfId="82"/>
    <cellStyle name="20% — акцент2" xfId="23" builtinId="34" customBuiltin="1"/>
    <cellStyle name="20% — акцент2 2" xfId="51"/>
    <cellStyle name="20% — акцент2 3" xfId="70"/>
    <cellStyle name="20% — акцент2 4" xfId="84"/>
    <cellStyle name="20% — акцент3" xfId="27" builtinId="38" customBuiltin="1"/>
    <cellStyle name="20% — акцент3 2" xfId="54"/>
    <cellStyle name="20% — акцент3 3" xfId="72"/>
    <cellStyle name="20% — акцент3 4" xfId="86"/>
    <cellStyle name="20% — акцент4" xfId="31" builtinId="42" customBuiltin="1"/>
    <cellStyle name="20% — акцент4 2" xfId="57"/>
    <cellStyle name="20% — акцент4 3" xfId="74"/>
    <cellStyle name="20% — акцент4 4" xfId="88"/>
    <cellStyle name="20% — акцент5" xfId="35" builtinId="46" customBuiltin="1"/>
    <cellStyle name="20% — акцент5 2" xfId="60"/>
    <cellStyle name="20% — акцент5 3" xfId="76"/>
    <cellStyle name="20% — акцент5 4" xfId="90"/>
    <cellStyle name="20% — акцент6" xfId="39" builtinId="50" customBuiltin="1"/>
    <cellStyle name="20% — акцент6 2" xfId="63"/>
    <cellStyle name="20% — акцент6 3" xfId="78"/>
    <cellStyle name="20% — акцент6 4" xfId="92"/>
    <cellStyle name="40% — акцент1" xfId="20" builtinId="31" customBuiltin="1"/>
    <cellStyle name="40% — акцент1 2" xfId="49"/>
    <cellStyle name="40% — акцент1 3" xfId="69"/>
    <cellStyle name="40% — акцент1 4" xfId="83"/>
    <cellStyle name="40% — акцент2" xfId="24" builtinId="35" customBuiltin="1"/>
    <cellStyle name="40% — акцент2 2" xfId="52"/>
    <cellStyle name="40% — акцент2 3" xfId="71"/>
    <cellStyle name="40% — акцент2 4" xfId="85"/>
    <cellStyle name="40% — акцент3" xfId="28" builtinId="39" customBuiltin="1"/>
    <cellStyle name="40% — акцент3 2" xfId="55"/>
    <cellStyle name="40% — акцент3 3" xfId="73"/>
    <cellStyle name="40% — акцент3 4" xfId="87"/>
    <cellStyle name="40% — акцент4" xfId="32" builtinId="43" customBuiltin="1"/>
    <cellStyle name="40% — акцент4 2" xfId="58"/>
    <cellStyle name="40% — акцент4 3" xfId="75"/>
    <cellStyle name="40% — акцент4 4" xfId="89"/>
    <cellStyle name="40% — акцент5" xfId="36" builtinId="47" customBuiltin="1"/>
    <cellStyle name="40% — акцент5 2" xfId="61"/>
    <cellStyle name="40% — акцент5 3" xfId="77"/>
    <cellStyle name="40% — акцент5 4" xfId="91"/>
    <cellStyle name="40% — акцент6" xfId="40" builtinId="51" customBuiltin="1"/>
    <cellStyle name="40% — акцент6 2" xfId="64"/>
    <cellStyle name="40% — акцент6 3" xfId="79"/>
    <cellStyle name="40% — акцент6 4" xfId="93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6"/>
    <cellStyle name="Обычный 6" xfId="80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имечание 5" xfId="81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" formatCode="0"/>
    </dxf>
    <dxf>
      <numFmt numFmtId="168" formatCode="0.0"/>
    </dxf>
    <dxf>
      <numFmt numFmtId="2" formatCode="0.00"/>
    </dxf>
    <dxf>
      <numFmt numFmtId="167" formatCode="0.000"/>
    </dxf>
    <dxf>
      <numFmt numFmtId="166" formatCode="0.0000"/>
    </dxf>
    <dxf>
      <numFmt numFmtId="165" formatCode="0.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276.018908796294" createdVersion="6" refreshedVersion="6" minRefreshableVersion="3" recordCount="32">
  <cacheSource type="worksheet">
    <worksheetSource ref="A1:H33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50" maxValue="80"/>
    </cacheField>
    <cacheField name="одним пользователем в минуту" numFmtId="2">
      <sharedItems containsSemiMixedTypes="0" containsString="0" containsNumber="1" minValue="0" maxValue="1.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Покупка билета"/>
    <x v="0"/>
    <n v="1"/>
    <n v="3"/>
    <n v="60"/>
    <n v="1"/>
    <n v="20"/>
    <n v="60"/>
  </r>
  <r>
    <s v="Покупка билета"/>
    <x v="1"/>
    <n v="1"/>
    <n v="3"/>
    <n v="60"/>
    <n v="1"/>
    <n v="20"/>
    <n v="60"/>
  </r>
  <r>
    <s v="Покупка билета"/>
    <x v="2"/>
    <n v="1"/>
    <n v="3"/>
    <n v="60"/>
    <n v="1"/>
    <n v="20"/>
    <n v="60"/>
  </r>
  <r>
    <s v="Покупка билета"/>
    <x v="3"/>
    <n v="1"/>
    <n v="3"/>
    <n v="60"/>
    <n v="1"/>
    <n v="20"/>
    <n v="60"/>
  </r>
  <r>
    <s v="Покупка билета"/>
    <x v="4"/>
    <n v="1"/>
    <n v="3"/>
    <n v="60"/>
    <n v="1"/>
    <n v="20"/>
    <n v="60"/>
  </r>
  <r>
    <s v="Покупка билета"/>
    <x v="5"/>
    <n v="1"/>
    <n v="3"/>
    <n v="60"/>
    <n v="1"/>
    <n v="20"/>
    <n v="60"/>
  </r>
  <r>
    <s v="Покупка билета"/>
    <x v="6"/>
    <n v="0"/>
    <n v="3"/>
    <n v="60"/>
    <n v="0"/>
    <n v="20"/>
    <n v="0"/>
  </r>
  <r>
    <s v="Удаление бронирования "/>
    <x v="0"/>
    <n v="1"/>
    <n v="1"/>
    <n v="50"/>
    <n v="1.2"/>
    <n v="20"/>
    <n v="24"/>
  </r>
  <r>
    <s v="Удаление бронирования "/>
    <x v="1"/>
    <n v="1"/>
    <n v="1"/>
    <n v="50"/>
    <n v="1.2"/>
    <n v="20"/>
    <n v="24"/>
  </r>
  <r>
    <s v="Удаление бронирования "/>
    <x v="7"/>
    <n v="1"/>
    <n v="1"/>
    <n v="50"/>
    <n v="1.2"/>
    <n v="20"/>
    <n v="24"/>
  </r>
  <r>
    <s v="Удаление бронирования "/>
    <x v="8"/>
    <n v="1"/>
    <n v="1"/>
    <n v="50"/>
    <n v="1.2"/>
    <n v="20"/>
    <n v="24"/>
  </r>
  <r>
    <s v="Удаление бронирования "/>
    <x v="6"/>
    <n v="1"/>
    <n v="1"/>
    <n v="50"/>
    <n v="1.2"/>
    <n v="20"/>
    <n v="24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6"/>
    <n v="1"/>
    <n v="2"/>
    <n v="74"/>
    <n v="0.81081081081081086"/>
    <n v="20"/>
    <n v="32.432432432432435"/>
  </r>
  <r>
    <s v="Логин"/>
    <x v="0"/>
    <n v="1"/>
    <n v="1"/>
    <n v="80"/>
    <n v="0.75"/>
    <n v="20"/>
    <n v="15"/>
  </r>
  <r>
    <s v="Логин"/>
    <x v="1"/>
    <n v="1"/>
    <n v="1"/>
    <n v="80"/>
    <n v="0.75"/>
    <n v="20"/>
    <n v="15"/>
  </r>
  <r>
    <s v="Логин"/>
    <x v="7"/>
    <n v="1"/>
    <n v="1"/>
    <n v="80"/>
    <n v="0.75"/>
    <n v="20"/>
    <n v="15"/>
  </r>
  <r>
    <s v="Логин"/>
    <x v="2"/>
    <n v="1"/>
    <n v="1"/>
    <n v="80"/>
    <n v="0.75"/>
    <n v="20"/>
    <n v="15"/>
  </r>
  <r>
    <s v="Поиск билета без покупки"/>
    <x v="0"/>
    <n v="1"/>
    <n v="2"/>
    <n v="76"/>
    <n v="0.78947368421052633"/>
    <n v="20"/>
    <n v="31.578947368421055"/>
  </r>
  <r>
    <s v="Поиск билета без покупки"/>
    <x v="1"/>
    <n v="1"/>
    <n v="2"/>
    <n v="76"/>
    <n v="0.78947368421052633"/>
    <n v="20"/>
    <n v="31.578947368421055"/>
  </r>
  <r>
    <s v="Поиск билета без покупки"/>
    <x v="2"/>
    <n v="1"/>
    <n v="2"/>
    <n v="76"/>
    <n v="0.78947368421052633"/>
    <n v="20"/>
    <n v="31.578947368421055"/>
  </r>
  <r>
    <s v="Поиск билета без покупки"/>
    <x v="3"/>
    <n v="1"/>
    <n v="2"/>
    <n v="76"/>
    <n v="0.78947368421052633"/>
    <n v="20"/>
    <n v="31.578947368421055"/>
  </r>
  <r>
    <s v="Поиск билета без покупки"/>
    <x v="4"/>
    <n v="1"/>
    <n v="2"/>
    <n v="76"/>
    <n v="0.78947368421052633"/>
    <n v="20"/>
    <n v="31.578947368421055"/>
  </r>
  <r>
    <s v="Поиск билета без покупки"/>
    <x v="7"/>
    <n v="1"/>
    <n v="2"/>
    <n v="76"/>
    <n v="0.78947368421052633"/>
    <n v="20"/>
    <n v="31.578947368421055"/>
  </r>
  <r>
    <s v="Поиск билета без покупки"/>
    <x v="6"/>
    <n v="1"/>
    <n v="2"/>
    <n v="76"/>
    <n v="0.78947368421052633"/>
    <n v="20"/>
    <n v="31.578947368421055"/>
  </r>
  <r>
    <s v="Ознакомление с путевым листом"/>
    <x v="0"/>
    <n v="1"/>
    <n v="1"/>
    <n v="67"/>
    <n v="0.89552238805970152"/>
    <n v="20"/>
    <n v="17.910447761194032"/>
  </r>
  <r>
    <s v="Ознакомление с путевым листом"/>
    <x v="1"/>
    <n v="1"/>
    <n v="1"/>
    <n v="67"/>
    <n v="0.89552238805970152"/>
    <n v="20"/>
    <n v="17.910447761194032"/>
  </r>
  <r>
    <s v="Ознакомление с путевым листом"/>
    <x v="7"/>
    <n v="1"/>
    <n v="1"/>
    <n v="67"/>
    <n v="0.89552238805970152"/>
    <n v="20"/>
    <n v="17.910447761194032"/>
  </r>
  <r>
    <s v="Ознакомление с путевым листом"/>
    <x v="6"/>
    <n v="1"/>
    <n v="1"/>
    <n v="67"/>
    <n v="0.89552238805970152"/>
    <n v="20"/>
    <n v="17.9104477611940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12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 defaultSubtotal="0">
      <items count="13">
        <item x="1"/>
        <item x="4"/>
        <item x="6"/>
        <item x="3"/>
        <item x="5"/>
        <item x="8"/>
        <item x="7"/>
        <item x="0"/>
        <item x="9"/>
        <item x="10"/>
        <item x="11"/>
        <item x="2"/>
        <item m="1" x="12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6"/>
  <sheetViews>
    <sheetView topLeftCell="A25" zoomScale="80" zoomScaleNormal="80" workbookViewId="0">
      <selection activeCell="C51" sqref="C51"/>
    </sheetView>
  </sheetViews>
  <sheetFormatPr defaultColWidth="11.44140625" defaultRowHeight="14.4" x14ac:dyDescent="0.3"/>
  <cols>
    <col min="1" max="1" width="31.6640625" customWidth="1"/>
    <col min="2" max="2" width="31.44140625" bestFit="1" customWidth="1"/>
    <col min="3" max="3" width="18.109375" customWidth="1"/>
    <col min="4" max="4" width="17.88671875" customWidth="1"/>
    <col min="5" max="5" width="19.109375" bestFit="1" customWidth="1"/>
    <col min="7" max="7" width="18.6640625" bestFit="1" customWidth="1"/>
    <col min="8" max="8" width="17" customWidth="1"/>
    <col min="9" max="9" width="46.109375" customWidth="1"/>
    <col min="10" max="10" width="21" customWidth="1"/>
    <col min="11" max="11" width="18.109375" customWidth="1"/>
    <col min="12" max="12" width="26.6640625" customWidth="1"/>
    <col min="13" max="13" width="35.109375" bestFit="1" customWidth="1"/>
    <col min="14" max="14" width="17.88671875" customWidth="1"/>
    <col min="15" max="15" width="23.88671875" customWidth="1"/>
    <col min="16" max="16" width="23.44140625" bestFit="1" customWidth="1"/>
    <col min="17" max="17" width="26" customWidth="1"/>
    <col min="18" max="18" width="10.5546875" customWidth="1"/>
    <col min="19" max="19" width="34.109375" bestFit="1" customWidth="1"/>
    <col min="20" max="20" width="53.6640625" bestFit="1" customWidth="1"/>
  </cols>
  <sheetData>
    <row r="1" spans="1:23" ht="15" thickBot="1" x14ac:dyDescent="0.35">
      <c r="A1" t="s">
        <v>37</v>
      </c>
      <c r="B1" t="s">
        <v>38</v>
      </c>
      <c r="C1" t="s">
        <v>39</v>
      </c>
      <c r="D1" t="s">
        <v>43</v>
      </c>
      <c r="E1" t="s">
        <v>52</v>
      </c>
      <c r="F1" t="s">
        <v>53</v>
      </c>
      <c r="G1" t="s">
        <v>54</v>
      </c>
      <c r="H1" t="s">
        <v>7</v>
      </c>
      <c r="I1" s="16" t="s">
        <v>40</v>
      </c>
      <c r="J1" t="s">
        <v>51</v>
      </c>
      <c r="M1" s="46" t="s">
        <v>42</v>
      </c>
      <c r="N1" s="47" t="s">
        <v>44</v>
      </c>
      <c r="O1" s="47" t="s">
        <v>45</v>
      </c>
      <c r="P1" s="47" t="s">
        <v>82</v>
      </c>
      <c r="Q1" s="47" t="s">
        <v>46</v>
      </c>
      <c r="R1" s="47" t="s">
        <v>43</v>
      </c>
      <c r="S1" s="54" t="s">
        <v>49</v>
      </c>
      <c r="T1" s="66" t="s">
        <v>84</v>
      </c>
      <c r="U1" s="55" t="s">
        <v>47</v>
      </c>
      <c r="V1" s="55" t="s">
        <v>48</v>
      </c>
      <c r="W1" s="33" t="s">
        <v>50</v>
      </c>
    </row>
    <row r="2" spans="1:23" x14ac:dyDescent="0.3">
      <c r="A2" s="24" t="s">
        <v>8</v>
      </c>
      <c r="B2" s="24" t="s">
        <v>62</v>
      </c>
      <c r="C2" s="42">
        <v>1</v>
      </c>
      <c r="D2" s="44">
        <v>3</v>
      </c>
      <c r="E2">
        <f>VLOOKUP(A2,$M$1:$X$8,5,FALSE)</f>
        <v>60</v>
      </c>
      <c r="F2" s="19">
        <f t="shared" ref="F2:F32" si="0">60/E2*C2</f>
        <v>1</v>
      </c>
      <c r="G2">
        <f t="shared" ref="G2:G32" si="1">VLOOKUP(A2,$M$1:$X$8,9,FALSE)</f>
        <v>20</v>
      </c>
      <c r="H2" s="18">
        <f t="shared" ref="H2:H32" si="2">D2*F2*G2</f>
        <v>60</v>
      </c>
      <c r="I2" s="17" t="s">
        <v>0</v>
      </c>
      <c r="J2" s="18">
        <v>148.48939512961508</v>
      </c>
      <c r="K2" s="15"/>
      <c r="M2" s="49" t="s">
        <v>8</v>
      </c>
      <c r="N2" s="20">
        <v>5</v>
      </c>
      <c r="O2" s="38">
        <v>30</v>
      </c>
      <c r="P2" s="39">
        <v>36</v>
      </c>
      <c r="Q2" s="26">
        <v>60</v>
      </c>
      <c r="R2" s="52">
        <v>3</v>
      </c>
      <c r="S2" s="53">
        <f t="shared" ref="S2:S7" si="3">R2/W$2</f>
        <v>0.3</v>
      </c>
      <c r="T2" s="68">
        <f t="shared" ref="T2:T7" si="4">60/(Q2)</f>
        <v>1</v>
      </c>
      <c r="U2" s="56">
        <v>20</v>
      </c>
      <c r="V2" s="57">
        <f>ROUND(R2*T2*U2,0)</f>
        <v>60</v>
      </c>
      <c r="W2" s="31">
        <f>SUM(R2:R7)</f>
        <v>10</v>
      </c>
    </row>
    <row r="3" spans="1:23" x14ac:dyDescent="0.3">
      <c r="A3" s="24" t="s">
        <v>8</v>
      </c>
      <c r="B3" s="24" t="s">
        <v>0</v>
      </c>
      <c r="C3" s="42">
        <v>1</v>
      </c>
      <c r="D3" s="45">
        <v>3</v>
      </c>
      <c r="E3">
        <f>VLOOKUP(A3,$M$1:$X$8,5,FALSE)</f>
        <v>60</v>
      </c>
      <c r="F3" s="19">
        <f t="shared" si="0"/>
        <v>1</v>
      </c>
      <c r="G3">
        <f t="shared" si="1"/>
        <v>20</v>
      </c>
      <c r="H3" s="18">
        <f t="shared" si="2"/>
        <v>60</v>
      </c>
      <c r="I3" s="17" t="s">
        <v>12</v>
      </c>
      <c r="J3" s="18">
        <v>91.578947368421055</v>
      </c>
      <c r="K3" s="15"/>
      <c r="M3" s="49" t="s">
        <v>9</v>
      </c>
      <c r="N3" s="20">
        <v>5</v>
      </c>
      <c r="O3" s="38">
        <v>20.0014</v>
      </c>
      <c r="P3" s="39">
        <v>25</v>
      </c>
      <c r="Q3" s="26">
        <v>50</v>
      </c>
      <c r="R3" s="52">
        <v>1</v>
      </c>
      <c r="S3" s="53">
        <f t="shared" si="3"/>
        <v>0.1</v>
      </c>
      <c r="T3" s="68">
        <f t="shared" si="4"/>
        <v>1.2</v>
      </c>
      <c r="U3" s="56">
        <v>20</v>
      </c>
      <c r="V3" s="57">
        <f>ROUND(R3*T3*U3,0)</f>
        <v>24</v>
      </c>
      <c r="W3" s="31"/>
    </row>
    <row r="4" spans="1:23" x14ac:dyDescent="0.3">
      <c r="A4" s="24" t="s">
        <v>8</v>
      </c>
      <c r="B4" s="24" t="s">
        <v>69</v>
      </c>
      <c r="C4" s="42">
        <v>1</v>
      </c>
      <c r="D4" s="45">
        <v>3</v>
      </c>
      <c r="E4">
        <f>VLOOKUP(A5,$M$1:$X$8,5,FALSE)</f>
        <v>60</v>
      </c>
      <c r="F4" s="19">
        <f t="shared" si="0"/>
        <v>1</v>
      </c>
      <c r="G4">
        <f t="shared" si="1"/>
        <v>20</v>
      </c>
      <c r="H4" s="18">
        <f t="shared" si="2"/>
        <v>60</v>
      </c>
      <c r="I4" s="17" t="s">
        <v>6</v>
      </c>
      <c r="J4" s="18">
        <v>105.92182756204753</v>
      </c>
      <c r="K4" s="15"/>
      <c r="M4" s="49" t="s">
        <v>61</v>
      </c>
      <c r="N4" s="20">
        <v>3</v>
      </c>
      <c r="O4" s="38">
        <v>30.001799999999999</v>
      </c>
      <c r="P4" s="39">
        <v>30</v>
      </c>
      <c r="Q4" s="26">
        <v>74</v>
      </c>
      <c r="R4" s="52">
        <v>2</v>
      </c>
      <c r="S4" s="53">
        <f t="shared" si="3"/>
        <v>0.2</v>
      </c>
      <c r="T4" s="68">
        <f t="shared" si="4"/>
        <v>0.81081081081081086</v>
      </c>
      <c r="U4" s="56">
        <v>20</v>
      </c>
      <c r="V4" s="57">
        <f>ROUND(R4*T4*U4,0)</f>
        <v>32</v>
      </c>
      <c r="W4" s="31"/>
    </row>
    <row r="5" spans="1:23" x14ac:dyDescent="0.3">
      <c r="A5" s="24" t="s">
        <v>8</v>
      </c>
      <c r="B5" s="24" t="s">
        <v>11</v>
      </c>
      <c r="C5" s="42">
        <v>1</v>
      </c>
      <c r="D5" s="45">
        <v>3</v>
      </c>
      <c r="E5">
        <f>VLOOKUP(A6,$M$1:$X$8,5,FALSE)</f>
        <v>60</v>
      </c>
      <c r="F5" s="19">
        <f t="shared" si="0"/>
        <v>1</v>
      </c>
      <c r="G5">
        <f t="shared" si="1"/>
        <v>20</v>
      </c>
      <c r="H5" s="18">
        <f t="shared" si="2"/>
        <v>60</v>
      </c>
      <c r="I5" s="17" t="s">
        <v>11</v>
      </c>
      <c r="J5" s="18">
        <v>91.578947368421055</v>
      </c>
      <c r="K5" s="15"/>
      <c r="M5" s="49" t="s">
        <v>66</v>
      </c>
      <c r="N5" s="20">
        <v>3</v>
      </c>
      <c r="O5" s="38">
        <f>P5-N5</f>
        <v>27</v>
      </c>
      <c r="P5" s="39">
        <v>30</v>
      </c>
      <c r="Q5" s="26">
        <v>76</v>
      </c>
      <c r="R5" s="52">
        <v>2</v>
      </c>
      <c r="S5" s="53">
        <f t="shared" si="3"/>
        <v>0.2</v>
      </c>
      <c r="T5" s="68">
        <f t="shared" si="4"/>
        <v>0.78947368421052633</v>
      </c>
      <c r="U5" s="56">
        <v>20</v>
      </c>
      <c r="V5" s="57">
        <f>ROUND(R5*T5*U5,0)</f>
        <v>32</v>
      </c>
      <c r="W5" s="31"/>
    </row>
    <row r="6" spans="1:23" x14ac:dyDescent="0.3">
      <c r="A6" s="24" t="s">
        <v>8</v>
      </c>
      <c r="B6" s="24" t="s">
        <v>12</v>
      </c>
      <c r="C6" s="42">
        <v>1</v>
      </c>
      <c r="D6" s="45">
        <v>3</v>
      </c>
      <c r="E6">
        <f t="shared" ref="E6:E32" si="5">VLOOKUP(A6,$M$1:$X$8,5,FALSE)</f>
        <v>60</v>
      </c>
      <c r="F6" s="19">
        <f t="shared" si="0"/>
        <v>1</v>
      </c>
      <c r="G6">
        <f t="shared" si="1"/>
        <v>20</v>
      </c>
      <c r="H6" s="18">
        <f t="shared" si="2"/>
        <v>60</v>
      </c>
      <c r="I6" s="17" t="s">
        <v>3</v>
      </c>
      <c r="J6" s="18">
        <v>60</v>
      </c>
      <c r="K6" s="15"/>
      <c r="M6" s="49" t="s">
        <v>10</v>
      </c>
      <c r="N6" s="20">
        <v>3</v>
      </c>
      <c r="O6" s="38">
        <v>4</v>
      </c>
      <c r="P6" s="39">
        <v>16</v>
      </c>
      <c r="Q6" s="26">
        <v>67</v>
      </c>
      <c r="R6" s="52">
        <v>1</v>
      </c>
      <c r="S6" s="53">
        <f t="shared" si="3"/>
        <v>0.1</v>
      </c>
      <c r="T6" s="68">
        <f t="shared" si="4"/>
        <v>0.89552238805970152</v>
      </c>
      <c r="U6" s="56">
        <v>20</v>
      </c>
      <c r="V6" s="57">
        <f>ROUND(R6*T6*U6,0)</f>
        <v>18</v>
      </c>
      <c r="W6" s="31"/>
    </row>
    <row r="7" spans="1:23" x14ac:dyDescent="0.3">
      <c r="A7" s="24" t="s">
        <v>8</v>
      </c>
      <c r="B7" s="24" t="s">
        <v>3</v>
      </c>
      <c r="C7" s="42">
        <v>1</v>
      </c>
      <c r="D7" s="45">
        <v>3</v>
      </c>
      <c r="E7">
        <f t="shared" si="5"/>
        <v>60</v>
      </c>
      <c r="F7" s="19">
        <f t="shared" si="0"/>
        <v>1</v>
      </c>
      <c r="G7">
        <f t="shared" si="1"/>
        <v>20</v>
      </c>
      <c r="H7" s="18">
        <f t="shared" si="2"/>
        <v>60</v>
      </c>
      <c r="I7" s="17" t="s">
        <v>13</v>
      </c>
      <c r="J7" s="18">
        <v>24</v>
      </c>
      <c r="K7" s="15"/>
      <c r="M7" s="49" t="s">
        <v>67</v>
      </c>
      <c r="N7" s="20">
        <v>0.61</v>
      </c>
      <c r="O7" s="40">
        <v>5</v>
      </c>
      <c r="P7" s="39">
        <v>10</v>
      </c>
      <c r="Q7" s="26">
        <v>80</v>
      </c>
      <c r="R7" s="52">
        <v>1</v>
      </c>
      <c r="S7" s="53">
        <f t="shared" si="3"/>
        <v>0.1</v>
      </c>
      <c r="T7" s="68">
        <f t="shared" si="4"/>
        <v>0.75</v>
      </c>
      <c r="U7" s="56">
        <v>20</v>
      </c>
      <c r="V7" s="57">
        <f>SUM(V2:V6)</f>
        <v>166</v>
      </c>
      <c r="W7" s="31"/>
    </row>
    <row r="8" spans="1:23" ht="15" thickBot="1" x14ac:dyDescent="0.35">
      <c r="A8" s="24" t="s">
        <v>8</v>
      </c>
      <c r="B8" s="24" t="s">
        <v>6</v>
      </c>
      <c r="C8" s="42">
        <v>0</v>
      </c>
      <c r="D8" s="45">
        <v>3</v>
      </c>
      <c r="E8">
        <f t="shared" si="5"/>
        <v>60</v>
      </c>
      <c r="F8" s="19">
        <f t="shared" si="0"/>
        <v>0</v>
      </c>
      <c r="G8">
        <f t="shared" si="1"/>
        <v>20</v>
      </c>
      <c r="H8" s="18">
        <f t="shared" si="2"/>
        <v>0</v>
      </c>
      <c r="I8" s="17" t="s">
        <v>4</v>
      </c>
      <c r="J8" s="18">
        <v>88.48939512961509</v>
      </c>
      <c r="K8" s="15"/>
      <c r="M8" s="50"/>
      <c r="N8" s="51"/>
      <c r="O8" s="51"/>
      <c r="P8" s="51"/>
      <c r="Q8" s="51"/>
      <c r="R8" s="51"/>
      <c r="S8" s="58">
        <f>SUM(S2:S7)</f>
        <v>1</v>
      </c>
      <c r="T8" s="67"/>
      <c r="U8" s="51"/>
      <c r="V8" s="51"/>
      <c r="W8" s="32"/>
    </row>
    <row r="9" spans="1:23" x14ac:dyDescent="0.3">
      <c r="A9" s="24" t="s">
        <v>9</v>
      </c>
      <c r="B9" s="24" t="s">
        <v>62</v>
      </c>
      <c r="C9" s="24">
        <v>1</v>
      </c>
      <c r="D9" s="33">
        <f t="shared" ref="D9:D22" si="6">VLOOKUP(A9,$M$1:$X$8,6,FALSE)</f>
        <v>1</v>
      </c>
      <c r="E9" s="18">
        <f t="shared" si="5"/>
        <v>50</v>
      </c>
      <c r="F9" s="19">
        <f t="shared" si="0"/>
        <v>1.2</v>
      </c>
      <c r="G9">
        <f t="shared" si="1"/>
        <v>20</v>
      </c>
      <c r="H9" s="18">
        <f t="shared" si="2"/>
        <v>24</v>
      </c>
      <c r="I9" s="17" t="s">
        <v>62</v>
      </c>
      <c r="J9" s="18">
        <v>180.92182756204753</v>
      </c>
      <c r="K9" s="15"/>
    </row>
    <row r="10" spans="1:23" x14ac:dyDescent="0.3">
      <c r="A10" s="24" t="s">
        <v>9</v>
      </c>
      <c r="B10" s="24" t="s">
        <v>0</v>
      </c>
      <c r="C10" s="24">
        <v>1</v>
      </c>
      <c r="D10" s="31">
        <f t="shared" si="6"/>
        <v>1</v>
      </c>
      <c r="E10" s="18">
        <f t="shared" si="5"/>
        <v>50</v>
      </c>
      <c r="F10" s="19">
        <f t="shared" si="0"/>
        <v>1.2</v>
      </c>
      <c r="G10">
        <f t="shared" si="1"/>
        <v>20</v>
      </c>
      <c r="H10" s="18">
        <f t="shared" si="2"/>
        <v>24</v>
      </c>
      <c r="I10" s="17" t="s">
        <v>64</v>
      </c>
      <c r="J10" s="18">
        <v>32.432432432432435</v>
      </c>
    </row>
    <row r="11" spans="1:23" x14ac:dyDescent="0.3">
      <c r="A11" s="24" t="s">
        <v>9</v>
      </c>
      <c r="B11" s="24" t="s">
        <v>4</v>
      </c>
      <c r="C11" s="24">
        <v>1</v>
      </c>
      <c r="D11" s="31">
        <f t="shared" si="6"/>
        <v>1</v>
      </c>
      <c r="E11" s="18">
        <f t="shared" si="5"/>
        <v>50</v>
      </c>
      <c r="F11" s="19">
        <f t="shared" si="0"/>
        <v>1.2</v>
      </c>
      <c r="G11">
        <f t="shared" si="1"/>
        <v>20</v>
      </c>
      <c r="H11" s="18">
        <f t="shared" si="2"/>
        <v>24</v>
      </c>
      <c r="I11" s="17" t="s">
        <v>63</v>
      </c>
      <c r="J11" s="18">
        <v>32.432432432432435</v>
      </c>
    </row>
    <row r="12" spans="1:23" x14ac:dyDescent="0.3">
      <c r="A12" s="24" t="s">
        <v>9</v>
      </c>
      <c r="B12" s="24" t="s">
        <v>13</v>
      </c>
      <c r="C12" s="24">
        <v>1</v>
      </c>
      <c r="D12" s="31">
        <f t="shared" si="6"/>
        <v>1</v>
      </c>
      <c r="E12" s="18">
        <f t="shared" si="5"/>
        <v>50</v>
      </c>
      <c r="F12" s="19">
        <f t="shared" si="0"/>
        <v>1.2</v>
      </c>
      <c r="G12">
        <f t="shared" si="1"/>
        <v>20</v>
      </c>
      <c r="H12" s="18">
        <f t="shared" si="2"/>
        <v>24</v>
      </c>
      <c r="I12" s="17" t="s">
        <v>65</v>
      </c>
      <c r="J12" s="18">
        <v>32.432432432432435</v>
      </c>
    </row>
    <row r="13" spans="1:23" ht="15" thickBot="1" x14ac:dyDescent="0.35">
      <c r="A13" s="24" t="s">
        <v>9</v>
      </c>
      <c r="B13" s="24" t="s">
        <v>6</v>
      </c>
      <c r="C13" s="24">
        <v>1</v>
      </c>
      <c r="D13" s="32">
        <f t="shared" si="6"/>
        <v>1</v>
      </c>
      <c r="E13" s="18">
        <f t="shared" si="5"/>
        <v>50</v>
      </c>
      <c r="F13" s="19">
        <f t="shared" si="0"/>
        <v>1.2</v>
      </c>
      <c r="G13">
        <f t="shared" si="1"/>
        <v>20</v>
      </c>
      <c r="H13" s="18">
        <f t="shared" si="2"/>
        <v>24</v>
      </c>
      <c r="I13" s="17" t="s">
        <v>69</v>
      </c>
      <c r="J13" s="18">
        <v>106.57894736842105</v>
      </c>
    </row>
    <row r="14" spans="1:23" x14ac:dyDescent="0.3">
      <c r="A14" s="24" t="s">
        <v>61</v>
      </c>
      <c r="B14" s="24" t="s">
        <v>62</v>
      </c>
      <c r="C14" s="24">
        <v>1</v>
      </c>
      <c r="D14" s="33">
        <f t="shared" si="6"/>
        <v>2</v>
      </c>
      <c r="E14" s="18">
        <f t="shared" si="5"/>
        <v>74</v>
      </c>
      <c r="F14" s="19">
        <f t="shared" si="0"/>
        <v>0.81081081081081086</v>
      </c>
      <c r="G14">
        <f t="shared" si="1"/>
        <v>20</v>
      </c>
      <c r="H14" s="18">
        <f t="shared" si="2"/>
        <v>32.432432432432435</v>
      </c>
      <c r="I14" s="17" t="s">
        <v>41</v>
      </c>
      <c r="J14" s="18">
        <v>994.8565847858855</v>
      </c>
    </row>
    <row r="15" spans="1:23" x14ac:dyDescent="0.3">
      <c r="A15" s="24" t="s">
        <v>61</v>
      </c>
      <c r="B15" s="24" t="s">
        <v>64</v>
      </c>
      <c r="C15" s="24">
        <v>1</v>
      </c>
      <c r="D15" s="31">
        <f t="shared" si="6"/>
        <v>2</v>
      </c>
      <c r="E15" s="18">
        <f t="shared" si="5"/>
        <v>74</v>
      </c>
      <c r="F15" s="19">
        <f t="shared" si="0"/>
        <v>0.81081081081081086</v>
      </c>
      <c r="G15">
        <f t="shared" si="1"/>
        <v>20</v>
      </c>
      <c r="H15" s="18">
        <f t="shared" si="2"/>
        <v>32.432432432432435</v>
      </c>
    </row>
    <row r="16" spans="1:23" x14ac:dyDescent="0.3">
      <c r="A16" s="24" t="s">
        <v>61</v>
      </c>
      <c r="B16" s="24" t="s">
        <v>63</v>
      </c>
      <c r="C16" s="24">
        <v>1</v>
      </c>
      <c r="D16" s="31">
        <f t="shared" si="6"/>
        <v>2</v>
      </c>
      <c r="E16" s="18">
        <f t="shared" si="5"/>
        <v>74</v>
      </c>
      <c r="F16" s="19">
        <f t="shared" si="0"/>
        <v>0.81081081081081086</v>
      </c>
      <c r="G16">
        <f t="shared" si="1"/>
        <v>20</v>
      </c>
      <c r="H16" s="18">
        <f t="shared" si="2"/>
        <v>32.432432432432435</v>
      </c>
    </row>
    <row r="17" spans="1:8" x14ac:dyDescent="0.3">
      <c r="A17" s="24" t="s">
        <v>61</v>
      </c>
      <c r="B17" s="24" t="s">
        <v>65</v>
      </c>
      <c r="C17" s="24">
        <v>1</v>
      </c>
      <c r="D17" s="31">
        <f t="shared" si="6"/>
        <v>2</v>
      </c>
      <c r="E17" s="18">
        <f t="shared" si="5"/>
        <v>74</v>
      </c>
      <c r="F17" s="19">
        <f t="shared" si="0"/>
        <v>0.81081081081081086</v>
      </c>
      <c r="G17">
        <f t="shared" si="1"/>
        <v>20</v>
      </c>
      <c r="H17" s="18">
        <f t="shared" si="2"/>
        <v>32.432432432432435</v>
      </c>
    </row>
    <row r="18" spans="1:8" ht="15" thickBot="1" x14ac:dyDescent="0.35">
      <c r="A18" s="24" t="s">
        <v>61</v>
      </c>
      <c r="B18" s="24" t="s">
        <v>6</v>
      </c>
      <c r="C18" s="24">
        <v>1</v>
      </c>
      <c r="D18" s="31">
        <f>VLOOKUP(A18,$M$1:$X$8,6,FALSE)</f>
        <v>2</v>
      </c>
      <c r="E18" s="18">
        <f>VLOOKUP(A18,$M$1:$X$8,5,FALSE)</f>
        <v>74</v>
      </c>
      <c r="F18" s="19">
        <f>60/E18*C18</f>
        <v>0.81081081081081086</v>
      </c>
      <c r="G18">
        <f>VLOOKUP(A18,$M$1:$X$8,9,FALSE)</f>
        <v>20</v>
      </c>
      <c r="H18" s="18">
        <f>D18*F18*G18</f>
        <v>32.432432432432435</v>
      </c>
    </row>
    <row r="19" spans="1:8" x14ac:dyDescent="0.3">
      <c r="A19" s="24" t="s">
        <v>67</v>
      </c>
      <c r="B19" s="24" t="s">
        <v>62</v>
      </c>
      <c r="C19" s="42">
        <v>1</v>
      </c>
      <c r="D19" s="44">
        <f>VLOOKUP(A19,$M$1:$X$8,6,FALSE)</f>
        <v>1</v>
      </c>
      <c r="E19">
        <f>VLOOKUP(A19,$M$1:$X$8,5,FALSE)</f>
        <v>80</v>
      </c>
      <c r="F19" s="19">
        <f>60/E19*C19</f>
        <v>0.75</v>
      </c>
      <c r="G19">
        <f>VLOOKUP(A19,$M$1:$X$8,9,FALSE)</f>
        <v>20</v>
      </c>
      <c r="H19" s="18">
        <f>D19*F19*G19</f>
        <v>15</v>
      </c>
    </row>
    <row r="20" spans="1:8" x14ac:dyDescent="0.3">
      <c r="A20" s="24" t="s">
        <v>67</v>
      </c>
      <c r="B20" s="24" t="s">
        <v>0</v>
      </c>
      <c r="C20" s="42">
        <v>1</v>
      </c>
      <c r="D20" s="45">
        <f>VLOOKUP(A20,$M$1:$X$8,6,FALSE)</f>
        <v>1</v>
      </c>
      <c r="E20">
        <f>VLOOKUP(A20,$M$1:$X$8,5,FALSE)</f>
        <v>80</v>
      </c>
      <c r="F20" s="19">
        <f>60/E20*C20</f>
        <v>0.75</v>
      </c>
      <c r="G20">
        <f>VLOOKUP(A20,$M$1:$X$8,9,FALSE)</f>
        <v>20</v>
      </c>
      <c r="H20" s="18">
        <f>D20*F20*G20</f>
        <v>15</v>
      </c>
    </row>
    <row r="21" spans="1:8" x14ac:dyDescent="0.3">
      <c r="A21" s="24" t="s">
        <v>67</v>
      </c>
      <c r="B21" s="24" t="s">
        <v>4</v>
      </c>
      <c r="C21" s="42">
        <v>1</v>
      </c>
      <c r="D21" s="45">
        <f>VLOOKUP(A21,$M$1:$X$8,6,FALSE)</f>
        <v>1</v>
      </c>
      <c r="E21">
        <f>VLOOKUP(A21,$M$1:$X$8,5,FALSE)</f>
        <v>80</v>
      </c>
      <c r="F21" s="19">
        <f>60/E21*C21</f>
        <v>0.75</v>
      </c>
      <c r="G21">
        <f>VLOOKUP(A21,$M$1:$X$8,9,FALSE)</f>
        <v>20</v>
      </c>
      <c r="H21" s="18">
        <f>D21*F21*G21</f>
        <v>15</v>
      </c>
    </row>
    <row r="22" spans="1:8" ht="15" thickBot="1" x14ac:dyDescent="0.35">
      <c r="A22" s="24" t="s">
        <v>67</v>
      </c>
      <c r="B22" s="24" t="s">
        <v>69</v>
      </c>
      <c r="C22" s="42">
        <v>1</v>
      </c>
      <c r="D22" s="43">
        <f>VLOOKUP(A22,$M$1:$X$8,6,FALSE)</f>
        <v>1</v>
      </c>
      <c r="E22">
        <f>VLOOKUP(A22,$M$1:$X$8,5,FALSE)</f>
        <v>80</v>
      </c>
      <c r="F22" s="19">
        <f>60/E22*C22</f>
        <v>0.75</v>
      </c>
      <c r="G22">
        <f>VLOOKUP(A22,$M$1:$X$8,9,FALSE)</f>
        <v>20</v>
      </c>
      <c r="H22" s="18">
        <f>D22*F22*G22</f>
        <v>15</v>
      </c>
    </row>
    <row r="23" spans="1:8" x14ac:dyDescent="0.3">
      <c r="A23" s="24" t="s">
        <v>66</v>
      </c>
      <c r="B23" s="24" t="s">
        <v>62</v>
      </c>
      <c r="C23" s="24">
        <v>1</v>
      </c>
      <c r="D23" s="31">
        <v>2</v>
      </c>
      <c r="E23">
        <f>VLOOKUP(A23,$M$1:$X$8,5,FALSE)</f>
        <v>76</v>
      </c>
      <c r="F23" s="19">
        <f>60/E23*C23</f>
        <v>0.78947368421052633</v>
      </c>
      <c r="G23">
        <f>VLOOKUP(A23,$M$1:$X$8,9,FALSE)</f>
        <v>20</v>
      </c>
      <c r="H23" s="18">
        <f>D23*F23*G23</f>
        <v>31.578947368421055</v>
      </c>
    </row>
    <row r="24" spans="1:8" x14ac:dyDescent="0.3">
      <c r="A24" s="24" t="s">
        <v>66</v>
      </c>
      <c r="B24" s="24" t="s">
        <v>0</v>
      </c>
      <c r="C24" s="24">
        <v>1</v>
      </c>
      <c r="D24" s="31">
        <v>2</v>
      </c>
      <c r="E24">
        <f>VLOOKUP(A24,$M$1:$X$8,5,FALSE)</f>
        <v>76</v>
      </c>
      <c r="F24" s="19">
        <f>60/E24*C24</f>
        <v>0.78947368421052633</v>
      </c>
      <c r="G24">
        <f>VLOOKUP(A24,$M$1:$X$8,9,FALSE)</f>
        <v>20</v>
      </c>
      <c r="H24" s="18">
        <f>D24*F24*G24</f>
        <v>31.578947368421055</v>
      </c>
    </row>
    <row r="25" spans="1:8" x14ac:dyDescent="0.3">
      <c r="A25" s="24" t="s">
        <v>66</v>
      </c>
      <c r="B25" s="24" t="s">
        <v>69</v>
      </c>
      <c r="C25" s="24">
        <v>1</v>
      </c>
      <c r="D25" s="31">
        <v>2</v>
      </c>
      <c r="E25">
        <f>VLOOKUP(A25,$M$1:$X$8,5,FALSE)</f>
        <v>76</v>
      </c>
      <c r="F25" s="19">
        <f>60/E25*C25</f>
        <v>0.78947368421052633</v>
      </c>
      <c r="G25">
        <f>VLOOKUP(A25,$M$1:$X$8,9,FALSE)</f>
        <v>20</v>
      </c>
      <c r="H25" s="18">
        <f>D25*F25*G25</f>
        <v>31.578947368421055</v>
      </c>
    </row>
    <row r="26" spans="1:8" x14ac:dyDescent="0.3">
      <c r="A26" s="24" t="s">
        <v>66</v>
      </c>
      <c r="B26" s="24" t="s">
        <v>11</v>
      </c>
      <c r="C26" s="24">
        <v>1</v>
      </c>
      <c r="D26" s="31">
        <v>2</v>
      </c>
      <c r="E26">
        <f>VLOOKUP(A26,$M$1:$X$8,5,FALSE)</f>
        <v>76</v>
      </c>
      <c r="F26" s="19">
        <f>60/E26*C26</f>
        <v>0.78947368421052633</v>
      </c>
      <c r="G26">
        <f>VLOOKUP(A26,$M$1:$X$8,9,FALSE)</f>
        <v>20</v>
      </c>
      <c r="H26" s="18">
        <f>D26*F26*G26</f>
        <v>31.578947368421055</v>
      </c>
    </row>
    <row r="27" spans="1:8" x14ac:dyDescent="0.3">
      <c r="A27" s="24" t="s">
        <v>66</v>
      </c>
      <c r="B27" s="24" t="s">
        <v>12</v>
      </c>
      <c r="C27" s="24">
        <v>1</v>
      </c>
      <c r="D27" s="31">
        <v>2</v>
      </c>
      <c r="E27">
        <f>VLOOKUP(A27,$M$1:$X$8,5,FALSE)</f>
        <v>76</v>
      </c>
      <c r="F27" s="19">
        <f>60/E27*C27</f>
        <v>0.78947368421052633</v>
      </c>
      <c r="G27">
        <f>VLOOKUP(A27,$M$1:$X$8,9,FALSE)</f>
        <v>20</v>
      </c>
      <c r="H27" s="18">
        <f>D27*F27*G27</f>
        <v>31.578947368421055</v>
      </c>
    </row>
    <row r="28" spans="1:8" x14ac:dyDescent="0.3">
      <c r="A28" s="24" t="s">
        <v>66</v>
      </c>
      <c r="B28" s="24" t="s">
        <v>4</v>
      </c>
      <c r="C28" s="24">
        <v>1</v>
      </c>
      <c r="D28" s="31">
        <v>2</v>
      </c>
      <c r="E28">
        <f>VLOOKUP(A28,$M$1:$X$8,5,FALSE)</f>
        <v>76</v>
      </c>
      <c r="F28" s="19">
        <f>60/E28*C28</f>
        <v>0.78947368421052633</v>
      </c>
      <c r="G28">
        <f>VLOOKUP(A28,$M$1:$X$8,9,FALSE)</f>
        <v>20</v>
      </c>
      <c r="H28" s="18">
        <f>D28*F28*G28</f>
        <v>31.578947368421055</v>
      </c>
    </row>
    <row r="29" spans="1:8" ht="15" thickBot="1" x14ac:dyDescent="0.35">
      <c r="A29" s="24" t="s">
        <v>66</v>
      </c>
      <c r="B29" s="24" t="s">
        <v>6</v>
      </c>
      <c r="C29" s="24">
        <v>1</v>
      </c>
      <c r="D29" s="31">
        <v>2</v>
      </c>
      <c r="E29">
        <f>VLOOKUP(A29,$M$1:$X$8,5,FALSE)</f>
        <v>76</v>
      </c>
      <c r="F29" s="19">
        <f>60/E29*C29</f>
        <v>0.78947368421052633</v>
      </c>
      <c r="G29">
        <f>VLOOKUP(A29,$M$1:$X$8,9,FALSE)</f>
        <v>20</v>
      </c>
      <c r="H29" s="18">
        <f>D29*F29*G29</f>
        <v>31.578947368421055</v>
      </c>
    </row>
    <row r="30" spans="1:8" x14ac:dyDescent="0.3">
      <c r="A30" s="24" t="s">
        <v>10</v>
      </c>
      <c r="B30" s="24" t="s">
        <v>62</v>
      </c>
      <c r="C30" s="24">
        <v>1</v>
      </c>
      <c r="D30" s="33">
        <v>1</v>
      </c>
      <c r="E30">
        <f>VLOOKUP(A30,$M$1:$X$8,5,FALSE)</f>
        <v>67</v>
      </c>
      <c r="F30" s="19">
        <f>60/E30*C30</f>
        <v>0.89552238805970152</v>
      </c>
      <c r="G30">
        <f>VLOOKUP(A30,$M$1:$X$8,9,FALSE)</f>
        <v>20</v>
      </c>
      <c r="H30" s="18">
        <f>D30*F30*G30</f>
        <v>17.910447761194032</v>
      </c>
    </row>
    <row r="31" spans="1:8" x14ac:dyDescent="0.3">
      <c r="A31" s="24" t="s">
        <v>10</v>
      </c>
      <c r="B31" s="24" t="s">
        <v>0</v>
      </c>
      <c r="C31" s="24">
        <v>1</v>
      </c>
      <c r="D31" s="31">
        <v>1</v>
      </c>
      <c r="E31">
        <f>VLOOKUP(A31,$M$1:$X$8,5,FALSE)</f>
        <v>67</v>
      </c>
      <c r="F31" s="19">
        <f>60/E31*C31</f>
        <v>0.89552238805970152</v>
      </c>
      <c r="G31">
        <f>VLOOKUP(A31,$M$1:$X$8,9,FALSE)</f>
        <v>20</v>
      </c>
      <c r="H31" s="18">
        <f>D31*F31*G31</f>
        <v>17.910447761194032</v>
      </c>
    </row>
    <row r="32" spans="1:8" x14ac:dyDescent="0.3">
      <c r="A32" s="24" t="s">
        <v>10</v>
      </c>
      <c r="B32" s="24" t="s">
        <v>4</v>
      </c>
      <c r="C32" s="24">
        <v>1</v>
      </c>
      <c r="D32" s="31">
        <v>1</v>
      </c>
      <c r="E32">
        <f>VLOOKUP(A32,$M$1:$X$8,5,FALSE)</f>
        <v>67</v>
      </c>
      <c r="F32" s="19">
        <f>60/E32*C32</f>
        <v>0.89552238805970152</v>
      </c>
      <c r="G32">
        <f>VLOOKUP(A32,$M$1:$X$8,9,FALSE)</f>
        <v>20</v>
      </c>
      <c r="H32" s="18">
        <f>D32*F32*G32</f>
        <v>17.910447761194032</v>
      </c>
    </row>
    <row r="33" spans="1:9" ht="15" thickBot="1" x14ac:dyDescent="0.35">
      <c r="A33" s="24" t="s">
        <v>10</v>
      </c>
      <c r="B33" s="24" t="s">
        <v>6</v>
      </c>
      <c r="C33" s="24">
        <v>1</v>
      </c>
      <c r="D33" s="32">
        <v>1</v>
      </c>
      <c r="E33">
        <f>VLOOKUP(A33,$M$1:$X$8,5,FALSE)</f>
        <v>67</v>
      </c>
      <c r="F33" s="19">
        <f>60/E33*C33</f>
        <v>0.89552238805970152</v>
      </c>
      <c r="G33">
        <f>VLOOKUP(A33,$M$1:$X$8,9,FALSE)</f>
        <v>20</v>
      </c>
      <c r="H33" s="18">
        <f>D33*F33*G33</f>
        <v>17.910447761194032</v>
      </c>
    </row>
    <row r="39" spans="1:9" ht="15" thickBot="1" x14ac:dyDescent="0.35"/>
    <row r="40" spans="1:9" x14ac:dyDescent="0.3">
      <c r="A40" s="69" t="s">
        <v>71</v>
      </c>
      <c r="B40" s="70"/>
      <c r="C40" s="71" t="s">
        <v>83</v>
      </c>
      <c r="D40" s="72"/>
    </row>
    <row r="41" spans="1:9" ht="72" x14ac:dyDescent="0.35">
      <c r="A41" s="27" t="s">
        <v>70</v>
      </c>
      <c r="B41" s="59" t="s">
        <v>58</v>
      </c>
      <c r="C41" s="23" t="s">
        <v>56</v>
      </c>
      <c r="D41" s="23" t="s">
        <v>57</v>
      </c>
      <c r="E41" s="35"/>
      <c r="F41" s="64" t="s">
        <v>81</v>
      </c>
      <c r="G41" s="23" t="s">
        <v>55</v>
      </c>
      <c r="H41" s="23" t="s">
        <v>59</v>
      </c>
      <c r="I41" s="23" t="s">
        <v>60</v>
      </c>
    </row>
    <row r="42" spans="1:9" ht="18" x14ac:dyDescent="0.3">
      <c r="A42" s="27" t="s">
        <v>62</v>
      </c>
      <c r="B42" s="60">
        <v>520</v>
      </c>
      <c r="C42" s="62">
        <f>GETPIVOTDATA("Итого",$I$1,"transaction rq",A42)*3</f>
        <v>542.7654826861426</v>
      </c>
      <c r="D42" s="21">
        <f>1-B42/C42</f>
        <v>4.1943497536866881E-2</v>
      </c>
      <c r="E42" s="34"/>
      <c r="F42" s="65" t="str">
        <f>VLOOKUP(A42,Соответствие!A:B,2,FALSE)</f>
        <v>StartPage</v>
      </c>
      <c r="G42" s="36">
        <f>C42/3</f>
        <v>180.92182756204753</v>
      </c>
      <c r="H42" s="24">
        <f>VLOOKUP(F42,SummaryReport!A:J,8,FALSE)</f>
        <v>181</v>
      </c>
      <c r="I42" s="22">
        <f t="shared" ref="I42:I53" si="7">1-G42/H42</f>
        <v>4.3189192238934915E-4</v>
      </c>
    </row>
    <row r="43" spans="1:9" ht="18" x14ac:dyDescent="0.3">
      <c r="A43" s="28" t="s">
        <v>0</v>
      </c>
      <c r="B43" s="60">
        <v>422</v>
      </c>
      <c r="C43" s="62">
        <f t="shared" ref="C43:C53" si="8">GETPIVOTDATA("Итого",$I$1,"transaction rq",A43)*3</f>
        <v>445.4681853888452</v>
      </c>
      <c r="D43" s="21">
        <f>1-B43/C43</f>
        <v>5.2682068346497135E-2</v>
      </c>
      <c r="E43" s="34"/>
      <c r="F43" s="65" t="str">
        <f>VLOOKUP(A43,Соответствие!A:B,2,FALSE)</f>
        <v>Login</v>
      </c>
      <c r="G43" s="36">
        <f t="shared" ref="G43:G53" si="9">C43/3</f>
        <v>148.48939512961508</v>
      </c>
      <c r="H43" s="24">
        <v>148</v>
      </c>
      <c r="I43" s="22">
        <f t="shared" si="7"/>
        <v>-3.3067238487505257E-3</v>
      </c>
    </row>
    <row r="44" spans="1:9" ht="36" x14ac:dyDescent="0.3">
      <c r="A44" s="29" t="s">
        <v>69</v>
      </c>
      <c r="B44" s="60">
        <v>305</v>
      </c>
      <c r="C44" s="62">
        <f t="shared" si="8"/>
        <v>319.73684210526318</v>
      </c>
      <c r="D44" s="21">
        <f>1-B44/C44</f>
        <v>4.6090534979423947E-2</v>
      </c>
      <c r="E44" s="34"/>
      <c r="F44" s="65" t="str">
        <f>VLOOKUP(A44,Соответствие!A:B,2,FALSE)</f>
        <v>Flights</v>
      </c>
      <c r="G44" s="36">
        <f t="shared" si="9"/>
        <v>106.57894736842105</v>
      </c>
      <c r="H44" s="24">
        <f>VLOOKUP(F44,SummaryReport!A:J,8,FALSE)</f>
        <v>106</v>
      </c>
      <c r="I44" s="22">
        <f t="shared" si="7"/>
        <v>-5.4617676266137671E-3</v>
      </c>
    </row>
    <row r="45" spans="1:9" ht="36" x14ac:dyDescent="0.3">
      <c r="A45" s="28" t="s">
        <v>11</v>
      </c>
      <c r="B45" s="60">
        <v>282</v>
      </c>
      <c r="C45" s="62">
        <f t="shared" si="8"/>
        <v>274.73684210526318</v>
      </c>
      <c r="D45" s="21">
        <f t="shared" ref="D45:D54" si="10">1-B45/C45</f>
        <v>-2.643678160919527E-2</v>
      </c>
      <c r="E45" s="34"/>
      <c r="F45" s="65" t="str">
        <f>VLOOKUP(A45,Соответствие!A:B,2,FALSE)</f>
        <v>FindFlight</v>
      </c>
      <c r="G45" s="36">
        <f t="shared" si="9"/>
        <v>91.578947368421055</v>
      </c>
      <c r="H45" s="24">
        <v>92</v>
      </c>
      <c r="I45" s="22">
        <f t="shared" si="7"/>
        <v>4.5766590389015871E-3</v>
      </c>
    </row>
    <row r="46" spans="1:9" ht="18" x14ac:dyDescent="0.3">
      <c r="A46" s="28" t="s">
        <v>12</v>
      </c>
      <c r="B46" s="60">
        <v>270</v>
      </c>
      <c r="C46" s="62">
        <f t="shared" si="8"/>
        <v>274.73684210526318</v>
      </c>
      <c r="D46" s="21">
        <f t="shared" si="10"/>
        <v>1.7241379310344862E-2</v>
      </c>
      <c r="E46" s="34"/>
      <c r="F46" s="65" t="str">
        <f>VLOOKUP(A46,Соответствие!A:B,2,FALSE)</f>
        <v>ChooseFlight</v>
      </c>
      <c r="G46" s="36">
        <f t="shared" si="9"/>
        <v>91.578947368421055</v>
      </c>
      <c r="H46" s="24">
        <f>VLOOKUP(F46,SummaryReport!A:J,8,FALSE)</f>
        <v>92</v>
      </c>
      <c r="I46" s="22">
        <f t="shared" si="7"/>
        <v>4.5766590389015871E-3</v>
      </c>
    </row>
    <row r="47" spans="1:9" ht="18" x14ac:dyDescent="0.3">
      <c r="A47" s="28" t="s">
        <v>3</v>
      </c>
      <c r="B47" s="60">
        <v>175</v>
      </c>
      <c r="C47" s="62">
        <f t="shared" si="8"/>
        <v>180</v>
      </c>
      <c r="D47" s="21">
        <f t="shared" si="10"/>
        <v>2.777777777777779E-2</v>
      </c>
      <c r="E47" s="34"/>
      <c r="F47" s="65" t="str">
        <f>VLOOKUP(A47,Соответствие!A:B,2,FALSE)</f>
        <v>PayForFlight</v>
      </c>
      <c r="G47" s="36">
        <f t="shared" si="9"/>
        <v>60</v>
      </c>
      <c r="H47" s="24">
        <f>VLOOKUP(F47,SummaryReport!A:J,8,FALSE)</f>
        <v>60</v>
      </c>
      <c r="I47" s="22">
        <f t="shared" si="7"/>
        <v>0</v>
      </c>
    </row>
    <row r="48" spans="1:9" ht="18" x14ac:dyDescent="0.3">
      <c r="A48" s="28" t="s">
        <v>4</v>
      </c>
      <c r="B48" s="60">
        <v>280</v>
      </c>
      <c r="C48" s="62">
        <f t="shared" si="8"/>
        <v>265.46818538884526</v>
      </c>
      <c r="D48" s="21">
        <f t="shared" si="10"/>
        <v>-5.4740324494512382E-2</v>
      </c>
      <c r="E48" s="41"/>
      <c r="F48" s="65" t="str">
        <f>VLOOKUP(A48,Соответствие!A:B,2,FALSE)</f>
        <v>AllBookings</v>
      </c>
      <c r="G48" s="36">
        <f t="shared" si="9"/>
        <v>88.48939512961509</v>
      </c>
      <c r="H48" s="24">
        <f>VLOOKUP(F48,SummaryReport!A:J,8,FALSE)</f>
        <v>89</v>
      </c>
      <c r="I48" s="22">
        <f t="shared" si="7"/>
        <v>5.7371333751113918E-3</v>
      </c>
    </row>
    <row r="49" spans="1:9" ht="18" x14ac:dyDescent="0.3">
      <c r="A49" s="28" t="s">
        <v>13</v>
      </c>
      <c r="B49" s="60">
        <v>73</v>
      </c>
      <c r="C49" s="62">
        <f t="shared" si="8"/>
        <v>72</v>
      </c>
      <c r="D49" s="21">
        <f t="shared" si="10"/>
        <v>-1.388888888888884E-2</v>
      </c>
      <c r="E49" s="34"/>
      <c r="F49" s="65" t="str">
        <f>VLOOKUP(A49,Соответствие!A:B,2,FALSE)</f>
        <v>Delete Flight</v>
      </c>
      <c r="G49" s="36">
        <f t="shared" si="9"/>
        <v>24</v>
      </c>
      <c r="H49" s="24">
        <v>24</v>
      </c>
      <c r="I49" s="22">
        <f t="shared" si="7"/>
        <v>0</v>
      </c>
    </row>
    <row r="50" spans="1:9" ht="18" x14ac:dyDescent="0.3">
      <c r="A50" s="28" t="s">
        <v>6</v>
      </c>
      <c r="B50" s="60">
        <v>326</v>
      </c>
      <c r="C50" s="62">
        <f t="shared" si="8"/>
        <v>317.7654826861426</v>
      </c>
      <c r="D50" s="21">
        <f t="shared" si="10"/>
        <v>-2.5913819349569378E-2</v>
      </c>
      <c r="E50" s="34"/>
      <c r="F50" s="65" t="str">
        <f>VLOOKUP(A50,Соответствие!A:B,2,FALSE)</f>
        <v>Logout</v>
      </c>
      <c r="G50" s="36">
        <f t="shared" si="9"/>
        <v>105.92182756204754</v>
      </c>
      <c r="H50" s="24">
        <f>VLOOKUP(F50,SummaryReport!A:J,8,FALSE)</f>
        <v>105</v>
      </c>
      <c r="I50" s="22">
        <f t="shared" si="7"/>
        <v>-8.7793101147384256E-3</v>
      </c>
    </row>
    <row r="51" spans="1:9" ht="36" x14ac:dyDescent="0.3">
      <c r="A51" s="28" t="s">
        <v>64</v>
      </c>
      <c r="B51" s="60">
        <v>97</v>
      </c>
      <c r="C51" s="62">
        <f t="shared" si="8"/>
        <v>97.297297297297305</v>
      </c>
      <c r="D51" s="21">
        <f t="shared" si="10"/>
        <v>3.0555555555555891E-3</v>
      </c>
      <c r="E51" s="34"/>
      <c r="F51" s="65" t="str">
        <f>VLOOKUP(A51,Соответствие!A:B,2,FALSE)</f>
        <v>AddUser</v>
      </c>
      <c r="G51" s="36">
        <f t="shared" si="9"/>
        <v>32.432432432432435</v>
      </c>
      <c r="H51" s="24">
        <v>33</v>
      </c>
      <c r="I51" s="22">
        <f t="shared" si="7"/>
        <v>1.7199017199017064E-2</v>
      </c>
    </row>
    <row r="52" spans="1:9" ht="36" x14ac:dyDescent="0.3">
      <c r="A52" s="28" t="s">
        <v>63</v>
      </c>
      <c r="B52" s="60">
        <v>97</v>
      </c>
      <c r="C52" s="62">
        <f t="shared" si="8"/>
        <v>97.297297297297305</v>
      </c>
      <c r="D52" s="21">
        <f t="shared" si="10"/>
        <v>3.0555555555555891E-3</v>
      </c>
      <c r="E52" s="34"/>
      <c r="F52" s="65" t="str">
        <f>VLOOKUP(A52,Соответствие!A:B,2,FALSE)</f>
        <v>UserData</v>
      </c>
      <c r="G52" s="36">
        <f t="shared" si="9"/>
        <v>32.432432432432435</v>
      </c>
      <c r="H52" s="24">
        <v>33</v>
      </c>
      <c r="I52" s="22">
        <f t="shared" si="7"/>
        <v>1.7199017199017064E-2</v>
      </c>
    </row>
    <row r="53" spans="1:9" ht="36" x14ac:dyDescent="0.3">
      <c r="A53" s="28" t="s">
        <v>65</v>
      </c>
      <c r="B53" s="60">
        <v>97</v>
      </c>
      <c r="C53" s="62">
        <f t="shared" si="8"/>
        <v>97.297297297297305</v>
      </c>
      <c r="D53" s="21">
        <f t="shared" si="10"/>
        <v>3.0555555555555891E-3</v>
      </c>
      <c r="E53" s="34"/>
      <c r="F53" s="65" t="str">
        <f>VLOOKUP(A53,Соответствие!A:B,2,FALSE)</f>
        <v>SingUp</v>
      </c>
      <c r="G53" s="36">
        <f t="shared" si="9"/>
        <v>32.432432432432435</v>
      </c>
      <c r="H53" s="24">
        <v>33</v>
      </c>
      <c r="I53" s="22">
        <f t="shared" si="7"/>
        <v>1.7199017199017064E-2</v>
      </c>
    </row>
    <row r="54" spans="1:9" ht="18.600000000000001" thickBot="1" x14ac:dyDescent="0.35">
      <c r="A54" s="30" t="s">
        <v>7</v>
      </c>
      <c r="B54" s="61">
        <f>SUM(B42:B53)</f>
        <v>2944</v>
      </c>
      <c r="C54" s="63">
        <f>SUM(C42:C53)</f>
        <v>2984.5697543576575</v>
      </c>
      <c r="D54" s="21">
        <f t="shared" si="10"/>
        <v>1.3593166753239072E-2</v>
      </c>
    </row>
    <row r="55" spans="1:9" ht="15" thickBot="1" x14ac:dyDescent="0.35">
      <c r="I55" s="25"/>
    </row>
    <row r="56" spans="1:9" x14ac:dyDescent="0.3">
      <c r="A56" s="46"/>
      <c r="B56" s="47"/>
      <c r="C56" s="48" t="s">
        <v>68</v>
      </c>
      <c r="D56" s="48"/>
      <c r="E56" s="48"/>
      <c r="F56" s="48"/>
      <c r="G56" s="48"/>
      <c r="H56" s="48"/>
      <c r="I56" s="33"/>
    </row>
  </sheetData>
  <mergeCells count="2">
    <mergeCell ref="A40:B40"/>
    <mergeCell ref="C40:D40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6" sqref="E16"/>
    </sheetView>
  </sheetViews>
  <sheetFormatPr defaultRowHeight="14.4" x14ac:dyDescent="0.3"/>
  <cols>
    <col min="1" max="1" width="47.44140625" bestFit="1" customWidth="1"/>
    <col min="2" max="2" width="14.109375" bestFit="1" customWidth="1"/>
  </cols>
  <sheetData>
    <row r="1" spans="1:2" x14ac:dyDescent="0.3">
      <c r="A1" s="37" t="s">
        <v>72</v>
      </c>
      <c r="B1" s="37" t="s">
        <v>73</v>
      </c>
    </row>
    <row r="2" spans="1:2" x14ac:dyDescent="0.3">
      <c r="A2" s="65" t="str">
        <f>'Автоматизированный расчет'!A42</f>
        <v>Главная Welcome страница</v>
      </c>
      <c r="B2" s="65" t="s">
        <v>85</v>
      </c>
    </row>
    <row r="3" spans="1:2" x14ac:dyDescent="0.3">
      <c r="A3" s="65" t="str">
        <f>'Автоматизированный расчет'!A43</f>
        <v>Вход в систему</v>
      </c>
      <c r="B3" s="65" t="s">
        <v>86</v>
      </c>
    </row>
    <row r="4" spans="1:2" x14ac:dyDescent="0.3">
      <c r="A4" s="65" t="str">
        <f>'Автоматизированный расчет'!A44</f>
        <v>Переход на страницу поиска билетов</v>
      </c>
      <c r="B4" s="65" t="s">
        <v>87</v>
      </c>
    </row>
    <row r="5" spans="1:2" x14ac:dyDescent="0.3">
      <c r="A5" s="65" t="str">
        <f>'Автоматизированный расчет'!A45</f>
        <v xml:space="preserve">Заполнение полей для поиска билета </v>
      </c>
      <c r="B5" s="65" t="s">
        <v>88</v>
      </c>
    </row>
    <row r="6" spans="1:2" x14ac:dyDescent="0.3">
      <c r="A6" s="65" t="str">
        <f>'Автоматизированный расчет'!A46</f>
        <v xml:space="preserve">Выбор рейса из найденных </v>
      </c>
      <c r="B6" s="65" t="s">
        <v>89</v>
      </c>
    </row>
    <row r="7" spans="1:2" x14ac:dyDescent="0.3">
      <c r="A7" s="65" t="str">
        <f>'Автоматизированный расчет'!A47</f>
        <v>Оплата билета</v>
      </c>
      <c r="B7" s="65" t="s">
        <v>90</v>
      </c>
    </row>
    <row r="8" spans="1:2" x14ac:dyDescent="0.3">
      <c r="A8" s="65" t="str">
        <f>'Автоматизированный расчет'!A48</f>
        <v>Просмотр квитанций</v>
      </c>
      <c r="B8" s="65" t="s">
        <v>91</v>
      </c>
    </row>
    <row r="9" spans="1:2" x14ac:dyDescent="0.3">
      <c r="A9" s="65" t="str">
        <f>'Автоматизированный расчет'!A49</f>
        <v xml:space="preserve">Отмена бронирования </v>
      </c>
      <c r="B9" s="65" t="s">
        <v>93</v>
      </c>
    </row>
    <row r="10" spans="1:2" x14ac:dyDescent="0.3">
      <c r="A10" s="65" t="str">
        <f>'Автоматизированный расчет'!A50</f>
        <v>Выход из системы</v>
      </c>
      <c r="B10" s="65" t="s">
        <v>92</v>
      </c>
    </row>
    <row r="11" spans="1:2" x14ac:dyDescent="0.3">
      <c r="A11" s="65" t="str">
        <f>'Автоматизированный расчет'!A51</f>
        <v>Перход на страницу регистрации</v>
      </c>
      <c r="B11" s="65" t="s">
        <v>95</v>
      </c>
    </row>
    <row r="12" spans="1:2" x14ac:dyDescent="0.3">
      <c r="A12" s="65" t="str">
        <f>'Автоматизированный расчет'!A52</f>
        <v>Заполнение полей регистарции</v>
      </c>
      <c r="B12" s="65" t="s">
        <v>94</v>
      </c>
    </row>
    <row r="13" spans="1:2" x14ac:dyDescent="0.3">
      <c r="A13" s="65" t="str">
        <f>'Автоматизированный расчет'!A53</f>
        <v>Переход на следуюущий эран после регистарции</v>
      </c>
      <c r="B13" s="6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9"/>
  <sheetViews>
    <sheetView tabSelected="1" topLeftCell="A106" workbookViewId="0">
      <selection activeCell="L134" sqref="L134"/>
    </sheetView>
  </sheetViews>
  <sheetFormatPr defaultRowHeight="14.4" x14ac:dyDescent="0.3"/>
  <cols>
    <col min="1" max="1" width="49.21875" customWidth="1"/>
    <col min="11" max="11" width="15.33203125" customWidth="1"/>
    <col min="12" max="12" width="17.6640625" customWidth="1"/>
    <col min="13" max="13" width="24.44140625" customWidth="1"/>
  </cols>
  <sheetData>
    <row r="3" spans="1:10" x14ac:dyDescent="0.3">
      <c r="A3" t="s">
        <v>120</v>
      </c>
    </row>
    <row r="4" spans="1:10" x14ac:dyDescent="0.3">
      <c r="A4" t="s">
        <v>27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28</v>
      </c>
      <c r="I4" t="s">
        <v>29</v>
      </c>
      <c r="J4" t="s">
        <v>30</v>
      </c>
    </row>
    <row r="5" spans="1:10" x14ac:dyDescent="0.3">
      <c r="A5" t="s">
        <v>95</v>
      </c>
      <c r="B5" t="s">
        <v>80</v>
      </c>
      <c r="C5">
        <v>4.8000000000000001E-2</v>
      </c>
      <c r="D5">
        <v>5.5E-2</v>
      </c>
      <c r="E5">
        <v>6.3E-2</v>
      </c>
      <c r="F5">
        <v>3.0000000000000001E-3</v>
      </c>
      <c r="G5">
        <v>0.06</v>
      </c>
      <c r="H5">
        <v>33</v>
      </c>
      <c r="I5">
        <v>0</v>
      </c>
      <c r="J5">
        <v>0</v>
      </c>
    </row>
    <row r="6" spans="1:10" x14ac:dyDescent="0.3">
      <c r="A6" t="s">
        <v>91</v>
      </c>
      <c r="B6" t="s">
        <v>80</v>
      </c>
      <c r="C6">
        <v>0.1</v>
      </c>
      <c r="D6">
        <v>0.152</v>
      </c>
      <c r="E6">
        <v>0.34699999999999998</v>
      </c>
      <c r="F6">
        <v>2.7E-2</v>
      </c>
      <c r="G6">
        <v>0.16900000000000001</v>
      </c>
      <c r="H6">
        <v>89</v>
      </c>
      <c r="I6">
        <v>0</v>
      </c>
      <c r="J6">
        <v>0</v>
      </c>
    </row>
    <row r="7" spans="1:10" x14ac:dyDescent="0.3">
      <c r="A7" t="s">
        <v>89</v>
      </c>
      <c r="B7" t="s">
        <v>80</v>
      </c>
      <c r="C7">
        <v>4.5999999999999999E-2</v>
      </c>
      <c r="D7">
        <v>6.4000000000000001E-2</v>
      </c>
      <c r="E7">
        <v>0.24</v>
      </c>
      <c r="F7">
        <v>0.02</v>
      </c>
      <c r="G7">
        <v>7.0999999999999994E-2</v>
      </c>
      <c r="H7">
        <v>92</v>
      </c>
      <c r="I7">
        <v>0</v>
      </c>
      <c r="J7">
        <v>0</v>
      </c>
    </row>
    <row r="8" spans="1:10" x14ac:dyDescent="0.3">
      <c r="A8" t="s">
        <v>93</v>
      </c>
      <c r="B8" t="s">
        <v>80</v>
      </c>
      <c r="C8">
        <v>8.5000000000000006E-2</v>
      </c>
      <c r="D8">
        <v>0.11</v>
      </c>
      <c r="E8">
        <v>0.376</v>
      </c>
      <c r="F8">
        <v>5.7000000000000002E-2</v>
      </c>
      <c r="G8">
        <v>0.113</v>
      </c>
      <c r="H8">
        <v>23</v>
      </c>
      <c r="I8">
        <v>1</v>
      </c>
      <c r="J8">
        <v>0</v>
      </c>
    </row>
    <row r="9" spans="1:10" x14ac:dyDescent="0.3">
      <c r="A9" t="s">
        <v>88</v>
      </c>
      <c r="B9" t="s">
        <v>80</v>
      </c>
      <c r="C9">
        <v>4.5999999999999999E-2</v>
      </c>
      <c r="D9">
        <v>5.8000000000000003E-2</v>
      </c>
      <c r="E9">
        <v>8.1000000000000003E-2</v>
      </c>
      <c r="F9">
        <v>7.0000000000000001E-3</v>
      </c>
      <c r="G9">
        <v>6.8000000000000005E-2</v>
      </c>
      <c r="H9">
        <v>92</v>
      </c>
      <c r="I9">
        <v>0</v>
      </c>
      <c r="J9">
        <v>0</v>
      </c>
    </row>
    <row r="10" spans="1:10" x14ac:dyDescent="0.3">
      <c r="A10" t="s">
        <v>97</v>
      </c>
      <c r="B10" t="s">
        <v>80</v>
      </c>
      <c r="C10">
        <v>0.64300000000000002</v>
      </c>
      <c r="D10">
        <v>0.72699999999999998</v>
      </c>
      <c r="E10">
        <v>0.83699999999999997</v>
      </c>
      <c r="F10">
        <v>4.4999999999999998E-2</v>
      </c>
      <c r="G10">
        <v>0.77300000000000002</v>
      </c>
      <c r="H10">
        <v>32</v>
      </c>
      <c r="I10">
        <v>0</v>
      </c>
      <c r="J10">
        <v>0</v>
      </c>
    </row>
    <row r="11" spans="1:10" x14ac:dyDescent="0.3">
      <c r="A11" t="s">
        <v>87</v>
      </c>
      <c r="B11" t="s">
        <v>80</v>
      </c>
      <c r="C11">
        <v>9.1999999999999998E-2</v>
      </c>
      <c r="D11">
        <v>0.129</v>
      </c>
      <c r="E11">
        <v>0.19500000000000001</v>
      </c>
      <c r="F11">
        <v>2.1999999999999999E-2</v>
      </c>
      <c r="G11">
        <v>0.161</v>
      </c>
      <c r="H11">
        <v>106</v>
      </c>
      <c r="I11">
        <v>0</v>
      </c>
      <c r="J11">
        <v>0</v>
      </c>
    </row>
    <row r="12" spans="1:10" x14ac:dyDescent="0.3">
      <c r="A12" t="s">
        <v>86</v>
      </c>
      <c r="B12" t="s">
        <v>80</v>
      </c>
      <c r="C12">
        <v>9.6000000000000002E-2</v>
      </c>
      <c r="D12">
        <v>0.14000000000000001</v>
      </c>
      <c r="E12">
        <v>0.56799999999999995</v>
      </c>
      <c r="F12">
        <v>4.9000000000000002E-2</v>
      </c>
      <c r="G12">
        <v>0.16900000000000001</v>
      </c>
      <c r="H12">
        <v>148</v>
      </c>
      <c r="I12">
        <v>0</v>
      </c>
      <c r="J12">
        <v>0</v>
      </c>
    </row>
    <row r="13" spans="1:10" x14ac:dyDescent="0.3">
      <c r="A13" t="s">
        <v>98</v>
      </c>
      <c r="B13" t="s">
        <v>80</v>
      </c>
      <c r="C13">
        <v>0.44</v>
      </c>
      <c r="D13">
        <v>0.52200000000000002</v>
      </c>
      <c r="E13">
        <v>0.59599999999999997</v>
      </c>
      <c r="F13">
        <v>5.2999999999999999E-2</v>
      </c>
      <c r="G13">
        <v>0.58599999999999997</v>
      </c>
      <c r="H13">
        <v>15</v>
      </c>
      <c r="I13">
        <v>0</v>
      </c>
      <c r="J13">
        <v>0</v>
      </c>
    </row>
    <row r="14" spans="1:10" x14ac:dyDescent="0.3">
      <c r="A14" t="s">
        <v>99</v>
      </c>
      <c r="B14" t="s">
        <v>80</v>
      </c>
      <c r="C14">
        <v>0.45100000000000001</v>
      </c>
      <c r="D14">
        <v>0.51800000000000002</v>
      </c>
      <c r="E14">
        <v>0.94299999999999995</v>
      </c>
      <c r="F14">
        <v>0.107</v>
      </c>
      <c r="G14">
        <v>0.52900000000000003</v>
      </c>
      <c r="H14">
        <v>18</v>
      </c>
      <c r="I14">
        <v>0</v>
      </c>
      <c r="J14">
        <v>0</v>
      </c>
    </row>
    <row r="15" spans="1:10" x14ac:dyDescent="0.3">
      <c r="A15" t="s">
        <v>92</v>
      </c>
      <c r="B15" t="s">
        <v>80</v>
      </c>
      <c r="C15">
        <v>7.9000000000000001E-2</v>
      </c>
      <c r="D15">
        <v>9.2999999999999999E-2</v>
      </c>
      <c r="E15">
        <v>0.115</v>
      </c>
      <c r="F15">
        <v>8.0000000000000002E-3</v>
      </c>
      <c r="G15">
        <v>0.10299999999999999</v>
      </c>
      <c r="H15">
        <v>105</v>
      </c>
      <c r="I15">
        <v>0</v>
      </c>
      <c r="J15">
        <v>0</v>
      </c>
    </row>
    <row r="16" spans="1:10" x14ac:dyDescent="0.3">
      <c r="A16" t="s">
        <v>90</v>
      </c>
      <c r="B16" t="s">
        <v>80</v>
      </c>
      <c r="C16">
        <v>4.5999999999999999E-2</v>
      </c>
      <c r="D16">
        <v>6.3E-2</v>
      </c>
      <c r="E16">
        <v>8.6999999999999994E-2</v>
      </c>
      <c r="F16">
        <v>8.0000000000000002E-3</v>
      </c>
      <c r="G16">
        <v>7.3999999999999996E-2</v>
      </c>
      <c r="H16">
        <v>60</v>
      </c>
      <c r="I16">
        <v>0</v>
      </c>
      <c r="J16">
        <v>0</v>
      </c>
    </row>
    <row r="17" spans="1:10" x14ac:dyDescent="0.3">
      <c r="A17" t="s">
        <v>96</v>
      </c>
      <c r="B17" t="s">
        <v>80</v>
      </c>
      <c r="C17">
        <v>0.10299999999999999</v>
      </c>
      <c r="D17">
        <v>0.13700000000000001</v>
      </c>
      <c r="E17">
        <v>0.18099999999999999</v>
      </c>
      <c r="F17">
        <v>2.3E-2</v>
      </c>
      <c r="G17">
        <v>0.16400000000000001</v>
      </c>
      <c r="H17">
        <v>33</v>
      </c>
      <c r="I17">
        <v>0</v>
      </c>
      <c r="J17">
        <v>0</v>
      </c>
    </row>
    <row r="18" spans="1:10" x14ac:dyDescent="0.3">
      <c r="A18" t="s">
        <v>85</v>
      </c>
      <c r="B18" t="s">
        <v>80</v>
      </c>
      <c r="C18">
        <v>8.8999999999999996E-2</v>
      </c>
      <c r="D18">
        <v>0.109</v>
      </c>
      <c r="E18">
        <v>0.17299999999999999</v>
      </c>
      <c r="F18">
        <v>0.01</v>
      </c>
      <c r="G18">
        <v>0.121</v>
      </c>
      <c r="H18">
        <v>181</v>
      </c>
      <c r="I18">
        <v>0</v>
      </c>
      <c r="J18">
        <v>0</v>
      </c>
    </row>
    <row r="19" spans="1:10" x14ac:dyDescent="0.3">
      <c r="A19" t="s">
        <v>100</v>
      </c>
      <c r="B19" t="s">
        <v>80</v>
      </c>
      <c r="C19">
        <v>0.47499999999999998</v>
      </c>
      <c r="D19">
        <v>0.56599999999999995</v>
      </c>
      <c r="E19">
        <v>0.97299999999999998</v>
      </c>
      <c r="F19">
        <v>7.4999999999999997E-2</v>
      </c>
      <c r="G19">
        <v>0.61699999999999999</v>
      </c>
      <c r="H19">
        <v>60</v>
      </c>
      <c r="I19">
        <v>0</v>
      </c>
      <c r="J19">
        <v>0</v>
      </c>
    </row>
    <row r="20" spans="1:10" x14ac:dyDescent="0.3">
      <c r="A20" t="s">
        <v>101</v>
      </c>
      <c r="B20" t="s">
        <v>80</v>
      </c>
      <c r="C20">
        <v>0.47499999999999998</v>
      </c>
      <c r="D20">
        <v>0.56599999999999995</v>
      </c>
      <c r="E20">
        <v>0.97299999999999998</v>
      </c>
      <c r="F20">
        <v>7.4999999999999997E-2</v>
      </c>
      <c r="G20">
        <v>0.61699999999999999</v>
      </c>
      <c r="H20">
        <v>60</v>
      </c>
      <c r="I20">
        <v>0</v>
      </c>
      <c r="J20">
        <v>0</v>
      </c>
    </row>
    <row r="21" spans="1:10" x14ac:dyDescent="0.3">
      <c r="A21" t="s">
        <v>102</v>
      </c>
      <c r="B21" t="s">
        <v>80</v>
      </c>
      <c r="C21">
        <v>0.64300000000000002</v>
      </c>
      <c r="D21">
        <v>0.72699999999999998</v>
      </c>
      <c r="E21">
        <v>0.83699999999999997</v>
      </c>
      <c r="F21">
        <v>4.4999999999999998E-2</v>
      </c>
      <c r="G21">
        <v>0.77300000000000002</v>
      </c>
      <c r="H21">
        <v>32</v>
      </c>
      <c r="I21">
        <v>0</v>
      </c>
      <c r="J21">
        <v>0</v>
      </c>
    </row>
    <row r="22" spans="1:10" x14ac:dyDescent="0.3">
      <c r="A22" t="s">
        <v>103</v>
      </c>
      <c r="B22" t="s">
        <v>80</v>
      </c>
      <c r="C22">
        <v>0.44</v>
      </c>
      <c r="D22">
        <v>0.52200000000000002</v>
      </c>
      <c r="E22">
        <v>0.59599999999999997</v>
      </c>
      <c r="F22">
        <v>5.2999999999999999E-2</v>
      </c>
      <c r="G22">
        <v>0.58599999999999997</v>
      </c>
      <c r="H22">
        <v>15</v>
      </c>
      <c r="I22">
        <v>0</v>
      </c>
      <c r="J22">
        <v>0</v>
      </c>
    </row>
    <row r="23" spans="1:10" x14ac:dyDescent="0.3">
      <c r="A23" t="s">
        <v>104</v>
      </c>
      <c r="B23" t="s">
        <v>80</v>
      </c>
      <c r="C23">
        <v>0.45100000000000001</v>
      </c>
      <c r="D23">
        <v>0.51800000000000002</v>
      </c>
      <c r="E23">
        <v>0.94299999999999995</v>
      </c>
      <c r="F23">
        <v>0.107</v>
      </c>
      <c r="G23">
        <v>0.52900000000000003</v>
      </c>
      <c r="H23">
        <v>18</v>
      </c>
      <c r="I23">
        <v>0</v>
      </c>
      <c r="J23">
        <v>0</v>
      </c>
    </row>
    <row r="24" spans="1:10" x14ac:dyDescent="0.3">
      <c r="A24" t="s">
        <v>105</v>
      </c>
      <c r="B24" t="s">
        <v>80</v>
      </c>
      <c r="C24">
        <v>0.38</v>
      </c>
      <c r="D24">
        <v>0.44700000000000001</v>
      </c>
      <c r="E24">
        <v>0.51700000000000002</v>
      </c>
      <c r="F24">
        <v>2.8000000000000001E-2</v>
      </c>
      <c r="G24">
        <v>0.47899999999999998</v>
      </c>
      <c r="H24">
        <v>32</v>
      </c>
      <c r="I24">
        <v>0</v>
      </c>
      <c r="J24">
        <v>0</v>
      </c>
    </row>
    <row r="25" spans="1:10" x14ac:dyDescent="0.3">
      <c r="A25" t="s">
        <v>106</v>
      </c>
      <c r="B25" t="s">
        <v>80</v>
      </c>
      <c r="C25">
        <v>0.38</v>
      </c>
      <c r="D25">
        <v>0.44700000000000001</v>
      </c>
      <c r="E25">
        <v>0.51700000000000002</v>
      </c>
      <c r="F25">
        <v>2.8000000000000001E-2</v>
      </c>
      <c r="G25">
        <v>0.48</v>
      </c>
      <c r="H25">
        <v>32</v>
      </c>
      <c r="I25">
        <v>0</v>
      </c>
      <c r="J25">
        <v>0</v>
      </c>
    </row>
    <row r="26" spans="1:10" x14ac:dyDescent="0.3">
      <c r="A26" t="s">
        <v>107</v>
      </c>
      <c r="B26" t="s">
        <v>80</v>
      </c>
      <c r="C26">
        <v>0.52200000000000002</v>
      </c>
      <c r="D26">
        <v>0.61099999999999999</v>
      </c>
      <c r="E26">
        <v>0.97899999999999998</v>
      </c>
      <c r="F26">
        <v>8.4000000000000005E-2</v>
      </c>
      <c r="G26">
        <v>0.63700000000000001</v>
      </c>
      <c r="H26">
        <v>23</v>
      </c>
      <c r="I26">
        <v>1</v>
      </c>
      <c r="J26">
        <v>0</v>
      </c>
    </row>
    <row r="27" spans="1:10" x14ac:dyDescent="0.3">
      <c r="A27" t="s">
        <v>108</v>
      </c>
      <c r="B27" t="s">
        <v>80</v>
      </c>
      <c r="C27">
        <v>0.52200000000000002</v>
      </c>
      <c r="D27">
        <v>0.61099999999999999</v>
      </c>
      <c r="E27">
        <v>0.97899999999999998</v>
      </c>
      <c r="F27">
        <v>8.4000000000000005E-2</v>
      </c>
      <c r="G27">
        <v>0.63700000000000001</v>
      </c>
      <c r="H27">
        <v>23</v>
      </c>
      <c r="I27">
        <v>1</v>
      </c>
      <c r="J27">
        <v>0</v>
      </c>
    </row>
    <row r="28" spans="1:10" x14ac:dyDescent="0.3">
      <c r="A28" t="s">
        <v>94</v>
      </c>
      <c r="B28" t="s">
        <v>80</v>
      </c>
      <c r="C28">
        <v>4.4999999999999998E-2</v>
      </c>
      <c r="D28">
        <v>5.2999999999999999E-2</v>
      </c>
      <c r="E28">
        <v>8.5000000000000006E-2</v>
      </c>
      <c r="F28">
        <v>7.0000000000000001E-3</v>
      </c>
      <c r="G28">
        <v>5.8000000000000003E-2</v>
      </c>
      <c r="H28">
        <v>33</v>
      </c>
      <c r="I28">
        <v>0</v>
      </c>
      <c r="J28">
        <v>0</v>
      </c>
    </row>
    <row r="30" spans="1:10" x14ac:dyDescent="0.3">
      <c r="A30" t="s">
        <v>109</v>
      </c>
    </row>
    <row r="31" spans="1:10" x14ac:dyDescent="0.3">
      <c r="A31" s="80" t="s">
        <v>27</v>
      </c>
      <c r="B31" s="80" t="s">
        <v>74</v>
      </c>
      <c r="C31" s="80" t="s">
        <v>75</v>
      </c>
      <c r="D31" s="80" t="s">
        <v>76</v>
      </c>
      <c r="E31" s="80" t="s">
        <v>77</v>
      </c>
      <c r="F31" s="80" t="s">
        <v>78</v>
      </c>
      <c r="G31" s="80" t="s">
        <v>79</v>
      </c>
      <c r="H31" s="80" t="s">
        <v>28</v>
      </c>
      <c r="I31" s="80" t="s">
        <v>29</v>
      </c>
      <c r="J31" s="80" t="s">
        <v>30</v>
      </c>
    </row>
    <row r="32" spans="1:10" x14ac:dyDescent="0.3">
      <c r="A32" s="80" t="s">
        <v>95</v>
      </c>
      <c r="B32" s="80" t="s">
        <v>80</v>
      </c>
      <c r="C32" s="80">
        <v>4.4999999999999998E-2</v>
      </c>
      <c r="D32" s="80">
        <v>5.5E-2</v>
      </c>
      <c r="E32" s="80">
        <v>6.4000000000000001E-2</v>
      </c>
      <c r="F32" s="80">
        <v>5.0000000000000001E-3</v>
      </c>
      <c r="G32" s="80">
        <v>6.3E-2</v>
      </c>
      <c r="H32" s="80">
        <v>33</v>
      </c>
      <c r="I32" s="80">
        <v>0</v>
      </c>
      <c r="J32" s="80">
        <v>0</v>
      </c>
    </row>
    <row r="33" spans="1:10" x14ac:dyDescent="0.3">
      <c r="A33" s="80" t="s">
        <v>91</v>
      </c>
      <c r="B33" s="80" t="s">
        <v>80</v>
      </c>
      <c r="C33" s="80">
        <v>9.9000000000000005E-2</v>
      </c>
      <c r="D33" s="80">
        <v>0.154</v>
      </c>
      <c r="E33" s="80">
        <v>0.85099999999999998</v>
      </c>
      <c r="F33" s="80">
        <v>7.5999999999999998E-2</v>
      </c>
      <c r="G33" s="80">
        <v>0.16600000000000001</v>
      </c>
      <c r="H33" s="80">
        <v>89</v>
      </c>
      <c r="I33" s="80">
        <v>0</v>
      </c>
      <c r="J33" s="80">
        <v>0</v>
      </c>
    </row>
    <row r="34" spans="1:10" x14ac:dyDescent="0.3">
      <c r="A34" s="80" t="s">
        <v>89</v>
      </c>
      <c r="B34" s="80" t="s">
        <v>80</v>
      </c>
      <c r="C34" s="80">
        <v>4.7E-2</v>
      </c>
      <c r="D34" s="80">
        <v>5.8999999999999997E-2</v>
      </c>
      <c r="E34" s="80">
        <v>7.3999999999999996E-2</v>
      </c>
      <c r="F34" s="80">
        <v>6.0000000000000001E-3</v>
      </c>
      <c r="G34" s="80">
        <v>6.5000000000000002E-2</v>
      </c>
      <c r="H34" s="80">
        <v>92</v>
      </c>
      <c r="I34" s="80">
        <v>0</v>
      </c>
      <c r="J34" s="80">
        <v>0</v>
      </c>
    </row>
    <row r="35" spans="1:10" x14ac:dyDescent="0.3">
      <c r="A35" s="80" t="s">
        <v>93</v>
      </c>
      <c r="B35" s="80" t="s">
        <v>80</v>
      </c>
      <c r="C35" s="80">
        <v>8.7999999999999995E-2</v>
      </c>
      <c r="D35" s="80">
        <v>0.10100000000000001</v>
      </c>
      <c r="E35" s="80">
        <v>0.11899999999999999</v>
      </c>
      <c r="F35" s="80">
        <v>8.0000000000000002E-3</v>
      </c>
      <c r="G35" s="80">
        <v>0.112</v>
      </c>
      <c r="H35" s="80">
        <v>23</v>
      </c>
      <c r="I35" s="80">
        <v>1</v>
      </c>
      <c r="J35" s="80">
        <v>0</v>
      </c>
    </row>
    <row r="36" spans="1:10" x14ac:dyDescent="0.3">
      <c r="A36" s="80" t="s">
        <v>88</v>
      </c>
      <c r="B36" s="80" t="s">
        <v>80</v>
      </c>
      <c r="C36" s="80">
        <v>4.5999999999999999E-2</v>
      </c>
      <c r="D36" s="80">
        <v>5.5E-2</v>
      </c>
      <c r="E36" s="80">
        <v>7.3999999999999996E-2</v>
      </c>
      <c r="F36" s="80">
        <v>5.0000000000000001E-3</v>
      </c>
      <c r="G36" s="80">
        <v>6.3E-2</v>
      </c>
      <c r="H36" s="80">
        <v>92</v>
      </c>
      <c r="I36" s="80">
        <v>0</v>
      </c>
      <c r="J36" s="80">
        <v>0</v>
      </c>
    </row>
    <row r="37" spans="1:10" x14ac:dyDescent="0.3">
      <c r="A37" s="80" t="s">
        <v>97</v>
      </c>
      <c r="B37" s="80" t="s">
        <v>80</v>
      </c>
      <c r="C37" s="80">
        <v>0.59399999999999997</v>
      </c>
      <c r="D37" s="80">
        <v>0.73399999999999999</v>
      </c>
      <c r="E37" s="80">
        <v>1.4339999999999999</v>
      </c>
      <c r="F37" s="80">
        <v>0.13300000000000001</v>
      </c>
      <c r="G37" s="80">
        <v>0.76600000000000001</v>
      </c>
      <c r="H37" s="80">
        <v>32</v>
      </c>
      <c r="I37" s="80">
        <v>0</v>
      </c>
      <c r="J37" s="80">
        <v>0</v>
      </c>
    </row>
    <row r="38" spans="1:10" x14ac:dyDescent="0.3">
      <c r="A38" s="80" t="s">
        <v>87</v>
      </c>
      <c r="B38" s="80" t="s">
        <v>80</v>
      </c>
      <c r="C38" s="80">
        <v>9.9000000000000005E-2</v>
      </c>
      <c r="D38" s="80">
        <v>0.13700000000000001</v>
      </c>
      <c r="E38" s="80">
        <v>0.70699999999999996</v>
      </c>
      <c r="F38" s="80">
        <v>7.3999999999999996E-2</v>
      </c>
      <c r="G38" s="80">
        <v>0.156</v>
      </c>
      <c r="H38" s="80">
        <v>106</v>
      </c>
      <c r="I38" s="80">
        <v>0</v>
      </c>
      <c r="J38" s="80">
        <v>0</v>
      </c>
    </row>
    <row r="39" spans="1:10" x14ac:dyDescent="0.3">
      <c r="A39" s="80" t="s">
        <v>86</v>
      </c>
      <c r="B39" s="80" t="s">
        <v>80</v>
      </c>
      <c r="C39" s="80">
        <v>9.5000000000000001E-2</v>
      </c>
      <c r="D39" s="80">
        <v>0.13300000000000001</v>
      </c>
      <c r="E39" s="80">
        <v>0.24</v>
      </c>
      <c r="F39" s="80">
        <v>2.7E-2</v>
      </c>
      <c r="G39" s="80">
        <v>0.16900000000000001</v>
      </c>
      <c r="H39" s="80">
        <v>148</v>
      </c>
      <c r="I39" s="80">
        <v>0</v>
      </c>
      <c r="J39" s="80">
        <v>0</v>
      </c>
    </row>
    <row r="40" spans="1:10" x14ac:dyDescent="0.3">
      <c r="A40" s="80" t="s">
        <v>98</v>
      </c>
      <c r="B40" s="80" t="s">
        <v>80</v>
      </c>
      <c r="C40" s="80">
        <v>0.46500000000000002</v>
      </c>
      <c r="D40" s="80">
        <v>0.54700000000000004</v>
      </c>
      <c r="E40" s="80">
        <v>0.96899999999999997</v>
      </c>
      <c r="F40" s="80">
        <v>0.11899999999999999</v>
      </c>
      <c r="G40" s="80">
        <v>0.58499999999999996</v>
      </c>
      <c r="H40" s="80">
        <v>15</v>
      </c>
      <c r="I40" s="80">
        <v>0</v>
      </c>
      <c r="J40" s="80">
        <v>0</v>
      </c>
    </row>
    <row r="41" spans="1:10" x14ac:dyDescent="0.3">
      <c r="A41" s="80" t="s">
        <v>99</v>
      </c>
      <c r="B41" s="80" t="s">
        <v>80</v>
      </c>
      <c r="C41" s="80">
        <v>0.44</v>
      </c>
      <c r="D41" s="80">
        <v>0.47799999999999998</v>
      </c>
      <c r="E41" s="80">
        <v>0.53800000000000003</v>
      </c>
      <c r="F41" s="80">
        <v>2.5999999999999999E-2</v>
      </c>
      <c r="G41" s="80">
        <v>0.52300000000000002</v>
      </c>
      <c r="H41" s="80">
        <v>18</v>
      </c>
      <c r="I41" s="80">
        <v>0</v>
      </c>
      <c r="J41" s="80">
        <v>0</v>
      </c>
    </row>
    <row r="42" spans="1:10" x14ac:dyDescent="0.3">
      <c r="A42" s="80" t="s">
        <v>92</v>
      </c>
      <c r="B42" s="80" t="s">
        <v>80</v>
      </c>
      <c r="C42" s="80">
        <v>8.1000000000000003E-2</v>
      </c>
      <c r="D42" s="80">
        <v>9.1999999999999998E-2</v>
      </c>
      <c r="E42" s="80">
        <v>0.11700000000000001</v>
      </c>
      <c r="F42" s="80">
        <v>6.0000000000000001E-3</v>
      </c>
      <c r="G42" s="80">
        <v>0.1</v>
      </c>
      <c r="H42" s="80">
        <v>105</v>
      </c>
      <c r="I42" s="80">
        <v>0</v>
      </c>
      <c r="J42" s="80">
        <v>0</v>
      </c>
    </row>
    <row r="43" spans="1:10" x14ac:dyDescent="0.3">
      <c r="A43" s="80" t="s">
        <v>90</v>
      </c>
      <c r="B43" s="80" t="s">
        <v>80</v>
      </c>
      <c r="C43" s="80">
        <v>0.05</v>
      </c>
      <c r="D43" s="80">
        <v>6.9000000000000006E-2</v>
      </c>
      <c r="E43" s="80">
        <v>0.55600000000000005</v>
      </c>
      <c r="F43" s="80">
        <v>6.5000000000000002E-2</v>
      </c>
      <c r="G43" s="80">
        <v>6.7000000000000004E-2</v>
      </c>
      <c r="H43" s="80">
        <v>60</v>
      </c>
      <c r="I43" s="80">
        <v>0</v>
      </c>
      <c r="J43" s="80">
        <v>0</v>
      </c>
    </row>
    <row r="44" spans="1:10" x14ac:dyDescent="0.3">
      <c r="A44" s="80" t="s">
        <v>96</v>
      </c>
      <c r="B44" s="80" t="s">
        <v>80</v>
      </c>
      <c r="C44" s="80">
        <v>0.104</v>
      </c>
      <c r="D44" s="80">
        <v>0.13800000000000001</v>
      </c>
      <c r="E44" s="80">
        <v>0.18099999999999999</v>
      </c>
      <c r="F44" s="80">
        <v>2.4E-2</v>
      </c>
      <c r="G44" s="80">
        <v>0.16600000000000001</v>
      </c>
      <c r="H44" s="80">
        <v>33</v>
      </c>
      <c r="I44" s="80">
        <v>0</v>
      </c>
      <c r="J44" s="80">
        <v>0</v>
      </c>
    </row>
    <row r="45" spans="1:10" x14ac:dyDescent="0.3">
      <c r="A45" s="80" t="s">
        <v>85</v>
      </c>
      <c r="B45" s="80" t="s">
        <v>80</v>
      </c>
      <c r="C45" s="80">
        <v>9.0999999999999998E-2</v>
      </c>
      <c r="D45" s="80">
        <v>0.106</v>
      </c>
      <c r="E45" s="80">
        <v>0.128</v>
      </c>
      <c r="F45" s="80">
        <v>8.0000000000000002E-3</v>
      </c>
      <c r="G45" s="80">
        <v>0.11700000000000001</v>
      </c>
      <c r="H45" s="80">
        <v>181</v>
      </c>
      <c r="I45" s="80">
        <v>0</v>
      </c>
      <c r="J45" s="80">
        <v>0</v>
      </c>
    </row>
    <row r="46" spans="1:10" x14ac:dyDescent="0.3">
      <c r="A46" s="80" t="s">
        <v>100</v>
      </c>
      <c r="B46" s="80" t="s">
        <v>80</v>
      </c>
      <c r="C46" s="80">
        <v>0.47299999999999998</v>
      </c>
      <c r="D46" s="80">
        <v>0.55800000000000005</v>
      </c>
      <c r="E46" s="80">
        <v>1.125</v>
      </c>
      <c r="F46" s="80">
        <v>0.10100000000000001</v>
      </c>
      <c r="G46" s="80">
        <v>0.58799999999999997</v>
      </c>
      <c r="H46" s="80">
        <v>60</v>
      </c>
      <c r="I46" s="80">
        <v>0</v>
      </c>
      <c r="J46" s="80">
        <v>0</v>
      </c>
    </row>
    <row r="47" spans="1:10" x14ac:dyDescent="0.3">
      <c r="A47" s="80" t="s">
        <v>101</v>
      </c>
      <c r="B47" s="80" t="s">
        <v>80</v>
      </c>
      <c r="C47" s="80">
        <v>0.47299999999999998</v>
      </c>
      <c r="D47" s="80">
        <v>0.55800000000000005</v>
      </c>
      <c r="E47" s="80">
        <v>1.125</v>
      </c>
      <c r="F47" s="80">
        <v>0.10100000000000001</v>
      </c>
      <c r="G47" s="80">
        <v>0.58799999999999997</v>
      </c>
      <c r="H47" s="80">
        <v>60</v>
      </c>
      <c r="I47" s="80">
        <v>0</v>
      </c>
      <c r="J47" s="80">
        <v>0</v>
      </c>
    </row>
    <row r="48" spans="1:10" x14ac:dyDescent="0.3">
      <c r="A48" s="80" t="s">
        <v>102</v>
      </c>
      <c r="B48" s="80" t="s">
        <v>80</v>
      </c>
      <c r="C48" s="80">
        <v>0.59399999999999997</v>
      </c>
      <c r="D48" s="80">
        <v>0.73399999999999999</v>
      </c>
      <c r="E48" s="80">
        <v>1.4339999999999999</v>
      </c>
      <c r="F48" s="80">
        <v>0.13300000000000001</v>
      </c>
      <c r="G48" s="80">
        <v>0.76600000000000001</v>
      </c>
      <c r="H48" s="80">
        <v>32</v>
      </c>
      <c r="I48" s="80">
        <v>0</v>
      </c>
      <c r="J48" s="80">
        <v>0</v>
      </c>
    </row>
    <row r="49" spans="1:12" x14ac:dyDescent="0.3">
      <c r="A49" s="80" t="s">
        <v>103</v>
      </c>
      <c r="B49" s="80" t="s">
        <v>80</v>
      </c>
      <c r="C49" s="80">
        <v>0.46500000000000002</v>
      </c>
      <c r="D49" s="80">
        <v>0.54700000000000004</v>
      </c>
      <c r="E49" s="80">
        <v>0.96899999999999997</v>
      </c>
      <c r="F49" s="80">
        <v>0.11899999999999999</v>
      </c>
      <c r="G49" s="80">
        <v>0.58599999999999997</v>
      </c>
      <c r="H49" s="80">
        <v>15</v>
      </c>
      <c r="I49" s="80">
        <v>0</v>
      </c>
      <c r="J49" s="80">
        <v>0</v>
      </c>
    </row>
    <row r="50" spans="1:12" x14ac:dyDescent="0.3">
      <c r="A50" s="80" t="s">
        <v>104</v>
      </c>
      <c r="B50" s="80" t="s">
        <v>80</v>
      </c>
      <c r="C50" s="80">
        <v>0.44</v>
      </c>
      <c r="D50" s="80">
        <v>0.47799999999999998</v>
      </c>
      <c r="E50" s="80">
        <v>0.53800000000000003</v>
      </c>
      <c r="F50" s="80">
        <v>2.5999999999999999E-2</v>
      </c>
      <c r="G50" s="80">
        <v>0.52300000000000002</v>
      </c>
      <c r="H50" s="80">
        <v>18</v>
      </c>
      <c r="I50" s="80">
        <v>0</v>
      </c>
      <c r="J50" s="80">
        <v>0</v>
      </c>
    </row>
    <row r="51" spans="1:12" x14ac:dyDescent="0.3">
      <c r="A51" s="80" t="s">
        <v>105</v>
      </c>
      <c r="B51" s="80" t="s">
        <v>80</v>
      </c>
      <c r="C51" s="80">
        <v>0.39600000000000002</v>
      </c>
      <c r="D51" s="80">
        <v>0.442</v>
      </c>
      <c r="E51" s="80">
        <v>0.49399999999999999</v>
      </c>
      <c r="F51" s="80">
        <v>2.9000000000000001E-2</v>
      </c>
      <c r="G51" s="80">
        <v>0.48599999999999999</v>
      </c>
      <c r="H51" s="80">
        <v>32</v>
      </c>
      <c r="I51" s="80">
        <v>0</v>
      </c>
      <c r="J51" s="80">
        <v>0</v>
      </c>
    </row>
    <row r="52" spans="1:12" x14ac:dyDescent="0.3">
      <c r="A52" s="80" t="s">
        <v>106</v>
      </c>
      <c r="B52" s="80" t="s">
        <v>80</v>
      </c>
      <c r="C52" s="80">
        <v>0.39600000000000002</v>
      </c>
      <c r="D52" s="80">
        <v>0.442</v>
      </c>
      <c r="E52" s="80">
        <v>0.49399999999999999</v>
      </c>
      <c r="F52" s="80">
        <v>2.9000000000000001E-2</v>
      </c>
      <c r="G52" s="80">
        <v>0.48599999999999999</v>
      </c>
      <c r="H52" s="80">
        <v>32</v>
      </c>
      <c r="I52" s="80">
        <v>0</v>
      </c>
      <c r="J52" s="80">
        <v>0</v>
      </c>
    </row>
    <row r="53" spans="1:12" x14ac:dyDescent="0.3">
      <c r="A53" s="80" t="s">
        <v>107</v>
      </c>
      <c r="B53" s="80" t="s">
        <v>80</v>
      </c>
      <c r="C53" s="80">
        <v>0.53200000000000003</v>
      </c>
      <c r="D53" s="80">
        <v>0.58299999999999996</v>
      </c>
      <c r="E53" s="80">
        <v>0.65800000000000003</v>
      </c>
      <c r="F53" s="80">
        <v>3.5000000000000003E-2</v>
      </c>
      <c r="G53" s="80">
        <v>0.63900000000000001</v>
      </c>
      <c r="H53" s="80">
        <v>23</v>
      </c>
      <c r="I53" s="80">
        <v>1</v>
      </c>
      <c r="J53" s="80">
        <v>0</v>
      </c>
    </row>
    <row r="54" spans="1:12" x14ac:dyDescent="0.3">
      <c r="A54" s="80" t="s">
        <v>108</v>
      </c>
      <c r="B54" s="80" t="s">
        <v>80</v>
      </c>
      <c r="C54" s="80">
        <v>0.53200000000000003</v>
      </c>
      <c r="D54" s="80">
        <v>0.58299999999999996</v>
      </c>
      <c r="E54" s="80">
        <v>0.65800000000000003</v>
      </c>
      <c r="F54" s="80">
        <v>3.5000000000000003E-2</v>
      </c>
      <c r="G54" s="80">
        <v>0.63900000000000001</v>
      </c>
      <c r="H54" s="80">
        <v>23</v>
      </c>
      <c r="I54" s="80">
        <v>1</v>
      </c>
      <c r="J54" s="80">
        <v>0</v>
      </c>
    </row>
    <row r="55" spans="1:12" x14ac:dyDescent="0.3">
      <c r="A55" s="80" t="s">
        <v>94</v>
      </c>
      <c r="B55" s="80" t="s">
        <v>80</v>
      </c>
      <c r="C55" s="80">
        <v>4.3999999999999997E-2</v>
      </c>
      <c r="D55" s="80">
        <v>5.2999999999999999E-2</v>
      </c>
      <c r="E55" s="80">
        <v>7.0999999999999994E-2</v>
      </c>
      <c r="F55" s="80">
        <v>5.0000000000000001E-3</v>
      </c>
      <c r="G55" s="80">
        <v>5.8999999999999997E-2</v>
      </c>
      <c r="H55" s="80">
        <v>33</v>
      </c>
      <c r="I55" s="80">
        <v>0</v>
      </c>
      <c r="J55" s="80">
        <v>0</v>
      </c>
    </row>
    <row r="58" spans="1:12" x14ac:dyDescent="0.3">
      <c r="A58" s="74" t="s">
        <v>110</v>
      </c>
    </row>
    <row r="59" spans="1:12" x14ac:dyDescent="0.3">
      <c r="A59" s="82" t="s">
        <v>27</v>
      </c>
      <c r="B59" s="82" t="s">
        <v>74</v>
      </c>
      <c r="C59" s="82" t="s">
        <v>75</v>
      </c>
      <c r="D59" s="82" t="s">
        <v>76</v>
      </c>
      <c r="E59" s="82" t="s">
        <v>77</v>
      </c>
      <c r="F59" s="82" t="s">
        <v>78</v>
      </c>
      <c r="G59" s="82" t="s">
        <v>79</v>
      </c>
      <c r="H59" s="82" t="s">
        <v>28</v>
      </c>
      <c r="I59" s="82" t="s">
        <v>29</v>
      </c>
      <c r="J59" s="82" t="s">
        <v>30</v>
      </c>
      <c r="K59" s="74" t="s">
        <v>16</v>
      </c>
      <c r="L59" s="74" t="s">
        <v>18</v>
      </c>
    </row>
    <row r="60" spans="1:12" x14ac:dyDescent="0.3">
      <c r="A60" s="82" t="s">
        <v>95</v>
      </c>
      <c r="B60" s="82" t="s">
        <v>80</v>
      </c>
      <c r="C60" s="82">
        <v>4.7E-2</v>
      </c>
      <c r="D60" s="82">
        <v>5.6000000000000001E-2</v>
      </c>
      <c r="E60" s="82">
        <v>8.4000000000000005E-2</v>
      </c>
      <c r="F60" s="82">
        <v>7.0000000000000001E-3</v>
      </c>
      <c r="G60" s="82">
        <v>6.4000000000000001E-2</v>
      </c>
      <c r="H60" s="82">
        <v>33</v>
      </c>
      <c r="I60" s="82">
        <v>0</v>
      </c>
      <c r="J60" s="82">
        <v>0</v>
      </c>
      <c r="K60" s="74">
        <v>32</v>
      </c>
      <c r="L60">
        <f>1 - H60/K60</f>
        <v>-3.125E-2</v>
      </c>
    </row>
    <row r="61" spans="1:12" x14ac:dyDescent="0.3">
      <c r="A61" s="82" t="s">
        <v>91</v>
      </c>
      <c r="B61" s="82" t="s">
        <v>80</v>
      </c>
      <c r="C61" s="82">
        <v>0.123</v>
      </c>
      <c r="D61" s="82">
        <v>0.16500000000000001</v>
      </c>
      <c r="E61" s="82">
        <v>0.222</v>
      </c>
      <c r="F61" s="82">
        <v>1.7999999999999999E-2</v>
      </c>
      <c r="G61" s="82">
        <v>0.189</v>
      </c>
      <c r="H61" s="82">
        <v>89</v>
      </c>
      <c r="I61" s="82">
        <v>0</v>
      </c>
      <c r="J61" s="82">
        <v>0</v>
      </c>
      <c r="K61" s="74">
        <v>88</v>
      </c>
      <c r="L61">
        <f t="shared" ref="L61:L77" si="0">1 - H61/K61</f>
        <v>-1.1363636363636465E-2</v>
      </c>
    </row>
    <row r="62" spans="1:12" x14ac:dyDescent="0.3">
      <c r="A62" s="82" t="s">
        <v>89</v>
      </c>
      <c r="B62" s="82" t="s">
        <v>80</v>
      </c>
      <c r="C62" s="82">
        <v>4.4999999999999998E-2</v>
      </c>
      <c r="D62" s="82">
        <v>6.2E-2</v>
      </c>
      <c r="E62" s="82">
        <v>9.6000000000000002E-2</v>
      </c>
      <c r="F62" s="82">
        <v>8.9999999999999993E-3</v>
      </c>
      <c r="G62" s="82">
        <v>7.0000000000000007E-2</v>
      </c>
      <c r="H62" s="82">
        <v>92</v>
      </c>
      <c r="I62" s="82">
        <v>0</v>
      </c>
      <c r="J62" s="82">
        <v>0</v>
      </c>
      <c r="K62" s="74">
        <v>92</v>
      </c>
      <c r="L62">
        <f t="shared" si="0"/>
        <v>0</v>
      </c>
    </row>
    <row r="63" spans="1:12" x14ac:dyDescent="0.3">
      <c r="A63" s="82" t="s">
        <v>93</v>
      </c>
      <c r="B63" s="82" t="s">
        <v>80</v>
      </c>
      <c r="C63" s="82">
        <v>6.5000000000000002E-2</v>
      </c>
      <c r="D63" s="82">
        <v>0.107</v>
      </c>
      <c r="E63" s="82">
        <v>0.153</v>
      </c>
      <c r="F63" s="82">
        <v>0.02</v>
      </c>
      <c r="G63" s="82">
        <v>0.127</v>
      </c>
      <c r="H63" s="82">
        <v>24</v>
      </c>
      <c r="I63" s="82">
        <v>0</v>
      </c>
      <c r="J63" s="82">
        <v>0</v>
      </c>
      <c r="K63" s="74">
        <v>24</v>
      </c>
      <c r="L63">
        <f t="shared" si="0"/>
        <v>0</v>
      </c>
    </row>
    <row r="64" spans="1:12" x14ac:dyDescent="0.3">
      <c r="A64" s="82" t="s">
        <v>88</v>
      </c>
      <c r="B64" s="82" t="s">
        <v>80</v>
      </c>
      <c r="C64" s="82">
        <v>4.7E-2</v>
      </c>
      <c r="D64" s="82">
        <v>5.8000000000000003E-2</v>
      </c>
      <c r="E64" s="82">
        <v>8.4000000000000005E-2</v>
      </c>
      <c r="F64" s="82">
        <v>7.0000000000000001E-3</v>
      </c>
      <c r="G64" s="82">
        <v>6.5000000000000002E-2</v>
      </c>
      <c r="H64" s="82">
        <v>92</v>
      </c>
      <c r="I64" s="82">
        <v>0</v>
      </c>
      <c r="J64" s="82">
        <v>0</v>
      </c>
      <c r="K64" s="74">
        <v>92</v>
      </c>
      <c r="L64">
        <f t="shared" si="0"/>
        <v>0</v>
      </c>
    </row>
    <row r="65" spans="1:12" x14ac:dyDescent="0.3">
      <c r="A65" s="82" t="s">
        <v>87</v>
      </c>
      <c r="B65" s="82" t="s">
        <v>80</v>
      </c>
      <c r="C65" s="82">
        <v>0.1</v>
      </c>
      <c r="D65" s="82">
        <v>0.128</v>
      </c>
      <c r="E65" s="82">
        <v>0.182</v>
      </c>
      <c r="F65" s="82">
        <v>2.1999999999999999E-2</v>
      </c>
      <c r="G65" s="82">
        <v>0.16</v>
      </c>
      <c r="H65" s="82">
        <v>107</v>
      </c>
      <c r="I65" s="82">
        <v>0</v>
      </c>
      <c r="J65" s="82">
        <v>0</v>
      </c>
      <c r="K65" s="74">
        <v>107</v>
      </c>
      <c r="L65">
        <f t="shared" si="0"/>
        <v>0</v>
      </c>
    </row>
    <row r="66" spans="1:12" x14ac:dyDescent="0.3">
      <c r="A66" s="82" t="s">
        <v>86</v>
      </c>
      <c r="B66" s="82" t="s">
        <v>80</v>
      </c>
      <c r="C66" s="82">
        <v>9.9000000000000005E-2</v>
      </c>
      <c r="D66" s="82">
        <v>0.13600000000000001</v>
      </c>
      <c r="E66" s="82">
        <v>0.20699999999999999</v>
      </c>
      <c r="F66" s="82">
        <v>2.5000000000000001E-2</v>
      </c>
      <c r="G66" s="82">
        <v>0.16900000000000001</v>
      </c>
      <c r="H66" s="82">
        <v>149</v>
      </c>
      <c r="I66" s="82">
        <v>0</v>
      </c>
      <c r="J66" s="82">
        <v>0</v>
      </c>
      <c r="K66" s="74">
        <v>148</v>
      </c>
      <c r="L66">
        <f t="shared" si="0"/>
        <v>-6.7567567567567988E-3</v>
      </c>
    </row>
    <row r="67" spans="1:12" x14ac:dyDescent="0.3">
      <c r="A67" s="82" t="s">
        <v>92</v>
      </c>
      <c r="B67" s="82" t="s">
        <v>80</v>
      </c>
      <c r="C67" s="82">
        <v>8.2000000000000003E-2</v>
      </c>
      <c r="D67" s="82">
        <v>9.7000000000000003E-2</v>
      </c>
      <c r="E67" s="82">
        <v>0.129</v>
      </c>
      <c r="F67" s="82">
        <v>0.01</v>
      </c>
      <c r="G67" s="82">
        <v>0.11</v>
      </c>
      <c r="H67" s="82">
        <v>107</v>
      </c>
      <c r="I67" s="82">
        <v>0</v>
      </c>
      <c r="J67" s="82">
        <v>0</v>
      </c>
      <c r="K67" s="74">
        <v>106</v>
      </c>
      <c r="L67">
        <f t="shared" si="0"/>
        <v>-9.4339622641510523E-3</v>
      </c>
    </row>
    <row r="68" spans="1:12" x14ac:dyDescent="0.3">
      <c r="A68" s="82" t="s">
        <v>90</v>
      </c>
      <c r="B68" s="82" t="s">
        <v>80</v>
      </c>
      <c r="C68" s="82">
        <v>4.5999999999999999E-2</v>
      </c>
      <c r="D68" s="82">
        <v>6.2E-2</v>
      </c>
      <c r="E68" s="82">
        <v>0.109</v>
      </c>
      <c r="F68" s="82">
        <v>1.2E-2</v>
      </c>
      <c r="G68" s="82">
        <v>7.4999999999999997E-2</v>
      </c>
      <c r="H68" s="82">
        <v>60</v>
      </c>
      <c r="I68" s="82">
        <v>0</v>
      </c>
      <c r="J68" s="82">
        <v>0</v>
      </c>
      <c r="K68" s="74">
        <v>60</v>
      </c>
      <c r="L68">
        <f t="shared" si="0"/>
        <v>0</v>
      </c>
    </row>
    <row r="69" spans="1:12" x14ac:dyDescent="0.3">
      <c r="A69" s="82" t="s">
        <v>96</v>
      </c>
      <c r="B69" s="82" t="s">
        <v>80</v>
      </c>
      <c r="C69" s="82">
        <v>9.9000000000000005E-2</v>
      </c>
      <c r="D69" s="82">
        <v>0.13700000000000001</v>
      </c>
      <c r="E69" s="82">
        <v>0.189</v>
      </c>
      <c r="F69" s="82">
        <v>2.5000000000000001E-2</v>
      </c>
      <c r="G69" s="82">
        <v>0.16500000000000001</v>
      </c>
      <c r="H69" s="82">
        <v>33</v>
      </c>
      <c r="I69" s="82">
        <v>0</v>
      </c>
      <c r="J69" s="82">
        <v>0</v>
      </c>
      <c r="K69" s="74">
        <v>32</v>
      </c>
      <c r="L69">
        <f t="shared" si="0"/>
        <v>-3.125E-2</v>
      </c>
    </row>
    <row r="70" spans="1:12" x14ac:dyDescent="0.3">
      <c r="A70" s="82" t="s">
        <v>85</v>
      </c>
      <c r="B70" s="82" t="s">
        <v>80</v>
      </c>
      <c r="C70" s="82">
        <v>9.2999999999999999E-2</v>
      </c>
      <c r="D70" s="82">
        <v>0.111</v>
      </c>
      <c r="E70" s="82">
        <v>0.16200000000000001</v>
      </c>
      <c r="F70" s="82">
        <v>1.0999999999999999E-2</v>
      </c>
      <c r="G70" s="82">
        <v>0.122</v>
      </c>
      <c r="H70" s="82">
        <v>181</v>
      </c>
      <c r="I70" s="82">
        <v>0</v>
      </c>
      <c r="J70" s="82">
        <v>0</v>
      </c>
      <c r="K70" s="74">
        <v>181</v>
      </c>
      <c r="L70">
        <f t="shared" si="0"/>
        <v>0</v>
      </c>
    </row>
    <row r="71" spans="1:12" x14ac:dyDescent="0.3">
      <c r="A71" s="82" t="s">
        <v>100</v>
      </c>
      <c r="B71" s="82" t="s">
        <v>80</v>
      </c>
      <c r="C71" s="82">
        <v>0.48199999999999998</v>
      </c>
      <c r="D71" s="82">
        <v>0.56299999999999994</v>
      </c>
      <c r="E71" s="82">
        <v>0.65200000000000002</v>
      </c>
      <c r="F71" s="82">
        <v>4.2000000000000003E-2</v>
      </c>
      <c r="G71" s="82">
        <v>0.61699999999999999</v>
      </c>
      <c r="H71" s="82">
        <v>60</v>
      </c>
      <c r="I71" s="82">
        <v>0</v>
      </c>
      <c r="J71" s="82">
        <v>0</v>
      </c>
      <c r="L71" t="e">
        <f t="shared" si="0"/>
        <v>#DIV/0!</v>
      </c>
    </row>
    <row r="72" spans="1:12" x14ac:dyDescent="0.3">
      <c r="A72" s="82" t="s">
        <v>102</v>
      </c>
      <c r="B72" s="82" t="s">
        <v>80</v>
      </c>
      <c r="C72" s="82">
        <v>0.70399999999999996</v>
      </c>
      <c r="D72" s="82">
        <v>0.746</v>
      </c>
      <c r="E72" s="82">
        <v>0.79600000000000004</v>
      </c>
      <c r="F72" s="82">
        <v>1.9E-2</v>
      </c>
      <c r="G72" s="82">
        <v>0.76600000000000001</v>
      </c>
      <c r="H72" s="82">
        <v>32</v>
      </c>
      <c r="I72" s="82">
        <v>0</v>
      </c>
      <c r="J72" s="82">
        <v>0</v>
      </c>
      <c r="L72" t="e">
        <f t="shared" si="0"/>
        <v>#DIV/0!</v>
      </c>
    </row>
    <row r="73" spans="1:12" x14ac:dyDescent="0.3">
      <c r="A73" s="82" t="s">
        <v>103</v>
      </c>
      <c r="B73" s="82" t="s">
        <v>80</v>
      </c>
      <c r="C73" s="82">
        <v>0.46100000000000002</v>
      </c>
      <c r="D73" s="82">
        <v>0.54800000000000004</v>
      </c>
      <c r="E73" s="82">
        <v>0.60799999999999998</v>
      </c>
      <c r="F73" s="82">
        <v>4.3999999999999997E-2</v>
      </c>
      <c r="G73" s="82">
        <v>0.59899999999999998</v>
      </c>
      <c r="H73" s="82">
        <v>15</v>
      </c>
      <c r="I73" s="82">
        <v>0</v>
      </c>
      <c r="J73" s="82">
        <v>0</v>
      </c>
      <c r="L73" t="e">
        <f t="shared" si="0"/>
        <v>#DIV/0!</v>
      </c>
    </row>
    <row r="74" spans="1:12" x14ac:dyDescent="0.3">
      <c r="A74" s="82" t="s">
        <v>104</v>
      </c>
      <c r="B74" s="82" t="s">
        <v>80</v>
      </c>
      <c r="C74" s="82">
        <v>0.45</v>
      </c>
      <c r="D74" s="82">
        <v>0.503</v>
      </c>
      <c r="E74" s="82">
        <v>0.52900000000000003</v>
      </c>
      <c r="F74" s="82">
        <v>2.4E-2</v>
      </c>
      <c r="G74" s="82">
        <v>0.52700000000000002</v>
      </c>
      <c r="H74" s="82">
        <v>18</v>
      </c>
      <c r="I74" s="82">
        <v>0</v>
      </c>
      <c r="J74" s="82">
        <v>0</v>
      </c>
      <c r="L74" t="e">
        <f t="shared" si="0"/>
        <v>#DIV/0!</v>
      </c>
    </row>
    <row r="75" spans="1:12" x14ac:dyDescent="0.3">
      <c r="A75" s="82" t="s">
        <v>105</v>
      </c>
      <c r="B75" s="82" t="s">
        <v>80</v>
      </c>
      <c r="C75" s="82">
        <v>0.40699999999999997</v>
      </c>
      <c r="D75" s="82">
        <v>0.45600000000000002</v>
      </c>
      <c r="E75" s="82">
        <v>0.52300000000000002</v>
      </c>
      <c r="F75" s="82">
        <v>3.4000000000000002E-2</v>
      </c>
      <c r="G75" s="82">
        <v>0.503</v>
      </c>
      <c r="H75" s="82">
        <v>33</v>
      </c>
      <c r="I75" s="82">
        <v>0</v>
      </c>
      <c r="J75" s="82">
        <v>0</v>
      </c>
      <c r="L75" t="e">
        <f t="shared" si="0"/>
        <v>#DIV/0!</v>
      </c>
    </row>
    <row r="76" spans="1:12" x14ac:dyDescent="0.3">
      <c r="A76" s="82" t="s">
        <v>108</v>
      </c>
      <c r="B76" s="82" t="s">
        <v>80</v>
      </c>
      <c r="C76" s="82">
        <v>0.54200000000000004</v>
      </c>
      <c r="D76" s="82">
        <v>0.625</v>
      </c>
      <c r="E76" s="82">
        <v>0.73</v>
      </c>
      <c r="F76" s="82">
        <v>0.05</v>
      </c>
      <c r="G76" s="82">
        <v>0.69299999999999995</v>
      </c>
      <c r="H76" s="82">
        <v>24</v>
      </c>
      <c r="I76" s="82">
        <v>0</v>
      </c>
      <c r="J76" s="82">
        <v>0</v>
      </c>
      <c r="L76" t="e">
        <f t="shared" si="0"/>
        <v>#DIV/0!</v>
      </c>
    </row>
    <row r="77" spans="1:12" x14ac:dyDescent="0.3">
      <c r="A77" s="82" t="s">
        <v>94</v>
      </c>
      <c r="B77" s="82" t="s">
        <v>80</v>
      </c>
      <c r="C77" s="82">
        <v>4.5999999999999999E-2</v>
      </c>
      <c r="D77" s="82">
        <v>5.6000000000000001E-2</v>
      </c>
      <c r="E77" s="82">
        <v>7.9000000000000001E-2</v>
      </c>
      <c r="F77" s="82">
        <v>8.0000000000000002E-3</v>
      </c>
      <c r="G77" s="82">
        <v>6.8000000000000005E-2</v>
      </c>
      <c r="H77" s="82">
        <v>33</v>
      </c>
      <c r="I77" s="82">
        <v>0</v>
      </c>
      <c r="J77" s="82">
        <v>0</v>
      </c>
      <c r="K77" s="74">
        <v>32</v>
      </c>
      <c r="L77">
        <f t="shared" si="0"/>
        <v>-3.125E-2</v>
      </c>
    </row>
    <row r="78" spans="1:12" x14ac:dyDescent="0.3">
      <c r="H78" s="77">
        <f>SUM(H60:H77)</f>
        <v>1182</v>
      </c>
    </row>
    <row r="80" spans="1:12" x14ac:dyDescent="0.3">
      <c r="A80" s="74" t="s">
        <v>111</v>
      </c>
    </row>
    <row r="81" spans="1:13" x14ac:dyDescent="0.3">
      <c r="A81" s="83" t="s">
        <v>27</v>
      </c>
      <c r="B81" s="83" t="s">
        <v>74</v>
      </c>
      <c r="C81" s="83" t="s">
        <v>75</v>
      </c>
      <c r="D81" s="83" t="s">
        <v>76</v>
      </c>
      <c r="E81" s="83" t="s">
        <v>77</v>
      </c>
      <c r="F81" s="83" t="s">
        <v>78</v>
      </c>
      <c r="G81" s="83" t="s">
        <v>79</v>
      </c>
      <c r="H81" s="83" t="s">
        <v>28</v>
      </c>
      <c r="I81" s="83" t="s">
        <v>29</v>
      </c>
      <c r="J81" s="83" t="s">
        <v>30</v>
      </c>
      <c r="K81" s="74" t="s">
        <v>115</v>
      </c>
      <c r="L81" s="74" t="s">
        <v>116</v>
      </c>
      <c r="M81" s="74" t="s">
        <v>118</v>
      </c>
    </row>
    <row r="82" spans="1:13" x14ac:dyDescent="0.3">
      <c r="A82" s="83" t="s">
        <v>95</v>
      </c>
      <c r="B82" s="83" t="s">
        <v>80</v>
      </c>
      <c r="C82" s="83">
        <v>4.4999999999999998E-2</v>
      </c>
      <c r="D82" s="83">
        <v>0.06</v>
      </c>
      <c r="E82" s="83">
        <v>0.109</v>
      </c>
      <c r="F82" s="83">
        <v>1.0999999999999999E-2</v>
      </c>
      <c r="G82" s="83">
        <v>7.2999999999999995E-2</v>
      </c>
      <c r="H82" s="83">
        <v>64</v>
      </c>
      <c r="I82" s="83">
        <v>0</v>
      </c>
      <c r="J82" s="83">
        <v>0</v>
      </c>
      <c r="K82" s="74">
        <v>32</v>
      </c>
      <c r="L82">
        <f>K82*2</f>
        <v>64</v>
      </c>
      <c r="M82">
        <f xml:space="preserve"> (H82+I82+J82) / L82 * 100</f>
        <v>100</v>
      </c>
    </row>
    <row r="83" spans="1:13" x14ac:dyDescent="0.3">
      <c r="A83" s="83" t="s">
        <v>91</v>
      </c>
      <c r="B83" s="83" t="s">
        <v>80</v>
      </c>
      <c r="C83" s="83">
        <v>0.11600000000000001</v>
      </c>
      <c r="D83" s="83">
        <v>0.17100000000000001</v>
      </c>
      <c r="E83" s="83">
        <v>0.28999999999999998</v>
      </c>
      <c r="F83" s="83">
        <v>2.5999999999999999E-2</v>
      </c>
      <c r="G83" s="83">
        <v>0.20799999999999999</v>
      </c>
      <c r="H83" s="83">
        <v>173</v>
      </c>
      <c r="I83" s="83">
        <v>0</v>
      </c>
      <c r="J83" s="83">
        <v>0</v>
      </c>
      <c r="K83" s="74">
        <v>88</v>
      </c>
      <c r="L83">
        <f t="shared" ref="L83:L99" si="1">K83*2</f>
        <v>176</v>
      </c>
      <c r="M83">
        <f t="shared" ref="M83:M99" si="2" xml:space="preserve"> (H83+I83+J83) / L83 * 100</f>
        <v>98.295454545454547</v>
      </c>
    </row>
    <row r="84" spans="1:13" x14ac:dyDescent="0.3">
      <c r="A84" s="83" t="s">
        <v>89</v>
      </c>
      <c r="B84" s="83" t="s">
        <v>80</v>
      </c>
      <c r="C84" s="83">
        <v>4.7E-2</v>
      </c>
      <c r="D84" s="83">
        <v>6.6000000000000003E-2</v>
      </c>
      <c r="E84" s="83">
        <v>0.107</v>
      </c>
      <c r="F84" s="83">
        <v>1.2E-2</v>
      </c>
      <c r="G84" s="83">
        <v>8.1000000000000003E-2</v>
      </c>
      <c r="H84" s="83">
        <v>182</v>
      </c>
      <c r="I84" s="83">
        <v>0</v>
      </c>
      <c r="J84" s="83">
        <v>0</v>
      </c>
      <c r="K84" s="74">
        <v>92</v>
      </c>
      <c r="L84">
        <f t="shared" si="1"/>
        <v>184</v>
      </c>
      <c r="M84">
        <f t="shared" si="2"/>
        <v>98.91304347826086</v>
      </c>
    </row>
    <row r="85" spans="1:13" x14ac:dyDescent="0.3">
      <c r="A85" s="83" t="s">
        <v>93</v>
      </c>
      <c r="B85" s="83" t="s">
        <v>80</v>
      </c>
      <c r="C85" s="83">
        <v>0.06</v>
      </c>
      <c r="D85" s="83">
        <v>0.115</v>
      </c>
      <c r="E85" s="83">
        <v>0.182</v>
      </c>
      <c r="F85" s="83">
        <v>2.7E-2</v>
      </c>
      <c r="G85" s="83">
        <v>0.14899999999999999</v>
      </c>
      <c r="H85" s="83">
        <v>48</v>
      </c>
      <c r="I85" s="83">
        <v>0</v>
      </c>
      <c r="J85" s="83">
        <v>0</v>
      </c>
      <c r="K85" s="74">
        <v>24</v>
      </c>
      <c r="L85">
        <f t="shared" si="1"/>
        <v>48</v>
      </c>
      <c r="M85">
        <f t="shared" si="2"/>
        <v>100</v>
      </c>
    </row>
    <row r="86" spans="1:13" x14ac:dyDescent="0.3">
      <c r="A86" s="83" t="s">
        <v>88</v>
      </c>
      <c r="B86" s="83" t="s">
        <v>80</v>
      </c>
      <c r="C86" s="83">
        <v>4.8000000000000001E-2</v>
      </c>
      <c r="D86" s="83">
        <v>6.4000000000000001E-2</v>
      </c>
      <c r="E86" s="83">
        <v>0.16900000000000001</v>
      </c>
      <c r="F86" s="83">
        <v>1.4999999999999999E-2</v>
      </c>
      <c r="G86" s="83">
        <v>8.1000000000000003E-2</v>
      </c>
      <c r="H86" s="83">
        <v>182</v>
      </c>
      <c r="I86" s="83">
        <v>0</v>
      </c>
      <c r="J86" s="83">
        <v>0</v>
      </c>
      <c r="K86" s="74">
        <v>92</v>
      </c>
      <c r="L86">
        <f t="shared" si="1"/>
        <v>184</v>
      </c>
      <c r="M86">
        <f t="shared" si="2"/>
        <v>98.91304347826086</v>
      </c>
    </row>
    <row r="87" spans="1:13" x14ac:dyDescent="0.3">
      <c r="A87" s="83" t="s">
        <v>87</v>
      </c>
      <c r="B87" s="83" t="s">
        <v>80</v>
      </c>
      <c r="C87" s="83">
        <v>9.5000000000000001E-2</v>
      </c>
      <c r="D87" s="83">
        <v>0.13300000000000001</v>
      </c>
      <c r="E87" s="83">
        <v>0.20499999999999999</v>
      </c>
      <c r="F87" s="83">
        <v>2.4E-2</v>
      </c>
      <c r="G87" s="83">
        <v>0.16800000000000001</v>
      </c>
      <c r="H87" s="83">
        <v>208</v>
      </c>
      <c r="I87" s="83">
        <v>0</v>
      </c>
      <c r="J87" s="83">
        <v>0</v>
      </c>
      <c r="K87" s="74">
        <v>107</v>
      </c>
      <c r="L87">
        <f t="shared" si="1"/>
        <v>214</v>
      </c>
      <c r="M87">
        <f t="shared" si="2"/>
        <v>97.196261682242991</v>
      </c>
    </row>
    <row r="88" spans="1:13" x14ac:dyDescent="0.3">
      <c r="A88" s="83" t="s">
        <v>86</v>
      </c>
      <c r="B88" s="83" t="s">
        <v>80</v>
      </c>
      <c r="C88" s="83">
        <v>9.7000000000000003E-2</v>
      </c>
      <c r="D88" s="83">
        <v>0.14899999999999999</v>
      </c>
      <c r="E88" s="83">
        <v>0.49399999999999999</v>
      </c>
      <c r="F88" s="83">
        <v>4.4999999999999998E-2</v>
      </c>
      <c r="G88" s="83">
        <v>0.192</v>
      </c>
      <c r="H88" s="83">
        <v>288</v>
      </c>
      <c r="I88" s="83">
        <v>0</v>
      </c>
      <c r="J88" s="83">
        <v>0</v>
      </c>
      <c r="K88" s="74">
        <v>148</v>
      </c>
      <c r="L88">
        <f t="shared" si="1"/>
        <v>296</v>
      </c>
      <c r="M88">
        <f t="shared" si="2"/>
        <v>97.297297297297305</v>
      </c>
    </row>
    <row r="89" spans="1:13" x14ac:dyDescent="0.3">
      <c r="A89" s="83" t="s">
        <v>92</v>
      </c>
      <c r="B89" s="83" t="s">
        <v>80</v>
      </c>
      <c r="C89" s="83">
        <v>7.9000000000000001E-2</v>
      </c>
      <c r="D89" s="83">
        <v>0.10100000000000001</v>
      </c>
      <c r="E89" s="83">
        <v>0.193</v>
      </c>
      <c r="F89" s="83">
        <v>1.4999999999999999E-2</v>
      </c>
      <c r="G89" s="83">
        <v>0.124</v>
      </c>
      <c r="H89" s="83">
        <v>209</v>
      </c>
      <c r="I89" s="83">
        <v>0</v>
      </c>
      <c r="J89" s="83">
        <v>0</v>
      </c>
      <c r="K89" s="74">
        <v>106</v>
      </c>
      <c r="L89">
        <f t="shared" si="1"/>
        <v>212</v>
      </c>
      <c r="M89">
        <f t="shared" si="2"/>
        <v>98.584905660377359</v>
      </c>
    </row>
    <row r="90" spans="1:13" x14ac:dyDescent="0.3">
      <c r="A90" s="83" t="s">
        <v>90</v>
      </c>
      <c r="B90" s="83" t="s">
        <v>80</v>
      </c>
      <c r="C90" s="83">
        <v>4.8000000000000001E-2</v>
      </c>
      <c r="D90" s="83">
        <v>6.6000000000000003E-2</v>
      </c>
      <c r="E90" s="83">
        <v>0.13</v>
      </c>
      <c r="F90" s="83">
        <v>1.4999999999999999E-2</v>
      </c>
      <c r="G90" s="83">
        <v>8.3000000000000004E-2</v>
      </c>
      <c r="H90" s="83">
        <v>119</v>
      </c>
      <c r="I90" s="83">
        <v>0</v>
      </c>
      <c r="J90" s="83">
        <v>0</v>
      </c>
      <c r="K90" s="74">
        <v>60</v>
      </c>
      <c r="L90">
        <f t="shared" si="1"/>
        <v>120</v>
      </c>
      <c r="M90">
        <f t="shared" si="2"/>
        <v>99.166666666666671</v>
      </c>
    </row>
    <row r="91" spans="1:13" x14ac:dyDescent="0.3">
      <c r="A91" s="83" t="s">
        <v>96</v>
      </c>
      <c r="B91" s="83" t="s">
        <v>80</v>
      </c>
      <c r="C91" s="83">
        <v>9.4E-2</v>
      </c>
      <c r="D91" s="83">
        <v>0.14299999999999999</v>
      </c>
      <c r="E91" s="83">
        <v>0.20399999999999999</v>
      </c>
      <c r="F91" s="83">
        <v>2.7E-2</v>
      </c>
      <c r="G91" s="83">
        <v>0.17899999999999999</v>
      </c>
      <c r="H91" s="83">
        <v>63</v>
      </c>
      <c r="I91" s="83">
        <v>1</v>
      </c>
      <c r="J91" s="83">
        <v>0</v>
      </c>
      <c r="K91" s="74">
        <v>32</v>
      </c>
      <c r="L91">
        <f t="shared" si="1"/>
        <v>64</v>
      </c>
      <c r="M91">
        <f t="shared" si="2"/>
        <v>100</v>
      </c>
    </row>
    <row r="92" spans="1:13" x14ac:dyDescent="0.3">
      <c r="A92" s="83" t="s">
        <v>85</v>
      </c>
      <c r="B92" s="83" t="s">
        <v>80</v>
      </c>
      <c r="C92" s="83">
        <v>9.0999999999999998E-2</v>
      </c>
      <c r="D92" s="83">
        <v>0.115</v>
      </c>
      <c r="E92" s="83">
        <v>0.27400000000000002</v>
      </c>
      <c r="F92" s="83">
        <v>1.7000000000000001E-2</v>
      </c>
      <c r="G92" s="83">
        <v>0.13400000000000001</v>
      </c>
      <c r="H92" s="83">
        <v>352</v>
      </c>
      <c r="I92" s="83">
        <v>0</v>
      </c>
      <c r="J92" s="83">
        <v>0</v>
      </c>
      <c r="K92" s="74">
        <v>181</v>
      </c>
      <c r="L92">
        <f t="shared" si="1"/>
        <v>362</v>
      </c>
      <c r="M92">
        <f t="shared" si="2"/>
        <v>97.237569060773481</v>
      </c>
    </row>
    <row r="93" spans="1:13" x14ac:dyDescent="0.3">
      <c r="A93" s="83" t="s">
        <v>100</v>
      </c>
      <c r="B93" s="83" t="s">
        <v>80</v>
      </c>
      <c r="C93" s="83">
        <v>0.47599999999999998</v>
      </c>
      <c r="D93" s="83">
        <v>0.60699999999999998</v>
      </c>
      <c r="E93" s="83">
        <v>0.99199999999999999</v>
      </c>
      <c r="F93" s="83">
        <v>0.08</v>
      </c>
      <c r="G93" s="83">
        <v>0.69699999999999995</v>
      </c>
      <c r="H93" s="83">
        <v>119</v>
      </c>
      <c r="I93" s="83">
        <v>0</v>
      </c>
      <c r="J93" s="83">
        <v>0</v>
      </c>
      <c r="L93">
        <f t="shared" si="1"/>
        <v>0</v>
      </c>
      <c r="M93" t="e">
        <f t="shared" si="2"/>
        <v>#DIV/0!</v>
      </c>
    </row>
    <row r="94" spans="1:13" x14ac:dyDescent="0.3">
      <c r="A94" s="83" t="s">
        <v>102</v>
      </c>
      <c r="B94" s="83" t="s">
        <v>80</v>
      </c>
      <c r="C94" s="83">
        <v>0.66900000000000004</v>
      </c>
      <c r="D94" s="83">
        <v>0.78300000000000003</v>
      </c>
      <c r="E94" s="83">
        <v>1.0209999999999999</v>
      </c>
      <c r="F94" s="83">
        <v>7.9000000000000001E-2</v>
      </c>
      <c r="G94" s="83">
        <v>0.88700000000000001</v>
      </c>
      <c r="H94" s="83">
        <v>63</v>
      </c>
      <c r="I94" s="83">
        <v>0</v>
      </c>
      <c r="J94" s="83">
        <v>0</v>
      </c>
      <c r="L94">
        <f t="shared" si="1"/>
        <v>0</v>
      </c>
      <c r="M94" t="e">
        <f t="shared" si="2"/>
        <v>#DIV/0!</v>
      </c>
    </row>
    <row r="95" spans="1:13" x14ac:dyDescent="0.3">
      <c r="A95" s="83" t="s">
        <v>103</v>
      </c>
      <c r="B95" s="83" t="s">
        <v>80</v>
      </c>
      <c r="C95" s="83">
        <v>0.437</v>
      </c>
      <c r="D95" s="83">
        <v>0.57499999999999996</v>
      </c>
      <c r="E95" s="83">
        <v>0.94099999999999995</v>
      </c>
      <c r="F95" s="83">
        <v>0.11</v>
      </c>
      <c r="G95" s="83">
        <v>0.72299999999999998</v>
      </c>
      <c r="H95" s="83">
        <v>30</v>
      </c>
      <c r="I95" s="83">
        <v>0</v>
      </c>
      <c r="J95" s="83">
        <v>0</v>
      </c>
      <c r="L95">
        <f t="shared" si="1"/>
        <v>0</v>
      </c>
      <c r="M95" t="e">
        <f t="shared" si="2"/>
        <v>#DIV/0!</v>
      </c>
    </row>
    <row r="96" spans="1:13" x14ac:dyDescent="0.3">
      <c r="A96" s="83" t="s">
        <v>104</v>
      </c>
      <c r="B96" s="83" t="s">
        <v>80</v>
      </c>
      <c r="C96" s="83">
        <v>0.44800000000000001</v>
      </c>
      <c r="D96" s="83">
        <v>0.53</v>
      </c>
      <c r="E96" s="83">
        <v>0.68400000000000005</v>
      </c>
      <c r="F96" s="83">
        <v>5.8000000000000003E-2</v>
      </c>
      <c r="G96" s="83">
        <v>0.60699999999999998</v>
      </c>
      <c r="H96" s="83">
        <v>34</v>
      </c>
      <c r="I96" s="83">
        <v>0</v>
      </c>
      <c r="J96" s="83">
        <v>0</v>
      </c>
      <c r="L96">
        <f t="shared" si="1"/>
        <v>0</v>
      </c>
      <c r="M96" t="e">
        <f t="shared" si="2"/>
        <v>#DIV/0!</v>
      </c>
    </row>
    <row r="97" spans="1:13" x14ac:dyDescent="0.3">
      <c r="A97" s="83" t="s">
        <v>105</v>
      </c>
      <c r="B97" s="83" t="s">
        <v>80</v>
      </c>
      <c r="C97" s="83">
        <v>0.38700000000000001</v>
      </c>
      <c r="D97" s="83">
        <v>0.47799999999999998</v>
      </c>
      <c r="E97" s="83">
        <v>0.61799999999999999</v>
      </c>
      <c r="F97" s="83">
        <v>5.2999999999999999E-2</v>
      </c>
      <c r="G97" s="83">
        <v>0.56499999999999995</v>
      </c>
      <c r="H97" s="83">
        <v>64</v>
      </c>
      <c r="I97" s="83">
        <v>1</v>
      </c>
      <c r="J97" s="83">
        <v>0</v>
      </c>
      <c r="L97">
        <f t="shared" si="1"/>
        <v>0</v>
      </c>
      <c r="M97" t="e">
        <f t="shared" si="2"/>
        <v>#DIV/0!</v>
      </c>
    </row>
    <row r="98" spans="1:13" x14ac:dyDescent="0.3">
      <c r="A98" s="83" t="s">
        <v>108</v>
      </c>
      <c r="B98" s="83" t="s">
        <v>80</v>
      </c>
      <c r="C98" s="83">
        <v>0.54100000000000004</v>
      </c>
      <c r="D98" s="83">
        <v>0.65</v>
      </c>
      <c r="E98" s="83">
        <v>0.80300000000000005</v>
      </c>
      <c r="F98" s="83">
        <v>6.6000000000000003E-2</v>
      </c>
      <c r="G98" s="83">
        <v>0.74</v>
      </c>
      <c r="H98" s="83">
        <v>48</v>
      </c>
      <c r="I98" s="83">
        <v>0</v>
      </c>
      <c r="J98" s="83">
        <v>0</v>
      </c>
      <c r="L98">
        <f t="shared" si="1"/>
        <v>0</v>
      </c>
      <c r="M98" t="e">
        <f t="shared" si="2"/>
        <v>#DIV/0!</v>
      </c>
    </row>
    <row r="99" spans="1:13" x14ac:dyDescent="0.3">
      <c r="A99" s="83" t="s">
        <v>94</v>
      </c>
      <c r="B99" s="83" t="s">
        <v>80</v>
      </c>
      <c r="C99" s="83">
        <v>4.5999999999999999E-2</v>
      </c>
      <c r="D99" s="83">
        <v>5.8999999999999997E-2</v>
      </c>
      <c r="E99" s="83">
        <v>0.111</v>
      </c>
      <c r="F99" s="83">
        <v>1.2E-2</v>
      </c>
      <c r="G99" s="83">
        <v>7.5999999999999998E-2</v>
      </c>
      <c r="H99" s="83">
        <v>64</v>
      </c>
      <c r="I99" s="83">
        <v>0</v>
      </c>
      <c r="J99" s="83">
        <v>0</v>
      </c>
      <c r="K99" s="74">
        <v>32</v>
      </c>
      <c r="L99">
        <f t="shared" si="1"/>
        <v>64</v>
      </c>
      <c r="M99">
        <f t="shared" si="2"/>
        <v>100</v>
      </c>
    </row>
    <row r="100" spans="1:13" x14ac:dyDescent="0.3">
      <c r="A100" s="83" t="s">
        <v>112</v>
      </c>
      <c r="B100" s="83" t="s">
        <v>80</v>
      </c>
      <c r="C100" s="83">
        <v>0</v>
      </c>
      <c r="D100" s="83">
        <v>0</v>
      </c>
      <c r="E100" s="83">
        <v>0</v>
      </c>
      <c r="F100" s="83">
        <v>0</v>
      </c>
      <c r="G100" s="83">
        <v>0</v>
      </c>
      <c r="H100" s="83">
        <v>1</v>
      </c>
      <c r="I100" s="83">
        <v>0</v>
      </c>
      <c r="J100" s="83">
        <v>0</v>
      </c>
    </row>
    <row r="101" spans="1:13" x14ac:dyDescent="0.3">
      <c r="H101" s="77">
        <f>SUM(H82:H100)</f>
        <v>2311</v>
      </c>
    </row>
    <row r="103" spans="1:13" x14ac:dyDescent="0.3">
      <c r="A103" s="74" t="s">
        <v>113</v>
      </c>
    </row>
    <row r="104" spans="1:13" x14ac:dyDescent="0.3">
      <c r="A104" s="84" t="s">
        <v>27</v>
      </c>
      <c r="B104" s="84" t="s">
        <v>74</v>
      </c>
      <c r="C104" s="84" t="s">
        <v>75</v>
      </c>
      <c r="D104" s="84" t="s">
        <v>76</v>
      </c>
      <c r="E104" s="84" t="s">
        <v>77</v>
      </c>
      <c r="F104" s="84" t="s">
        <v>78</v>
      </c>
      <c r="G104" s="84" t="s">
        <v>79</v>
      </c>
      <c r="H104" s="84" t="s">
        <v>28</v>
      </c>
      <c r="I104" s="84" t="s">
        <v>29</v>
      </c>
      <c r="J104" s="84" t="s">
        <v>30</v>
      </c>
      <c r="K104" s="74" t="s">
        <v>115</v>
      </c>
      <c r="L104" s="81">
        <v>3</v>
      </c>
      <c r="M104" s="74" t="s">
        <v>118</v>
      </c>
    </row>
    <row r="105" spans="1:13" x14ac:dyDescent="0.3">
      <c r="A105" s="84" t="s">
        <v>95</v>
      </c>
      <c r="B105" s="84" t="s">
        <v>80</v>
      </c>
      <c r="C105" s="84">
        <v>4.2000000000000003E-2</v>
      </c>
      <c r="D105" s="84">
        <v>5.2999999999999999E-2</v>
      </c>
      <c r="E105" s="84">
        <v>6.6000000000000003E-2</v>
      </c>
      <c r="F105" s="84">
        <v>5.0000000000000001E-3</v>
      </c>
      <c r="G105" s="84">
        <v>0.06</v>
      </c>
      <c r="H105" s="84">
        <v>98</v>
      </c>
      <c r="I105" s="84">
        <v>0</v>
      </c>
      <c r="J105" s="84">
        <v>0</v>
      </c>
      <c r="K105" s="74">
        <v>32</v>
      </c>
      <c r="L105">
        <f>K105*3</f>
        <v>96</v>
      </c>
      <c r="M105">
        <f xml:space="preserve"> (H105+I105+J105) / L105 * 100</f>
        <v>102.08333333333333</v>
      </c>
    </row>
    <row r="106" spans="1:13" x14ac:dyDescent="0.3">
      <c r="A106" s="84" t="s">
        <v>91</v>
      </c>
      <c r="B106" s="84" t="s">
        <v>80</v>
      </c>
      <c r="C106" s="84">
        <v>0.13400000000000001</v>
      </c>
      <c r="D106" s="84">
        <v>0.16300000000000001</v>
      </c>
      <c r="E106" s="84">
        <v>0.254</v>
      </c>
      <c r="F106" s="84">
        <v>0.02</v>
      </c>
      <c r="G106" s="84">
        <v>0.183</v>
      </c>
      <c r="H106" s="84">
        <v>266</v>
      </c>
      <c r="I106" s="84">
        <v>0</v>
      </c>
      <c r="J106" s="84">
        <v>0</v>
      </c>
      <c r="K106" s="74">
        <v>88</v>
      </c>
      <c r="L106">
        <f t="shared" ref="L106:L122" si="3">K106*3</f>
        <v>264</v>
      </c>
      <c r="M106">
        <f t="shared" ref="M106:M122" si="4" xml:space="preserve"> (H106+I106+J106) / L106 * 100</f>
        <v>100.75757575757575</v>
      </c>
    </row>
    <row r="107" spans="1:13" x14ac:dyDescent="0.3">
      <c r="A107" s="84" t="s">
        <v>89</v>
      </c>
      <c r="B107" s="84" t="s">
        <v>80</v>
      </c>
      <c r="C107" s="84">
        <v>4.5999999999999999E-2</v>
      </c>
      <c r="D107" s="84">
        <v>0.06</v>
      </c>
      <c r="E107" s="84">
        <v>0.13500000000000001</v>
      </c>
      <c r="F107" s="84">
        <v>8.9999999999999993E-3</v>
      </c>
      <c r="G107" s="84">
        <v>7.0000000000000007E-2</v>
      </c>
      <c r="H107" s="84">
        <v>274</v>
      </c>
      <c r="I107" s="84">
        <v>0</v>
      </c>
      <c r="J107" s="84">
        <v>0</v>
      </c>
      <c r="K107" s="74">
        <v>92</v>
      </c>
      <c r="L107">
        <f t="shared" si="3"/>
        <v>276</v>
      </c>
      <c r="M107">
        <f t="shared" si="4"/>
        <v>99.275362318840578</v>
      </c>
    </row>
    <row r="108" spans="1:13" x14ac:dyDescent="0.3">
      <c r="A108" s="84" t="s">
        <v>93</v>
      </c>
      <c r="B108" s="84" t="s">
        <v>80</v>
      </c>
      <c r="C108" s="84">
        <v>6.0999999999999999E-2</v>
      </c>
      <c r="D108" s="84">
        <v>0.109</v>
      </c>
      <c r="E108" s="84">
        <v>0.215</v>
      </c>
      <c r="F108" s="84">
        <v>2.7E-2</v>
      </c>
      <c r="G108" s="84">
        <v>0.13400000000000001</v>
      </c>
      <c r="H108" s="84">
        <v>72</v>
      </c>
      <c r="I108" s="84">
        <v>0</v>
      </c>
      <c r="J108" s="84">
        <v>0</v>
      </c>
      <c r="K108" s="74">
        <v>24</v>
      </c>
      <c r="L108">
        <f t="shared" si="3"/>
        <v>72</v>
      </c>
      <c r="M108">
        <f t="shared" si="4"/>
        <v>100</v>
      </c>
    </row>
    <row r="109" spans="1:13" x14ac:dyDescent="0.3">
      <c r="A109" s="84" t="s">
        <v>88</v>
      </c>
      <c r="B109" s="84" t="s">
        <v>80</v>
      </c>
      <c r="C109" s="84">
        <v>4.5999999999999999E-2</v>
      </c>
      <c r="D109" s="84">
        <v>5.8999999999999997E-2</v>
      </c>
      <c r="E109" s="84">
        <v>0.107</v>
      </c>
      <c r="F109" s="84">
        <v>0.01</v>
      </c>
      <c r="G109" s="84">
        <v>7.0999999999999994E-2</v>
      </c>
      <c r="H109" s="84">
        <v>274</v>
      </c>
      <c r="I109" s="84">
        <v>0</v>
      </c>
      <c r="J109" s="84">
        <v>0</v>
      </c>
      <c r="K109" s="74">
        <v>92</v>
      </c>
      <c r="L109">
        <f t="shared" si="3"/>
        <v>276</v>
      </c>
      <c r="M109">
        <f t="shared" si="4"/>
        <v>99.275362318840578</v>
      </c>
    </row>
    <row r="110" spans="1:13" x14ac:dyDescent="0.3">
      <c r="A110" s="84" t="s">
        <v>87</v>
      </c>
      <c r="B110" s="84" t="s">
        <v>80</v>
      </c>
      <c r="C110" s="84">
        <v>9.2999999999999999E-2</v>
      </c>
      <c r="D110" s="84">
        <v>0.128</v>
      </c>
      <c r="E110" s="84">
        <v>0.23599999999999999</v>
      </c>
      <c r="F110" s="84">
        <v>2.5000000000000001E-2</v>
      </c>
      <c r="G110" s="84">
        <v>0.16300000000000001</v>
      </c>
      <c r="H110" s="84">
        <v>319</v>
      </c>
      <c r="I110" s="84">
        <v>0</v>
      </c>
      <c r="J110" s="84">
        <v>0</v>
      </c>
      <c r="K110" s="74">
        <v>107</v>
      </c>
      <c r="L110">
        <f t="shared" si="3"/>
        <v>321</v>
      </c>
      <c r="M110">
        <f t="shared" si="4"/>
        <v>99.376947040498436</v>
      </c>
    </row>
    <row r="111" spans="1:13" x14ac:dyDescent="0.3">
      <c r="A111" s="84" t="s">
        <v>86</v>
      </c>
      <c r="B111" s="84" t="s">
        <v>80</v>
      </c>
      <c r="C111" s="84">
        <v>9.6000000000000002E-2</v>
      </c>
      <c r="D111" s="84">
        <v>0.13500000000000001</v>
      </c>
      <c r="E111" s="84">
        <v>0.24299999999999999</v>
      </c>
      <c r="F111" s="84">
        <v>2.7E-2</v>
      </c>
      <c r="G111" s="84">
        <v>0.16800000000000001</v>
      </c>
      <c r="H111" s="84">
        <v>445</v>
      </c>
      <c r="I111" s="84">
        <v>1</v>
      </c>
      <c r="J111" s="84">
        <v>0</v>
      </c>
      <c r="K111" s="74">
        <v>148</v>
      </c>
      <c r="L111">
        <f t="shared" si="3"/>
        <v>444</v>
      </c>
      <c r="M111">
        <f t="shared" si="4"/>
        <v>100.45045045045045</v>
      </c>
    </row>
    <row r="112" spans="1:13" x14ac:dyDescent="0.3">
      <c r="A112" s="84" t="s">
        <v>92</v>
      </c>
      <c r="B112" s="84" t="s">
        <v>80</v>
      </c>
      <c r="C112" s="84">
        <v>7.5999999999999998E-2</v>
      </c>
      <c r="D112" s="84">
        <v>9.2999999999999999E-2</v>
      </c>
      <c r="E112" s="84">
        <v>0.14199999999999999</v>
      </c>
      <c r="F112" s="84">
        <v>7.0000000000000001E-3</v>
      </c>
      <c r="G112" s="84">
        <v>0.10100000000000001</v>
      </c>
      <c r="H112" s="84">
        <v>320</v>
      </c>
      <c r="I112" s="84">
        <v>0</v>
      </c>
      <c r="J112" s="84">
        <v>0</v>
      </c>
      <c r="K112" s="74">
        <v>106</v>
      </c>
      <c r="L112">
        <f t="shared" si="3"/>
        <v>318</v>
      </c>
      <c r="M112">
        <f t="shared" si="4"/>
        <v>100.62893081761007</v>
      </c>
    </row>
    <row r="113" spans="1:13" x14ac:dyDescent="0.3">
      <c r="A113" s="84" t="s">
        <v>90</v>
      </c>
      <c r="B113" s="84" t="s">
        <v>80</v>
      </c>
      <c r="C113" s="84">
        <v>4.7E-2</v>
      </c>
      <c r="D113" s="84">
        <v>6.4000000000000001E-2</v>
      </c>
      <c r="E113" s="84">
        <v>0.124</v>
      </c>
      <c r="F113" s="84">
        <v>1.4E-2</v>
      </c>
      <c r="G113" s="84">
        <v>8.1000000000000003E-2</v>
      </c>
      <c r="H113" s="84">
        <v>179</v>
      </c>
      <c r="I113" s="84">
        <v>0</v>
      </c>
      <c r="J113" s="84">
        <v>0</v>
      </c>
      <c r="K113" s="74">
        <v>60</v>
      </c>
      <c r="L113">
        <f t="shared" si="3"/>
        <v>180</v>
      </c>
      <c r="M113">
        <f t="shared" si="4"/>
        <v>99.444444444444443</v>
      </c>
    </row>
    <row r="114" spans="1:13" x14ac:dyDescent="0.3">
      <c r="A114" s="84" t="s">
        <v>96</v>
      </c>
      <c r="B114" s="84" t="s">
        <v>80</v>
      </c>
      <c r="C114" s="84">
        <v>9.8000000000000004E-2</v>
      </c>
      <c r="D114" s="84">
        <v>0.13500000000000001</v>
      </c>
      <c r="E114" s="84">
        <v>0.20100000000000001</v>
      </c>
      <c r="F114" s="84">
        <v>2.4E-2</v>
      </c>
      <c r="G114" s="84">
        <v>0.16200000000000001</v>
      </c>
      <c r="H114" s="84">
        <v>97</v>
      </c>
      <c r="I114" s="84">
        <v>0</v>
      </c>
      <c r="J114" s="84">
        <v>0</v>
      </c>
      <c r="K114" s="74">
        <v>32</v>
      </c>
      <c r="L114">
        <f t="shared" si="3"/>
        <v>96</v>
      </c>
      <c r="M114">
        <f t="shared" si="4"/>
        <v>101.04166666666667</v>
      </c>
    </row>
    <row r="115" spans="1:13" x14ac:dyDescent="0.3">
      <c r="A115" s="84" t="s">
        <v>85</v>
      </c>
      <c r="B115" s="84" t="s">
        <v>80</v>
      </c>
      <c r="C115" s="84">
        <v>8.6999999999999994E-2</v>
      </c>
      <c r="D115" s="84">
        <v>0.108</v>
      </c>
      <c r="E115" s="84">
        <v>0.21099999999999999</v>
      </c>
      <c r="F115" s="84">
        <v>1.2E-2</v>
      </c>
      <c r="G115" s="84">
        <v>0.12</v>
      </c>
      <c r="H115" s="84">
        <v>543</v>
      </c>
      <c r="I115" s="84">
        <v>0</v>
      </c>
      <c r="J115" s="84">
        <v>0</v>
      </c>
      <c r="K115" s="74">
        <v>181</v>
      </c>
      <c r="L115">
        <f t="shared" si="3"/>
        <v>543</v>
      </c>
      <c r="M115">
        <f t="shared" si="4"/>
        <v>100</v>
      </c>
    </row>
    <row r="116" spans="1:13" x14ac:dyDescent="0.3">
      <c r="A116" s="84" t="s">
        <v>100</v>
      </c>
      <c r="B116" s="84" t="s">
        <v>80</v>
      </c>
      <c r="C116" s="84">
        <v>0.46800000000000003</v>
      </c>
      <c r="D116" s="84">
        <v>0.56799999999999995</v>
      </c>
      <c r="E116" s="84">
        <v>0.78100000000000003</v>
      </c>
      <c r="F116" s="84">
        <v>0.06</v>
      </c>
      <c r="G116" s="84">
        <v>0.65100000000000002</v>
      </c>
      <c r="H116" s="84">
        <v>179</v>
      </c>
      <c r="I116" s="84">
        <v>1</v>
      </c>
      <c r="J116" s="84">
        <v>0</v>
      </c>
      <c r="L116">
        <f t="shared" si="3"/>
        <v>0</v>
      </c>
      <c r="M116" t="e">
        <f t="shared" si="4"/>
        <v>#DIV/0!</v>
      </c>
    </row>
    <row r="117" spans="1:13" x14ac:dyDescent="0.3">
      <c r="A117" s="84" t="s">
        <v>102</v>
      </c>
      <c r="B117" s="84" t="s">
        <v>80</v>
      </c>
      <c r="C117" s="84">
        <v>0.64700000000000002</v>
      </c>
      <c r="D117" s="84">
        <v>0.73</v>
      </c>
      <c r="E117" s="84">
        <v>0.875</v>
      </c>
      <c r="F117" s="84">
        <v>4.4999999999999998E-2</v>
      </c>
      <c r="G117" s="84">
        <v>0.78300000000000003</v>
      </c>
      <c r="H117" s="84">
        <v>96</v>
      </c>
      <c r="I117" s="84">
        <v>0</v>
      </c>
      <c r="J117" s="84">
        <v>0</v>
      </c>
      <c r="L117">
        <f t="shared" si="3"/>
        <v>0</v>
      </c>
      <c r="M117" t="e">
        <f t="shared" si="4"/>
        <v>#DIV/0!</v>
      </c>
    </row>
    <row r="118" spans="1:13" x14ac:dyDescent="0.3">
      <c r="A118" s="84" t="s">
        <v>103</v>
      </c>
      <c r="B118" s="84" t="s">
        <v>80</v>
      </c>
      <c r="C118" s="84">
        <v>0.44600000000000001</v>
      </c>
      <c r="D118" s="84">
        <v>0.52700000000000002</v>
      </c>
      <c r="E118" s="84">
        <v>0.67600000000000005</v>
      </c>
      <c r="F118" s="84">
        <v>4.8000000000000001E-2</v>
      </c>
      <c r="G118" s="84">
        <v>0.58899999999999997</v>
      </c>
      <c r="H118" s="84">
        <v>45</v>
      </c>
      <c r="I118" s="84">
        <v>0</v>
      </c>
      <c r="J118" s="84">
        <v>0</v>
      </c>
      <c r="L118">
        <f t="shared" si="3"/>
        <v>0</v>
      </c>
      <c r="M118" t="e">
        <f t="shared" si="4"/>
        <v>#DIV/0!</v>
      </c>
    </row>
    <row r="119" spans="1:13" x14ac:dyDescent="0.3">
      <c r="A119" s="84" t="s">
        <v>104</v>
      </c>
      <c r="B119" s="84" t="s">
        <v>80</v>
      </c>
      <c r="C119" s="84">
        <v>0.439</v>
      </c>
      <c r="D119" s="84">
        <v>0.502</v>
      </c>
      <c r="E119" s="84">
        <v>0.66800000000000004</v>
      </c>
      <c r="F119" s="84">
        <v>4.3999999999999997E-2</v>
      </c>
      <c r="G119" s="84">
        <v>0.55500000000000005</v>
      </c>
      <c r="H119" s="84">
        <v>54</v>
      </c>
      <c r="I119" s="84">
        <v>0</v>
      </c>
      <c r="J119" s="84">
        <v>0</v>
      </c>
      <c r="L119">
        <f t="shared" si="3"/>
        <v>0</v>
      </c>
      <c r="M119" t="e">
        <f t="shared" si="4"/>
        <v>#DIV/0!</v>
      </c>
    </row>
    <row r="120" spans="1:13" x14ac:dyDescent="0.3">
      <c r="A120" s="84" t="s">
        <v>105</v>
      </c>
      <c r="B120" s="84" t="s">
        <v>80</v>
      </c>
      <c r="C120" s="84">
        <v>0.38400000000000001</v>
      </c>
      <c r="D120" s="84">
        <v>0.44</v>
      </c>
      <c r="E120" s="84">
        <v>0.61199999999999999</v>
      </c>
      <c r="F120" s="84">
        <v>3.2000000000000001E-2</v>
      </c>
      <c r="G120" s="84">
        <v>0.47199999999999998</v>
      </c>
      <c r="H120" s="84">
        <v>98</v>
      </c>
      <c r="I120" s="84">
        <v>0</v>
      </c>
      <c r="J120" s="84">
        <v>0</v>
      </c>
      <c r="L120">
        <f t="shared" si="3"/>
        <v>0</v>
      </c>
      <c r="M120" t="e">
        <f t="shared" si="4"/>
        <v>#DIV/0!</v>
      </c>
    </row>
    <row r="121" spans="1:13" x14ac:dyDescent="0.3">
      <c r="A121" s="84" t="s">
        <v>108</v>
      </c>
      <c r="B121" s="84" t="s">
        <v>80</v>
      </c>
      <c r="C121" s="84">
        <v>0.49</v>
      </c>
      <c r="D121" s="84">
        <v>0.61299999999999999</v>
      </c>
      <c r="E121" s="84">
        <v>0.77400000000000002</v>
      </c>
      <c r="F121" s="84">
        <v>6.3E-2</v>
      </c>
      <c r="G121" s="84">
        <v>0.69299999999999995</v>
      </c>
      <c r="H121" s="84">
        <v>72</v>
      </c>
      <c r="I121" s="84">
        <v>0</v>
      </c>
      <c r="J121" s="84">
        <v>0</v>
      </c>
      <c r="L121">
        <f t="shared" si="3"/>
        <v>0</v>
      </c>
      <c r="M121" t="e">
        <f t="shared" si="4"/>
        <v>#DIV/0!</v>
      </c>
    </row>
    <row r="122" spans="1:13" x14ac:dyDescent="0.3">
      <c r="A122" s="84" t="s">
        <v>94</v>
      </c>
      <c r="B122" s="84" t="s">
        <v>80</v>
      </c>
      <c r="C122" s="84">
        <v>4.2999999999999997E-2</v>
      </c>
      <c r="D122" s="84">
        <v>5.1999999999999998E-2</v>
      </c>
      <c r="E122" s="84">
        <v>7.4999999999999997E-2</v>
      </c>
      <c r="F122" s="84">
        <v>4.0000000000000001E-3</v>
      </c>
      <c r="G122" s="84">
        <v>5.6000000000000001E-2</v>
      </c>
      <c r="H122" s="84">
        <v>98</v>
      </c>
      <c r="I122" s="84">
        <v>0</v>
      </c>
      <c r="J122" s="84">
        <v>0</v>
      </c>
      <c r="K122" s="74">
        <v>32</v>
      </c>
      <c r="L122">
        <f t="shared" si="3"/>
        <v>96</v>
      </c>
      <c r="M122">
        <f t="shared" si="4"/>
        <v>102.08333333333333</v>
      </c>
    </row>
    <row r="123" spans="1:13" x14ac:dyDescent="0.3">
      <c r="H123" s="77">
        <f>SUM(H105:H122)</f>
        <v>3529</v>
      </c>
    </row>
    <row r="124" spans="1:13" x14ac:dyDescent="0.3">
      <c r="A124" s="78" t="s">
        <v>119</v>
      </c>
    </row>
    <row r="125" spans="1:13" x14ac:dyDescent="0.3">
      <c r="A125" s="85" t="s">
        <v>27</v>
      </c>
      <c r="B125" s="85" t="s">
        <v>74</v>
      </c>
      <c r="C125" s="85" t="s">
        <v>75</v>
      </c>
      <c r="D125" s="85" t="s">
        <v>76</v>
      </c>
      <c r="E125" s="85" t="s">
        <v>77</v>
      </c>
      <c r="F125" s="85" t="s">
        <v>78</v>
      </c>
      <c r="G125" s="85" t="s">
        <v>79</v>
      </c>
      <c r="H125" s="85" t="s">
        <v>28</v>
      </c>
      <c r="I125" s="85" t="s">
        <v>29</v>
      </c>
      <c r="J125" s="85" t="s">
        <v>30</v>
      </c>
      <c r="K125" s="74" t="s">
        <v>115</v>
      </c>
      <c r="L125" s="81">
        <v>4</v>
      </c>
      <c r="M125" s="74" t="s">
        <v>118</v>
      </c>
    </row>
    <row r="126" spans="1:13" x14ac:dyDescent="0.3">
      <c r="A126" s="85" t="s">
        <v>95</v>
      </c>
      <c r="B126" s="85" t="s">
        <v>80</v>
      </c>
      <c r="C126" s="85">
        <v>4.3999999999999997E-2</v>
      </c>
      <c r="D126" s="85">
        <v>0.3</v>
      </c>
      <c r="E126" s="85">
        <v>2.625</v>
      </c>
      <c r="F126" s="85">
        <v>0.58099999999999996</v>
      </c>
      <c r="G126" s="85">
        <v>1.101</v>
      </c>
      <c r="H126" s="85">
        <v>130</v>
      </c>
      <c r="I126" s="85">
        <v>0</v>
      </c>
      <c r="J126" s="85">
        <v>0</v>
      </c>
      <c r="K126" s="74">
        <v>32</v>
      </c>
      <c r="L126">
        <f>K126*4</f>
        <v>128</v>
      </c>
      <c r="M126" s="79">
        <f xml:space="preserve"> 100 - (H126+I126+J126) / L126 *100</f>
        <v>-1.5625</v>
      </c>
    </row>
    <row r="127" spans="1:13" x14ac:dyDescent="0.3">
      <c r="A127" s="85" t="s">
        <v>91</v>
      </c>
      <c r="B127" s="85" t="s">
        <v>80</v>
      </c>
      <c r="C127" s="85">
        <v>0.13700000000000001</v>
      </c>
      <c r="D127" s="85">
        <v>0.54100000000000004</v>
      </c>
      <c r="E127" s="85">
        <v>4.2569999999999997</v>
      </c>
      <c r="F127" s="85">
        <v>0.78500000000000003</v>
      </c>
      <c r="G127" s="85">
        <v>1.605</v>
      </c>
      <c r="H127" s="85">
        <v>356</v>
      </c>
      <c r="I127" s="85">
        <v>0</v>
      </c>
      <c r="J127" s="85">
        <v>0</v>
      </c>
      <c r="K127" s="74">
        <v>88</v>
      </c>
      <c r="L127">
        <f t="shared" ref="L127:L143" si="5">K127*4</f>
        <v>352</v>
      </c>
      <c r="M127" s="79">
        <f t="shared" ref="M127:M143" si="6" xml:space="preserve"> 100 - (H127+I127+J127) / L127 *100</f>
        <v>-1.1363636363636402</v>
      </c>
    </row>
    <row r="128" spans="1:13" x14ac:dyDescent="0.3">
      <c r="A128" s="85" t="s">
        <v>89</v>
      </c>
      <c r="B128" s="85" t="s">
        <v>80</v>
      </c>
      <c r="C128" s="85">
        <v>4.4999999999999998E-2</v>
      </c>
      <c r="D128" s="85">
        <v>6.4000000000000001E-2</v>
      </c>
      <c r="E128" s="85">
        <v>0.182</v>
      </c>
      <c r="F128" s="85">
        <v>1.4999999999999999E-2</v>
      </c>
      <c r="G128" s="85">
        <v>8.4000000000000005E-2</v>
      </c>
      <c r="H128" s="85">
        <v>365</v>
      </c>
      <c r="I128" s="85">
        <v>0</v>
      </c>
      <c r="J128" s="85">
        <v>0</v>
      </c>
      <c r="K128" s="74">
        <v>92</v>
      </c>
      <c r="L128">
        <f t="shared" si="5"/>
        <v>368</v>
      </c>
      <c r="M128" s="79">
        <f t="shared" si="6"/>
        <v>0.81521739130434412</v>
      </c>
    </row>
    <row r="129" spans="1:13" x14ac:dyDescent="0.3">
      <c r="A129" s="85" t="s">
        <v>93</v>
      </c>
      <c r="B129" s="85" t="s">
        <v>80</v>
      </c>
      <c r="C129" s="85">
        <v>6.0999999999999999E-2</v>
      </c>
      <c r="D129" s="85">
        <v>0.20499999999999999</v>
      </c>
      <c r="E129" s="85">
        <v>2.403</v>
      </c>
      <c r="F129" s="85">
        <v>0.30199999999999999</v>
      </c>
      <c r="G129" s="85">
        <v>0.379</v>
      </c>
      <c r="H129" s="85">
        <v>96</v>
      </c>
      <c r="I129" s="85">
        <v>0</v>
      </c>
      <c r="J129" s="85">
        <v>0</v>
      </c>
      <c r="K129" s="74">
        <v>24</v>
      </c>
      <c r="L129">
        <f t="shared" si="5"/>
        <v>96</v>
      </c>
      <c r="M129" s="79">
        <f t="shared" si="6"/>
        <v>0</v>
      </c>
    </row>
    <row r="130" spans="1:13" x14ac:dyDescent="0.3">
      <c r="A130" s="85" t="s">
        <v>88</v>
      </c>
      <c r="B130" s="85" t="s">
        <v>80</v>
      </c>
      <c r="C130" s="85">
        <v>4.3999999999999997E-2</v>
      </c>
      <c r="D130" s="85">
        <v>0.18</v>
      </c>
      <c r="E130" s="85">
        <v>2.4350000000000001</v>
      </c>
      <c r="F130" s="85">
        <v>0.33</v>
      </c>
      <c r="G130" s="85">
        <v>0.39800000000000002</v>
      </c>
      <c r="H130" s="85">
        <v>365</v>
      </c>
      <c r="I130" s="85">
        <v>0</v>
      </c>
      <c r="J130" s="85">
        <v>0</v>
      </c>
      <c r="K130" s="74">
        <v>92</v>
      </c>
      <c r="L130">
        <f t="shared" si="5"/>
        <v>368</v>
      </c>
      <c r="M130" s="79">
        <f t="shared" si="6"/>
        <v>0.81521739130434412</v>
      </c>
    </row>
    <row r="131" spans="1:13" x14ac:dyDescent="0.3">
      <c r="A131" s="85" t="s">
        <v>87</v>
      </c>
      <c r="B131" s="85" t="s">
        <v>80</v>
      </c>
      <c r="C131" s="85">
        <v>9.4E-2</v>
      </c>
      <c r="D131" s="85">
        <v>0.65200000000000002</v>
      </c>
      <c r="E131" s="85">
        <v>4.8140000000000001</v>
      </c>
      <c r="F131" s="85">
        <v>0.98599999999999999</v>
      </c>
      <c r="G131" s="85">
        <v>2.19</v>
      </c>
      <c r="H131" s="85">
        <v>426</v>
      </c>
      <c r="I131" s="85">
        <v>1</v>
      </c>
      <c r="J131" s="85">
        <v>0</v>
      </c>
      <c r="K131" s="74">
        <v>107</v>
      </c>
      <c r="L131">
        <f t="shared" si="5"/>
        <v>428</v>
      </c>
      <c r="M131" s="79">
        <f t="shared" si="6"/>
        <v>0.23364485981308292</v>
      </c>
    </row>
    <row r="132" spans="1:13" x14ac:dyDescent="0.3">
      <c r="A132" s="85" t="s">
        <v>86</v>
      </c>
      <c r="B132" s="85" t="s">
        <v>80</v>
      </c>
      <c r="C132" s="85">
        <v>9.7000000000000003E-2</v>
      </c>
      <c r="D132" s="85">
        <v>0.64300000000000002</v>
      </c>
      <c r="E132" s="85">
        <v>4.7640000000000002</v>
      </c>
      <c r="F132" s="85">
        <v>0.93799999999999994</v>
      </c>
      <c r="G132" s="85">
        <v>2.1659999999999999</v>
      </c>
      <c r="H132" s="85">
        <v>592</v>
      </c>
      <c r="I132" s="85">
        <v>1</v>
      </c>
      <c r="J132" s="85">
        <v>0</v>
      </c>
      <c r="K132" s="74">
        <v>148</v>
      </c>
      <c r="L132">
        <f t="shared" si="5"/>
        <v>592</v>
      </c>
      <c r="M132" s="79">
        <f t="shared" si="6"/>
        <v>-0.1689189189189193</v>
      </c>
    </row>
    <row r="133" spans="1:13" x14ac:dyDescent="0.3">
      <c r="A133" s="85" t="s">
        <v>92</v>
      </c>
      <c r="B133" s="85" t="s">
        <v>80</v>
      </c>
      <c r="C133" s="85">
        <v>7.8E-2</v>
      </c>
      <c r="D133" s="85">
        <v>0.35599999999999998</v>
      </c>
      <c r="E133" s="85">
        <v>4.0110000000000001</v>
      </c>
      <c r="F133" s="85">
        <v>0.65200000000000002</v>
      </c>
      <c r="G133" s="85">
        <v>1.107</v>
      </c>
      <c r="H133" s="85">
        <v>425</v>
      </c>
      <c r="I133" s="85">
        <v>0</v>
      </c>
      <c r="J133" s="85">
        <v>0</v>
      </c>
      <c r="K133" s="74">
        <v>106</v>
      </c>
      <c r="L133">
        <f t="shared" si="5"/>
        <v>424</v>
      </c>
      <c r="M133" s="79">
        <f t="shared" si="6"/>
        <v>-0.23584905660376876</v>
      </c>
    </row>
    <row r="134" spans="1:13" x14ac:dyDescent="0.3">
      <c r="A134" s="85" t="s">
        <v>90</v>
      </c>
      <c r="B134" s="85" t="s">
        <v>80</v>
      </c>
      <c r="C134" s="85">
        <v>4.4999999999999998E-2</v>
      </c>
      <c r="D134" s="85">
        <v>0.32200000000000001</v>
      </c>
      <c r="E134" s="85">
        <v>3.0009999999999999</v>
      </c>
      <c r="F134" s="85">
        <v>0.56899999999999995</v>
      </c>
      <c r="G134" s="85">
        <v>1.1140000000000001</v>
      </c>
      <c r="H134" s="85">
        <v>238</v>
      </c>
      <c r="I134" s="85">
        <v>0</v>
      </c>
      <c r="J134" s="85">
        <v>0</v>
      </c>
      <c r="K134" s="74">
        <v>60</v>
      </c>
      <c r="L134">
        <f t="shared" si="5"/>
        <v>240</v>
      </c>
      <c r="M134" s="79">
        <f t="shared" si="6"/>
        <v>0.8333333333333286</v>
      </c>
    </row>
    <row r="135" spans="1:13" x14ac:dyDescent="0.3">
      <c r="A135" s="85" t="s">
        <v>96</v>
      </c>
      <c r="B135" s="85" t="s">
        <v>80</v>
      </c>
      <c r="C135" s="85">
        <v>0.09</v>
      </c>
      <c r="D135" s="85">
        <v>0.41699999999999998</v>
      </c>
      <c r="E135" s="85">
        <v>2.5419999999999998</v>
      </c>
      <c r="F135" s="85">
        <v>0.55000000000000004</v>
      </c>
      <c r="G135" s="85">
        <v>1.387</v>
      </c>
      <c r="H135" s="85">
        <v>129</v>
      </c>
      <c r="I135" s="85">
        <v>0</v>
      </c>
      <c r="J135" s="85">
        <v>0</v>
      </c>
      <c r="K135" s="74">
        <v>32</v>
      </c>
      <c r="L135">
        <f t="shared" si="5"/>
        <v>128</v>
      </c>
      <c r="M135" s="79">
        <f t="shared" si="6"/>
        <v>-0.78125</v>
      </c>
    </row>
    <row r="136" spans="1:13" x14ac:dyDescent="0.3">
      <c r="A136" s="85" t="s">
        <v>85</v>
      </c>
      <c r="B136" s="85" t="s">
        <v>80</v>
      </c>
      <c r="C136" s="85">
        <v>8.7999999999999995E-2</v>
      </c>
      <c r="D136" s="85">
        <v>0.42099999999999999</v>
      </c>
      <c r="E136" s="85">
        <v>4.3</v>
      </c>
      <c r="F136" s="85">
        <v>0.68899999999999995</v>
      </c>
      <c r="G136" s="85">
        <v>1.5149999999999999</v>
      </c>
      <c r="H136" s="85">
        <v>723</v>
      </c>
      <c r="I136" s="85">
        <v>0</v>
      </c>
      <c r="J136" s="85">
        <v>0</v>
      </c>
      <c r="K136" s="74">
        <v>181</v>
      </c>
      <c r="L136">
        <f t="shared" si="5"/>
        <v>724</v>
      </c>
      <c r="M136" s="79">
        <f t="shared" si="6"/>
        <v>0.1381215469613295</v>
      </c>
    </row>
    <row r="137" spans="1:13" x14ac:dyDescent="0.3">
      <c r="A137" s="85" t="s">
        <v>100</v>
      </c>
      <c r="B137" s="85" t="s">
        <v>80</v>
      </c>
      <c r="C137" s="85">
        <v>0.48899999999999999</v>
      </c>
      <c r="D137" s="85">
        <v>2.4300000000000002</v>
      </c>
      <c r="E137" s="85">
        <v>9.3740000000000006</v>
      </c>
      <c r="F137" s="85">
        <v>2.0409999999999999</v>
      </c>
      <c r="G137" s="85">
        <v>5.3680000000000003</v>
      </c>
      <c r="H137" s="85">
        <v>238</v>
      </c>
      <c r="I137" s="85">
        <v>2</v>
      </c>
      <c r="J137" s="85">
        <v>0</v>
      </c>
      <c r="L137">
        <f t="shared" si="5"/>
        <v>0</v>
      </c>
      <c r="M137" s="79" t="e">
        <f t="shared" si="6"/>
        <v>#DIV/0!</v>
      </c>
    </row>
    <row r="138" spans="1:13" x14ac:dyDescent="0.3">
      <c r="A138" s="85" t="s">
        <v>102</v>
      </c>
      <c r="B138" s="85" t="s">
        <v>80</v>
      </c>
      <c r="C138" s="85">
        <v>0.67300000000000004</v>
      </c>
      <c r="D138" s="85">
        <v>2.7240000000000002</v>
      </c>
      <c r="E138" s="85">
        <v>8.6609999999999996</v>
      </c>
      <c r="F138" s="85">
        <v>1.7969999999999999</v>
      </c>
      <c r="G138" s="85">
        <v>4.8959999999999999</v>
      </c>
      <c r="H138" s="85">
        <v>127</v>
      </c>
      <c r="I138" s="85">
        <v>0</v>
      </c>
      <c r="J138" s="85">
        <v>0</v>
      </c>
      <c r="L138">
        <f t="shared" si="5"/>
        <v>0</v>
      </c>
      <c r="M138" s="79" t="e">
        <f t="shared" si="6"/>
        <v>#DIV/0!</v>
      </c>
    </row>
    <row r="139" spans="1:13" x14ac:dyDescent="0.3">
      <c r="A139" s="85" t="s">
        <v>103</v>
      </c>
      <c r="B139" s="85" t="s">
        <v>80</v>
      </c>
      <c r="C139" s="85">
        <v>0.46</v>
      </c>
      <c r="D139" s="85">
        <v>1.534</v>
      </c>
      <c r="E139" s="85">
        <v>7.0069999999999997</v>
      </c>
      <c r="F139" s="85">
        <v>1.639</v>
      </c>
      <c r="G139" s="85">
        <v>3.952</v>
      </c>
      <c r="H139" s="85">
        <v>60</v>
      </c>
      <c r="I139" s="85">
        <v>0</v>
      </c>
      <c r="J139" s="85">
        <v>0</v>
      </c>
      <c r="L139">
        <f t="shared" si="5"/>
        <v>0</v>
      </c>
      <c r="M139" s="79" t="e">
        <f t="shared" si="6"/>
        <v>#DIV/0!</v>
      </c>
    </row>
    <row r="140" spans="1:13" x14ac:dyDescent="0.3">
      <c r="A140" s="85" t="s">
        <v>104</v>
      </c>
      <c r="B140" s="85" t="s">
        <v>80</v>
      </c>
      <c r="C140" s="85">
        <v>0.45200000000000001</v>
      </c>
      <c r="D140" s="85">
        <v>2.3660000000000001</v>
      </c>
      <c r="E140" s="85">
        <v>9.2940000000000005</v>
      </c>
      <c r="F140" s="85">
        <v>2.3460000000000001</v>
      </c>
      <c r="G140" s="85">
        <v>5.7119999999999997</v>
      </c>
      <c r="H140" s="85">
        <v>72</v>
      </c>
      <c r="I140" s="85">
        <v>0</v>
      </c>
      <c r="J140" s="85">
        <v>0</v>
      </c>
      <c r="L140">
        <f t="shared" si="5"/>
        <v>0</v>
      </c>
      <c r="M140" s="79" t="e">
        <f t="shared" si="6"/>
        <v>#DIV/0!</v>
      </c>
    </row>
    <row r="141" spans="1:13" x14ac:dyDescent="0.3">
      <c r="A141" s="85" t="s">
        <v>105</v>
      </c>
      <c r="B141" s="85" t="s">
        <v>80</v>
      </c>
      <c r="C141" s="85">
        <v>0.38900000000000001</v>
      </c>
      <c r="D141" s="85">
        <v>1.659</v>
      </c>
      <c r="E141" s="85">
        <v>8.5280000000000005</v>
      </c>
      <c r="F141" s="85">
        <v>1.6459999999999999</v>
      </c>
      <c r="G141" s="85">
        <v>3.7629999999999999</v>
      </c>
      <c r="H141" s="85">
        <v>130</v>
      </c>
      <c r="I141" s="85">
        <v>1</v>
      </c>
      <c r="J141" s="85">
        <v>0</v>
      </c>
      <c r="L141">
        <f t="shared" si="5"/>
        <v>0</v>
      </c>
      <c r="M141" s="79" t="e">
        <f t="shared" si="6"/>
        <v>#DIV/0!</v>
      </c>
    </row>
    <row r="142" spans="1:13" x14ac:dyDescent="0.3">
      <c r="A142" s="85" t="s">
        <v>108</v>
      </c>
      <c r="B142" s="85" t="s">
        <v>80</v>
      </c>
      <c r="C142" s="85">
        <v>0.52500000000000002</v>
      </c>
      <c r="D142" s="85">
        <v>2.1920000000000002</v>
      </c>
      <c r="E142" s="85">
        <v>7.806</v>
      </c>
      <c r="F142" s="85">
        <v>1.97</v>
      </c>
      <c r="G142" s="85">
        <v>5.407</v>
      </c>
      <c r="H142" s="85">
        <v>96</v>
      </c>
      <c r="I142" s="85">
        <v>0</v>
      </c>
      <c r="J142" s="85">
        <v>0</v>
      </c>
      <c r="L142">
        <f t="shared" si="5"/>
        <v>0</v>
      </c>
      <c r="M142" s="79" t="e">
        <f t="shared" si="6"/>
        <v>#DIV/0!</v>
      </c>
    </row>
    <row r="143" spans="1:13" x14ac:dyDescent="0.3">
      <c r="A143" s="85" t="s">
        <v>94</v>
      </c>
      <c r="B143" s="85" t="s">
        <v>80</v>
      </c>
      <c r="C143" s="85">
        <v>4.2999999999999997E-2</v>
      </c>
      <c r="D143" s="85">
        <v>0.13200000000000001</v>
      </c>
      <c r="E143" s="85">
        <v>2.1080000000000001</v>
      </c>
      <c r="F143" s="85">
        <v>0.313</v>
      </c>
      <c r="G143" s="85">
        <v>0.10199999999999999</v>
      </c>
      <c r="H143" s="85">
        <v>128</v>
      </c>
      <c r="I143" s="85">
        <v>1</v>
      </c>
      <c r="J143" s="85">
        <v>0</v>
      </c>
      <c r="K143" s="74">
        <v>32</v>
      </c>
      <c r="L143">
        <f t="shared" si="5"/>
        <v>128</v>
      </c>
      <c r="M143" s="79">
        <f t="shared" si="6"/>
        <v>-0.78125</v>
      </c>
    </row>
    <row r="144" spans="1:13" x14ac:dyDescent="0.3">
      <c r="H144" s="77">
        <f>SUM(H126:H143)</f>
        <v>4696</v>
      </c>
    </row>
    <row r="146" spans="1:13" x14ac:dyDescent="0.3">
      <c r="A146" s="74" t="s">
        <v>114</v>
      </c>
    </row>
    <row r="147" spans="1:13" x14ac:dyDescent="0.3">
      <c r="A147" s="86" t="s">
        <v>27</v>
      </c>
      <c r="B147" s="86" t="s">
        <v>74</v>
      </c>
      <c r="C147" s="86" t="s">
        <v>75</v>
      </c>
      <c r="D147" s="86" t="s">
        <v>76</v>
      </c>
      <c r="E147" s="86" t="s">
        <v>77</v>
      </c>
      <c r="F147" s="86" t="s">
        <v>78</v>
      </c>
      <c r="G147" s="86" t="s">
        <v>79</v>
      </c>
      <c r="H147" s="86" t="s">
        <v>28</v>
      </c>
      <c r="I147" s="86" t="s">
        <v>29</v>
      </c>
      <c r="J147" s="86" t="s">
        <v>30</v>
      </c>
      <c r="K147" s="74" t="s">
        <v>115</v>
      </c>
      <c r="L147" s="81">
        <v>5</v>
      </c>
      <c r="M147" s="74" t="s">
        <v>117</v>
      </c>
    </row>
    <row r="148" spans="1:13" x14ac:dyDescent="0.3">
      <c r="A148" s="86" t="s">
        <v>95</v>
      </c>
      <c r="B148" s="86" t="s">
        <v>80</v>
      </c>
      <c r="C148" s="86">
        <v>3.9140000000000001</v>
      </c>
      <c r="D148" s="86">
        <v>8.2509999999999994</v>
      </c>
      <c r="E148" s="86">
        <v>12.164999999999999</v>
      </c>
      <c r="F148" s="86">
        <v>2.4729999999999999</v>
      </c>
      <c r="G148" s="86">
        <v>10.686999999999999</v>
      </c>
      <c r="H148" s="86">
        <v>162</v>
      </c>
      <c r="I148" s="86">
        <v>0</v>
      </c>
      <c r="J148" s="86">
        <v>0</v>
      </c>
      <c r="K148" s="74">
        <v>32</v>
      </c>
      <c r="L148">
        <f>K148*5</f>
        <v>160</v>
      </c>
      <c r="M148" s="79">
        <f>100 - (H148 + I148+J148) / L148 * 100</f>
        <v>-1.25</v>
      </c>
    </row>
    <row r="149" spans="1:13" x14ac:dyDescent="0.3">
      <c r="A149" s="86" t="s">
        <v>91</v>
      </c>
      <c r="B149" s="86" t="s">
        <v>80</v>
      </c>
      <c r="C149" s="86">
        <v>3.5640000000000001</v>
      </c>
      <c r="D149" s="86">
        <v>12.521000000000001</v>
      </c>
      <c r="E149" s="86">
        <v>17.34</v>
      </c>
      <c r="F149" s="86">
        <v>3.7879999999999998</v>
      </c>
      <c r="G149" s="86">
        <v>16.059000000000001</v>
      </c>
      <c r="H149" s="86">
        <v>369</v>
      </c>
      <c r="I149" s="86">
        <v>0</v>
      </c>
      <c r="J149" s="86">
        <v>0</v>
      </c>
      <c r="K149" s="74">
        <v>88</v>
      </c>
      <c r="L149">
        <f t="shared" ref="L149:L165" si="7">K149*5</f>
        <v>440</v>
      </c>
      <c r="M149" s="76">
        <f t="shared" ref="M149:M165" si="8">100 - (H149 + I149+J149) / L149 * 100</f>
        <v>16.13636363636364</v>
      </c>
    </row>
    <row r="150" spans="1:13" x14ac:dyDescent="0.3">
      <c r="A150" s="86" t="s">
        <v>89</v>
      </c>
      <c r="B150" s="86" t="s">
        <v>80</v>
      </c>
      <c r="C150" s="86">
        <v>4.5999999999999999E-2</v>
      </c>
      <c r="D150" s="86">
        <v>6.3E-2</v>
      </c>
      <c r="E150" s="86">
        <v>0.13800000000000001</v>
      </c>
      <c r="F150" s="86">
        <v>1.0999999999999999E-2</v>
      </c>
      <c r="G150" s="86">
        <v>7.4999999999999997E-2</v>
      </c>
      <c r="H150" s="86">
        <v>366</v>
      </c>
      <c r="I150" s="86">
        <v>0</v>
      </c>
      <c r="J150" s="86">
        <v>0</v>
      </c>
      <c r="K150" s="74">
        <v>92</v>
      </c>
      <c r="L150">
        <f t="shared" si="7"/>
        <v>460</v>
      </c>
      <c r="M150" s="76">
        <f t="shared" si="8"/>
        <v>20.434782608695656</v>
      </c>
    </row>
    <row r="151" spans="1:13" x14ac:dyDescent="0.3">
      <c r="A151" s="86" t="s">
        <v>93</v>
      </c>
      <c r="B151" s="86" t="s">
        <v>80</v>
      </c>
      <c r="C151" s="86">
        <v>3.4359999999999999</v>
      </c>
      <c r="D151" s="86">
        <v>5.0209999999999999</v>
      </c>
      <c r="E151" s="86">
        <v>5.9059999999999997</v>
      </c>
      <c r="F151" s="86">
        <v>0.41</v>
      </c>
      <c r="G151" s="86">
        <v>5.4009999999999998</v>
      </c>
      <c r="H151" s="86">
        <v>85</v>
      </c>
      <c r="I151" s="86">
        <v>0</v>
      </c>
      <c r="J151" s="86">
        <v>0</v>
      </c>
      <c r="K151" s="74">
        <v>24</v>
      </c>
      <c r="L151">
        <f t="shared" si="7"/>
        <v>120</v>
      </c>
      <c r="M151" s="76">
        <f t="shared" si="8"/>
        <v>29.166666666666657</v>
      </c>
    </row>
    <row r="152" spans="1:13" x14ac:dyDescent="0.3">
      <c r="A152" s="86" t="s">
        <v>88</v>
      </c>
      <c r="B152" s="86" t="s">
        <v>80</v>
      </c>
      <c r="C152" s="86">
        <v>4.8000000000000001E-2</v>
      </c>
      <c r="D152" s="86">
        <v>4.8010000000000002</v>
      </c>
      <c r="E152" s="86">
        <v>6.3410000000000002</v>
      </c>
      <c r="F152" s="86">
        <v>1.0820000000000001</v>
      </c>
      <c r="G152" s="86">
        <v>5.4489999999999998</v>
      </c>
      <c r="H152" s="86">
        <v>367</v>
      </c>
      <c r="I152" s="86">
        <v>0</v>
      </c>
      <c r="J152" s="86">
        <v>0</v>
      </c>
      <c r="K152" s="74">
        <v>92</v>
      </c>
      <c r="L152">
        <f t="shared" si="7"/>
        <v>460</v>
      </c>
      <c r="M152" s="76">
        <f t="shared" si="8"/>
        <v>20.217391304347828</v>
      </c>
    </row>
    <row r="153" spans="1:13" x14ac:dyDescent="0.3">
      <c r="A153" s="86" t="s">
        <v>87</v>
      </c>
      <c r="B153" s="86" t="s">
        <v>80</v>
      </c>
      <c r="C153" s="86">
        <v>7.3840000000000003</v>
      </c>
      <c r="D153" s="86">
        <v>14.958</v>
      </c>
      <c r="E153" s="86">
        <v>17.489000000000001</v>
      </c>
      <c r="F153" s="86">
        <v>1.4359999999999999</v>
      </c>
      <c r="G153" s="86">
        <v>16.172000000000001</v>
      </c>
      <c r="H153" s="86">
        <v>439</v>
      </c>
      <c r="I153" s="86">
        <v>3</v>
      </c>
      <c r="J153" s="86">
        <v>0</v>
      </c>
      <c r="K153" s="74">
        <v>107</v>
      </c>
      <c r="L153">
        <f t="shared" si="7"/>
        <v>535</v>
      </c>
      <c r="M153" s="76">
        <f t="shared" si="8"/>
        <v>17.383177570093451</v>
      </c>
    </row>
    <row r="154" spans="1:13" x14ac:dyDescent="0.3">
      <c r="A154" s="86" t="s">
        <v>86</v>
      </c>
      <c r="B154" s="86" t="s">
        <v>80</v>
      </c>
      <c r="C154" s="86">
        <v>8.5429999999999993</v>
      </c>
      <c r="D154" s="86">
        <v>13.468</v>
      </c>
      <c r="E154" s="86">
        <v>17.765999999999998</v>
      </c>
      <c r="F154" s="86">
        <v>2.46</v>
      </c>
      <c r="G154" s="86">
        <v>15.951000000000001</v>
      </c>
      <c r="H154" s="86">
        <v>619</v>
      </c>
      <c r="I154" s="86">
        <v>2</v>
      </c>
      <c r="J154" s="86">
        <v>0</v>
      </c>
      <c r="K154" s="74">
        <v>148</v>
      </c>
      <c r="L154">
        <f t="shared" si="7"/>
        <v>740</v>
      </c>
      <c r="M154" s="76">
        <f t="shared" si="8"/>
        <v>16.081081081081081</v>
      </c>
    </row>
    <row r="155" spans="1:13" x14ac:dyDescent="0.3">
      <c r="A155" s="86" t="s">
        <v>92</v>
      </c>
      <c r="B155" s="86" t="s">
        <v>80</v>
      </c>
      <c r="C155" s="86">
        <v>4.1980000000000004</v>
      </c>
      <c r="D155" s="86">
        <v>9.0510000000000002</v>
      </c>
      <c r="E155" s="86">
        <v>12.194000000000001</v>
      </c>
      <c r="F155" s="86">
        <v>1.9870000000000001</v>
      </c>
      <c r="G155" s="86">
        <v>10.568</v>
      </c>
      <c r="H155" s="86">
        <v>460</v>
      </c>
      <c r="I155" s="86">
        <v>0</v>
      </c>
      <c r="J155" s="86">
        <v>0</v>
      </c>
      <c r="K155" s="74">
        <v>106</v>
      </c>
      <c r="L155">
        <f t="shared" si="7"/>
        <v>530</v>
      </c>
      <c r="M155" s="76">
        <f t="shared" si="8"/>
        <v>13.20754716981132</v>
      </c>
    </row>
    <row r="156" spans="1:13" x14ac:dyDescent="0.3">
      <c r="A156" s="86" t="s">
        <v>90</v>
      </c>
      <c r="B156" s="86" t="s">
        <v>80</v>
      </c>
      <c r="C156" s="86">
        <v>2.875</v>
      </c>
      <c r="D156" s="86">
        <v>5.0419999999999998</v>
      </c>
      <c r="E156" s="86">
        <v>6.673</v>
      </c>
      <c r="F156" s="86">
        <v>0.46100000000000002</v>
      </c>
      <c r="G156" s="86">
        <v>5.5570000000000004</v>
      </c>
      <c r="H156" s="86">
        <v>242</v>
      </c>
      <c r="I156" s="86">
        <v>0</v>
      </c>
      <c r="J156" s="86">
        <v>0</v>
      </c>
      <c r="K156" s="74">
        <v>60</v>
      </c>
      <c r="L156">
        <f t="shared" si="7"/>
        <v>300</v>
      </c>
      <c r="M156" s="76">
        <f t="shared" si="8"/>
        <v>19.333333333333343</v>
      </c>
    </row>
    <row r="157" spans="1:13" x14ac:dyDescent="0.3">
      <c r="A157" s="86" t="s">
        <v>96</v>
      </c>
      <c r="B157" s="86" t="s">
        <v>80</v>
      </c>
      <c r="C157" s="86">
        <v>7.4180000000000001</v>
      </c>
      <c r="D157" s="86">
        <v>10.317</v>
      </c>
      <c r="E157" s="86">
        <v>12.637</v>
      </c>
      <c r="F157" s="86">
        <v>0.71899999999999997</v>
      </c>
      <c r="G157" s="86">
        <v>11.221</v>
      </c>
      <c r="H157" s="86">
        <v>161</v>
      </c>
      <c r="I157" s="86">
        <v>0</v>
      </c>
      <c r="J157" s="86">
        <v>0</v>
      </c>
      <c r="K157" s="74">
        <v>32</v>
      </c>
      <c r="L157">
        <f t="shared" si="7"/>
        <v>160</v>
      </c>
      <c r="M157" s="79">
        <f t="shared" si="8"/>
        <v>-0.62500000000001421</v>
      </c>
    </row>
    <row r="158" spans="1:13" x14ac:dyDescent="0.3">
      <c r="A158" s="86" t="s">
        <v>85</v>
      </c>
      <c r="B158" s="86" t="s">
        <v>80</v>
      </c>
      <c r="C158" s="86">
        <v>7.1879999999999997</v>
      </c>
      <c r="D158" s="86">
        <v>11.24</v>
      </c>
      <c r="E158" s="86">
        <v>17.395</v>
      </c>
      <c r="F158" s="86">
        <v>2.319</v>
      </c>
      <c r="G158" s="86">
        <v>15.388999999999999</v>
      </c>
      <c r="H158" s="86">
        <v>787</v>
      </c>
      <c r="I158" s="86">
        <v>0</v>
      </c>
      <c r="J158" s="86">
        <v>0</v>
      </c>
      <c r="K158" s="74">
        <v>181</v>
      </c>
      <c r="L158">
        <f t="shared" si="7"/>
        <v>905</v>
      </c>
      <c r="M158" s="76">
        <f t="shared" si="8"/>
        <v>13.038674033149164</v>
      </c>
    </row>
    <row r="159" spans="1:13" x14ac:dyDescent="0.3">
      <c r="A159" s="86" t="s">
        <v>100</v>
      </c>
      <c r="B159" s="86" t="s">
        <v>80</v>
      </c>
      <c r="C159" s="86">
        <v>33.177</v>
      </c>
      <c r="D159" s="86">
        <v>49.15</v>
      </c>
      <c r="E159" s="86">
        <v>58.398000000000003</v>
      </c>
      <c r="F159" s="86">
        <v>4.9459999999999997</v>
      </c>
      <c r="G159" s="86">
        <v>56.073999999999998</v>
      </c>
      <c r="H159" s="86">
        <v>242</v>
      </c>
      <c r="I159" s="86">
        <v>0</v>
      </c>
      <c r="J159" s="86">
        <v>0</v>
      </c>
      <c r="L159">
        <f t="shared" si="7"/>
        <v>0</v>
      </c>
      <c r="M159" s="79" t="e">
        <f t="shared" si="8"/>
        <v>#DIV/0!</v>
      </c>
    </row>
    <row r="160" spans="1:13" x14ac:dyDescent="0.3">
      <c r="A160" s="86" t="s">
        <v>102</v>
      </c>
      <c r="B160" s="86" t="s">
        <v>80</v>
      </c>
      <c r="C160" s="86">
        <v>39.036000000000001</v>
      </c>
      <c r="D160" s="86">
        <v>62.152000000000001</v>
      </c>
      <c r="E160" s="86">
        <v>72.334000000000003</v>
      </c>
      <c r="F160" s="86">
        <v>5.39</v>
      </c>
      <c r="G160" s="86">
        <v>67.525000000000006</v>
      </c>
      <c r="H160" s="86">
        <v>125</v>
      </c>
      <c r="I160" s="86">
        <v>3</v>
      </c>
      <c r="J160" s="86">
        <v>0</v>
      </c>
      <c r="L160">
        <f t="shared" si="7"/>
        <v>0</v>
      </c>
      <c r="M160" s="79" t="e">
        <f t="shared" si="8"/>
        <v>#DIV/0!</v>
      </c>
    </row>
    <row r="161" spans="1:13" x14ac:dyDescent="0.3">
      <c r="A161" s="86" t="s">
        <v>103</v>
      </c>
      <c r="B161" s="86" t="s">
        <v>80</v>
      </c>
      <c r="C161" s="86">
        <v>36.021000000000001</v>
      </c>
      <c r="D161" s="86">
        <v>52.847999999999999</v>
      </c>
      <c r="E161" s="86">
        <v>63.796999999999997</v>
      </c>
      <c r="F161" s="86">
        <v>5.827</v>
      </c>
      <c r="G161" s="86">
        <v>61.326000000000001</v>
      </c>
      <c r="H161" s="86">
        <v>73</v>
      </c>
      <c r="I161" s="86">
        <v>1</v>
      </c>
      <c r="J161" s="86">
        <v>0</v>
      </c>
      <c r="L161">
        <f t="shared" si="7"/>
        <v>0</v>
      </c>
      <c r="M161" s="79" t="e">
        <f t="shared" si="8"/>
        <v>#DIV/0!</v>
      </c>
    </row>
    <row r="162" spans="1:13" x14ac:dyDescent="0.3">
      <c r="A162" s="86" t="s">
        <v>104</v>
      </c>
      <c r="B162" s="86" t="s">
        <v>80</v>
      </c>
      <c r="C162" s="86">
        <v>40.116</v>
      </c>
      <c r="D162" s="86">
        <v>49.993000000000002</v>
      </c>
      <c r="E162" s="86">
        <v>58.213000000000001</v>
      </c>
      <c r="F162" s="86">
        <v>4.2409999999999997</v>
      </c>
      <c r="G162" s="86">
        <v>56.548999999999999</v>
      </c>
      <c r="H162" s="86">
        <v>88</v>
      </c>
      <c r="I162" s="86">
        <v>0</v>
      </c>
      <c r="J162" s="86">
        <v>0</v>
      </c>
      <c r="L162">
        <f t="shared" si="7"/>
        <v>0</v>
      </c>
      <c r="M162" s="79" t="e">
        <f t="shared" si="8"/>
        <v>#DIV/0!</v>
      </c>
    </row>
    <row r="163" spans="1:13" x14ac:dyDescent="0.3">
      <c r="A163" s="86" t="s">
        <v>105</v>
      </c>
      <c r="B163" s="86" t="s">
        <v>80</v>
      </c>
      <c r="C163" s="86">
        <v>34.911000000000001</v>
      </c>
      <c r="D163" s="86">
        <v>44.654000000000003</v>
      </c>
      <c r="E163" s="86">
        <v>53.764000000000003</v>
      </c>
      <c r="F163" s="86">
        <v>4.165</v>
      </c>
      <c r="G163" s="86">
        <v>50.755000000000003</v>
      </c>
      <c r="H163" s="86">
        <v>162</v>
      </c>
      <c r="I163" s="86">
        <v>0</v>
      </c>
      <c r="J163" s="86">
        <v>0</v>
      </c>
      <c r="L163">
        <f t="shared" si="7"/>
        <v>0</v>
      </c>
      <c r="M163" s="79" t="e">
        <f t="shared" si="8"/>
        <v>#DIV/0!</v>
      </c>
    </row>
    <row r="164" spans="1:13" x14ac:dyDescent="0.3">
      <c r="A164" s="86" t="s">
        <v>108</v>
      </c>
      <c r="B164" s="86" t="s">
        <v>80</v>
      </c>
      <c r="C164" s="86">
        <v>38.658999999999999</v>
      </c>
      <c r="D164" s="86">
        <v>49.91</v>
      </c>
      <c r="E164" s="86">
        <v>59.167000000000002</v>
      </c>
      <c r="F164" s="86">
        <v>4.0609999999999999</v>
      </c>
      <c r="G164" s="86">
        <v>55.649000000000001</v>
      </c>
      <c r="H164" s="86">
        <v>85</v>
      </c>
      <c r="I164" s="86">
        <v>1</v>
      </c>
      <c r="J164" s="86">
        <v>0</v>
      </c>
      <c r="L164">
        <f t="shared" si="7"/>
        <v>0</v>
      </c>
      <c r="M164" s="79" t="e">
        <f t="shared" si="8"/>
        <v>#DIV/0!</v>
      </c>
    </row>
    <row r="165" spans="1:13" x14ac:dyDescent="0.3">
      <c r="A165" s="86" t="s">
        <v>94</v>
      </c>
      <c r="B165" s="86" t="s">
        <v>80</v>
      </c>
      <c r="C165" s="86">
        <v>3.258</v>
      </c>
      <c r="D165" s="86">
        <v>4.9409999999999998</v>
      </c>
      <c r="E165" s="86">
        <v>6.165</v>
      </c>
      <c r="F165" s="86">
        <v>0.504</v>
      </c>
      <c r="G165" s="86">
        <v>5.37</v>
      </c>
      <c r="H165" s="86">
        <v>161</v>
      </c>
      <c r="I165" s="86">
        <v>0</v>
      </c>
      <c r="J165" s="86">
        <v>0</v>
      </c>
      <c r="K165" s="74">
        <v>32</v>
      </c>
      <c r="L165">
        <f t="shared" si="7"/>
        <v>160</v>
      </c>
      <c r="M165" s="79">
        <f t="shared" si="8"/>
        <v>-0.62500000000001421</v>
      </c>
    </row>
    <row r="166" spans="1:13" x14ac:dyDescent="0.3">
      <c r="H166" s="77">
        <f>SUM(H148:H165)</f>
        <v>4993</v>
      </c>
    </row>
    <row r="169" spans="1:13" x14ac:dyDescent="0.3">
      <c r="A169" t="s">
        <v>121</v>
      </c>
    </row>
    <row r="171" spans="1:13" x14ac:dyDescent="0.3">
      <c r="A171" s="87" t="s">
        <v>27</v>
      </c>
      <c r="B171" s="87" t="s">
        <v>74</v>
      </c>
      <c r="C171" s="87" t="s">
        <v>75</v>
      </c>
      <c r="D171" s="87" t="s">
        <v>76</v>
      </c>
      <c r="E171" s="87" t="s">
        <v>77</v>
      </c>
      <c r="F171" s="87" t="s">
        <v>78</v>
      </c>
      <c r="G171" s="87" t="s">
        <v>79</v>
      </c>
      <c r="H171" s="87" t="s">
        <v>28</v>
      </c>
      <c r="I171" s="87" t="s">
        <v>29</v>
      </c>
      <c r="J171" s="87" t="s">
        <v>30</v>
      </c>
      <c r="K171" s="89">
        <v>1</v>
      </c>
      <c r="L171" s="81">
        <v>3.6</v>
      </c>
      <c r="M171" s="74" t="s">
        <v>122</v>
      </c>
    </row>
    <row r="172" spans="1:13" x14ac:dyDescent="0.3">
      <c r="A172" s="87" t="s">
        <v>95</v>
      </c>
      <c r="B172" s="87" t="s">
        <v>80</v>
      </c>
      <c r="C172" s="87">
        <v>4.4999999999999998E-2</v>
      </c>
      <c r="D172" s="87">
        <v>0.34200000000000003</v>
      </c>
      <c r="E172" s="87">
        <v>5.798</v>
      </c>
      <c r="F172" s="87">
        <v>0.748</v>
      </c>
      <c r="G172" s="87">
        <v>1.149</v>
      </c>
      <c r="H172" s="87">
        <v>343</v>
      </c>
      <c r="I172" s="87">
        <v>0</v>
      </c>
      <c r="J172" s="87">
        <v>0</v>
      </c>
      <c r="K172" s="88">
        <v>97</v>
      </c>
      <c r="L172">
        <f>K172*3.6</f>
        <v>349.2</v>
      </c>
      <c r="M172" s="75">
        <f>100 - (H172+I172+J172)/L172 *100</f>
        <v>1.7754868270332054</v>
      </c>
    </row>
    <row r="173" spans="1:13" x14ac:dyDescent="0.3">
      <c r="A173" s="87" t="s">
        <v>91</v>
      </c>
      <c r="B173" s="87" t="s">
        <v>80</v>
      </c>
      <c r="C173" s="87">
        <v>0.14000000000000001</v>
      </c>
      <c r="D173" s="87">
        <v>0.42699999999999999</v>
      </c>
      <c r="E173" s="87">
        <v>5.0110000000000001</v>
      </c>
      <c r="F173" s="87">
        <v>0.68500000000000005</v>
      </c>
      <c r="G173" s="87">
        <v>1.018</v>
      </c>
      <c r="H173" s="87">
        <v>944</v>
      </c>
      <c r="I173" s="87">
        <v>0</v>
      </c>
      <c r="J173" s="87">
        <v>0</v>
      </c>
      <c r="K173" s="88">
        <v>265</v>
      </c>
      <c r="L173">
        <f t="shared" ref="L173:L189" si="9">K173*3.6</f>
        <v>954</v>
      </c>
      <c r="M173" s="75">
        <f t="shared" ref="M173:M189" si="10">100 - (H173+I173+J173)/L173 *100</f>
        <v>1.048218029350096</v>
      </c>
    </row>
    <row r="174" spans="1:13" x14ac:dyDescent="0.3">
      <c r="A174" s="87" t="s">
        <v>89</v>
      </c>
      <c r="B174" s="87" t="s">
        <v>80</v>
      </c>
      <c r="C174" s="87">
        <v>4.7E-2</v>
      </c>
      <c r="D174" s="87">
        <v>6.2E-2</v>
      </c>
      <c r="E174" s="87">
        <v>0.122</v>
      </c>
      <c r="F174" s="87">
        <v>8.9999999999999993E-3</v>
      </c>
      <c r="G174" s="87">
        <v>7.2999999999999995E-2</v>
      </c>
      <c r="H174" s="87">
        <v>967</v>
      </c>
      <c r="I174" s="87">
        <v>1</v>
      </c>
      <c r="J174" s="87">
        <v>0</v>
      </c>
      <c r="K174" s="88">
        <v>275</v>
      </c>
      <c r="L174">
        <f t="shared" si="9"/>
        <v>990</v>
      </c>
      <c r="M174" s="75">
        <f t="shared" si="10"/>
        <v>2.2222222222222285</v>
      </c>
    </row>
    <row r="175" spans="1:13" x14ac:dyDescent="0.3">
      <c r="A175" s="87" t="s">
        <v>93</v>
      </c>
      <c r="B175" s="87" t="s">
        <v>80</v>
      </c>
      <c r="C175" s="87">
        <v>6.0999999999999999E-2</v>
      </c>
      <c r="D175" s="87">
        <v>0.19600000000000001</v>
      </c>
      <c r="E175" s="87">
        <v>1.778</v>
      </c>
      <c r="F175" s="87">
        <v>0.23200000000000001</v>
      </c>
      <c r="G175" s="87">
        <v>0.23100000000000001</v>
      </c>
      <c r="H175" s="87">
        <v>250</v>
      </c>
      <c r="I175" s="87">
        <v>11</v>
      </c>
      <c r="J175" s="87">
        <v>0</v>
      </c>
      <c r="K175" s="88">
        <v>72</v>
      </c>
      <c r="L175">
        <f t="shared" si="9"/>
        <v>259.2</v>
      </c>
      <c r="M175" s="75">
        <f t="shared" si="10"/>
        <v>-0.69444444444444287</v>
      </c>
    </row>
    <row r="176" spans="1:13" x14ac:dyDescent="0.3">
      <c r="A176" s="87" t="s">
        <v>88</v>
      </c>
      <c r="B176" s="87" t="s">
        <v>80</v>
      </c>
      <c r="C176" s="87">
        <v>4.7E-2</v>
      </c>
      <c r="D176" s="87">
        <v>0.13900000000000001</v>
      </c>
      <c r="E176" s="87">
        <v>3.2069999999999999</v>
      </c>
      <c r="F176" s="87">
        <v>0.29599999999999999</v>
      </c>
      <c r="G176" s="87">
        <v>0.158</v>
      </c>
      <c r="H176" s="87">
        <v>969</v>
      </c>
      <c r="I176" s="87">
        <v>0</v>
      </c>
      <c r="J176" s="87">
        <v>0</v>
      </c>
      <c r="K176" s="88">
        <v>275</v>
      </c>
      <c r="L176">
        <f t="shared" si="9"/>
        <v>990</v>
      </c>
      <c r="M176" s="75">
        <f t="shared" si="10"/>
        <v>2.1212121212121247</v>
      </c>
    </row>
    <row r="177" spans="1:13" x14ac:dyDescent="0.3">
      <c r="A177" s="87" t="s">
        <v>87</v>
      </c>
      <c r="B177" s="87" t="s">
        <v>80</v>
      </c>
      <c r="C177" s="87">
        <v>9.5000000000000001E-2</v>
      </c>
      <c r="D177" s="87">
        <v>0.377</v>
      </c>
      <c r="E177" s="87">
        <v>6.5739999999999998</v>
      </c>
      <c r="F177" s="87">
        <v>0.76400000000000001</v>
      </c>
      <c r="G177" s="87">
        <v>1.123</v>
      </c>
      <c r="H177" s="87">
        <v>1134</v>
      </c>
      <c r="I177" s="87">
        <v>2</v>
      </c>
      <c r="J177" s="87">
        <v>0</v>
      </c>
      <c r="K177" s="88">
        <v>320</v>
      </c>
      <c r="L177">
        <f t="shared" si="9"/>
        <v>1152</v>
      </c>
      <c r="M177" s="75">
        <f t="shared" si="10"/>
        <v>1.3888888888888857</v>
      </c>
    </row>
    <row r="178" spans="1:13" x14ac:dyDescent="0.3">
      <c r="A178" s="87" t="s">
        <v>86</v>
      </c>
      <c r="B178" s="87" t="s">
        <v>80</v>
      </c>
      <c r="C178" s="87">
        <v>9.5000000000000001E-2</v>
      </c>
      <c r="D178" s="87">
        <v>0.36899999999999999</v>
      </c>
      <c r="E178" s="87">
        <v>7.9359999999999999</v>
      </c>
      <c r="F178" s="87">
        <v>0.71599999999999997</v>
      </c>
      <c r="G178" s="87">
        <v>0.86</v>
      </c>
      <c r="H178" s="87">
        <v>1587</v>
      </c>
      <c r="I178" s="87">
        <v>4</v>
      </c>
      <c r="J178" s="87">
        <v>0</v>
      </c>
      <c r="K178" s="88">
        <v>445</v>
      </c>
      <c r="L178">
        <f t="shared" si="9"/>
        <v>1602</v>
      </c>
      <c r="M178" s="75">
        <f t="shared" si="10"/>
        <v>0.68664169787766127</v>
      </c>
    </row>
    <row r="179" spans="1:13" x14ac:dyDescent="0.3">
      <c r="A179" s="87" t="s">
        <v>92</v>
      </c>
      <c r="B179" s="87" t="s">
        <v>80</v>
      </c>
      <c r="C179" s="87">
        <v>7.9000000000000001E-2</v>
      </c>
      <c r="D179" s="87">
        <v>0.31</v>
      </c>
      <c r="E179" s="87">
        <v>5.23</v>
      </c>
      <c r="F179" s="87">
        <v>0.629</v>
      </c>
      <c r="G179" s="87">
        <v>0.90600000000000003</v>
      </c>
      <c r="H179" s="87">
        <v>1107</v>
      </c>
      <c r="I179" s="87">
        <v>0</v>
      </c>
      <c r="J179" s="87">
        <v>0</v>
      </c>
      <c r="K179" s="88">
        <v>318</v>
      </c>
      <c r="L179">
        <f t="shared" si="9"/>
        <v>1144.8</v>
      </c>
      <c r="M179" s="75">
        <f t="shared" si="10"/>
        <v>3.3018867924528195</v>
      </c>
    </row>
    <row r="180" spans="1:13" x14ac:dyDescent="0.3">
      <c r="A180" s="87" t="s">
        <v>90</v>
      </c>
      <c r="B180" s="87" t="s">
        <v>80</v>
      </c>
      <c r="C180" s="87">
        <v>4.7E-2</v>
      </c>
      <c r="D180" s="87">
        <v>0.20599999999999999</v>
      </c>
      <c r="E180" s="87">
        <v>3.7639999999999998</v>
      </c>
      <c r="F180" s="87">
        <v>0.504</v>
      </c>
      <c r="G180" s="87">
        <v>0.42</v>
      </c>
      <c r="H180" s="87">
        <v>638</v>
      </c>
      <c r="I180" s="87">
        <v>0</v>
      </c>
      <c r="J180" s="87">
        <v>0</v>
      </c>
      <c r="K180" s="88">
        <v>180</v>
      </c>
      <c r="L180">
        <f t="shared" si="9"/>
        <v>648</v>
      </c>
      <c r="M180" s="75">
        <f t="shared" si="10"/>
        <v>1.5432098765432016</v>
      </c>
    </row>
    <row r="181" spans="1:13" x14ac:dyDescent="0.3">
      <c r="A181" s="87" t="s">
        <v>96</v>
      </c>
      <c r="B181" s="87" t="s">
        <v>80</v>
      </c>
      <c r="C181" s="87">
        <v>9.6000000000000002E-2</v>
      </c>
      <c r="D181" s="87">
        <v>0.46</v>
      </c>
      <c r="E181" s="87">
        <v>3.4540000000000002</v>
      </c>
      <c r="F181" s="87">
        <v>0.67300000000000004</v>
      </c>
      <c r="G181" s="87">
        <v>1.43</v>
      </c>
      <c r="H181" s="87">
        <v>338</v>
      </c>
      <c r="I181" s="87">
        <v>2</v>
      </c>
      <c r="J181" s="87">
        <v>0</v>
      </c>
      <c r="K181" s="88">
        <v>97</v>
      </c>
      <c r="L181">
        <f t="shared" si="9"/>
        <v>349.2</v>
      </c>
      <c r="M181" s="75">
        <f t="shared" si="10"/>
        <v>2.6345933562428456</v>
      </c>
    </row>
    <row r="182" spans="1:13" x14ac:dyDescent="0.3">
      <c r="A182" s="87" t="s">
        <v>85</v>
      </c>
      <c r="B182" s="87" t="s">
        <v>80</v>
      </c>
      <c r="C182" s="87">
        <v>9.1999999999999998E-2</v>
      </c>
      <c r="D182" s="87">
        <v>0.28999999999999998</v>
      </c>
      <c r="E182" s="87">
        <v>5.6280000000000001</v>
      </c>
      <c r="F182" s="87">
        <v>0.56499999999999995</v>
      </c>
      <c r="G182" s="87">
        <v>0.67300000000000004</v>
      </c>
      <c r="H182" s="87">
        <v>1934</v>
      </c>
      <c r="I182" s="87">
        <v>0</v>
      </c>
      <c r="J182" s="87">
        <v>0</v>
      </c>
      <c r="K182" s="88">
        <v>543</v>
      </c>
      <c r="L182">
        <f t="shared" si="9"/>
        <v>1954.8</v>
      </c>
      <c r="M182" s="75">
        <f t="shared" si="10"/>
        <v>1.0640474728872533</v>
      </c>
    </row>
    <row r="183" spans="1:13" x14ac:dyDescent="0.3">
      <c r="A183" s="87" t="s">
        <v>100</v>
      </c>
      <c r="B183" s="87" t="s">
        <v>80</v>
      </c>
      <c r="C183" s="87">
        <v>0.46500000000000002</v>
      </c>
      <c r="D183" s="87">
        <v>1.294</v>
      </c>
      <c r="E183" s="87">
        <v>12.244999999999999</v>
      </c>
      <c r="F183" s="87">
        <v>1.4490000000000001</v>
      </c>
      <c r="G183" s="87">
        <v>3.1360000000000001</v>
      </c>
      <c r="H183" s="87">
        <v>638</v>
      </c>
      <c r="I183" s="87">
        <v>2</v>
      </c>
      <c r="J183" s="87">
        <v>0</v>
      </c>
      <c r="K183" s="88"/>
      <c r="L183">
        <f t="shared" si="9"/>
        <v>0</v>
      </c>
      <c r="M183" t="e">
        <f t="shared" si="10"/>
        <v>#DIV/0!</v>
      </c>
    </row>
    <row r="184" spans="1:13" x14ac:dyDescent="0.3">
      <c r="A184" s="87" t="s">
        <v>102</v>
      </c>
      <c r="B184" s="87" t="s">
        <v>80</v>
      </c>
      <c r="C184" s="87">
        <v>0.67</v>
      </c>
      <c r="D184" s="87">
        <v>2.085</v>
      </c>
      <c r="E184" s="87">
        <v>10.835000000000001</v>
      </c>
      <c r="F184" s="87">
        <v>1.837</v>
      </c>
      <c r="G184" s="87">
        <v>4.6479999999999997</v>
      </c>
      <c r="H184" s="87">
        <v>326</v>
      </c>
      <c r="I184" s="87">
        <v>3</v>
      </c>
      <c r="J184" s="87">
        <v>0</v>
      </c>
      <c r="K184" s="88"/>
      <c r="L184">
        <f t="shared" si="9"/>
        <v>0</v>
      </c>
      <c r="M184" t="e">
        <f t="shared" si="10"/>
        <v>#DIV/0!</v>
      </c>
    </row>
    <row r="185" spans="1:13" x14ac:dyDescent="0.3">
      <c r="A185" s="87" t="s">
        <v>103</v>
      </c>
      <c r="B185" s="87" t="s">
        <v>80</v>
      </c>
      <c r="C185" s="87">
        <v>0.47199999999999998</v>
      </c>
      <c r="D185" s="87">
        <v>1.4079999999999999</v>
      </c>
      <c r="E185" s="87">
        <v>10.085000000000001</v>
      </c>
      <c r="F185" s="87">
        <v>1.67</v>
      </c>
      <c r="G185" s="87">
        <v>3.6230000000000002</v>
      </c>
      <c r="H185" s="87">
        <v>166</v>
      </c>
      <c r="I185" s="87">
        <v>1</v>
      </c>
      <c r="J185" s="87">
        <v>0</v>
      </c>
      <c r="K185" s="88"/>
      <c r="L185">
        <f t="shared" si="9"/>
        <v>0</v>
      </c>
      <c r="M185" t="e">
        <f t="shared" si="10"/>
        <v>#DIV/0!</v>
      </c>
    </row>
    <row r="186" spans="1:13" x14ac:dyDescent="0.3">
      <c r="A186" s="87" t="s">
        <v>104</v>
      </c>
      <c r="B186" s="87" t="s">
        <v>80</v>
      </c>
      <c r="C186" s="87">
        <v>0.45400000000000001</v>
      </c>
      <c r="D186" s="87">
        <v>1.2250000000000001</v>
      </c>
      <c r="E186" s="87">
        <v>10.808</v>
      </c>
      <c r="F186" s="87">
        <v>1.62</v>
      </c>
      <c r="G186" s="87">
        <v>3.4239999999999999</v>
      </c>
      <c r="H186" s="87">
        <v>191</v>
      </c>
      <c r="I186" s="87">
        <v>1</v>
      </c>
      <c r="J186" s="87">
        <v>0</v>
      </c>
      <c r="K186" s="88"/>
      <c r="L186">
        <f t="shared" si="9"/>
        <v>0</v>
      </c>
      <c r="M186" t="e">
        <f t="shared" si="10"/>
        <v>#DIV/0!</v>
      </c>
    </row>
    <row r="187" spans="1:13" x14ac:dyDescent="0.3">
      <c r="A187" s="87" t="s">
        <v>105</v>
      </c>
      <c r="B187" s="87" t="s">
        <v>80</v>
      </c>
      <c r="C187" s="87">
        <v>0.40699999999999997</v>
      </c>
      <c r="D187" s="87">
        <v>1.74</v>
      </c>
      <c r="E187" s="87">
        <v>10.802</v>
      </c>
      <c r="F187" s="87">
        <v>1.893</v>
      </c>
      <c r="G187" s="87">
        <v>4.4320000000000004</v>
      </c>
      <c r="H187" s="87">
        <v>340</v>
      </c>
      <c r="I187" s="87">
        <v>2</v>
      </c>
      <c r="J187" s="87">
        <v>0</v>
      </c>
      <c r="K187" s="88"/>
      <c r="L187">
        <f t="shared" si="9"/>
        <v>0</v>
      </c>
      <c r="M187" t="e">
        <f t="shared" si="10"/>
        <v>#DIV/0!</v>
      </c>
    </row>
    <row r="188" spans="1:13" x14ac:dyDescent="0.3">
      <c r="A188" s="87" t="s">
        <v>107</v>
      </c>
      <c r="B188" s="87" t="s">
        <v>80</v>
      </c>
      <c r="C188" s="87">
        <v>0.53800000000000003</v>
      </c>
      <c r="D188" s="87">
        <v>1.665</v>
      </c>
      <c r="E188" s="87">
        <v>12.22</v>
      </c>
      <c r="F188" s="87">
        <v>2.0630000000000002</v>
      </c>
      <c r="G188" s="87">
        <v>4.9859999999999998</v>
      </c>
      <c r="H188" s="87">
        <v>250</v>
      </c>
      <c r="I188" s="87">
        <v>11</v>
      </c>
      <c r="J188" s="87">
        <v>0</v>
      </c>
      <c r="K188" s="88"/>
      <c r="L188">
        <f t="shared" si="9"/>
        <v>0</v>
      </c>
      <c r="M188" t="e">
        <f t="shared" si="10"/>
        <v>#DIV/0!</v>
      </c>
    </row>
    <row r="189" spans="1:13" x14ac:dyDescent="0.3">
      <c r="A189" s="87" t="s">
        <v>94</v>
      </c>
      <c r="B189" s="87" t="s">
        <v>80</v>
      </c>
      <c r="C189" s="87">
        <v>4.3999999999999997E-2</v>
      </c>
      <c r="D189" s="87">
        <v>0.13200000000000001</v>
      </c>
      <c r="E189" s="87">
        <v>3.5670000000000002</v>
      </c>
      <c r="F189" s="87">
        <v>0.35599999999999998</v>
      </c>
      <c r="G189" s="87">
        <v>7.9000000000000001E-2</v>
      </c>
      <c r="H189" s="87">
        <v>341</v>
      </c>
      <c r="I189" s="87">
        <v>0</v>
      </c>
      <c r="J189" s="87">
        <v>0</v>
      </c>
      <c r="K189" s="88">
        <v>97</v>
      </c>
      <c r="L189">
        <f t="shared" si="9"/>
        <v>349.2</v>
      </c>
      <c r="M189" s="75">
        <f t="shared" si="10"/>
        <v>2.3482245131729655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16" workbookViewId="0">
      <selection activeCell="J46" sqref="J46"/>
    </sheetView>
  </sheetViews>
  <sheetFormatPr defaultColWidth="8.88671875" defaultRowHeight="14.4" x14ac:dyDescent="0.3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>
    <row r="9" spans="5:9" x14ac:dyDescent="0.3">
      <c r="E9" s="73" t="s">
        <v>33</v>
      </c>
      <c r="F9" s="73"/>
      <c r="G9" s="73"/>
      <c r="H9" s="73"/>
      <c r="I9" s="73"/>
    </row>
    <row r="11" spans="5:9" ht="27.6" x14ac:dyDescent="0.3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6" x14ac:dyDescent="0.3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2" x14ac:dyDescent="0.3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2" x14ac:dyDescent="0.3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6" x14ac:dyDescent="0.3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2" x14ac:dyDescent="0.3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6.8" x14ac:dyDescent="0.3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6" x14ac:dyDescent="0.3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3">
      <c r="E23" s="73" t="s">
        <v>31</v>
      </c>
      <c r="F23" s="73"/>
      <c r="G23" s="73"/>
      <c r="H23" s="73"/>
      <c r="I23" s="73"/>
    </row>
    <row r="25" spans="5:9" x14ac:dyDescent="0.3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6" x14ac:dyDescent="0.3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6" x14ac:dyDescent="0.3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6" x14ac:dyDescent="0.3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6" x14ac:dyDescent="0.3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6" x14ac:dyDescent="0.3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6" x14ac:dyDescent="0.3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6" x14ac:dyDescent="0.3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3">
      <c r="E35" s="73" t="s">
        <v>32</v>
      </c>
      <c r="F35" s="73"/>
      <c r="G35" s="73"/>
      <c r="H35" s="73"/>
      <c r="I35" s="73"/>
    </row>
    <row r="37" spans="5:15" x14ac:dyDescent="0.3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6" x14ac:dyDescent="0.3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6" x14ac:dyDescent="0.3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6" x14ac:dyDescent="0.3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6" x14ac:dyDescent="0.3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6" x14ac:dyDescent="0.3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6" x14ac:dyDescent="0.3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6" x14ac:dyDescent="0.3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Автоматизированный расчет</vt:lpstr>
      <vt:lpstr>Лист1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User</cp:lastModifiedBy>
  <dcterms:created xsi:type="dcterms:W3CDTF">2015-06-05T18:19:34Z</dcterms:created>
  <dcterms:modified xsi:type="dcterms:W3CDTF">2023-12-20T17:44:49Z</dcterms:modified>
</cp:coreProperties>
</file>