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mvg2\Documents\Repositorio_Pulsos\Pulsos_Binaurales\Estadística\Cualitativo\"/>
    </mc:Choice>
  </mc:AlternateContent>
  <xr:revisionPtr revIDLastSave="0" documentId="13_ncr:1_{E354B573-7F3A-4FFD-9592-AECD23A94318}" xr6:coauthVersionLast="47" xr6:coauthVersionMax="47" xr10:uidLastSave="{00000000-0000-0000-0000-000000000000}"/>
  <bookViews>
    <workbookView xWindow="-110" yWindow="-110" windowWidth="19420" windowHeight="10300" firstSheet="2" activeTab="3" xr2:uid="{00000000-000D-0000-FFFF-FFFF00000000}"/>
  </bookViews>
  <sheets>
    <sheet name="Respuestas de formulario 1" sheetId="1" state="hidden" r:id="rId1"/>
    <sheet name="Respuestas de formulario 2" sheetId="2" state="hidden" r:id="rId2"/>
    <sheet name="Tabla de valores" sheetId="16" r:id="rId3"/>
    <sheet name="Data completa" sheetId="3" r:id="rId4"/>
    <sheet name="Genero" sheetId="5" r:id="rId5"/>
    <sheet name="Edad" sheetId="6" r:id="rId6"/>
    <sheet name="Nivel de relajación" sheetId="7" r:id="rId7"/>
    <sheet name="Nivel de estrés" sheetId="8" r:id="rId8"/>
    <sheet name="Nivel de enojo" sheetId="10" r:id="rId9"/>
    <sheet name="Nivel de disgusto" sheetId="11" r:id="rId10"/>
    <sheet name="Emociones" sheetId="13" r:id="rId11"/>
    <sheet name="Impacto" sheetId="15" r:id="rId12"/>
  </sheets>
  <definedNames>
    <definedName name="_xlnm._FilterDatabase" localSheetId="3" hidden="1">'Data completa'!$B$1:$P$20</definedName>
  </definedNames>
  <calcPr calcId="191029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3" l="1"/>
  <c r="D13" i="13"/>
  <c r="E13" i="13"/>
  <c r="F13" i="13"/>
  <c r="G13" i="13"/>
  <c r="H13" i="13"/>
  <c r="I13" i="13"/>
  <c r="C14" i="13"/>
  <c r="D14" i="13"/>
  <c r="E14" i="13"/>
  <c r="F14" i="13"/>
  <c r="G14" i="13"/>
  <c r="H14" i="13"/>
  <c r="I14" i="13"/>
  <c r="C15" i="13"/>
  <c r="D15" i="13"/>
  <c r="E15" i="13"/>
  <c r="F15" i="13"/>
  <c r="G15" i="13"/>
  <c r="H15" i="13"/>
  <c r="I15" i="13"/>
  <c r="C16" i="13"/>
  <c r="D16" i="13"/>
  <c r="E16" i="13"/>
  <c r="F16" i="13"/>
  <c r="G16" i="13"/>
  <c r="H16" i="13"/>
  <c r="I16" i="13"/>
  <c r="C17" i="13"/>
  <c r="D17" i="13"/>
  <c r="E17" i="13"/>
  <c r="F17" i="13"/>
  <c r="G17" i="13"/>
  <c r="H17" i="13"/>
  <c r="I17" i="13"/>
  <c r="C18" i="13"/>
  <c r="D18" i="13"/>
  <c r="E18" i="13"/>
  <c r="F18" i="13"/>
  <c r="G18" i="13"/>
  <c r="H18" i="13"/>
  <c r="I18" i="13"/>
  <c r="C19" i="13"/>
  <c r="D19" i="13"/>
  <c r="E19" i="13"/>
  <c r="F19" i="13"/>
  <c r="G19" i="13"/>
  <c r="H19" i="13"/>
  <c r="I19" i="13"/>
  <c r="C10" i="13"/>
  <c r="D10" i="13"/>
  <c r="E10" i="13"/>
  <c r="F10" i="13"/>
  <c r="G10" i="13"/>
  <c r="H10" i="13"/>
  <c r="I10" i="13"/>
  <c r="C11" i="13"/>
  <c r="D11" i="13"/>
  <c r="E11" i="13"/>
  <c r="F11" i="13"/>
  <c r="G11" i="13"/>
  <c r="H11" i="13"/>
  <c r="I11" i="13"/>
  <c r="C12" i="13"/>
  <c r="D12" i="13"/>
  <c r="E12" i="13"/>
  <c r="F12" i="13"/>
  <c r="G12" i="13"/>
  <c r="H12" i="13"/>
  <c r="I12" i="13"/>
  <c r="C7" i="13"/>
  <c r="D7" i="13"/>
  <c r="E7" i="13"/>
  <c r="F7" i="13"/>
  <c r="G7" i="13"/>
  <c r="H7" i="13"/>
  <c r="I7" i="13"/>
  <c r="C8" i="13"/>
  <c r="D8" i="13"/>
  <c r="E8" i="13"/>
  <c r="F8" i="13"/>
  <c r="G8" i="13"/>
  <c r="H8" i="13"/>
  <c r="I8" i="13"/>
  <c r="C9" i="13"/>
  <c r="D9" i="13"/>
  <c r="E9" i="13"/>
  <c r="F9" i="13"/>
  <c r="G9" i="13"/>
  <c r="H9" i="13"/>
  <c r="I9" i="13"/>
  <c r="C5" i="13"/>
  <c r="D5" i="13"/>
  <c r="E5" i="13"/>
  <c r="F5" i="13"/>
  <c r="G5" i="13"/>
  <c r="H5" i="13"/>
  <c r="I5" i="13"/>
  <c r="C6" i="13"/>
  <c r="D6" i="13"/>
  <c r="E6" i="13"/>
  <c r="F6" i="13"/>
  <c r="G6" i="13"/>
  <c r="H6" i="13"/>
  <c r="I6" i="13"/>
  <c r="C4" i="13"/>
  <c r="D4" i="13"/>
  <c r="E4" i="13"/>
  <c r="F4" i="13"/>
  <c r="G4" i="13"/>
  <c r="H4" i="13"/>
  <c r="I4" i="13"/>
  <c r="C3" i="13"/>
  <c r="D3" i="13"/>
  <c r="E3" i="13"/>
  <c r="F3" i="13"/>
  <c r="G3" i="13"/>
  <c r="H3" i="13"/>
  <c r="I3" i="13"/>
  <c r="C2" i="13"/>
  <c r="E2" i="13"/>
  <c r="F2" i="13"/>
  <c r="G2" i="13"/>
  <c r="H2" i="13"/>
  <c r="I2" i="13"/>
  <c r="D2" i="13"/>
  <c r="C19" i="11"/>
  <c r="E19" i="11" s="1"/>
  <c r="D19" i="11"/>
  <c r="C3" i="11"/>
  <c r="E3" i="11" s="1"/>
  <c r="D3" i="11"/>
  <c r="C4" i="11"/>
  <c r="D4" i="11"/>
  <c r="E4" i="11"/>
  <c r="C5" i="11"/>
  <c r="E5" i="11" s="1"/>
  <c r="D5" i="11"/>
  <c r="C6" i="11"/>
  <c r="E6" i="11" s="1"/>
  <c r="D6" i="11"/>
  <c r="C7" i="11"/>
  <c r="D7" i="11"/>
  <c r="E7" i="11"/>
  <c r="C8" i="11"/>
  <c r="E8" i="11" s="1"/>
  <c r="D8" i="11"/>
  <c r="C9" i="11"/>
  <c r="D9" i="11"/>
  <c r="E9" i="11"/>
  <c r="C10" i="11"/>
  <c r="D10" i="11"/>
  <c r="E10" i="11"/>
  <c r="C11" i="11"/>
  <c r="E11" i="11" s="1"/>
  <c r="D11" i="11"/>
  <c r="C12" i="11"/>
  <c r="D12" i="11"/>
  <c r="E12" i="11"/>
  <c r="C13" i="11"/>
  <c r="E13" i="11" s="1"/>
  <c r="D13" i="11"/>
  <c r="C14" i="11"/>
  <c r="E14" i="11" s="1"/>
  <c r="D14" i="11"/>
  <c r="C15" i="11"/>
  <c r="D15" i="11"/>
  <c r="E15" i="11"/>
  <c r="C16" i="11"/>
  <c r="E16" i="11" s="1"/>
  <c r="D16" i="11"/>
  <c r="C17" i="11"/>
  <c r="D17" i="11"/>
  <c r="E17" i="11"/>
  <c r="C18" i="11"/>
  <c r="D18" i="11"/>
  <c r="E18" i="11"/>
  <c r="D2" i="11"/>
  <c r="C2" i="11"/>
  <c r="E2" i="11" s="1"/>
  <c r="C3" i="10"/>
  <c r="E3" i="10" s="1"/>
  <c r="D3" i="10"/>
  <c r="C4" i="10"/>
  <c r="D4" i="10"/>
  <c r="E4" i="10"/>
  <c r="C5" i="10"/>
  <c r="D5" i="10"/>
  <c r="E5" i="10"/>
  <c r="C6" i="10"/>
  <c r="E6" i="10" s="1"/>
  <c r="D6" i="10"/>
  <c r="C7" i="10"/>
  <c r="D7" i="10"/>
  <c r="E7" i="10"/>
  <c r="C8" i="10"/>
  <c r="D8" i="10"/>
  <c r="E8" i="10"/>
  <c r="C9" i="10"/>
  <c r="D9" i="10"/>
  <c r="E9" i="10"/>
  <c r="C10" i="10"/>
  <c r="D10" i="10"/>
  <c r="E10" i="10"/>
  <c r="C11" i="10"/>
  <c r="E11" i="10" s="1"/>
  <c r="D11" i="10"/>
  <c r="C12" i="10"/>
  <c r="D12" i="10"/>
  <c r="E12" i="10"/>
  <c r="C13" i="10"/>
  <c r="D13" i="10"/>
  <c r="E13" i="10"/>
  <c r="C14" i="10"/>
  <c r="E14" i="10" s="1"/>
  <c r="D14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C19" i="10"/>
  <c r="E19" i="10" s="1"/>
  <c r="D19" i="10"/>
  <c r="D2" i="10"/>
  <c r="C2" i="10"/>
  <c r="E2" i="10" s="1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3" i="8"/>
  <c r="C4" i="8"/>
  <c r="C5" i="8"/>
  <c r="C2" i="8"/>
  <c r="C2" i="7"/>
  <c r="E2" i="7" s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  <c r="C17" i="7"/>
  <c r="C18" i="7"/>
  <c r="C19" i="7"/>
  <c r="C14" i="7"/>
  <c r="C15" i="7"/>
  <c r="C16" i="7"/>
  <c r="C11" i="7"/>
  <c r="C12" i="7"/>
  <c r="C13" i="7"/>
  <c r="C8" i="7"/>
  <c r="C9" i="7"/>
  <c r="C10" i="7"/>
  <c r="C5" i="7"/>
  <c r="C6" i="7"/>
  <c r="C7" i="7"/>
  <c r="C3" i="7"/>
  <c r="C4" i="7"/>
  <c r="D26" i="15"/>
  <c r="D19" i="15"/>
  <c r="J15" i="11"/>
  <c r="I15" i="11"/>
  <c r="J15" i="10"/>
  <c r="I15" i="10"/>
  <c r="J20" i="11"/>
  <c r="I20" i="11"/>
  <c r="J19" i="11"/>
  <c r="I19" i="11"/>
  <c r="J18" i="11"/>
  <c r="I18" i="11"/>
  <c r="J17" i="11"/>
  <c r="I17" i="11"/>
  <c r="J16" i="11"/>
  <c r="I16" i="11"/>
  <c r="I21" i="11" s="1"/>
  <c r="I17" i="10"/>
  <c r="I18" i="10"/>
  <c r="I19" i="10"/>
  <c r="I20" i="10"/>
  <c r="I16" i="10"/>
  <c r="I21" i="10" s="1"/>
  <c r="J16" i="10"/>
  <c r="J17" i="10"/>
  <c r="J18" i="10"/>
  <c r="J21" i="10" s="1"/>
  <c r="J20" i="10"/>
  <c r="J19" i="10"/>
  <c r="I33" i="7"/>
  <c r="I34" i="7"/>
  <c r="I35" i="7"/>
  <c r="I36" i="7"/>
  <c r="I32" i="7"/>
  <c r="J36" i="7"/>
  <c r="J35" i="7"/>
  <c r="J34" i="7"/>
  <c r="J33" i="7"/>
  <c r="J32" i="7"/>
  <c r="I32" i="8"/>
  <c r="I33" i="8"/>
  <c r="I34" i="8"/>
  <c r="I35" i="8"/>
  <c r="I31" i="8"/>
  <c r="H32" i="8"/>
  <c r="H33" i="8"/>
  <c r="H34" i="8"/>
  <c r="H35" i="8"/>
  <c r="H31" i="8"/>
  <c r="I11" i="11"/>
  <c r="I10" i="10"/>
  <c r="I18" i="8"/>
  <c r="I17" i="8"/>
  <c r="I27" i="8"/>
  <c r="I26" i="8"/>
  <c r="I25" i="8"/>
  <c r="I24" i="8"/>
  <c r="I20" i="8"/>
  <c r="I19" i="8"/>
  <c r="M3" i="13" l="1"/>
  <c r="O4" i="13"/>
  <c r="L4" i="13"/>
  <c r="M6" i="13"/>
  <c r="N4" i="13"/>
  <c r="M4" i="13"/>
  <c r="P4" i="13" s="1"/>
  <c r="N5" i="13"/>
  <c r="Q4" i="13"/>
  <c r="L6" i="13"/>
  <c r="O5" i="13"/>
  <c r="O7" i="13"/>
  <c r="M5" i="13"/>
  <c r="M7" i="13"/>
  <c r="L7" i="13"/>
  <c r="N7" i="13"/>
  <c r="N6" i="13"/>
  <c r="N8" i="13"/>
  <c r="L5" i="13"/>
  <c r="L8" i="13"/>
  <c r="M8" i="13"/>
  <c r="O6" i="13"/>
  <c r="O8" i="13"/>
  <c r="O3" i="13"/>
  <c r="N3" i="13"/>
  <c r="P3" i="13" s="1"/>
  <c r="L3" i="13"/>
  <c r="M2" i="13"/>
  <c r="N2" i="13"/>
  <c r="O2" i="13"/>
  <c r="L2" i="13"/>
  <c r="J21" i="11"/>
  <c r="P5" i="13" l="1"/>
  <c r="Q6" i="13"/>
  <c r="Q2" i="13"/>
  <c r="Q5" i="13"/>
  <c r="Q8" i="13"/>
  <c r="Q7" i="13"/>
  <c r="P6" i="13"/>
  <c r="P7" i="13"/>
  <c r="P8" i="13"/>
  <c r="Q3" i="13"/>
  <c r="P2" i="13"/>
</calcChain>
</file>

<file path=xl/sharedStrings.xml><?xml version="1.0" encoding="utf-8"?>
<sst xmlns="http://schemas.openxmlformats.org/spreadsheetml/2006/main" count="1043" uniqueCount="133">
  <si>
    <t>Marca temporal</t>
  </si>
  <si>
    <t>Nivel de Estado de Ánimo. Marque la opción que más se ajuste a cómo se siente en las siguientes categorías: [Nivel de relajación]</t>
  </si>
  <si>
    <t>Nivel de Estado de Ánimo. Marque la opción que más se ajuste a cómo se siente en las siguientes categorías: [Nivel de estrés]</t>
  </si>
  <si>
    <t>Nivel de Estado de Ánimo. Marque la opción que más se ajuste a cómo se siente en las siguientes categorías: [Nivel de enojo]</t>
  </si>
  <si>
    <t>Nivel de Estado de Ánimo. Marque la opción que más se ajuste a cómo se siente en las siguientes categorías: [Nivel de disgusto]</t>
  </si>
  <si>
    <t>¿Qué emociones predominan en su estado emocional actual?</t>
  </si>
  <si>
    <t>4. Alto</t>
  </si>
  <si>
    <t>3. Medio</t>
  </si>
  <si>
    <t>2. Bajo</t>
  </si>
  <si>
    <t>Ansiedad, Angustia, Emoción, Alegría</t>
  </si>
  <si>
    <t>1. Muy bajo</t>
  </si>
  <si>
    <t>Emoción, Alegría</t>
  </si>
  <si>
    <t>Alegría</t>
  </si>
  <si>
    <t>Emoción</t>
  </si>
  <si>
    <t>Ansiedad, Emoción</t>
  </si>
  <si>
    <t>Ansiedad, Alegría</t>
  </si>
  <si>
    <t>Aburrimiento</t>
  </si>
  <si>
    <t>Ninguna</t>
  </si>
  <si>
    <t>Ansiedad, Aburrimiento, Emoción</t>
  </si>
  <si>
    <t>Angustia, Emoción, Alegría</t>
  </si>
  <si>
    <t>5. Muy alto</t>
  </si>
  <si>
    <t>Ansiedad, Aburrimiento</t>
  </si>
  <si>
    <t>Ansiedad, Angustia, Aburrimiento</t>
  </si>
  <si>
    <t>Ansiedad, Angustia, Emoción</t>
  </si>
  <si>
    <t>Aburrimiento, Alegría</t>
  </si>
  <si>
    <t>Edad</t>
  </si>
  <si>
    <t>Género</t>
  </si>
  <si>
    <t>Indique el estudio realizado.</t>
  </si>
  <si>
    <t>¿Qué emociones predominaron durante este experimento?</t>
  </si>
  <si>
    <t>¿Tiene algún padecimiento del sueño?</t>
  </si>
  <si>
    <t>Generalmente, ¿duerme y se despierta a la misma hora todos los días (incluidos fines de semana)?</t>
  </si>
  <si>
    <t>Indique cuántas horas generalmente duerme.</t>
  </si>
  <si>
    <t>En la escala del 1 al 5, generalmente su habitación mantiene un ambiente silencioso, oscuro, y relajante.</t>
  </si>
  <si>
    <t>En la escala del 1 al 5, generalmente utiliza dispositivos electrónicos al menos una hora antes de ir a dormir.</t>
  </si>
  <si>
    <t>En la escala del 1 al 5, generalmente consume comidas abundantes, cafeína y/o alcohol antes de dormir.</t>
  </si>
  <si>
    <t>Descripción/observaciones relevantes de los hábitos de sueño del individuo.</t>
  </si>
  <si>
    <t>Percepción general de los pulsos binaurales.</t>
  </si>
  <si>
    <t>Preferencia en la intensidad del pulso.</t>
  </si>
  <si>
    <t>En la escala del 1 al 5, considera que los pulsos binaurales tuvieron algún efecto en su nivel de concentración.</t>
  </si>
  <si>
    <t>En la escala del 1 al 5, considera que los pulsos binaurales tuvieron algún efecto en su estado de ánimo actual.</t>
  </si>
  <si>
    <t>Comentarios adicionales del estudio.</t>
  </si>
  <si>
    <t>Efecto de los pulsos binaurales en el sueño.</t>
  </si>
  <si>
    <t>En la escala del 1 al 5, los pulsos binaurales tuvieron algún efecto en su estado de relajación.</t>
  </si>
  <si>
    <t>En la escala del 1 al 5, los pulsos binaurales tuvieron algún efecto para conciliar el sueño más rápidamente.</t>
  </si>
  <si>
    <t>En la escala del 1 al 5, los pulsos binaurales tuvieron algún efecto en su calidad del sueño.</t>
  </si>
  <si>
    <t>18 años a 24 años</t>
  </si>
  <si>
    <t>Femenino</t>
  </si>
  <si>
    <t>Estudio de concentración/estado de ánimo</t>
  </si>
  <si>
    <t>Ansiedad, Angustia</t>
  </si>
  <si>
    <t>El sonido fue agradable</t>
  </si>
  <si>
    <t>Tenue</t>
  </si>
  <si>
    <t>me dolio la cabeza, me siento mareada y con mucha angustia</t>
  </si>
  <si>
    <t>25 años a 34 años</t>
  </si>
  <si>
    <t>El sonido fue molesto/estresante</t>
  </si>
  <si>
    <t>En el primer intento bien solamente dolor en el brazo derecho, considero que fue por el espacio. En el segundo intento el sonido fue molesto y me distraía, sigue el dolor en el brazo. El asiento no fue el mejor y el mouse no tenia mouse pad.</t>
  </si>
  <si>
    <t>45 años a 54 años</t>
  </si>
  <si>
    <t>Indiferente</t>
  </si>
  <si>
    <t>El mouse me estresó porque no marcaba</t>
  </si>
  <si>
    <t>Masculino</t>
  </si>
  <si>
    <t>Medio</t>
  </si>
  <si>
    <t>Alto</t>
  </si>
  <si>
    <t>Las operaciones estaban muy dificiles, otra emocion experimentada fue la decepcion de no poder obtener buenos resultados en las operaciones, frustracion alta</t>
  </si>
  <si>
    <t xml:space="preserve">Me ayudó a relajarme </t>
  </si>
  <si>
    <t>Se sintieron agradables los pulsos</t>
  </si>
  <si>
    <t>Estudio del sueño</t>
  </si>
  <si>
    <t>No</t>
  </si>
  <si>
    <t>Sí</t>
  </si>
  <si>
    <t>5 - 6 horas</t>
  </si>
  <si>
    <t>Los sonidos ayudaron a dormir.</t>
  </si>
  <si>
    <t xml:space="preserve">Al despertar no me sentía cansado ni tampoco sentía sensación de seguir con sueño </t>
  </si>
  <si>
    <t>Ansiedad</t>
  </si>
  <si>
    <t>No.</t>
  </si>
  <si>
    <t>Row Labels</t>
  </si>
  <si>
    <t>Grand Total</t>
  </si>
  <si>
    <t>Count of Edad</t>
  </si>
  <si>
    <t>Count of Género</t>
  </si>
  <si>
    <t>Bajo</t>
  </si>
  <si>
    <t>Nivel de relajación Antes</t>
  </si>
  <si>
    <t>Nivel de relajacion Después</t>
  </si>
  <si>
    <t>Estado</t>
  </si>
  <si>
    <t>Valor</t>
  </si>
  <si>
    <t>Count of Nivel de relajacion Después</t>
  </si>
  <si>
    <t>Count of Estado</t>
  </si>
  <si>
    <t>Count of Valor</t>
  </si>
  <si>
    <t>Count of Nivel de relajación Antes</t>
  </si>
  <si>
    <t>Decremento</t>
  </si>
  <si>
    <t>Sin cambio</t>
  </si>
  <si>
    <t>Incremento</t>
  </si>
  <si>
    <t>Menos 1 nivel</t>
  </si>
  <si>
    <t>Más 1 nivel</t>
  </si>
  <si>
    <t>Más 2 niveles</t>
  </si>
  <si>
    <t>Menos 2 niveles</t>
  </si>
  <si>
    <t>Nivel de estrés Antes</t>
  </si>
  <si>
    <t>Nivel de estrés Después</t>
  </si>
  <si>
    <t>Count of Nivel de estrés Antes</t>
  </si>
  <si>
    <t>Count of Nivel de estrés Después</t>
  </si>
  <si>
    <t>Escala</t>
  </si>
  <si>
    <t>Nivel de estrés (antes)</t>
  </si>
  <si>
    <t>Nivel de estrés (después)</t>
  </si>
  <si>
    <t>Muy bajo</t>
  </si>
  <si>
    <t>Muy alto</t>
  </si>
  <si>
    <t>Nivel de relajación (antes)</t>
  </si>
  <si>
    <t>Nivel de relajación (después)</t>
  </si>
  <si>
    <t>Más 4 niveles</t>
  </si>
  <si>
    <t>Nivel de disgusto (antes)</t>
  </si>
  <si>
    <t>Nivel de disgusto (después)</t>
  </si>
  <si>
    <t>Más 3 niveles</t>
  </si>
  <si>
    <t>Tristeza</t>
  </si>
  <si>
    <t>Angustia</t>
  </si>
  <si>
    <t>Antes</t>
  </si>
  <si>
    <t>Después</t>
  </si>
  <si>
    <t>Presente solo antes</t>
  </si>
  <si>
    <t>Presente solo después</t>
  </si>
  <si>
    <t>Presente antes y después</t>
  </si>
  <si>
    <t>N/A</t>
  </si>
  <si>
    <t>Ambos</t>
  </si>
  <si>
    <t>TOTAL</t>
  </si>
  <si>
    <t>Me ayudó a relajarme</t>
  </si>
  <si>
    <t>Count of Percepción general de los pulsos binaurales.</t>
  </si>
  <si>
    <t>Count of Preferencia en la intensidad del pulso.</t>
  </si>
  <si>
    <t>Efecto en nivel de concentración.</t>
  </si>
  <si>
    <t>Efecto en estado de ánimo actual.</t>
  </si>
  <si>
    <t>Count of Efecto en nivel de concentración.</t>
  </si>
  <si>
    <t>Count of Efecto en estado de ánimo actual.</t>
  </si>
  <si>
    <t>Impacto leve</t>
  </si>
  <si>
    <t>Impacto moderado</t>
  </si>
  <si>
    <t>Impacto significativo</t>
  </si>
  <si>
    <t>(Multiple Items)</t>
  </si>
  <si>
    <t>Nivel de enojo (después)</t>
  </si>
  <si>
    <t>Nivel de enojo (antes)</t>
  </si>
  <si>
    <t>Nivel</t>
  </si>
  <si>
    <t>Valor Numérico</t>
  </si>
  <si>
    <t>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</si>
</sst>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Microsoft Sans Serif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5" fillId="3" borderId="0" xfId="0" applyFont="1" applyFill="1"/>
    <xf numFmtId="0" fontId="4" fillId="4" borderId="0" xfId="0" applyFont="1" applyFill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vertical="center"/>
    </xf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[Valoración del impacto de los pulsos binaurales.xlsx]Genero!PivotTable13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Genero!$B$3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FE-4164-A6E9-9D3F466EB5E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FE-4164-A6E9-9D3F466EB5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Genero!$A$4:$A$6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Genero!$B$4:$B$6</c:f>
              <c:numCache>
                <c:formatCode>General</c:formatCode>
                <c:ptCount val="2"/>
                <c:pt idx="0">
                  <c:v>7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C-4C7C-9125-968F00C787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[Valoración del impacto de los pulsos binaurales.xlsx]Nivel de enojo!PivotTable16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Cantidad</a:t>
            </a:r>
            <a:r>
              <a:rPr lang="en-US" baseline="0"/>
              <a:t> de niveles variados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'Nivel de enojo'!$H$8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enojo'!$G$9:$G$13</c:f>
              <c:strCache>
                <c:ptCount val="4"/>
                <c:pt idx="0">
                  <c:v>Menos 1 nivel</c:v>
                </c:pt>
                <c:pt idx="1">
                  <c:v>Sin cambio</c:v>
                </c:pt>
                <c:pt idx="2">
                  <c:v>Más 2 niveles</c:v>
                </c:pt>
                <c:pt idx="3">
                  <c:v>Más 4 niveles</c:v>
                </c:pt>
              </c:strCache>
            </c:strRef>
          </c:cat>
          <c:val>
            <c:numRef>
              <c:f>'Nivel de enojo'!$H$9:$H$13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C-4CD0-BD05-53117D74F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5482176"/>
        <c:axId val="993317296"/>
      </c:barChart>
      <c:catAx>
        <c:axId val="12854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variabilidad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993317296"/>
        <c:crosses val="autoZero"/>
        <c:auto val="1"/>
        <c:lblAlgn val="ctr"/>
        <c:lblOffset val="100"/>
        <c:noMultiLvlLbl val="0"/>
      </c:catAx>
      <c:valAx>
        <c:axId val="9933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participantes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548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Impacto en el nivel de enojo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'Nivel de enojo'!$I$15</c:f>
              <c:strCache>
                <c:ptCount val="1"/>
                <c:pt idx="0">
                  <c:v>Nivel de enojo (antes)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enojo'!$G$16:$G$20</c:f>
              <c:strCache>
                <c:ptCount val="5"/>
                <c:pt idx="0">
                  <c:v>Muy bajo</c:v>
                </c:pt>
                <c:pt idx="1">
                  <c:v>Bajo</c:v>
                </c:pt>
                <c:pt idx="2">
                  <c:v>Medio</c:v>
                </c:pt>
                <c:pt idx="3">
                  <c:v>Alto</c:v>
                </c:pt>
                <c:pt idx="4">
                  <c:v>Muy alto</c:v>
                </c:pt>
              </c:strCache>
            </c:strRef>
          </c:cat>
          <c:val>
            <c:numRef>
              <c:f>'Nivel de enojo'!$I$16:$I$20</c:f>
              <c:numCache>
                <c:formatCode>General</c:formatCode>
                <c:ptCount val="5"/>
                <c:pt idx="0">
                  <c:v>13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0-4981-83CB-F5F5F4FB81F3}"/>
            </c:ext>
          </c:extLst>
        </c:ser>
        <c:ser>
          <c:idx val="1"/>
          <c:order val="1"/>
          <c:tx>
            <c:strRef>
              <c:f>'Nivel de enojo'!$J$15</c:f>
              <c:strCache>
                <c:ptCount val="1"/>
                <c:pt idx="0">
                  <c:v>Nivel de enojo (después)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enojo'!$G$16:$G$20</c:f>
              <c:strCache>
                <c:ptCount val="5"/>
                <c:pt idx="0">
                  <c:v>Muy bajo</c:v>
                </c:pt>
                <c:pt idx="1">
                  <c:v>Bajo</c:v>
                </c:pt>
                <c:pt idx="2">
                  <c:v>Medio</c:v>
                </c:pt>
                <c:pt idx="3">
                  <c:v>Alto</c:v>
                </c:pt>
                <c:pt idx="4">
                  <c:v>Muy alto</c:v>
                </c:pt>
              </c:strCache>
            </c:strRef>
          </c:cat>
          <c:val>
            <c:numRef>
              <c:f>'Nivel de enojo'!$J$16:$J$20</c:f>
              <c:numCache>
                <c:formatCode>General</c:formatCode>
                <c:ptCount val="5"/>
                <c:pt idx="0">
                  <c:v>13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0-4981-83CB-F5F5F4FB8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0589952"/>
        <c:axId val="1286318928"/>
      </c:barChart>
      <c:catAx>
        <c:axId val="13405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Nivel de enojo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6318928"/>
        <c:crosses val="autoZero"/>
        <c:auto val="1"/>
        <c:lblAlgn val="ctr"/>
        <c:lblOffset val="100"/>
        <c:noMultiLvlLbl val="0"/>
      </c:catAx>
      <c:valAx>
        <c:axId val="12863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participantes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3405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[Valoración del impacto de los pulsos binaurales.xlsx]Nivel de disgusto!PivotTable15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Variabilidad en el nivel de disgusto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'Nivel de disgusto'!$H$1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disgusto'!$G$2:$G$5</c:f>
              <c:strCache>
                <c:ptCount val="3"/>
                <c:pt idx="0">
                  <c:v>Decremento</c:v>
                </c:pt>
                <c:pt idx="1">
                  <c:v>Sin cambio</c:v>
                </c:pt>
                <c:pt idx="2">
                  <c:v>Incremento</c:v>
                </c:pt>
              </c:strCache>
            </c:strRef>
          </c:cat>
          <c:val>
            <c:numRef>
              <c:f>'Nivel de disgusto'!$H$2:$H$5</c:f>
              <c:numCache>
                <c:formatCode>General</c:formatCode>
                <c:ptCount val="3"/>
                <c:pt idx="0">
                  <c:v>3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C-49F2-849F-49CCAC78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83896816"/>
        <c:axId val="1101211792"/>
      </c:barChart>
      <c:catAx>
        <c:axId val="12838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Nivel de variabilidad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101211792"/>
        <c:crosses val="autoZero"/>
        <c:auto val="1"/>
        <c:lblAlgn val="ctr"/>
        <c:lblOffset val="100"/>
        <c:noMultiLvlLbl val="0"/>
      </c:catAx>
      <c:valAx>
        <c:axId val="11012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participantes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38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[Valoración del impacto de los pulsos binaurales.xlsx]Nivel de disgusto!PivotTable16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Cantidad</a:t>
            </a:r>
            <a:r>
              <a:rPr lang="en-US" baseline="0"/>
              <a:t> de niveles variados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'Nivel de disgusto'!$H$8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disgusto'!$G$9:$G$14</c:f>
              <c:strCache>
                <c:ptCount val="5"/>
                <c:pt idx="0">
                  <c:v>Menos 2 niveles</c:v>
                </c:pt>
                <c:pt idx="1">
                  <c:v>Menos 1 nivel</c:v>
                </c:pt>
                <c:pt idx="2">
                  <c:v>Sin cambio</c:v>
                </c:pt>
                <c:pt idx="3">
                  <c:v>Más 1 nivel</c:v>
                </c:pt>
                <c:pt idx="4">
                  <c:v>Más 3 niveles</c:v>
                </c:pt>
              </c:strCache>
            </c:strRef>
          </c:cat>
          <c:val>
            <c:numRef>
              <c:f>'Nivel de disgusto'!$H$9:$H$14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6-4448-A228-8D1F8762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5482176"/>
        <c:axId val="993317296"/>
      </c:barChart>
      <c:catAx>
        <c:axId val="12854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variabilidad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993317296"/>
        <c:crosses val="autoZero"/>
        <c:auto val="1"/>
        <c:lblAlgn val="ctr"/>
        <c:lblOffset val="100"/>
        <c:noMultiLvlLbl val="0"/>
      </c:catAx>
      <c:valAx>
        <c:axId val="9933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participantes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548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Impacto en el nivel de disgusto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'Nivel de disgusto'!$I$15</c:f>
              <c:strCache>
                <c:ptCount val="1"/>
                <c:pt idx="0">
                  <c:v>Nivel de disgusto (antes)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disgusto'!$G$16:$G$20</c:f>
              <c:strCache>
                <c:ptCount val="5"/>
                <c:pt idx="0">
                  <c:v>Muy bajo</c:v>
                </c:pt>
                <c:pt idx="1">
                  <c:v>Bajo</c:v>
                </c:pt>
                <c:pt idx="2">
                  <c:v>Medio</c:v>
                </c:pt>
                <c:pt idx="3">
                  <c:v>Alto</c:v>
                </c:pt>
                <c:pt idx="4">
                  <c:v>Muy alto</c:v>
                </c:pt>
              </c:strCache>
            </c:strRef>
          </c:cat>
          <c:val>
            <c:numRef>
              <c:f>'Nivel de disgusto'!$I$16:$I$20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E-4C5C-8E4C-D5C41611B88E}"/>
            </c:ext>
          </c:extLst>
        </c:ser>
        <c:ser>
          <c:idx val="1"/>
          <c:order val="1"/>
          <c:tx>
            <c:strRef>
              <c:f>'Nivel de disgusto'!$J$15</c:f>
              <c:strCache>
                <c:ptCount val="1"/>
                <c:pt idx="0">
                  <c:v>Nivel de disgusto (después)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disgusto'!$G$16:$G$20</c:f>
              <c:strCache>
                <c:ptCount val="5"/>
                <c:pt idx="0">
                  <c:v>Muy bajo</c:v>
                </c:pt>
                <c:pt idx="1">
                  <c:v>Bajo</c:v>
                </c:pt>
                <c:pt idx="2">
                  <c:v>Medio</c:v>
                </c:pt>
                <c:pt idx="3">
                  <c:v>Alto</c:v>
                </c:pt>
                <c:pt idx="4">
                  <c:v>Muy alto</c:v>
                </c:pt>
              </c:strCache>
            </c:strRef>
          </c:cat>
          <c:val>
            <c:numRef>
              <c:f>'Nivel de disgusto'!$J$16:$J$20</c:f>
              <c:numCache>
                <c:formatCode>General</c:formatCode>
                <c:ptCount val="5"/>
                <c:pt idx="0">
                  <c:v>12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E-4C5C-8E4C-D5C41611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0589952"/>
        <c:axId val="1286318928"/>
      </c:barChart>
      <c:catAx>
        <c:axId val="13405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Nivel de disgusto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6318928"/>
        <c:crosses val="autoZero"/>
        <c:auto val="1"/>
        <c:lblAlgn val="ctr"/>
        <c:lblOffset val="100"/>
        <c:noMultiLvlLbl val="0"/>
      </c:catAx>
      <c:valAx>
        <c:axId val="12863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participantes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3405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[Valoración del impacto de los pulsos binaurales.xlsx]Impacto!PivotTable40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Percepción</a:t>
            </a:r>
            <a:r>
              <a:rPr lang="en-US" baseline="0"/>
              <a:t> general de los pulsos binaurales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Impacto!$B$3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B6-4D7E-A515-ABC9610D9F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2B6-4D7E-A515-ABC9610D9F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2B6-4D7E-A515-ABC9610D9F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Impacto!$A$4:$A$7</c:f>
              <c:strCache>
                <c:ptCount val="3"/>
                <c:pt idx="0">
                  <c:v>El sonido fue agradable</c:v>
                </c:pt>
                <c:pt idx="1">
                  <c:v>El sonido fue molesto/estresante</c:v>
                </c:pt>
                <c:pt idx="2">
                  <c:v>Indiferente</c:v>
                </c:pt>
              </c:strCache>
            </c:strRef>
          </c:cat>
          <c:val>
            <c:numRef>
              <c:f>Impacto!$B$4:$B$7</c:f>
              <c:numCache>
                <c:formatCode>General</c:formatCode>
                <c:ptCount val="3"/>
                <c:pt idx="0">
                  <c:v>14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2-4DFF-B7AB-A4E398F17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pivotSource>
    <c:name>[Valoración del impacto de los pulsos binaurales.xlsx]Impacto!PivotTable41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Preferencia en la intensidad del pulso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Impacto!$B$9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Impacto!$A$10:$A$13</c:f>
              <c:strCache>
                <c:ptCount val="3"/>
                <c:pt idx="0">
                  <c:v>Alto</c:v>
                </c:pt>
                <c:pt idx="1">
                  <c:v>Medio</c:v>
                </c:pt>
                <c:pt idx="2">
                  <c:v>Tenue</c:v>
                </c:pt>
              </c:strCache>
            </c:strRef>
          </c:cat>
          <c:val>
            <c:numRef>
              <c:f>Impacto!$B$10:$B$13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6-4448-A228-8D1F8762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5482176"/>
        <c:axId val="993317296"/>
      </c:barChart>
      <c:catAx>
        <c:axId val="12854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/>
                  <a:t>Nivel de volumen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993317296"/>
        <c:crosses val="autoZero"/>
        <c:auto val="1"/>
        <c:lblAlgn val="ctr"/>
        <c:lblOffset val="100"/>
        <c:noMultiLvlLbl val="0"/>
      </c:catAx>
      <c:valAx>
        <c:axId val="9933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/>
                  <a:t>Cantidad de participantes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548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Impacto en el nivel de concentración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20-4CC6-9D9B-C20DA2D4EE8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20-4CC6-9D9B-C20DA2D4EE8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20-4CC6-9D9B-C20DA2D4E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Impacto!$C$16:$C$18</c:f>
              <c:strCache>
                <c:ptCount val="3"/>
                <c:pt idx="0">
                  <c:v>Impacto leve</c:v>
                </c:pt>
                <c:pt idx="1">
                  <c:v>Impacto moderado</c:v>
                </c:pt>
                <c:pt idx="2">
                  <c:v>Impacto significativo</c:v>
                </c:pt>
              </c:strCache>
            </c:strRef>
          </c:cat>
          <c:val>
            <c:numRef>
              <c:f>Impacto!$D$16:$D$18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2-4DFF-B7AB-A4E398F17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Impacto</a:t>
            </a:r>
            <a:r>
              <a:rPr lang="en-US" baseline="0"/>
              <a:t> en el estado de ánimo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9-4D3E-B1C0-6897AC1821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49-4D3E-B1C0-6897AC1821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49-4D3E-B1C0-6897AC1821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Impacto!$C$23:$C$25</c:f>
              <c:strCache>
                <c:ptCount val="3"/>
                <c:pt idx="0">
                  <c:v>Impacto leve</c:v>
                </c:pt>
                <c:pt idx="1">
                  <c:v>Impacto moderado</c:v>
                </c:pt>
                <c:pt idx="2">
                  <c:v>Impacto significativo</c:v>
                </c:pt>
              </c:strCache>
            </c:strRef>
          </c:cat>
          <c:val>
            <c:numRef>
              <c:f>Impacto!$D$23:$D$25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2-4DFF-B7AB-A4E398F17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[Valoración del impacto de los pulsos binaurales.xlsx]Edad!PivotTable14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Edad!$B$3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24-4008-8CCE-5060BDCD1D2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24-4008-8CCE-5060BDCD1D2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24-4008-8CCE-5060BDCD1D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Edad!$A$4:$A$7</c:f>
              <c:strCache>
                <c:ptCount val="3"/>
                <c:pt idx="0">
                  <c:v>18 años a 24 años</c:v>
                </c:pt>
                <c:pt idx="1">
                  <c:v>25 años a 34 años</c:v>
                </c:pt>
                <c:pt idx="2">
                  <c:v>45 años a 54 años</c:v>
                </c:pt>
              </c:strCache>
            </c:strRef>
          </c:cat>
          <c:val>
            <c:numRef>
              <c:f>Edad!$B$4:$B$7</c:f>
              <c:numCache>
                <c:formatCode>General</c:formatCode>
                <c:ptCount val="3"/>
                <c:pt idx="0">
                  <c:v>15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2-4DFF-B7AB-A4E398F17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[Valoración del impacto de los pulsos binaurales.xlsx]Nivel de relajación!PivotTable15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Variabilidad en el nivel de relajación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'Nivel de relajación'!$H$1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relajación'!$G$2:$G$5</c:f>
              <c:strCache>
                <c:ptCount val="3"/>
                <c:pt idx="0">
                  <c:v>Decremento</c:v>
                </c:pt>
                <c:pt idx="1">
                  <c:v>Sin cambio</c:v>
                </c:pt>
                <c:pt idx="2">
                  <c:v>Incremento</c:v>
                </c:pt>
              </c:strCache>
            </c:strRef>
          </c:cat>
          <c:val>
            <c:numRef>
              <c:f>'Nivel de relajación'!$H$2:$H$5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8-4A05-8860-746DC0CA6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83896816"/>
        <c:axId val="1101211792"/>
      </c:barChart>
      <c:catAx>
        <c:axId val="12838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Nivel de variabilidad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101211792"/>
        <c:crosses val="autoZero"/>
        <c:auto val="1"/>
        <c:lblAlgn val="ctr"/>
        <c:lblOffset val="100"/>
        <c:noMultiLvlLbl val="0"/>
      </c:catAx>
      <c:valAx>
        <c:axId val="11012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participantes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38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[Valoración del impacto de los pulsos binaurales.xlsx]Nivel de relajación!PivotTable16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Cantidad</a:t>
            </a:r>
            <a:r>
              <a:rPr lang="en-US" baseline="0"/>
              <a:t> de niveles variados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'Nivel de relajación'!$H$8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relajación'!$G$9:$G$14</c:f>
              <c:strCache>
                <c:ptCount val="5"/>
                <c:pt idx="0">
                  <c:v>Menos 2 niveles</c:v>
                </c:pt>
                <c:pt idx="1">
                  <c:v>Menos 1 nivel</c:v>
                </c:pt>
                <c:pt idx="2">
                  <c:v>Sin cambio</c:v>
                </c:pt>
                <c:pt idx="3">
                  <c:v>Más 1 nivel</c:v>
                </c:pt>
                <c:pt idx="4">
                  <c:v>Más 2 niveles</c:v>
                </c:pt>
              </c:strCache>
            </c:strRef>
          </c:cat>
          <c:val>
            <c:numRef>
              <c:f>'Nivel de relajación'!$H$9:$H$14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7-4743-B832-3423CFB77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5482176"/>
        <c:axId val="993317296"/>
      </c:barChart>
      <c:catAx>
        <c:axId val="12854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variabilidad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993317296"/>
        <c:crosses val="autoZero"/>
        <c:auto val="1"/>
        <c:lblAlgn val="ctr"/>
        <c:lblOffset val="100"/>
        <c:noMultiLvlLbl val="0"/>
      </c:catAx>
      <c:valAx>
        <c:axId val="9933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548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Impacto en el nivel de relajación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'Nivel de relajación'!$I$31</c:f>
              <c:strCache>
                <c:ptCount val="1"/>
                <c:pt idx="0">
                  <c:v>Nivel de relajación (antes)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estrés'!$F$31:$F$35</c:f>
              <c:strCache>
                <c:ptCount val="5"/>
                <c:pt idx="0">
                  <c:v>Muy bajo</c:v>
                </c:pt>
                <c:pt idx="1">
                  <c:v>Bajo</c:v>
                </c:pt>
                <c:pt idx="2">
                  <c:v>Medio</c:v>
                </c:pt>
                <c:pt idx="3">
                  <c:v>Alto</c:v>
                </c:pt>
                <c:pt idx="4">
                  <c:v>Muy alto</c:v>
                </c:pt>
              </c:strCache>
            </c:strRef>
          </c:cat>
          <c:val>
            <c:numRef>
              <c:f>'Nivel de relajación'!$I$32:$I$36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2-4582-B992-1197D951F62E}"/>
            </c:ext>
          </c:extLst>
        </c:ser>
        <c:ser>
          <c:idx val="1"/>
          <c:order val="1"/>
          <c:tx>
            <c:strRef>
              <c:f>'Nivel de relajación'!$J$31</c:f>
              <c:strCache>
                <c:ptCount val="1"/>
                <c:pt idx="0">
                  <c:v>Nivel de relajación (después)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estrés'!$F$31:$F$35</c:f>
              <c:strCache>
                <c:ptCount val="5"/>
                <c:pt idx="0">
                  <c:v>Muy bajo</c:v>
                </c:pt>
                <c:pt idx="1">
                  <c:v>Bajo</c:v>
                </c:pt>
                <c:pt idx="2">
                  <c:v>Medio</c:v>
                </c:pt>
                <c:pt idx="3">
                  <c:v>Alto</c:v>
                </c:pt>
                <c:pt idx="4">
                  <c:v>Muy alto</c:v>
                </c:pt>
              </c:strCache>
            </c:strRef>
          </c:cat>
          <c:val>
            <c:numRef>
              <c:f>'Nivel de relajación'!$J$32:$J$36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2-4582-B992-1197D951F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0589952"/>
        <c:axId val="1286318928"/>
      </c:barChart>
      <c:catAx>
        <c:axId val="13405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Nivel de relajación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6318928"/>
        <c:crosses val="autoZero"/>
        <c:auto val="1"/>
        <c:lblAlgn val="ctr"/>
        <c:lblOffset val="100"/>
        <c:noMultiLvlLbl val="0"/>
      </c:catAx>
      <c:valAx>
        <c:axId val="12863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participantes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3405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[Valoración del impacto de los pulsos binaurales.xlsx]Nivel de estrés!PivotTable15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Variabilidad en el nivel de estrés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'Nivel de estrés'!$H$1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estrés'!$G$2:$G$5</c:f>
              <c:strCache>
                <c:ptCount val="3"/>
                <c:pt idx="0">
                  <c:v>Decremento</c:v>
                </c:pt>
                <c:pt idx="1">
                  <c:v>Sin cambio</c:v>
                </c:pt>
                <c:pt idx="2">
                  <c:v>Incremento</c:v>
                </c:pt>
              </c:strCache>
            </c:strRef>
          </c:cat>
          <c:val>
            <c:numRef>
              <c:f>'Nivel de estrés'!$H$2:$H$5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F-44AF-B18F-E3AE5557C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83896816"/>
        <c:axId val="1101211792"/>
      </c:barChart>
      <c:catAx>
        <c:axId val="12838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Nivel de variabilidad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101211792"/>
        <c:crosses val="autoZero"/>
        <c:auto val="1"/>
        <c:lblAlgn val="ctr"/>
        <c:lblOffset val="100"/>
        <c:noMultiLvlLbl val="0"/>
      </c:catAx>
      <c:valAx>
        <c:axId val="11012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participantes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38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[Valoración del impacto de los pulsos binaurales.xlsx]Nivel de estrés!PivotTable16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Cantidad</a:t>
            </a:r>
            <a:r>
              <a:rPr lang="en-US" baseline="0"/>
              <a:t> de niveles variados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'Nivel de estrés'!$H$8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estrés'!$G$9:$G$14</c:f>
              <c:strCache>
                <c:ptCount val="5"/>
                <c:pt idx="0">
                  <c:v>Menos 2 niveles</c:v>
                </c:pt>
                <c:pt idx="1">
                  <c:v>Menos 1 nivel</c:v>
                </c:pt>
                <c:pt idx="2">
                  <c:v>Sin cambio</c:v>
                </c:pt>
                <c:pt idx="3">
                  <c:v>Más 1 nivel</c:v>
                </c:pt>
                <c:pt idx="4">
                  <c:v>Más 2 niveles</c:v>
                </c:pt>
              </c:strCache>
            </c:strRef>
          </c:cat>
          <c:val>
            <c:numRef>
              <c:f>'Nivel de estrés'!$H$9:$H$14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D-42BB-9799-C64DB707D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5482176"/>
        <c:axId val="993317296"/>
      </c:barChart>
      <c:catAx>
        <c:axId val="12854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variabilidad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993317296"/>
        <c:crosses val="autoZero"/>
        <c:auto val="1"/>
        <c:lblAlgn val="ctr"/>
        <c:lblOffset val="100"/>
        <c:noMultiLvlLbl val="0"/>
      </c:catAx>
      <c:valAx>
        <c:axId val="9933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participantes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548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Impacto en el nivel de estrés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'Nivel de estrés'!$H$30</c:f>
              <c:strCache>
                <c:ptCount val="1"/>
                <c:pt idx="0">
                  <c:v>Nivel de estrés (antes)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estrés'!$F$31:$F$35</c:f>
              <c:strCache>
                <c:ptCount val="5"/>
                <c:pt idx="0">
                  <c:v>Muy bajo</c:v>
                </c:pt>
                <c:pt idx="1">
                  <c:v>Bajo</c:v>
                </c:pt>
                <c:pt idx="2">
                  <c:v>Medio</c:v>
                </c:pt>
                <c:pt idx="3">
                  <c:v>Alto</c:v>
                </c:pt>
                <c:pt idx="4">
                  <c:v>Muy alto</c:v>
                </c:pt>
              </c:strCache>
            </c:strRef>
          </c:cat>
          <c:val>
            <c:numRef>
              <c:f>'Nivel de estrés'!$H$31:$H$35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2-4AE4-BD5C-6E1FE333921F}"/>
            </c:ext>
          </c:extLst>
        </c:ser>
        <c:ser>
          <c:idx val="1"/>
          <c:order val="1"/>
          <c:tx>
            <c:strRef>
              <c:f>'Nivel de estrés'!$I$30</c:f>
              <c:strCache>
                <c:ptCount val="1"/>
                <c:pt idx="0">
                  <c:v>Nivel de estrés (después)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estrés'!$F$31:$F$35</c:f>
              <c:strCache>
                <c:ptCount val="5"/>
                <c:pt idx="0">
                  <c:v>Muy bajo</c:v>
                </c:pt>
                <c:pt idx="1">
                  <c:v>Bajo</c:v>
                </c:pt>
                <c:pt idx="2">
                  <c:v>Medio</c:v>
                </c:pt>
                <c:pt idx="3">
                  <c:v>Alto</c:v>
                </c:pt>
                <c:pt idx="4">
                  <c:v>Muy alto</c:v>
                </c:pt>
              </c:strCache>
            </c:strRef>
          </c:cat>
          <c:val>
            <c:numRef>
              <c:f>'Nivel de estrés'!$I$31:$I$35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2-4AE4-BD5C-6E1FE3339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0589952"/>
        <c:axId val="1286318928"/>
      </c:barChart>
      <c:catAx>
        <c:axId val="13405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Nivel de estrés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6318928"/>
        <c:crosses val="autoZero"/>
        <c:auto val="1"/>
        <c:lblAlgn val="ctr"/>
        <c:lblOffset val="100"/>
        <c:noMultiLvlLbl val="0"/>
      </c:catAx>
      <c:valAx>
        <c:axId val="12863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participantes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3405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[Valoración del impacto de los pulsos binaurales.xlsx]Nivel de enojo!PivotTable15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Variabilidad en el nivel de enojo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'Nivel de enojo'!$H$1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'Nivel de enojo'!$G$2:$G$5</c:f>
              <c:strCache>
                <c:ptCount val="3"/>
                <c:pt idx="0">
                  <c:v>Decremento</c:v>
                </c:pt>
                <c:pt idx="1">
                  <c:v>Sin cambio</c:v>
                </c:pt>
                <c:pt idx="2">
                  <c:v>Incremento</c:v>
                </c:pt>
              </c:strCache>
            </c:strRef>
          </c:cat>
          <c:val>
            <c:numRef>
              <c:f>'Nivel de enojo'!$H$2:$H$5</c:f>
              <c:numCache>
                <c:formatCode>General</c:formatCode>
                <c:ptCount val="3"/>
                <c:pt idx="0">
                  <c:v>4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E-4117-8654-D2786876F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83896816"/>
        <c:axId val="1101211792"/>
      </c:barChart>
      <c:catAx>
        <c:axId val="12838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Nivel de variabilidad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101211792"/>
        <c:crosses val="autoZero"/>
        <c:auto val="1"/>
        <c:lblAlgn val="ctr"/>
        <c:lblOffset val="100"/>
        <c:noMultiLvlLbl val="0"/>
      </c:catAx>
      <c:valAx>
        <c:axId val="11012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Cantidad de participantes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38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139700</xdr:rowOff>
    </xdr:from>
    <xdr:to>
      <xdr:col>10</xdr:col>
      <xdr:colOff>285750</xdr:colOff>
      <xdr:row>19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99FA69-E6EF-6D7C-66D2-98C59F454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1009650</xdr:colOff>
      <xdr:row>8</xdr:row>
      <xdr:rowOff>44450</xdr:rowOff>
    </xdr:from>
    <xdr:to>
      <xdr:col>6</xdr:col>
      <xdr:colOff>527050</xdr:colOff>
      <xdr:row>25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82679-BE3F-5133-74B6-E17995A43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490765</xdr:colOff>
      <xdr:row>2</xdr:row>
      <xdr:rowOff>79375</xdr:rowOff>
    </xdr:from>
    <xdr:to>
      <xdr:col>19</xdr:col>
      <xdr:colOff>68036</xdr:colOff>
      <xdr:row>16</xdr:row>
      <xdr:rowOff>34018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E1DCE-691A-30B2-1A93-85E9B7F82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282121</xdr:colOff>
      <xdr:row>16</xdr:row>
      <xdr:rowOff>76654</xdr:rowOff>
    </xdr:from>
    <xdr:to>
      <xdr:col>19</xdr:col>
      <xdr:colOff>498929</xdr:colOff>
      <xdr:row>31</xdr:row>
      <xdr:rowOff>124732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237E42-D3A7-DC2A-3BAB-B52F26BA9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249464</xdr:colOff>
      <xdr:row>33</xdr:row>
      <xdr:rowOff>0</xdr:rowOff>
    </xdr:from>
    <xdr:to>
      <xdr:col>19</xdr:col>
      <xdr:colOff>544552</xdr:colOff>
      <xdr:row>50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DFDA01-D830-4715-A545-545420F24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2</xdr:row>
      <xdr:rowOff>0</xdr:rowOff>
    </xdr:from>
    <xdr:to>
      <xdr:col>16</xdr:col>
      <xdr:colOff>504265</xdr:colOff>
      <xdr:row>16</xdr:row>
      <xdr:rowOff>130735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3F672-7358-4108-BDF6-8DDDC00BE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20</xdr:row>
      <xdr:rowOff>133350</xdr:rowOff>
    </xdr:from>
    <xdr:to>
      <xdr:col>17</xdr:col>
      <xdr:colOff>9339</xdr:colOff>
      <xdr:row>35</xdr:row>
      <xdr:rowOff>37353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30FB3B-DE0F-4D3F-841E-0746E259E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753222</xdr:colOff>
      <xdr:row>37</xdr:row>
      <xdr:rowOff>17929</xdr:rowOff>
    </xdr:from>
    <xdr:to>
      <xdr:col>17</xdr:col>
      <xdr:colOff>67422</xdr:colOff>
      <xdr:row>54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AB0943-286A-58DE-383F-311BCFDF9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2</xdr:row>
      <xdr:rowOff>0</xdr:rowOff>
    </xdr:from>
    <xdr:to>
      <xdr:col>16</xdr:col>
      <xdr:colOff>504265</xdr:colOff>
      <xdr:row>16</xdr:row>
      <xdr:rowOff>130735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FB234-A53F-43ED-BE58-D3059BBD0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20</xdr:row>
      <xdr:rowOff>133350</xdr:rowOff>
    </xdr:from>
    <xdr:to>
      <xdr:col>17</xdr:col>
      <xdr:colOff>9339</xdr:colOff>
      <xdr:row>35</xdr:row>
      <xdr:rowOff>37353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7A714B-B1BF-487C-A8A8-7CC64F9E9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753222</xdr:colOff>
      <xdr:row>37</xdr:row>
      <xdr:rowOff>17929</xdr:rowOff>
    </xdr:from>
    <xdr:to>
      <xdr:col>17</xdr:col>
      <xdr:colOff>67422</xdr:colOff>
      <xdr:row>54</xdr:row>
      <xdr:rowOff>53041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3272ED-9D33-4EA8-A41E-7F4996BCD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2</xdr:row>
      <xdr:rowOff>0</xdr:rowOff>
    </xdr:from>
    <xdr:to>
      <xdr:col>16</xdr:col>
      <xdr:colOff>504265</xdr:colOff>
      <xdr:row>16</xdr:row>
      <xdr:rowOff>130735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1CFA8-6DC6-46FD-BD75-410053D97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20</xdr:row>
      <xdr:rowOff>133350</xdr:rowOff>
    </xdr:from>
    <xdr:to>
      <xdr:col>17</xdr:col>
      <xdr:colOff>9339</xdr:colOff>
      <xdr:row>35</xdr:row>
      <xdr:rowOff>37353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38313C-C5B4-4767-8C65-243B8D87A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753222</xdr:colOff>
      <xdr:row>37</xdr:row>
      <xdr:rowOff>17929</xdr:rowOff>
    </xdr:from>
    <xdr:to>
      <xdr:col>17</xdr:col>
      <xdr:colOff>67422</xdr:colOff>
      <xdr:row>54</xdr:row>
      <xdr:rowOff>53041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794D21-6992-49B5-BB1D-659D0ED41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</xdr:row>
      <xdr:rowOff>114300</xdr:rowOff>
    </xdr:from>
    <xdr:to>
      <xdr:col>12</xdr:col>
      <xdr:colOff>431800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398ED-20C9-ABA2-743A-7A4D8CFB5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439552</xdr:colOff>
      <xdr:row>20</xdr:row>
      <xdr:rowOff>13855</xdr:rowOff>
    </xdr:from>
    <xdr:to>
      <xdr:col>12</xdr:col>
      <xdr:colOff>129474</xdr:colOff>
      <xdr:row>37</xdr:row>
      <xdr:rowOff>93353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9F3CFA-2619-A433-2CCC-C18976E10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14844</xdr:colOff>
      <xdr:row>1</xdr:row>
      <xdr:rowOff>46843</xdr:rowOff>
    </xdr:from>
    <xdr:to>
      <xdr:col>20</xdr:col>
      <xdr:colOff>315026</xdr:colOff>
      <xdr:row>18</xdr:row>
      <xdr:rowOff>126341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3A489A-D2B0-A8C2-E372-9848CB3B9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56077</xdr:colOff>
      <xdr:row>20</xdr:row>
      <xdr:rowOff>63335</xdr:rowOff>
    </xdr:from>
    <xdr:to>
      <xdr:col>20</xdr:col>
      <xdr:colOff>356259</xdr:colOff>
      <xdr:row>37</xdr:row>
      <xdr:rowOff>142833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F2398C-6007-1D86-E2DC-09E0AE4D8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gareth Vela" refreshedDate="45196.963321296294" createdVersion="8" refreshedVersion="8" minRefreshableVersion="3" recordCount="19" xr:uid="{54EA8AFF-A7D2-4D7B-9EEB-4E817D50DB8D}">
  <cacheSource type="worksheet">
    <worksheetSource ref="A1:D20" sheet="Data completa"/>
  </cacheSource>
  <cacheFields count="4">
    <cacheField name="No." numFmtId="0">
      <sharedItems containsString="0" containsBlank="1" containsNumber="1" containsInteger="1" minValue="1" maxValue="18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  <n v="17"/>
        <n v="18"/>
      </sharedItems>
    </cacheField>
    <cacheField name="Marca temporal" numFmtId="164">
      <sharedItems containsSemiMixedTypes="0" containsNonDate="0" containsDate="1" containsString="0" minDate="2023-08-27T19:23:51" maxDate="2023-09-12T23:45:56"/>
    </cacheField>
    <cacheField name="Edad" numFmtId="0">
      <sharedItems count="3">
        <s v="18 años a 24 años"/>
        <s v="25 años a 34 años"/>
        <s v="45 años a 54 años"/>
      </sharedItems>
    </cacheField>
    <cacheField name="Género" numFmtId="0">
      <sharedItems count="2">
        <s v="Femenino"/>
        <s v="Masculi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gareth Vela" refreshedDate="45196.96459560185" createdVersion="8" refreshedVersion="8" minRefreshableVersion="3" recordCount="19" xr:uid="{0288FC35-5C7A-49A9-9337-AD35E078A785}">
  <cacheSource type="worksheet">
    <worksheetSource ref="A1:E20" sheet="Data completa"/>
  </cacheSource>
  <cacheFields count="5">
    <cacheField name="No." numFmtId="0">
      <sharedItems containsString="0" containsBlank="1" containsNumber="1" containsInteger="1" minValue="1" maxValue="18"/>
    </cacheField>
    <cacheField name="Marca temporal" numFmtId="164">
      <sharedItems containsSemiMixedTypes="0" containsNonDate="0" containsDate="1" containsString="0" minDate="2023-08-27T19:23:51" maxDate="2023-09-12T23:45:56"/>
    </cacheField>
    <cacheField name="Edad" numFmtId="0">
      <sharedItems count="3">
        <s v="18 años a 24 años"/>
        <s v="25 años a 34 años"/>
        <s v="45 años a 54 años"/>
      </sharedItems>
    </cacheField>
    <cacheField name="Género" numFmtId="0">
      <sharedItems/>
    </cacheField>
    <cacheField name="Indique el estudio realizado." numFmtId="0">
      <sharedItems count="2">
        <s v="Estudio de concentración/estado de ánimo"/>
        <s v="Estudio del sueñ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gareth Vela" refreshedDate="45197.013496874999" createdVersion="8" refreshedVersion="8" minRefreshableVersion="3" recordCount="18" xr:uid="{91024577-4089-4D4F-896D-3CB62E675EEC}">
  <cacheSource type="worksheet">
    <worksheetSource ref="A1:E19" sheet="Nivel de relajación"/>
  </cacheSource>
  <cacheFields count="4">
    <cacheField name="Nivel de relajación Antes" numFmtId="0">
      <sharedItems count="5">
        <s v="4. Alto"/>
        <s v="3. Medio"/>
        <s v="2. Bajo"/>
        <s v="5. Muy alto"/>
        <s v="1. Muy bajo"/>
      </sharedItems>
    </cacheField>
    <cacheField name="Nivel de relajacion Después" numFmtId="0">
      <sharedItems count="4">
        <s v="3. Medio"/>
        <s v="4. Alto"/>
        <s v="2. Bajo"/>
        <s v="5. Muy alto"/>
      </sharedItems>
    </cacheField>
    <cacheField name="Estado" numFmtId="0">
      <sharedItems count="6">
        <s v="Decremento"/>
        <s v="Sin cambio"/>
        <s v="Incremento"/>
        <s v="Bajo" u="1"/>
        <s v="Igual" u="1"/>
        <s v="Subio" u="1"/>
      </sharedItems>
    </cacheField>
    <cacheField name="Valor" numFmtId="0">
      <sharedItems containsMixedTypes="1" containsNumber="1" containsInteger="1" minValue="-2" maxValue="2" count="10">
        <s v="Menos 1 nivel"/>
        <s v="Sin cambio"/>
        <s v="Más 1 nivel"/>
        <s v="Más 2 niveles"/>
        <s v="Menos 2 niveles"/>
        <n v="-1" u="1"/>
        <n v="0" u="1"/>
        <n v="1" u="1"/>
        <n v="2" u="1"/>
        <n v="-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gareth Vela" refreshedDate="45197.031986921298" createdVersion="8" refreshedVersion="8" minRefreshableVersion="3" recordCount="18" xr:uid="{ED0A4A69-BF29-4AB5-977D-2BB0190A9EF0}">
  <cacheSource type="worksheet">
    <worksheetSource ref="A1:E19" sheet="Nivel de estrés"/>
  </cacheSource>
  <cacheFields count="4">
    <cacheField name="Nivel de estrés Antes" numFmtId="0">
      <sharedItems count="4">
        <s v="3. Medio"/>
        <s v="2. Bajo"/>
        <s v="4. Alto"/>
        <s v="1. Muy bajo"/>
      </sharedItems>
    </cacheField>
    <cacheField name="Nivel de estrés Después" numFmtId="0">
      <sharedItems count="4">
        <s v="4. Alto"/>
        <s v="2. Bajo"/>
        <s v="5. Muy alto"/>
        <s v="3. Medio"/>
      </sharedItems>
    </cacheField>
    <cacheField name="Estado" numFmtId="0">
      <sharedItems count="3">
        <s v="Incremento"/>
        <s v="Sin cambio"/>
        <s v="Decremento"/>
      </sharedItems>
    </cacheField>
    <cacheField name="Valor" numFmtId="0">
      <sharedItems count="5">
        <s v="Más 1 nivel"/>
        <s v="Sin cambio"/>
        <s v="Más 2 niveles"/>
        <s v="Menos 1 nivel"/>
        <s v="Menos 2 nive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gareth Vela" refreshedDate="45197.032157291665" createdVersion="8" refreshedVersion="8" minRefreshableVersion="3" recordCount="18" xr:uid="{F50A1061-3F51-400F-86F0-0F7D6B79E6ED}">
  <cacheSource type="worksheet">
    <worksheetSource ref="A1:E19" sheet="Nivel de enojo"/>
  </cacheSource>
  <cacheFields count="4">
    <cacheField name="Nivel de enojo Antes" numFmtId="0">
      <sharedItems/>
    </cacheField>
    <cacheField name="Nivel de enojo Después" numFmtId="0">
      <sharedItems/>
    </cacheField>
    <cacheField name="Estado" numFmtId="0">
      <sharedItems count="3">
        <s v="Decremento"/>
        <s v="Sin cambio"/>
        <s v="Incremento"/>
      </sharedItems>
    </cacheField>
    <cacheField name="Valor" numFmtId="0">
      <sharedItems count="4">
        <s v="Menos 1 nivel"/>
        <s v="Sin cambio"/>
        <s v="Más 4 niveles"/>
        <s v="Más 2 nive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gareth Vela" refreshedDate="45197.037563425925" createdVersion="8" refreshedVersion="8" minRefreshableVersion="3" recordCount="18" xr:uid="{0F3B9C87-48E1-4724-82F0-4BA6BC97A467}">
  <cacheSource type="worksheet">
    <worksheetSource ref="A1:E19" sheet="Nivel de disgusto"/>
  </cacheSource>
  <cacheFields count="4">
    <cacheField name="Nivel de enojo Antes" numFmtId="0">
      <sharedItems/>
    </cacheField>
    <cacheField name="Nivel de disgusto (después)" numFmtId="0">
      <sharedItems/>
    </cacheField>
    <cacheField name="Estado" numFmtId="0">
      <sharedItems count="3">
        <s v="Incremento"/>
        <s v="Sin cambio"/>
        <s v="Decremento"/>
      </sharedItems>
    </cacheField>
    <cacheField name="Valor" numFmtId="0">
      <sharedItems count="5">
        <s v="Más 1 nivel"/>
        <s v="Sin cambio"/>
        <s v="Más 3 niveles"/>
        <s v="Menos 1 nivel"/>
        <s v="Menos 2 nive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gareth Vela" refreshedDate="45197.087017708334" createdVersion="8" refreshedVersion="8" minRefreshableVersion="3" recordCount="19" xr:uid="{3BD38A4E-E4D0-4314-B80D-398F0985EB9B}">
  <cacheSource type="worksheet">
    <worksheetSource ref="Q1:T20" sheet="Data completa"/>
  </cacheSource>
  <cacheFields count="4">
    <cacheField name="Percepción general de los pulsos binaurales." numFmtId="0">
      <sharedItems containsBlank="1" count="4">
        <s v="El sonido fue agradable"/>
        <s v="El sonido fue molesto/estresante"/>
        <s v="Indiferente"/>
        <m/>
      </sharedItems>
    </cacheField>
    <cacheField name="Preferencia en la intensidad del pulso." numFmtId="0">
      <sharedItems containsBlank="1" count="4">
        <s v="Tenue"/>
        <s v="Medio"/>
        <s v="Alto"/>
        <m/>
      </sharedItems>
    </cacheField>
    <cacheField name="Efecto en nivel de concentración." numFmtId="0">
      <sharedItems containsString="0" containsBlank="1" containsNumber="1" containsInteger="1" minValue="2" maxValue="5" count="5">
        <n v="5"/>
        <n v="3"/>
        <n v="2"/>
        <n v="4"/>
        <m/>
      </sharedItems>
    </cacheField>
    <cacheField name="Efecto en estado de ánimo actual." numFmtId="0">
      <sharedItems containsString="0" containsBlank="1" containsNumber="1" containsInteger="1" minValue="1" maxValue="5" count="6">
        <n v="5"/>
        <n v="4"/>
        <n v="2"/>
        <n v="1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d v="2023-08-27T19:23:51"/>
    <x v="0"/>
    <x v="0"/>
  </r>
  <r>
    <x v="1"/>
    <d v="2023-08-27T21:15:13"/>
    <x v="1"/>
    <x v="0"/>
  </r>
  <r>
    <x v="2"/>
    <d v="2023-08-27T22:20:50"/>
    <x v="2"/>
    <x v="0"/>
  </r>
  <r>
    <x v="3"/>
    <d v="2023-08-28T10:12:39"/>
    <x v="2"/>
    <x v="1"/>
  </r>
  <r>
    <x v="4"/>
    <d v="2023-08-30T16:08:18"/>
    <x v="0"/>
    <x v="0"/>
  </r>
  <r>
    <x v="5"/>
    <d v="2023-09-01T13:25:38"/>
    <x v="0"/>
    <x v="1"/>
  </r>
  <r>
    <x v="6"/>
    <d v="2023-09-01T15:19:48"/>
    <x v="0"/>
    <x v="1"/>
  </r>
  <r>
    <x v="7"/>
    <d v="2023-09-01T15:56:25"/>
    <x v="0"/>
    <x v="1"/>
  </r>
  <r>
    <x v="8"/>
    <d v="2023-09-01T17:17:26"/>
    <x v="0"/>
    <x v="0"/>
  </r>
  <r>
    <x v="9"/>
    <d v="2023-09-02T13:03:21"/>
    <x v="0"/>
    <x v="1"/>
  </r>
  <r>
    <x v="10"/>
    <d v="2023-09-07T13:35:41"/>
    <x v="0"/>
    <x v="1"/>
  </r>
  <r>
    <x v="11"/>
    <d v="2023-09-08T17:06:06"/>
    <x v="0"/>
    <x v="1"/>
  </r>
  <r>
    <x v="12"/>
    <d v="2023-09-08T18:00:54"/>
    <x v="0"/>
    <x v="0"/>
  </r>
  <r>
    <x v="13"/>
    <d v="2023-09-09T09:51:04"/>
    <x v="0"/>
    <x v="1"/>
  </r>
  <r>
    <x v="14"/>
    <d v="2023-09-09T12:02:03"/>
    <x v="0"/>
    <x v="1"/>
  </r>
  <r>
    <x v="15"/>
    <d v="2023-09-09T13:32:48"/>
    <x v="0"/>
    <x v="1"/>
  </r>
  <r>
    <x v="16"/>
    <d v="2023-09-11T11:02:22"/>
    <x v="0"/>
    <x v="1"/>
  </r>
  <r>
    <x v="17"/>
    <d v="2023-09-11T17:00:47"/>
    <x v="0"/>
    <x v="0"/>
  </r>
  <r>
    <x v="18"/>
    <d v="2023-09-12T23:45:56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"/>
    <d v="2023-08-27T19:23:51"/>
    <x v="0"/>
    <s v="Femenino"/>
    <x v="0"/>
  </r>
  <r>
    <n v="2"/>
    <d v="2023-08-27T21:15:13"/>
    <x v="1"/>
    <s v="Femenino"/>
    <x v="0"/>
  </r>
  <r>
    <n v="3"/>
    <d v="2023-08-27T22:20:50"/>
    <x v="2"/>
    <s v="Femenino"/>
    <x v="0"/>
  </r>
  <r>
    <n v="4"/>
    <d v="2023-08-28T10:12:39"/>
    <x v="2"/>
    <s v="Masculino"/>
    <x v="0"/>
  </r>
  <r>
    <n v="5"/>
    <d v="2023-08-30T16:08:18"/>
    <x v="0"/>
    <s v="Femenino"/>
    <x v="0"/>
  </r>
  <r>
    <n v="6"/>
    <d v="2023-09-01T13:25:38"/>
    <x v="0"/>
    <s v="Masculino"/>
    <x v="0"/>
  </r>
  <r>
    <n v="7"/>
    <d v="2023-09-01T15:19:48"/>
    <x v="0"/>
    <s v="Masculino"/>
    <x v="0"/>
  </r>
  <r>
    <n v="8"/>
    <d v="2023-09-01T15:56:25"/>
    <x v="0"/>
    <s v="Masculino"/>
    <x v="0"/>
  </r>
  <r>
    <n v="9"/>
    <d v="2023-09-01T17:17:26"/>
    <x v="0"/>
    <s v="Femenino"/>
    <x v="0"/>
  </r>
  <r>
    <n v="10"/>
    <d v="2023-09-02T13:03:21"/>
    <x v="0"/>
    <s v="Masculino"/>
    <x v="0"/>
  </r>
  <r>
    <n v="11"/>
    <d v="2023-09-07T13:35:41"/>
    <x v="0"/>
    <s v="Masculino"/>
    <x v="0"/>
  </r>
  <r>
    <n v="12"/>
    <d v="2023-09-08T17:06:06"/>
    <x v="0"/>
    <s v="Masculino"/>
    <x v="0"/>
  </r>
  <r>
    <n v="13"/>
    <d v="2023-09-08T18:00:54"/>
    <x v="0"/>
    <s v="Femenino"/>
    <x v="0"/>
  </r>
  <r>
    <n v="14"/>
    <d v="2023-09-09T09:51:04"/>
    <x v="0"/>
    <s v="Masculino"/>
    <x v="0"/>
  </r>
  <r>
    <n v="15"/>
    <d v="2023-09-09T12:02:03"/>
    <x v="0"/>
    <s v="Masculino"/>
    <x v="0"/>
  </r>
  <r>
    <n v="16"/>
    <d v="2023-09-09T13:32:48"/>
    <x v="0"/>
    <s v="Masculino"/>
    <x v="0"/>
  </r>
  <r>
    <m/>
    <d v="2023-09-11T11:02:22"/>
    <x v="0"/>
    <s v="Masculino"/>
    <x v="1"/>
  </r>
  <r>
    <n v="17"/>
    <d v="2023-09-11T17:00:47"/>
    <x v="0"/>
    <s v="Femenino"/>
    <x v="0"/>
  </r>
  <r>
    <n v="18"/>
    <d v="2023-09-12T23:45:56"/>
    <x v="0"/>
    <s v="Masculino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x v="0"/>
  </r>
  <r>
    <x v="0"/>
    <x v="1"/>
    <x v="1"/>
    <x v="1"/>
  </r>
  <r>
    <x v="1"/>
    <x v="2"/>
    <x v="0"/>
    <x v="0"/>
  </r>
  <r>
    <x v="1"/>
    <x v="0"/>
    <x v="1"/>
    <x v="1"/>
  </r>
  <r>
    <x v="1"/>
    <x v="1"/>
    <x v="2"/>
    <x v="2"/>
  </r>
  <r>
    <x v="2"/>
    <x v="2"/>
    <x v="1"/>
    <x v="1"/>
  </r>
  <r>
    <x v="1"/>
    <x v="3"/>
    <x v="2"/>
    <x v="3"/>
  </r>
  <r>
    <x v="0"/>
    <x v="1"/>
    <x v="1"/>
    <x v="1"/>
  </r>
  <r>
    <x v="2"/>
    <x v="1"/>
    <x v="2"/>
    <x v="3"/>
  </r>
  <r>
    <x v="3"/>
    <x v="0"/>
    <x v="0"/>
    <x v="4"/>
  </r>
  <r>
    <x v="1"/>
    <x v="0"/>
    <x v="1"/>
    <x v="1"/>
  </r>
  <r>
    <x v="2"/>
    <x v="0"/>
    <x v="2"/>
    <x v="2"/>
  </r>
  <r>
    <x v="4"/>
    <x v="0"/>
    <x v="2"/>
    <x v="3"/>
  </r>
  <r>
    <x v="1"/>
    <x v="0"/>
    <x v="1"/>
    <x v="1"/>
  </r>
  <r>
    <x v="2"/>
    <x v="2"/>
    <x v="1"/>
    <x v="1"/>
  </r>
  <r>
    <x v="0"/>
    <x v="0"/>
    <x v="0"/>
    <x v="0"/>
  </r>
  <r>
    <x v="1"/>
    <x v="2"/>
    <x v="0"/>
    <x v="0"/>
  </r>
  <r>
    <x v="3"/>
    <x v="0"/>
    <x v="0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x v="0"/>
  </r>
  <r>
    <x v="1"/>
    <x v="1"/>
    <x v="1"/>
    <x v="1"/>
  </r>
  <r>
    <x v="0"/>
    <x v="2"/>
    <x v="0"/>
    <x v="2"/>
  </r>
  <r>
    <x v="0"/>
    <x v="1"/>
    <x v="2"/>
    <x v="3"/>
  </r>
  <r>
    <x v="0"/>
    <x v="3"/>
    <x v="1"/>
    <x v="1"/>
  </r>
  <r>
    <x v="2"/>
    <x v="0"/>
    <x v="1"/>
    <x v="1"/>
  </r>
  <r>
    <x v="1"/>
    <x v="3"/>
    <x v="0"/>
    <x v="0"/>
  </r>
  <r>
    <x v="1"/>
    <x v="1"/>
    <x v="1"/>
    <x v="1"/>
  </r>
  <r>
    <x v="2"/>
    <x v="1"/>
    <x v="2"/>
    <x v="4"/>
  </r>
  <r>
    <x v="0"/>
    <x v="1"/>
    <x v="2"/>
    <x v="3"/>
  </r>
  <r>
    <x v="1"/>
    <x v="1"/>
    <x v="1"/>
    <x v="1"/>
  </r>
  <r>
    <x v="0"/>
    <x v="1"/>
    <x v="2"/>
    <x v="3"/>
  </r>
  <r>
    <x v="2"/>
    <x v="0"/>
    <x v="1"/>
    <x v="1"/>
  </r>
  <r>
    <x v="3"/>
    <x v="1"/>
    <x v="0"/>
    <x v="0"/>
  </r>
  <r>
    <x v="2"/>
    <x v="3"/>
    <x v="2"/>
    <x v="3"/>
  </r>
  <r>
    <x v="0"/>
    <x v="1"/>
    <x v="2"/>
    <x v="3"/>
  </r>
  <r>
    <x v="1"/>
    <x v="1"/>
    <x v="1"/>
    <x v="1"/>
  </r>
  <r>
    <x v="3"/>
    <x v="1"/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2. Bajo"/>
    <s v="1. Muy bajo"/>
    <x v="0"/>
    <x v="0"/>
  </r>
  <r>
    <s v="1. Muy bajo"/>
    <s v="1. Muy bajo"/>
    <x v="1"/>
    <x v="1"/>
  </r>
  <r>
    <s v="1. Muy bajo"/>
    <s v="5. Muy alto"/>
    <x v="2"/>
    <x v="2"/>
  </r>
  <r>
    <s v="2. Bajo"/>
    <s v="1. Muy bajo"/>
    <x v="0"/>
    <x v="0"/>
  </r>
  <r>
    <s v="3. Medio"/>
    <s v="2. Bajo"/>
    <x v="0"/>
    <x v="0"/>
  </r>
  <r>
    <s v="1. Muy bajo"/>
    <s v="3. Medio"/>
    <x v="2"/>
    <x v="3"/>
  </r>
  <r>
    <s v="1. Muy bajo"/>
    <s v="1. Muy bajo"/>
    <x v="1"/>
    <x v="1"/>
  </r>
  <r>
    <s v="1. Muy bajo"/>
    <s v="1. Muy bajo"/>
    <x v="1"/>
    <x v="1"/>
  </r>
  <r>
    <s v="1. Muy bajo"/>
    <s v="1. Muy bajo"/>
    <x v="1"/>
    <x v="1"/>
  </r>
  <r>
    <s v="1. Muy bajo"/>
    <s v="1. Muy bajo"/>
    <x v="1"/>
    <x v="1"/>
  </r>
  <r>
    <s v="2. Bajo"/>
    <s v="2. Bajo"/>
    <x v="1"/>
    <x v="1"/>
  </r>
  <r>
    <s v="2. Bajo"/>
    <s v="1. Muy bajo"/>
    <x v="0"/>
    <x v="0"/>
  </r>
  <r>
    <s v="1. Muy bajo"/>
    <s v="1. Muy bajo"/>
    <x v="1"/>
    <x v="1"/>
  </r>
  <r>
    <s v="1. Muy bajo"/>
    <s v="1. Muy bajo"/>
    <x v="1"/>
    <x v="1"/>
  </r>
  <r>
    <s v="1. Muy bajo"/>
    <s v="1. Muy bajo"/>
    <x v="1"/>
    <x v="1"/>
  </r>
  <r>
    <s v="1. Muy bajo"/>
    <s v="1. Muy bajo"/>
    <x v="1"/>
    <x v="1"/>
  </r>
  <r>
    <s v="1. Muy bajo"/>
    <s v="1. Muy bajo"/>
    <x v="1"/>
    <x v="1"/>
  </r>
  <r>
    <s v="2. Bajo"/>
    <s v="2. Bajo"/>
    <x v="1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2. Bajo"/>
    <s v="3. Medio"/>
    <x v="0"/>
    <x v="0"/>
  </r>
  <r>
    <s v="1. Muy bajo"/>
    <s v="1. Muy bajo"/>
    <x v="1"/>
    <x v="1"/>
  </r>
  <r>
    <s v="1. Muy bajo"/>
    <s v="4. Alto"/>
    <x v="0"/>
    <x v="2"/>
  </r>
  <r>
    <s v="2. Bajo"/>
    <s v="1. Muy bajo"/>
    <x v="2"/>
    <x v="3"/>
  </r>
  <r>
    <s v="3. Medio"/>
    <s v="1. Muy bajo"/>
    <x v="2"/>
    <x v="4"/>
  </r>
  <r>
    <s v="1. Muy bajo"/>
    <s v="4. Alto"/>
    <x v="0"/>
    <x v="2"/>
  </r>
  <r>
    <s v="1. Muy bajo"/>
    <s v="1. Muy bajo"/>
    <x v="1"/>
    <x v="1"/>
  </r>
  <r>
    <s v="1. Muy bajo"/>
    <s v="1. Muy bajo"/>
    <x v="1"/>
    <x v="1"/>
  </r>
  <r>
    <s v="1. Muy bajo"/>
    <s v="1. Muy bajo"/>
    <x v="1"/>
    <x v="1"/>
  </r>
  <r>
    <s v="1. Muy bajo"/>
    <s v="1. Muy bajo"/>
    <x v="1"/>
    <x v="1"/>
  </r>
  <r>
    <s v="2. Bajo"/>
    <s v="2. Bajo"/>
    <x v="1"/>
    <x v="1"/>
  </r>
  <r>
    <s v="2. Bajo"/>
    <s v="1. Muy bajo"/>
    <x v="2"/>
    <x v="3"/>
  </r>
  <r>
    <s v="1. Muy bajo"/>
    <s v="1. Muy bajo"/>
    <x v="1"/>
    <x v="1"/>
  </r>
  <r>
    <s v="1. Muy bajo"/>
    <s v="2. Bajo"/>
    <x v="0"/>
    <x v="0"/>
  </r>
  <r>
    <s v="1. Muy bajo"/>
    <s v="1. Muy bajo"/>
    <x v="1"/>
    <x v="1"/>
  </r>
  <r>
    <s v="1. Muy bajo"/>
    <s v="1. Muy bajo"/>
    <x v="1"/>
    <x v="1"/>
  </r>
  <r>
    <s v="1. Muy bajo"/>
    <s v="1. Muy bajo"/>
    <x v="1"/>
    <x v="1"/>
  </r>
  <r>
    <s v="2. Bajo"/>
    <s v="2. Bajo"/>
    <x v="1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x v="0"/>
  </r>
  <r>
    <x v="1"/>
    <x v="0"/>
    <x v="1"/>
    <x v="1"/>
  </r>
  <r>
    <x v="2"/>
    <x v="0"/>
    <x v="2"/>
    <x v="2"/>
  </r>
  <r>
    <x v="0"/>
    <x v="1"/>
    <x v="0"/>
    <x v="1"/>
  </r>
  <r>
    <x v="0"/>
    <x v="0"/>
    <x v="3"/>
    <x v="1"/>
  </r>
  <r>
    <x v="0"/>
    <x v="2"/>
    <x v="1"/>
    <x v="2"/>
  </r>
  <r>
    <x v="0"/>
    <x v="1"/>
    <x v="1"/>
    <x v="3"/>
  </r>
  <r>
    <x v="0"/>
    <x v="1"/>
    <x v="3"/>
    <x v="1"/>
  </r>
  <r>
    <x v="0"/>
    <x v="1"/>
    <x v="3"/>
    <x v="0"/>
  </r>
  <r>
    <x v="0"/>
    <x v="2"/>
    <x v="1"/>
    <x v="0"/>
  </r>
  <r>
    <x v="0"/>
    <x v="2"/>
    <x v="2"/>
    <x v="4"/>
  </r>
  <r>
    <x v="0"/>
    <x v="1"/>
    <x v="2"/>
    <x v="0"/>
  </r>
  <r>
    <x v="2"/>
    <x v="0"/>
    <x v="3"/>
    <x v="2"/>
  </r>
  <r>
    <x v="1"/>
    <x v="1"/>
    <x v="2"/>
    <x v="4"/>
  </r>
  <r>
    <x v="0"/>
    <x v="1"/>
    <x v="3"/>
    <x v="3"/>
  </r>
  <r>
    <x v="0"/>
    <x v="1"/>
    <x v="3"/>
    <x v="1"/>
  </r>
  <r>
    <x v="3"/>
    <x v="3"/>
    <x v="4"/>
    <x v="5"/>
  </r>
  <r>
    <x v="0"/>
    <x v="1"/>
    <x v="3"/>
    <x v="0"/>
  </r>
  <r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D0D879-8326-4367-8ADB-94CD5D6FCC49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A3:B6" firstHeaderRow="1" firstDataRow="1" firstDataCol="1" rowPageCount="1" colPageCount="1"/>
  <pivotFields count="4">
    <pivotField axis="axisPage" multipleItemSelectionAllowe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  <item h="1" x="16"/>
        <item t="default"/>
      </items>
    </pivotField>
    <pivotField numFmtId="164" showAll="0"/>
    <pivotField showAll="0">
      <items count="4">
        <item x="0"/>
        <item x="1"/>
        <item x="2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0" hier="-1"/>
  </pageFields>
  <dataFields count="1">
    <dataField name="Count of Género" fld="3" subtotal="count" baseField="0" baseItem="0"/>
  </dataFields>
  <chartFormats count="3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3AAC8D-4B55-4238-BFE5-AC286D978A61}" name="PivotTable1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G1:H5" firstHeaderRow="1" firstDataRow="1" firstDataCol="1"/>
  <pivotFields count="4"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stado" fld="2" subtotal="count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44F529-66A3-4F07-8581-C2FFD9147383}" name="PivotTable1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8:H13" firstHeaderRow="1" firstDataRow="1" firstDataCol="1"/>
  <pivotFields count="4">
    <pivotField showAll="0"/>
    <pivotField showAll="0"/>
    <pivotField showAll="0"/>
    <pivotField axis="axisRow" dataField="1" showAll="0">
      <items count="5">
        <item x="0"/>
        <item x="1"/>
        <item x="3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Valor" fld="3" subtotal="count" baseField="3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45E15-1C3E-4406-9792-49D2B4A3183C}" name="PivotTable1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G1:H5" firstHeaderRow="1" firstDataRow="1" firstDataCol="1"/>
  <pivotFields count="4"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stado" fld="2" subtotal="count" baseField="0" baseItem="0"/>
  </dataField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F9435-79F6-4A08-9726-D030342A1E03}" name="PivotTable1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8:H14" firstHeaderRow="1" firstDataRow="1" firstDataCol="1"/>
  <pivotFields count="4">
    <pivotField showAll="0"/>
    <pivotField showAll="0"/>
    <pivotField showAll="0"/>
    <pivotField axis="axisRow" dataField="1" showAll="0">
      <items count="6">
        <item x="4"/>
        <item x="3"/>
        <item x="1"/>
        <item x="0"/>
        <item x="2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Valor" fld="3" subtotal="count" baseField="3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55458-2A94-46C5-A947-CD8F2E68AC68}" name="PivotTable1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G1:H5" firstHeaderRow="1" firstDataRow="1" firstDataCol="1"/>
  <pivotFields count="4"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stado" fld="2" subtotal="count" baseField="0" baseItem="0"/>
  </dataFields>
  <chartFormats count="4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9AB17-2B62-4891-AA5D-579C67E77036}" name="PivotTable40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7" firstHeaderRow="1" firstDataRow="1" firstDataCol="1"/>
  <pivotFields count="4">
    <pivotField axis="axisRow" dataField="1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ercepción general de los pulsos binaurales." fld="0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56009-7884-4F25-9A1D-2AAB15589FCA}" name="PivotTable4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B28" firstHeaderRow="1" firstDataRow="1" firstDataCol="1"/>
  <pivotFields count="4">
    <pivotField showAll="0"/>
    <pivotField showAll="0"/>
    <pivotField showAll="0">
      <items count="6">
        <item x="2"/>
        <item x="1"/>
        <item x="3"/>
        <item x="0"/>
        <item h="1" x="4"/>
        <item t="default"/>
      </items>
    </pivotField>
    <pivotField axis="axisRow" dataField="1" showAll="0">
      <items count="7">
        <item x="3"/>
        <item x="2"/>
        <item x="4"/>
        <item x="1"/>
        <item x="0"/>
        <item h="1" x="5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fecto en estado de ánimo actual.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FF99C-BF2C-4B12-940B-F11137817760}" name="PivotTable4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B20" firstHeaderRow="1" firstDataRow="1" firstDataCol="1"/>
  <pivotFields count="4">
    <pivotField showAll="0"/>
    <pivotField showAll="0"/>
    <pivotField axis="axisRow" dataField="1" showAll="0">
      <items count="6">
        <item x="2"/>
        <item x="1"/>
        <item x="3"/>
        <item x="0"/>
        <item h="1" x="4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fecto en nivel de concentración.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562D1-5711-4384-8D47-9DA518565A5B}" name="PivotTable4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9:B13" firstHeaderRow="1" firstDataRow="1" firstDataCol="1"/>
  <pivotFields count="4">
    <pivotField showAll="0"/>
    <pivotField axis="axisRow" dataField="1"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eferencia en la intensidad del pulso.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12AF5-B084-4BA7-97EC-8D3238A09C6D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7" firstHeaderRow="1" firstDataRow="1" firstDataCol="1" rowPageCount="1" colPageCount="1"/>
  <pivotFields count="5">
    <pivotField showAll="0"/>
    <pivotField numFmtId="164" showAll="0"/>
    <pivotField axis="axisRow" dataField="1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dataFields count="1">
    <dataField name="Count of Edad" fld="2" subtotal="count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C6DB7-EC61-486B-85A2-97A1F1E88408}" name="PivotTable2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4:H29" firstHeaderRow="1" firstDataRow="1" firstDataCol="1"/>
  <pivotFields count="4"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ivel de relajacion Después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80972-96DF-4DDD-BCB3-DA404F63BF9C}" name="PivotTable2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6:H22" firstHeaderRow="1" firstDataRow="1" firstDataCol="1"/>
  <pivotFields count="4">
    <pivotField axis="axisRow" dataField="1" showAll="0">
      <items count="6">
        <item x="4"/>
        <item x="2"/>
        <item x="1"/>
        <item x="0"/>
        <item x="3"/>
        <item t="default"/>
      </items>
    </pivotField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ivel de relajación Ant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852BF5-4C0D-4911-A96F-8866A4A53377}" name="PivotTable1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8:H14" firstHeaderRow="1" firstDataRow="1" firstDataCol="1"/>
  <pivotFields count="4">
    <pivotField showAll="0"/>
    <pivotField showAll="0"/>
    <pivotField showAll="0"/>
    <pivotField axis="axisRow" dataField="1" showAll="0">
      <items count="11">
        <item m="1" x="9"/>
        <item m="1" x="5"/>
        <item m="1" x="6"/>
        <item m="1" x="7"/>
        <item m="1" x="8"/>
        <item x="4"/>
        <item x="0"/>
        <item x="1"/>
        <item x="2"/>
        <item x="3"/>
        <item t="default"/>
      </items>
    </pivotField>
  </pivotFields>
  <rowFields count="1">
    <field x="3"/>
  </rowFields>
  <rowItems count="6"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Valor" fld="3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514B3D-3B97-457F-999F-52EA9B1A991B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G1:H5" firstHeaderRow="1" firstDataRow="1" firstDataCol="1"/>
  <pivotFields count="4">
    <pivotField showAll="0"/>
    <pivotField showAll="0"/>
    <pivotField axis="axisRow" dataField="1" showAll="0">
      <items count="7">
        <item m="1" x="3"/>
        <item m="1" x="4"/>
        <item m="1" x="5"/>
        <item x="0"/>
        <item x="1"/>
        <item x="2"/>
        <item t="default"/>
      </items>
    </pivotField>
    <pivotField showAll="0"/>
  </pivotFields>
  <rowFields count="1">
    <field x="2"/>
  </rowFields>
  <rowItems count="4">
    <i>
      <x v="3"/>
    </i>
    <i>
      <x v="4"/>
    </i>
    <i>
      <x v="5"/>
    </i>
    <i t="grand">
      <x/>
    </i>
  </rowItems>
  <colItems count="1">
    <i/>
  </colItems>
  <dataFields count="1">
    <dataField name="Count of Estado" fld="2" subtotal="count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8A89A-EC7B-49E7-AD2A-3C5AF8B0377E}" name="PivotTable1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8:H14" firstHeaderRow="1" firstDataRow="1" firstDataCol="1"/>
  <pivotFields count="4">
    <pivotField showAll="0"/>
    <pivotField showAll="0"/>
    <pivotField showAll="0"/>
    <pivotField axis="axisRow" dataField="1" showAll="0">
      <items count="6">
        <item x="4"/>
        <item x="3"/>
        <item x="1"/>
        <item x="0"/>
        <item x="2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Valor" fld="3" subtotal="count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1A789-6C0E-4489-8B7C-9F382A32819E}" name="PivotTable2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23:H28" firstHeaderRow="1" firstDataRow="1" firstDataCol="1"/>
  <pivotFields count="4">
    <pivotField showAll="0"/>
    <pivotField axis="axisRow" dataField="1" showAll="0">
      <items count="5">
        <item x="1"/>
        <item x="3"/>
        <item x="0"/>
        <item x="2"/>
        <item t="default"/>
      </items>
    </pivotField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ivel de estrés Despué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29061-84E3-4E85-A88C-50C889A2ED39}" name="PivotTable1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6:H21" firstHeaderRow="1" firstDataRow="1" firstDataCol="1"/>
  <pivotFields count="4">
    <pivotField axis="axisRow" dataField="1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ivel de estrés Ant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5" Type="http://schemas.openxmlformats.org/officeDocument/2006/relationships/drawing" Target="../drawings/drawing7.xml"/><Relationship Id="rId4" Type="http://schemas.openxmlformats.org/officeDocument/2006/relationships/pivotTable" Target="../pivotTables/pivotTable1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2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2" width="18.906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2">
        <v>45165.773631747681</v>
      </c>
      <c r="B2" s="1" t="s">
        <v>6</v>
      </c>
      <c r="C2" s="1" t="s">
        <v>7</v>
      </c>
      <c r="D2" s="1" t="s">
        <v>8</v>
      </c>
      <c r="E2" s="1" t="s">
        <v>8</v>
      </c>
      <c r="F2" s="1" t="s">
        <v>9</v>
      </c>
    </row>
    <row r="3" spans="1:6" ht="15.75" customHeight="1" x14ac:dyDescent="0.25">
      <c r="A3" s="2">
        <v>45165.829911539353</v>
      </c>
      <c r="B3" s="1" t="s">
        <v>6</v>
      </c>
      <c r="C3" s="1" t="s">
        <v>8</v>
      </c>
      <c r="D3" s="1" t="s">
        <v>10</v>
      </c>
      <c r="E3" s="1" t="s">
        <v>10</v>
      </c>
      <c r="F3" s="1" t="s">
        <v>11</v>
      </c>
    </row>
    <row r="4" spans="1:6" ht="15.75" customHeight="1" x14ac:dyDescent="0.25">
      <c r="A4" s="2">
        <v>45165.897798912032</v>
      </c>
      <c r="B4" s="1" t="s">
        <v>7</v>
      </c>
      <c r="C4" s="1" t="s">
        <v>7</v>
      </c>
      <c r="D4" s="1" t="s">
        <v>10</v>
      </c>
      <c r="E4" s="1" t="s">
        <v>10</v>
      </c>
      <c r="F4" s="1" t="s">
        <v>12</v>
      </c>
    </row>
    <row r="5" spans="1:6" ht="15.75" customHeight="1" x14ac:dyDescent="0.25">
      <c r="A5" s="2">
        <v>45166.394587430557</v>
      </c>
      <c r="B5" s="1" t="s">
        <v>7</v>
      </c>
      <c r="C5" s="1" t="s">
        <v>7</v>
      </c>
      <c r="D5" s="1" t="s">
        <v>8</v>
      </c>
      <c r="E5" s="1" t="s">
        <v>8</v>
      </c>
      <c r="F5" s="1" t="s">
        <v>13</v>
      </c>
    </row>
    <row r="6" spans="1:6" ht="15.75" customHeight="1" x14ac:dyDescent="0.25">
      <c r="A6" s="2">
        <v>45168.638420659721</v>
      </c>
      <c r="B6" s="1" t="s">
        <v>7</v>
      </c>
      <c r="C6" s="1" t="s">
        <v>7</v>
      </c>
      <c r="D6" s="1" t="s">
        <v>7</v>
      </c>
      <c r="E6" s="1" t="s">
        <v>10</v>
      </c>
      <c r="F6" s="1" t="s">
        <v>14</v>
      </c>
    </row>
    <row r="7" spans="1:6" ht="15.75" customHeight="1" x14ac:dyDescent="0.25">
      <c r="A7" s="2">
        <v>45170.527210266198</v>
      </c>
      <c r="B7" s="1" t="s">
        <v>8</v>
      </c>
      <c r="C7" s="1" t="s">
        <v>6</v>
      </c>
      <c r="D7" s="1" t="s">
        <v>10</v>
      </c>
      <c r="E7" s="1" t="s">
        <v>10</v>
      </c>
      <c r="F7" s="1" t="s">
        <v>15</v>
      </c>
    </row>
    <row r="8" spans="1:6" ht="15.75" customHeight="1" x14ac:dyDescent="0.25">
      <c r="A8" s="2">
        <v>45170.566770138888</v>
      </c>
      <c r="B8" s="1" t="s">
        <v>7</v>
      </c>
      <c r="C8" s="1" t="s">
        <v>8</v>
      </c>
      <c r="D8" s="1" t="s">
        <v>10</v>
      </c>
      <c r="E8" s="1" t="s">
        <v>10</v>
      </c>
      <c r="F8" s="1" t="s">
        <v>16</v>
      </c>
    </row>
    <row r="9" spans="1:6" ht="15.75" customHeight="1" x14ac:dyDescent="0.25">
      <c r="A9" s="2">
        <v>45170.618996168982</v>
      </c>
      <c r="B9" s="1" t="s">
        <v>6</v>
      </c>
      <c r="C9" s="1" t="s">
        <v>8</v>
      </c>
      <c r="D9" s="1" t="s">
        <v>10</v>
      </c>
      <c r="E9" s="1" t="s">
        <v>10</v>
      </c>
      <c r="F9" s="1" t="s">
        <v>17</v>
      </c>
    </row>
    <row r="10" spans="1:6" ht="15.75" customHeight="1" x14ac:dyDescent="0.25">
      <c r="A10" s="2">
        <v>45170.646780185183</v>
      </c>
      <c r="B10" s="1" t="s">
        <v>8</v>
      </c>
      <c r="C10" s="1" t="s">
        <v>6</v>
      </c>
      <c r="D10" s="1" t="s">
        <v>10</v>
      </c>
      <c r="E10" s="1" t="s">
        <v>10</v>
      </c>
      <c r="F10" s="1" t="s">
        <v>18</v>
      </c>
    </row>
    <row r="11" spans="1:6" ht="15.75" customHeight="1" x14ac:dyDescent="0.25">
      <c r="A11" s="2">
        <v>45170.705119050923</v>
      </c>
      <c r="B11" s="1" t="s">
        <v>7</v>
      </c>
      <c r="C11" s="1" t="s">
        <v>7</v>
      </c>
      <c r="D11" s="1" t="s">
        <v>10</v>
      </c>
      <c r="E11" s="1" t="s">
        <v>10</v>
      </c>
      <c r="F11" s="1" t="s">
        <v>19</v>
      </c>
    </row>
    <row r="12" spans="1:6" ht="15.75" customHeight="1" x14ac:dyDescent="0.25">
      <c r="A12" s="2">
        <v>45171.522407662036</v>
      </c>
      <c r="B12" s="1" t="s">
        <v>20</v>
      </c>
      <c r="C12" s="1" t="s">
        <v>7</v>
      </c>
      <c r="D12" s="1" t="s">
        <v>10</v>
      </c>
      <c r="E12" s="1" t="s">
        <v>10</v>
      </c>
      <c r="F12" s="1" t="s">
        <v>12</v>
      </c>
    </row>
    <row r="13" spans="1:6" ht="15.75" customHeight="1" x14ac:dyDescent="0.25">
      <c r="A13" s="2">
        <v>45176.549989363426</v>
      </c>
      <c r="B13" s="1" t="s">
        <v>7</v>
      </c>
      <c r="C13" s="1" t="s">
        <v>8</v>
      </c>
      <c r="D13" s="1" t="s">
        <v>8</v>
      </c>
      <c r="E13" s="1" t="s">
        <v>8</v>
      </c>
      <c r="F13" s="1" t="s">
        <v>21</v>
      </c>
    </row>
    <row r="14" spans="1:6" ht="15.75" customHeight="1" x14ac:dyDescent="0.25">
      <c r="A14" s="2">
        <v>45177.67571398148</v>
      </c>
      <c r="B14" s="1" t="s">
        <v>8</v>
      </c>
      <c r="C14" s="1" t="s">
        <v>7</v>
      </c>
      <c r="D14" s="1" t="s">
        <v>8</v>
      </c>
      <c r="E14" s="1" t="s">
        <v>8</v>
      </c>
      <c r="F14" s="1" t="s">
        <v>21</v>
      </c>
    </row>
    <row r="15" spans="1:6" ht="15.75" customHeight="1" x14ac:dyDescent="0.25">
      <c r="A15" s="2">
        <v>45177.734881701384</v>
      </c>
      <c r="B15" s="1" t="s">
        <v>10</v>
      </c>
      <c r="C15" s="1" t="s">
        <v>6</v>
      </c>
      <c r="D15" s="1" t="s">
        <v>10</v>
      </c>
      <c r="E15" s="1" t="s">
        <v>10</v>
      </c>
      <c r="F15" s="1" t="s">
        <v>9</v>
      </c>
    </row>
    <row r="16" spans="1:6" ht="15.75" customHeight="1" x14ac:dyDescent="0.25">
      <c r="A16" s="2">
        <v>45178.390033587959</v>
      </c>
      <c r="B16" s="1" t="s">
        <v>7</v>
      </c>
      <c r="C16" s="1" t="s">
        <v>10</v>
      </c>
      <c r="D16" s="1" t="s">
        <v>10</v>
      </c>
      <c r="E16" s="1" t="s">
        <v>10</v>
      </c>
      <c r="F16" s="1" t="s">
        <v>21</v>
      </c>
    </row>
    <row r="17" spans="1:6" ht="15.75" customHeight="1" x14ac:dyDescent="0.25">
      <c r="A17" s="2">
        <v>45178.481614039352</v>
      </c>
      <c r="B17" s="1" t="s">
        <v>8</v>
      </c>
      <c r="C17" s="1" t="s">
        <v>6</v>
      </c>
      <c r="D17" s="1" t="s">
        <v>10</v>
      </c>
      <c r="E17" s="1" t="s">
        <v>10</v>
      </c>
      <c r="F17" s="1" t="s">
        <v>22</v>
      </c>
    </row>
    <row r="18" spans="1:6" ht="15.75" customHeight="1" x14ac:dyDescent="0.25">
      <c r="A18" s="2">
        <v>45178.518107488431</v>
      </c>
      <c r="B18" s="1" t="s">
        <v>20</v>
      </c>
      <c r="C18" s="1" t="s">
        <v>8</v>
      </c>
      <c r="D18" s="1" t="s">
        <v>10</v>
      </c>
      <c r="E18" s="1" t="s">
        <v>10</v>
      </c>
      <c r="F18" s="1" t="s">
        <v>17</v>
      </c>
    </row>
    <row r="19" spans="1:6" ht="15.75" customHeight="1" x14ac:dyDescent="0.25">
      <c r="A19" s="2">
        <v>45178.544992268522</v>
      </c>
      <c r="B19" s="1" t="s">
        <v>6</v>
      </c>
      <c r="C19" s="1" t="s">
        <v>7</v>
      </c>
      <c r="D19" s="1" t="s">
        <v>10</v>
      </c>
      <c r="E19" s="1" t="s">
        <v>10</v>
      </c>
      <c r="F19" s="1" t="s">
        <v>23</v>
      </c>
    </row>
    <row r="20" spans="1:6" ht="15.75" customHeight="1" x14ac:dyDescent="0.25">
      <c r="A20" s="2">
        <v>45179.354362314814</v>
      </c>
      <c r="B20" s="1" t="s">
        <v>7</v>
      </c>
      <c r="C20" s="1" t="s">
        <v>7</v>
      </c>
      <c r="D20" s="1" t="s">
        <v>8</v>
      </c>
      <c r="E20" s="1" t="s">
        <v>8</v>
      </c>
      <c r="F20" s="1" t="s">
        <v>24</v>
      </c>
    </row>
    <row r="21" spans="1:6" ht="15.75" customHeight="1" x14ac:dyDescent="0.25">
      <c r="A21" s="2">
        <v>45180.707877118053</v>
      </c>
      <c r="B21" s="1" t="s">
        <v>7</v>
      </c>
      <c r="C21" s="1" t="s">
        <v>8</v>
      </c>
      <c r="D21" s="1" t="s">
        <v>10</v>
      </c>
      <c r="E21" s="1" t="s">
        <v>10</v>
      </c>
      <c r="F21" s="1" t="s">
        <v>13</v>
      </c>
    </row>
    <row r="22" spans="1:6" ht="12.5" x14ac:dyDescent="0.25">
      <c r="A22" s="2">
        <v>45181.98780195602</v>
      </c>
      <c r="B22" s="1" t="s">
        <v>20</v>
      </c>
      <c r="C22" s="1" t="s">
        <v>10</v>
      </c>
      <c r="D22" s="1" t="s">
        <v>8</v>
      </c>
      <c r="E22" s="1" t="s">
        <v>8</v>
      </c>
      <c r="F22" s="1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3A3DC-41A5-45E4-B5B1-871D938969A7}">
  <dimension ref="A1:L39"/>
  <sheetViews>
    <sheetView zoomScale="82" workbookViewId="0">
      <selection activeCell="D23" sqref="D23"/>
    </sheetView>
  </sheetViews>
  <sheetFormatPr defaultRowHeight="12.5" x14ac:dyDescent="0.25"/>
  <cols>
    <col min="7" max="7" width="14.26953125" bestFit="1" customWidth="1"/>
    <col min="8" max="8" width="13.453125" bestFit="1" customWidth="1"/>
    <col min="9" max="9" width="8.08984375" bestFit="1" customWidth="1"/>
    <col min="10" max="10" width="6.26953125" bestFit="1" customWidth="1"/>
    <col min="11" max="11" width="10.26953125" bestFit="1" customWidth="1"/>
    <col min="12" max="12" width="13" bestFit="1" customWidth="1"/>
    <col min="13" max="13" width="27.36328125" bestFit="1" customWidth="1"/>
  </cols>
  <sheetData>
    <row r="1" spans="1:10" x14ac:dyDescent="0.25">
      <c r="A1" s="10" t="s">
        <v>104</v>
      </c>
      <c r="B1" s="11" t="s">
        <v>105</v>
      </c>
      <c r="C1" t="s">
        <v>79</v>
      </c>
      <c r="D1" t="s">
        <v>132</v>
      </c>
      <c r="E1" t="s">
        <v>80</v>
      </c>
      <c r="G1" s="5" t="s">
        <v>72</v>
      </c>
      <c r="H1" t="s">
        <v>82</v>
      </c>
    </row>
    <row r="2" spans="1:10" x14ac:dyDescent="0.25">
      <c r="A2" s="3" t="s">
        <v>8</v>
      </c>
      <c r="B2" s="4" t="s">
        <v>7</v>
      </c>
      <c r="C2" t="str">
        <f>IF(A2&lt;B2,"Incremento",IF(A2&gt;B2,"Decremento","Sin cambio"))</f>
        <v>Incremento</v>
      </c>
      <c r="D2">
        <f>_xlfn.XLOOKUP(A2,'Tabla de valores'!$A$2:$A$6,'Tabla de valores'!$B$2:$B$6,FALSE)-_xlfn.XLOOKUP(B2,'Tabla de valores'!$A$2:$A$6,'Tabla de valores'!$B$2:$B$6,FALSE)</f>
        <v>-1</v>
      </c>
      <c r="E2" t="str">
        <f>IF(C2="Incremento", IF(ABS(D2)=1, CONCATENATE("Más ", ABS(D2), " nivel"), CONCATENATE("Más ", ABS(D2), " niveles")),IF(C2="Decremento",IF(D2=1, CONCATENATE("Menos ", D2, " nivel"), CONCATENATE("Menos ", D2, " niveles")), "Sin cambio"))</f>
        <v>Más 1 nivel</v>
      </c>
      <c r="G2" s="6" t="s">
        <v>85</v>
      </c>
      <c r="H2">
        <v>3</v>
      </c>
    </row>
    <row r="3" spans="1:10" x14ac:dyDescent="0.25">
      <c r="A3" s="3" t="s">
        <v>10</v>
      </c>
      <c r="B3" s="4" t="s">
        <v>10</v>
      </c>
      <c r="C3" t="str">
        <f t="shared" ref="C3:C18" si="0">IF(A3&lt;B3,"Incremento",IF(A3&gt;B3,"Decremento","Sin cambio"))</f>
        <v>Sin cambio</v>
      </c>
      <c r="D3">
        <f>_xlfn.XLOOKUP(A3,'Tabla de valores'!$A$2:$A$6,'Tabla de valores'!$B$2:$B$6,FALSE)-_xlfn.XLOOKUP(B3,'Tabla de valores'!$A$2:$A$6,'Tabla de valores'!$B$2:$B$6,FALSE)</f>
        <v>0</v>
      </c>
      <c r="E3" t="str">
        <f t="shared" ref="E3:E18" si="1">IF(C3="Incremento", IF(ABS(D3)=1, CONCATENATE("Más ", ABS(D3), " nivel"), CONCATENATE("Más ", ABS(D3), " niveles")),IF(C3="Decremento",IF(D3=1, CONCATENATE("Menos ", D3, " nivel"), CONCATENATE("Menos ", D3, " niveles")), "Sin cambio"))</f>
        <v>Sin cambio</v>
      </c>
      <c r="G3" s="6" t="s">
        <v>86</v>
      </c>
      <c r="H3">
        <v>11</v>
      </c>
    </row>
    <row r="4" spans="1:10" x14ac:dyDescent="0.25">
      <c r="A4" s="3" t="s">
        <v>10</v>
      </c>
      <c r="B4" s="4" t="s">
        <v>6</v>
      </c>
      <c r="C4" t="str">
        <f t="shared" si="0"/>
        <v>Incremento</v>
      </c>
      <c r="D4">
        <f>_xlfn.XLOOKUP(A4,'Tabla de valores'!$A$2:$A$6,'Tabla de valores'!$B$2:$B$6,FALSE)-_xlfn.XLOOKUP(B4,'Tabla de valores'!$A$2:$A$6,'Tabla de valores'!$B$2:$B$6,FALSE)</f>
        <v>-3</v>
      </c>
      <c r="E4" t="str">
        <f t="shared" si="1"/>
        <v>Más 3 niveles</v>
      </c>
      <c r="G4" s="6" t="s">
        <v>87</v>
      </c>
      <c r="H4">
        <v>4</v>
      </c>
    </row>
    <row r="5" spans="1:10" x14ac:dyDescent="0.25">
      <c r="A5" s="3" t="s">
        <v>8</v>
      </c>
      <c r="B5" s="4" t="s">
        <v>10</v>
      </c>
      <c r="C5" t="str">
        <f t="shared" si="0"/>
        <v>Decremento</v>
      </c>
      <c r="D5">
        <f>_xlfn.XLOOKUP(A5,'Tabla de valores'!$A$2:$A$6,'Tabla de valores'!$B$2:$B$6,FALSE)-_xlfn.XLOOKUP(B5,'Tabla de valores'!$A$2:$A$6,'Tabla de valores'!$B$2:$B$6,FALSE)</f>
        <v>1</v>
      </c>
      <c r="E5" t="str">
        <f t="shared" si="1"/>
        <v>Menos 1 nivel</v>
      </c>
      <c r="G5" s="6" t="s">
        <v>73</v>
      </c>
      <c r="H5">
        <v>18</v>
      </c>
    </row>
    <row r="6" spans="1:10" x14ac:dyDescent="0.25">
      <c r="A6" s="3" t="s">
        <v>7</v>
      </c>
      <c r="B6" s="4" t="s">
        <v>10</v>
      </c>
      <c r="C6" t="str">
        <f t="shared" si="0"/>
        <v>Decremento</v>
      </c>
      <c r="D6">
        <f>_xlfn.XLOOKUP(A6,'Tabla de valores'!$A$2:$A$6,'Tabla de valores'!$B$2:$B$6,FALSE)-_xlfn.XLOOKUP(B6,'Tabla de valores'!$A$2:$A$6,'Tabla de valores'!$B$2:$B$6,FALSE)</f>
        <v>2</v>
      </c>
      <c r="E6" t="str">
        <f t="shared" si="1"/>
        <v>Menos 2 niveles</v>
      </c>
    </row>
    <row r="7" spans="1:10" x14ac:dyDescent="0.25">
      <c r="A7" s="3" t="s">
        <v>10</v>
      </c>
      <c r="B7" s="4" t="s">
        <v>6</v>
      </c>
      <c r="C7" t="str">
        <f t="shared" si="0"/>
        <v>Incremento</v>
      </c>
      <c r="D7">
        <f>_xlfn.XLOOKUP(A7,'Tabla de valores'!$A$2:$A$6,'Tabla de valores'!$B$2:$B$6,FALSE)-_xlfn.XLOOKUP(B7,'Tabla de valores'!$A$2:$A$6,'Tabla de valores'!$B$2:$B$6,FALSE)</f>
        <v>-3</v>
      </c>
      <c r="E7" t="str">
        <f t="shared" si="1"/>
        <v>Más 3 niveles</v>
      </c>
    </row>
    <row r="8" spans="1:10" x14ac:dyDescent="0.25">
      <c r="A8" s="3" t="s">
        <v>10</v>
      </c>
      <c r="B8" s="4" t="s">
        <v>10</v>
      </c>
      <c r="C8" t="str">
        <f t="shared" si="0"/>
        <v>Sin cambio</v>
      </c>
      <c r="D8">
        <f>_xlfn.XLOOKUP(A8,'Tabla de valores'!$A$2:$A$6,'Tabla de valores'!$B$2:$B$6,FALSE)-_xlfn.XLOOKUP(B8,'Tabla de valores'!$A$2:$A$6,'Tabla de valores'!$B$2:$B$6,FALSE)</f>
        <v>0</v>
      </c>
      <c r="E8" t="str">
        <f t="shared" si="1"/>
        <v>Sin cambio</v>
      </c>
      <c r="G8" s="5" t="s">
        <v>72</v>
      </c>
      <c r="H8" t="s">
        <v>83</v>
      </c>
    </row>
    <row r="9" spans="1:10" x14ac:dyDescent="0.25">
      <c r="A9" s="3" t="s">
        <v>10</v>
      </c>
      <c r="B9" s="4" t="s">
        <v>10</v>
      </c>
      <c r="C9" t="str">
        <f t="shared" si="0"/>
        <v>Sin cambio</v>
      </c>
      <c r="D9">
        <f>_xlfn.XLOOKUP(A9,'Tabla de valores'!$A$2:$A$6,'Tabla de valores'!$B$2:$B$6,FALSE)-_xlfn.XLOOKUP(B9,'Tabla de valores'!$A$2:$A$6,'Tabla de valores'!$B$2:$B$6,FALSE)</f>
        <v>0</v>
      </c>
      <c r="E9" t="str">
        <f t="shared" si="1"/>
        <v>Sin cambio</v>
      </c>
      <c r="G9" s="6" t="s">
        <v>91</v>
      </c>
      <c r="H9">
        <v>1</v>
      </c>
    </row>
    <row r="10" spans="1:10" x14ac:dyDescent="0.25">
      <c r="A10" s="3" t="s">
        <v>10</v>
      </c>
      <c r="B10" s="4" t="s">
        <v>10</v>
      </c>
      <c r="C10" t="str">
        <f t="shared" si="0"/>
        <v>Sin cambio</v>
      </c>
      <c r="D10">
        <f>_xlfn.XLOOKUP(A10,'Tabla de valores'!$A$2:$A$6,'Tabla de valores'!$B$2:$B$6,FALSE)-_xlfn.XLOOKUP(B10,'Tabla de valores'!$A$2:$A$6,'Tabla de valores'!$B$2:$B$6,FALSE)</f>
        <v>0</v>
      </c>
      <c r="E10" t="str">
        <f t="shared" si="1"/>
        <v>Sin cambio</v>
      </c>
      <c r="G10" s="6" t="s">
        <v>88</v>
      </c>
      <c r="H10">
        <v>2</v>
      </c>
    </row>
    <row r="11" spans="1:10" x14ac:dyDescent="0.25">
      <c r="A11" s="3" t="s">
        <v>10</v>
      </c>
      <c r="B11" s="4" t="s">
        <v>10</v>
      </c>
      <c r="C11" t="str">
        <f t="shared" si="0"/>
        <v>Sin cambio</v>
      </c>
      <c r="D11">
        <f>_xlfn.XLOOKUP(A11,'Tabla de valores'!$A$2:$A$6,'Tabla de valores'!$B$2:$B$6,FALSE)-_xlfn.XLOOKUP(B11,'Tabla de valores'!$A$2:$A$6,'Tabla de valores'!$B$2:$B$6,FALSE)</f>
        <v>0</v>
      </c>
      <c r="E11" t="str">
        <f t="shared" si="1"/>
        <v>Sin cambio</v>
      </c>
      <c r="G11" s="6" t="s">
        <v>86</v>
      </c>
      <c r="H11">
        <v>11</v>
      </c>
      <c r="I11" s="7">
        <f>GETPIVOTDATA("Valor",$G$8,"Valor","Sin cambio")/GETPIVOTDATA("Valor",$G$8)</f>
        <v>0.61111111111111116</v>
      </c>
    </row>
    <row r="12" spans="1:10" x14ac:dyDescent="0.25">
      <c r="A12" s="3" t="s">
        <v>8</v>
      </c>
      <c r="B12" s="4" t="s">
        <v>8</v>
      </c>
      <c r="C12" t="str">
        <f t="shared" si="0"/>
        <v>Sin cambio</v>
      </c>
      <c r="D12">
        <f>_xlfn.XLOOKUP(A12,'Tabla de valores'!$A$2:$A$6,'Tabla de valores'!$B$2:$B$6,FALSE)-_xlfn.XLOOKUP(B12,'Tabla de valores'!$A$2:$A$6,'Tabla de valores'!$B$2:$B$6,FALSE)</f>
        <v>0</v>
      </c>
      <c r="E12" t="str">
        <f t="shared" si="1"/>
        <v>Sin cambio</v>
      </c>
      <c r="G12" s="6" t="s">
        <v>89</v>
      </c>
      <c r="H12">
        <v>2</v>
      </c>
    </row>
    <row r="13" spans="1:10" x14ac:dyDescent="0.25">
      <c r="A13" s="3" t="s">
        <v>8</v>
      </c>
      <c r="B13" s="4" t="s">
        <v>10</v>
      </c>
      <c r="C13" t="str">
        <f t="shared" si="0"/>
        <v>Decremento</v>
      </c>
      <c r="D13">
        <f>_xlfn.XLOOKUP(A13,'Tabla de valores'!$A$2:$A$6,'Tabla de valores'!$B$2:$B$6,FALSE)-_xlfn.XLOOKUP(B13,'Tabla de valores'!$A$2:$A$6,'Tabla de valores'!$B$2:$B$6,FALSE)</f>
        <v>1</v>
      </c>
      <c r="E13" t="str">
        <f t="shared" si="1"/>
        <v>Menos 1 nivel</v>
      </c>
      <c r="G13" s="6" t="s">
        <v>106</v>
      </c>
      <c r="H13">
        <v>2</v>
      </c>
    </row>
    <row r="14" spans="1:10" x14ac:dyDescent="0.25">
      <c r="A14" s="3" t="s">
        <v>10</v>
      </c>
      <c r="B14" s="4" t="s">
        <v>10</v>
      </c>
      <c r="C14" t="str">
        <f t="shared" si="0"/>
        <v>Sin cambio</v>
      </c>
      <c r="D14">
        <f>_xlfn.XLOOKUP(A14,'Tabla de valores'!$A$2:$A$6,'Tabla de valores'!$B$2:$B$6,FALSE)-_xlfn.XLOOKUP(B14,'Tabla de valores'!$A$2:$A$6,'Tabla de valores'!$B$2:$B$6,FALSE)</f>
        <v>0</v>
      </c>
      <c r="E14" t="str">
        <f t="shared" si="1"/>
        <v>Sin cambio</v>
      </c>
      <c r="G14" s="6" t="s">
        <v>73</v>
      </c>
      <c r="H14">
        <v>18</v>
      </c>
    </row>
    <row r="15" spans="1:10" x14ac:dyDescent="0.25">
      <c r="A15" s="3" t="s">
        <v>10</v>
      </c>
      <c r="B15" s="4" t="s">
        <v>8</v>
      </c>
      <c r="C15" t="str">
        <f t="shared" si="0"/>
        <v>Incremento</v>
      </c>
      <c r="D15">
        <f>_xlfn.XLOOKUP(A15,'Tabla de valores'!$A$2:$A$6,'Tabla de valores'!$B$2:$B$6,FALSE)-_xlfn.XLOOKUP(B15,'Tabla de valores'!$A$2:$A$6,'Tabla de valores'!$B$2:$B$6,FALSE)</f>
        <v>-1</v>
      </c>
      <c r="E15" t="str">
        <f t="shared" si="1"/>
        <v>Más 1 nivel</v>
      </c>
      <c r="H15" s="6" t="s">
        <v>96</v>
      </c>
      <c r="I15" s="9" t="str">
        <f>A1</f>
        <v>Nivel de disgusto (antes)</v>
      </c>
      <c r="J15" s="9" t="str">
        <f>B1</f>
        <v>Nivel de disgusto (después)</v>
      </c>
    </row>
    <row r="16" spans="1:10" x14ac:dyDescent="0.25">
      <c r="A16" s="3" t="s">
        <v>10</v>
      </c>
      <c r="B16" s="4" t="s">
        <v>10</v>
      </c>
      <c r="C16" t="str">
        <f t="shared" si="0"/>
        <v>Sin cambio</v>
      </c>
      <c r="D16">
        <f>_xlfn.XLOOKUP(A16,'Tabla de valores'!$A$2:$A$6,'Tabla de valores'!$B$2:$B$6,FALSE)-_xlfn.XLOOKUP(B16,'Tabla de valores'!$A$2:$A$6,'Tabla de valores'!$B$2:$B$6,FALSE)</f>
        <v>0</v>
      </c>
      <c r="E16" t="str">
        <f t="shared" si="1"/>
        <v>Sin cambio</v>
      </c>
      <c r="G16" t="s">
        <v>99</v>
      </c>
      <c r="H16" s="6" t="s">
        <v>10</v>
      </c>
      <c r="I16">
        <f>COUNTIF($A$2:$A$19,H16)</f>
        <v>12</v>
      </c>
      <c r="J16">
        <f>COUNTIF($B$2:$B$19,H16)</f>
        <v>12</v>
      </c>
    </row>
    <row r="17" spans="1:10" x14ac:dyDescent="0.25">
      <c r="A17" s="3" t="s">
        <v>10</v>
      </c>
      <c r="B17" s="4" t="s">
        <v>10</v>
      </c>
      <c r="C17" t="str">
        <f t="shared" si="0"/>
        <v>Sin cambio</v>
      </c>
      <c r="D17">
        <f>_xlfn.XLOOKUP(A17,'Tabla de valores'!$A$2:$A$6,'Tabla de valores'!$B$2:$B$6,FALSE)-_xlfn.XLOOKUP(B17,'Tabla de valores'!$A$2:$A$6,'Tabla de valores'!$B$2:$B$6,FALSE)</f>
        <v>0</v>
      </c>
      <c r="E17" t="str">
        <f t="shared" si="1"/>
        <v>Sin cambio</v>
      </c>
      <c r="G17" t="s">
        <v>76</v>
      </c>
      <c r="H17" s="6" t="s">
        <v>8</v>
      </c>
      <c r="I17">
        <f t="shared" ref="I17:I20" si="2">COUNTIF($A$2:$A$19,H17)</f>
        <v>5</v>
      </c>
      <c r="J17">
        <f t="shared" ref="J17:J20" si="3">COUNTIF($B$2:$B$19,H17)</f>
        <v>3</v>
      </c>
    </row>
    <row r="18" spans="1:10" x14ac:dyDescent="0.25">
      <c r="A18" s="3" t="s">
        <v>10</v>
      </c>
      <c r="B18" s="4" t="s">
        <v>10</v>
      </c>
      <c r="C18" t="str">
        <f t="shared" si="0"/>
        <v>Sin cambio</v>
      </c>
      <c r="D18">
        <f>_xlfn.XLOOKUP(A18,'Tabla de valores'!$A$2:$A$6,'Tabla de valores'!$B$2:$B$6,FALSE)-_xlfn.XLOOKUP(B18,'Tabla de valores'!$A$2:$A$6,'Tabla de valores'!$B$2:$B$6,FALSE)</f>
        <v>0</v>
      </c>
      <c r="E18" t="str">
        <f t="shared" si="1"/>
        <v>Sin cambio</v>
      </c>
      <c r="G18" t="s">
        <v>59</v>
      </c>
      <c r="H18" s="6" t="s">
        <v>7</v>
      </c>
      <c r="I18">
        <f t="shared" si="2"/>
        <v>1</v>
      </c>
      <c r="J18">
        <f t="shared" si="3"/>
        <v>1</v>
      </c>
    </row>
    <row r="19" spans="1:10" x14ac:dyDescent="0.25">
      <c r="A19" s="3" t="s">
        <v>8</v>
      </c>
      <c r="B19" s="4" t="s">
        <v>8</v>
      </c>
      <c r="C19" t="str">
        <f>IF(A19&lt;B19,"Incremento",IF(A19&gt;B19,"Decremento","Sin cambio"))</f>
        <v>Sin cambio</v>
      </c>
      <c r="D19">
        <f>_xlfn.XLOOKUP(A19,'Tabla de valores'!$A$2:$A$6,'Tabla de valores'!$B$2:$B$6,FALSE)-_xlfn.XLOOKUP(B19,'Tabla de valores'!$A$2:$A$6,'Tabla de valores'!$B$2:$B$6,FALSE)</f>
        <v>0</v>
      </c>
      <c r="E19" t="str">
        <f>IF(C19="Incremento", IF(ABS(D19)=1, CONCATENATE("Más ", ABS(D19), " nivel"), CONCATENATE("Más ", ABS(D19), " niveles")),IF(C19="Decremento",IF(D19=1, CONCATENATE("Menos ", D19, " nivel"), CONCATENATE("Menos ", D19, " niveles")), "Sin cambio"))</f>
        <v>Sin cambio</v>
      </c>
      <c r="G19" t="s">
        <v>60</v>
      </c>
      <c r="H19" s="6" t="s">
        <v>6</v>
      </c>
      <c r="I19">
        <f t="shared" si="2"/>
        <v>0</v>
      </c>
      <c r="J19">
        <f t="shared" si="3"/>
        <v>2</v>
      </c>
    </row>
    <row r="20" spans="1:10" x14ac:dyDescent="0.25">
      <c r="G20" t="s">
        <v>100</v>
      </c>
      <c r="H20" s="6" t="s">
        <v>20</v>
      </c>
      <c r="I20">
        <f t="shared" si="2"/>
        <v>0</v>
      </c>
      <c r="J20">
        <f t="shared" si="3"/>
        <v>0</v>
      </c>
    </row>
    <row r="21" spans="1:10" x14ac:dyDescent="0.25">
      <c r="I21">
        <f>SUM(I16:I20)</f>
        <v>18</v>
      </c>
      <c r="J21">
        <f>SUM(J16:J20)</f>
        <v>18</v>
      </c>
    </row>
    <row r="24" spans="1:10" x14ac:dyDescent="0.25">
      <c r="I24" s="7"/>
    </row>
    <row r="25" spans="1:10" x14ac:dyDescent="0.25">
      <c r="I25" s="7"/>
    </row>
    <row r="26" spans="1:10" x14ac:dyDescent="0.25">
      <c r="I26" s="7"/>
    </row>
    <row r="27" spans="1:10" x14ac:dyDescent="0.25">
      <c r="I27" s="7"/>
    </row>
    <row r="29" spans="1:10" x14ac:dyDescent="0.25">
      <c r="G29" s="6"/>
    </row>
    <row r="39" spans="12:12" ht="13" x14ac:dyDescent="0.3">
      <c r="L39" s="8"/>
    </row>
  </sheetData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F949-0771-4429-A968-451087E11F05}">
  <dimension ref="A1:Q19"/>
  <sheetViews>
    <sheetView workbookViewId="0">
      <selection activeCell="K18" sqref="K18"/>
    </sheetView>
  </sheetViews>
  <sheetFormatPr defaultRowHeight="12.5" x14ac:dyDescent="0.25"/>
  <cols>
    <col min="1" max="1" width="33.54296875" customWidth="1"/>
    <col min="2" max="2" width="28.26953125" customWidth="1"/>
    <col min="3" max="4" width="11.26953125" customWidth="1"/>
    <col min="5" max="8" width="9.6328125" customWidth="1"/>
  </cols>
  <sheetData>
    <row r="1" spans="1:17" x14ac:dyDescent="0.25">
      <c r="A1" s="3" t="s">
        <v>5</v>
      </c>
      <c r="B1" s="4" t="s">
        <v>28</v>
      </c>
      <c r="C1" s="9" t="s">
        <v>107</v>
      </c>
      <c r="D1" s="9" t="s">
        <v>70</v>
      </c>
      <c r="E1" s="9" t="s">
        <v>108</v>
      </c>
      <c r="F1" s="9" t="s">
        <v>16</v>
      </c>
      <c r="G1" s="9" t="s">
        <v>13</v>
      </c>
      <c r="H1" s="9" t="s">
        <v>12</v>
      </c>
      <c r="I1" s="9" t="s">
        <v>17</v>
      </c>
      <c r="K1" s="9"/>
      <c r="L1" s="9" t="s">
        <v>114</v>
      </c>
      <c r="M1" s="9" t="s">
        <v>109</v>
      </c>
      <c r="N1" s="9" t="s">
        <v>110</v>
      </c>
      <c r="O1" s="9" t="s">
        <v>115</v>
      </c>
      <c r="P1" s="9"/>
      <c r="Q1" s="9" t="s">
        <v>116</v>
      </c>
    </row>
    <row r="2" spans="1:17" x14ac:dyDescent="0.25">
      <c r="A2" s="3" t="s">
        <v>9</v>
      </c>
      <c r="B2" s="4" t="s">
        <v>48</v>
      </c>
      <c r="C2" s="9">
        <f>IF(AND(ISNUMBER(FIND(C$1,$A2)), ISNUMBER(FIND(C$1,$B2))), 3, IF(ISNUMBER(FIND(C$1,$A2)), 1, IF(ISNUMBER(FIND(C$1,$B2)), 2, 0)))</f>
        <v>0</v>
      </c>
      <c r="D2" s="9">
        <f>IF(AND(ISNUMBER(FIND(D$1,$A2)), ISNUMBER(FIND(D$1,$B2))), 3, IF(ISNUMBER(FIND(D$1,$A2)), 1, IF(ISNUMBER(FIND(D$1,$B2)), 2, 0)))</f>
        <v>3</v>
      </c>
      <c r="E2" s="9">
        <f t="shared" ref="E2:I17" si="0">IF(AND(ISNUMBER(FIND(E$1,$A2)), ISNUMBER(FIND(E$1,$B2))), 3, IF(ISNUMBER(FIND(E$1,$A2)), 1, IF(ISNUMBER(FIND(E$1,$B2)), 2, 0)))</f>
        <v>3</v>
      </c>
      <c r="F2" s="9">
        <f t="shared" si="0"/>
        <v>0</v>
      </c>
      <c r="G2" s="9">
        <f t="shared" si="0"/>
        <v>1</v>
      </c>
      <c r="H2" s="9">
        <f t="shared" si="0"/>
        <v>1</v>
      </c>
      <c r="I2" s="9">
        <f t="shared" si="0"/>
        <v>0</v>
      </c>
      <c r="K2" s="9" t="s">
        <v>107</v>
      </c>
      <c r="L2">
        <f>COUNTIF(C2:C19,0)</f>
        <v>18</v>
      </c>
      <c r="M2">
        <f>COUNTIF(C2:C19,1)</f>
        <v>0</v>
      </c>
      <c r="N2">
        <f>COUNTIF(C2:C19,2)</f>
        <v>0</v>
      </c>
      <c r="O2">
        <f>COUNTIF(C2:C19,3)</f>
        <v>0</v>
      </c>
      <c r="P2">
        <f>M2+N2+O2</f>
        <v>0</v>
      </c>
      <c r="Q2">
        <f>SUM(L2:O2)</f>
        <v>18</v>
      </c>
    </row>
    <row r="3" spans="1:17" x14ac:dyDescent="0.25">
      <c r="A3" s="3" t="s">
        <v>11</v>
      </c>
      <c r="B3" s="4" t="s">
        <v>15</v>
      </c>
      <c r="C3" s="9">
        <f>IF(AND(ISNUMBER(FIND(C$1,$A3)), ISNUMBER(FIND(C$1,$B3))), 3, IF(ISNUMBER(FIND(C$1,$A3)), 1, IF(ISNUMBER(FIND(C$1,$B3)), 2, 0)))</f>
        <v>0</v>
      </c>
      <c r="D3" s="9">
        <f>IF(AND(ISNUMBER(FIND(D$1,$A3)), ISNUMBER(FIND(D$1,$B3))), 3, IF(ISNUMBER(FIND(D$1,$A3)), 1, IF(ISNUMBER(FIND(D$1,$B3)), 2, 0)))</f>
        <v>2</v>
      </c>
      <c r="E3" s="9">
        <f t="shared" si="0"/>
        <v>0</v>
      </c>
      <c r="F3" s="9">
        <f t="shared" si="0"/>
        <v>0</v>
      </c>
      <c r="G3" s="9">
        <f t="shared" si="0"/>
        <v>1</v>
      </c>
      <c r="H3" s="9">
        <f t="shared" si="0"/>
        <v>3</v>
      </c>
      <c r="I3" s="9">
        <f t="shared" si="0"/>
        <v>0</v>
      </c>
      <c r="K3" s="12" t="s">
        <v>70</v>
      </c>
      <c r="L3">
        <f>COUNTIF(D2:D19,0)</f>
        <v>2</v>
      </c>
      <c r="M3" s="16">
        <f>COUNTIF(D2:D19,1)</f>
        <v>4</v>
      </c>
      <c r="N3" s="16">
        <f>COUNTIF(D2:D19,2)</f>
        <v>6</v>
      </c>
      <c r="O3" s="16">
        <f>COUNTIF(D2:D19,3)</f>
        <v>6</v>
      </c>
      <c r="P3">
        <f>M3+N3+O3</f>
        <v>16</v>
      </c>
      <c r="Q3">
        <f>SUM(L3:O3)</f>
        <v>18</v>
      </c>
    </row>
    <row r="4" spans="1:17" x14ac:dyDescent="0.25">
      <c r="A4" s="3" t="s">
        <v>12</v>
      </c>
      <c r="B4" s="4" t="s">
        <v>48</v>
      </c>
      <c r="C4" s="9">
        <f>IF(AND(ISNUMBER(FIND(C$1,$A4)), ISNUMBER(FIND(C$1,$B4))), 3, IF(ISNUMBER(FIND(C$1,$A4)), 1, IF(ISNUMBER(FIND(C$1,$B4)), 2, 0)))</f>
        <v>0</v>
      </c>
      <c r="D4" s="9">
        <f>IF(AND(ISNUMBER(FIND(D$1,$A4)), ISNUMBER(FIND(D$1,$B4))), 3, IF(ISNUMBER(FIND(D$1,$A4)), 1, IF(ISNUMBER(FIND(D$1,$B4)), 2, 0)))</f>
        <v>2</v>
      </c>
      <c r="E4" s="9">
        <f t="shared" si="0"/>
        <v>2</v>
      </c>
      <c r="F4" s="9">
        <f t="shared" si="0"/>
        <v>0</v>
      </c>
      <c r="G4" s="9">
        <f t="shared" si="0"/>
        <v>0</v>
      </c>
      <c r="H4" s="9">
        <f t="shared" si="0"/>
        <v>1</v>
      </c>
      <c r="I4" s="9">
        <f t="shared" si="0"/>
        <v>0</v>
      </c>
      <c r="K4" s="12" t="s">
        <v>108</v>
      </c>
      <c r="L4">
        <f>COUNTIF(E2:E19,0)</f>
        <v>10</v>
      </c>
      <c r="M4">
        <f>COUNTIF(E2:E19,1)</f>
        <v>1</v>
      </c>
      <c r="N4" s="16">
        <f>COUNTIF(E2:E19,2)</f>
        <v>4</v>
      </c>
      <c r="O4" s="16">
        <f>COUNTIF(E2:E19,3)</f>
        <v>3</v>
      </c>
      <c r="P4">
        <f>M4+N4+O4</f>
        <v>8</v>
      </c>
      <c r="Q4">
        <f>SUM(L4:O4)</f>
        <v>18</v>
      </c>
    </row>
    <row r="5" spans="1:17" x14ac:dyDescent="0.25">
      <c r="A5" s="3" t="s">
        <v>13</v>
      </c>
      <c r="B5" s="4" t="s">
        <v>14</v>
      </c>
      <c r="C5" s="9">
        <f>IF(AND(ISNUMBER(FIND(C$1,$A5)), ISNUMBER(FIND(C$1,$B5))), 3, IF(ISNUMBER(FIND(C$1,$A5)), 1, IF(ISNUMBER(FIND(C$1,$B5)), 2, 0)))</f>
        <v>0</v>
      </c>
      <c r="D5" s="9">
        <f>IF(AND(ISNUMBER(FIND(D$1,$A5)), ISNUMBER(FIND(D$1,$B5))), 3, IF(ISNUMBER(FIND(D$1,$A5)), 1, IF(ISNUMBER(FIND(D$1,$B5)), 2, 0)))</f>
        <v>2</v>
      </c>
      <c r="E5" s="9">
        <f t="shared" si="0"/>
        <v>0</v>
      </c>
      <c r="F5" s="9">
        <f t="shared" si="0"/>
        <v>0</v>
      </c>
      <c r="G5" s="9">
        <f t="shared" si="0"/>
        <v>3</v>
      </c>
      <c r="H5" s="9">
        <f t="shared" si="0"/>
        <v>0</v>
      </c>
      <c r="I5" s="9">
        <f t="shared" si="0"/>
        <v>0</v>
      </c>
      <c r="K5" s="9" t="s">
        <v>16</v>
      </c>
      <c r="L5">
        <f>COUNTIF(F2:F19,0)</f>
        <v>11</v>
      </c>
      <c r="M5" s="16">
        <f>COUNTIF(F2:F19,1)</f>
        <v>4</v>
      </c>
      <c r="N5">
        <f>COUNTIF(F2:F19,2)</f>
        <v>1</v>
      </c>
      <c r="O5">
        <f>COUNTIF(F2:F19,3)</f>
        <v>2</v>
      </c>
      <c r="P5">
        <f>M5+N5+O5</f>
        <v>7</v>
      </c>
      <c r="Q5">
        <f>SUM(L5:O5)</f>
        <v>18</v>
      </c>
    </row>
    <row r="6" spans="1:17" x14ac:dyDescent="0.25">
      <c r="A6" s="3" t="s">
        <v>14</v>
      </c>
      <c r="B6" s="4" t="s">
        <v>17</v>
      </c>
      <c r="C6" s="9">
        <f>IF(AND(ISNUMBER(FIND(C$1,$A6)), ISNUMBER(FIND(C$1,$B6))), 3, IF(ISNUMBER(FIND(C$1,$A6)), 1, IF(ISNUMBER(FIND(C$1,$B6)), 2, 0)))</f>
        <v>0</v>
      </c>
      <c r="D6" s="9">
        <f>IF(AND(ISNUMBER(FIND(D$1,$A6)), ISNUMBER(FIND(D$1,$B6))), 3, IF(ISNUMBER(FIND(D$1,$A6)), 1, IF(ISNUMBER(FIND(D$1,$B6)), 2, 0)))</f>
        <v>1</v>
      </c>
      <c r="E6" s="9">
        <f t="shared" si="0"/>
        <v>0</v>
      </c>
      <c r="F6" s="9">
        <f t="shared" si="0"/>
        <v>0</v>
      </c>
      <c r="G6" s="9">
        <f t="shared" si="0"/>
        <v>1</v>
      </c>
      <c r="H6" s="9">
        <f t="shared" si="0"/>
        <v>0</v>
      </c>
      <c r="I6" s="9">
        <f t="shared" si="0"/>
        <v>2</v>
      </c>
      <c r="K6" s="12" t="s">
        <v>13</v>
      </c>
      <c r="L6">
        <f>COUNTIF(G2:G19,0)</f>
        <v>9</v>
      </c>
      <c r="M6" s="16">
        <f>COUNTIF(G2:G19,1)</f>
        <v>4</v>
      </c>
      <c r="N6">
        <f>COUNTIF(G2:G19,2)</f>
        <v>1</v>
      </c>
      <c r="O6" s="16">
        <f>COUNTIF(G2:G19,3)</f>
        <v>4</v>
      </c>
      <c r="P6">
        <f>M6+N6+O6</f>
        <v>9</v>
      </c>
      <c r="Q6">
        <f>SUM(L6:O6)</f>
        <v>18</v>
      </c>
    </row>
    <row r="7" spans="1:17" x14ac:dyDescent="0.25">
      <c r="A7" s="3" t="s">
        <v>15</v>
      </c>
      <c r="B7" s="4" t="s">
        <v>48</v>
      </c>
      <c r="C7" s="9">
        <f>IF(AND(ISNUMBER(FIND(C$1,$A7)), ISNUMBER(FIND(C$1,$B7))), 3, IF(ISNUMBER(FIND(C$1,$A7)), 1, IF(ISNUMBER(FIND(C$1,$B7)), 2, 0)))</f>
        <v>0</v>
      </c>
      <c r="D7" s="9">
        <f>IF(AND(ISNUMBER(FIND(D$1,$A7)), ISNUMBER(FIND(D$1,$B7))), 3, IF(ISNUMBER(FIND(D$1,$A7)), 1, IF(ISNUMBER(FIND(D$1,$B7)), 2, 0)))</f>
        <v>3</v>
      </c>
      <c r="E7" s="9">
        <f t="shared" si="0"/>
        <v>2</v>
      </c>
      <c r="F7" s="9">
        <f t="shared" si="0"/>
        <v>0</v>
      </c>
      <c r="G7" s="9">
        <f t="shared" si="0"/>
        <v>0</v>
      </c>
      <c r="H7" s="9">
        <f t="shared" si="0"/>
        <v>1</v>
      </c>
      <c r="I7" s="9">
        <f t="shared" si="0"/>
        <v>0</v>
      </c>
      <c r="K7" s="9" t="s">
        <v>12</v>
      </c>
      <c r="L7">
        <f>COUNTIF(H2:H19,0)</f>
        <v>12</v>
      </c>
      <c r="M7" s="16">
        <f>COUNTIF(H2:H19,1)</f>
        <v>5</v>
      </c>
      <c r="N7">
        <f>COUNTIF(H2:H19,2)</f>
        <v>0</v>
      </c>
      <c r="O7">
        <f>COUNTIF(H2:H19,3)</f>
        <v>1</v>
      </c>
      <c r="P7">
        <f>M7+N7+O7</f>
        <v>6</v>
      </c>
      <c r="Q7">
        <f>SUM(L7:O7)</f>
        <v>18</v>
      </c>
    </row>
    <row r="8" spans="1:17" x14ac:dyDescent="0.25">
      <c r="A8" s="3" t="s">
        <v>16</v>
      </c>
      <c r="B8" s="4" t="s">
        <v>17</v>
      </c>
      <c r="C8" s="9">
        <f>IF(AND(ISNUMBER(FIND(C$1,$A8)), ISNUMBER(FIND(C$1,$B8))), 3, IF(ISNUMBER(FIND(C$1,$A8)), 1, IF(ISNUMBER(FIND(C$1,$B8)), 2, 0)))</f>
        <v>0</v>
      </c>
      <c r="D8" s="9">
        <f>IF(AND(ISNUMBER(FIND(D$1,$A8)), ISNUMBER(FIND(D$1,$B8))), 3, IF(ISNUMBER(FIND(D$1,$A8)), 1, IF(ISNUMBER(FIND(D$1,$B8)), 2, 0)))</f>
        <v>0</v>
      </c>
      <c r="E8" s="9">
        <f t="shared" si="0"/>
        <v>0</v>
      </c>
      <c r="F8" s="9">
        <f t="shared" si="0"/>
        <v>1</v>
      </c>
      <c r="G8" s="9">
        <f t="shared" si="0"/>
        <v>0</v>
      </c>
      <c r="H8" s="9">
        <f t="shared" si="0"/>
        <v>0</v>
      </c>
      <c r="I8" s="9">
        <f t="shared" si="0"/>
        <v>2</v>
      </c>
      <c r="K8" s="9" t="s">
        <v>17</v>
      </c>
      <c r="L8">
        <f>COUNTIF(I2:I19,0)</f>
        <v>13</v>
      </c>
      <c r="M8">
        <f>COUNTIF(I2:I19,1)</f>
        <v>2</v>
      </c>
      <c r="N8">
        <f>COUNTIF(I2:I19,2)</f>
        <v>3</v>
      </c>
      <c r="O8">
        <f>COUNTIF(I2:I19,3)</f>
        <v>0</v>
      </c>
      <c r="P8">
        <f>M8+N8+O8</f>
        <v>5</v>
      </c>
      <c r="Q8">
        <f>SUM(L8:O8)</f>
        <v>18</v>
      </c>
    </row>
    <row r="9" spans="1:17" x14ac:dyDescent="0.25">
      <c r="A9" s="3" t="s">
        <v>17</v>
      </c>
      <c r="B9" s="4" t="s">
        <v>14</v>
      </c>
      <c r="C9" s="9">
        <f>IF(AND(ISNUMBER(FIND(C$1,$A9)), ISNUMBER(FIND(C$1,$B9))), 3, IF(ISNUMBER(FIND(C$1,$A9)), 1, IF(ISNUMBER(FIND(C$1,$B9)), 2, 0)))</f>
        <v>0</v>
      </c>
      <c r="D9" s="9">
        <f>IF(AND(ISNUMBER(FIND(D$1,$A9)), ISNUMBER(FIND(D$1,$B9))), 3, IF(ISNUMBER(FIND(D$1,$A9)), 1, IF(ISNUMBER(FIND(D$1,$B9)), 2, 0)))</f>
        <v>2</v>
      </c>
      <c r="E9" s="9">
        <f t="shared" si="0"/>
        <v>0</v>
      </c>
      <c r="F9" s="9">
        <f t="shared" si="0"/>
        <v>0</v>
      </c>
      <c r="G9" s="9">
        <f t="shared" si="0"/>
        <v>2</v>
      </c>
      <c r="H9" s="9">
        <f t="shared" si="0"/>
        <v>0</v>
      </c>
      <c r="I9" s="9">
        <f t="shared" si="0"/>
        <v>1</v>
      </c>
    </row>
    <row r="10" spans="1:17" x14ac:dyDescent="0.25">
      <c r="A10" s="3" t="s">
        <v>18</v>
      </c>
      <c r="B10" s="4" t="s">
        <v>13</v>
      </c>
      <c r="C10" s="9">
        <f>IF(AND(ISNUMBER(FIND(C$1,$A10)), ISNUMBER(FIND(C$1,$B10))), 3, IF(ISNUMBER(FIND(C$1,$A10)), 1, IF(ISNUMBER(FIND(C$1,$B10)), 2, 0)))</f>
        <v>0</v>
      </c>
      <c r="D10" s="9">
        <f>IF(AND(ISNUMBER(FIND(D$1,$A10)), ISNUMBER(FIND(D$1,$B10))), 3, IF(ISNUMBER(FIND(D$1,$A10)), 1, IF(ISNUMBER(FIND(D$1,$B10)), 2, 0)))</f>
        <v>1</v>
      </c>
      <c r="E10" s="9">
        <f t="shared" si="0"/>
        <v>0</v>
      </c>
      <c r="F10" s="9">
        <f t="shared" si="0"/>
        <v>1</v>
      </c>
      <c r="G10" s="9">
        <f t="shared" si="0"/>
        <v>3</v>
      </c>
      <c r="H10" s="9">
        <f t="shared" si="0"/>
        <v>0</v>
      </c>
      <c r="I10" s="9">
        <f t="shared" si="0"/>
        <v>0</v>
      </c>
    </row>
    <row r="11" spans="1:17" x14ac:dyDescent="0.25">
      <c r="A11" s="3" t="s">
        <v>12</v>
      </c>
      <c r="B11" s="4" t="s">
        <v>48</v>
      </c>
      <c r="C11" s="9">
        <f>IF(AND(ISNUMBER(FIND(C$1,$A11)), ISNUMBER(FIND(C$1,$B11))), 3, IF(ISNUMBER(FIND(C$1,$A11)), 1, IF(ISNUMBER(FIND(C$1,$B11)), 2, 0)))</f>
        <v>0</v>
      </c>
      <c r="D11" s="9">
        <f>IF(AND(ISNUMBER(FIND(D$1,$A11)), ISNUMBER(FIND(D$1,$B11))), 3, IF(ISNUMBER(FIND(D$1,$A11)), 1, IF(ISNUMBER(FIND(D$1,$B11)), 2, 0)))</f>
        <v>2</v>
      </c>
      <c r="E11" s="9">
        <f t="shared" si="0"/>
        <v>2</v>
      </c>
      <c r="F11" s="9">
        <f t="shared" si="0"/>
        <v>0</v>
      </c>
      <c r="G11" s="9">
        <f t="shared" si="0"/>
        <v>0</v>
      </c>
      <c r="H11" s="9">
        <f t="shared" si="0"/>
        <v>1</v>
      </c>
      <c r="I11" s="9">
        <f t="shared" si="0"/>
        <v>0</v>
      </c>
      <c r="K11">
        <v>0</v>
      </c>
      <c r="L11" s="9" t="s">
        <v>86</v>
      </c>
    </row>
    <row r="12" spans="1:17" x14ac:dyDescent="0.25">
      <c r="A12" s="3" t="s">
        <v>21</v>
      </c>
      <c r="B12" s="4" t="s">
        <v>21</v>
      </c>
      <c r="C12" s="9">
        <f>IF(AND(ISNUMBER(FIND(C$1,$A12)), ISNUMBER(FIND(C$1,$B12))), 3, IF(ISNUMBER(FIND(C$1,$A12)), 1, IF(ISNUMBER(FIND(C$1,$B12)), 2, 0)))</f>
        <v>0</v>
      </c>
      <c r="D12" s="9">
        <f>IF(AND(ISNUMBER(FIND(D$1,$A12)), ISNUMBER(FIND(D$1,$B12))), 3, IF(ISNUMBER(FIND(D$1,$A12)), 1, IF(ISNUMBER(FIND(D$1,$B12)), 2, 0)))</f>
        <v>3</v>
      </c>
      <c r="E12" s="9">
        <f t="shared" si="0"/>
        <v>0</v>
      </c>
      <c r="F12" s="9">
        <f t="shared" si="0"/>
        <v>3</v>
      </c>
      <c r="G12" s="9">
        <f t="shared" si="0"/>
        <v>0</v>
      </c>
      <c r="H12" s="9">
        <f t="shared" si="0"/>
        <v>0</v>
      </c>
      <c r="I12" s="9">
        <f t="shared" si="0"/>
        <v>0</v>
      </c>
      <c r="K12">
        <v>1</v>
      </c>
      <c r="L12" s="9" t="s">
        <v>111</v>
      </c>
    </row>
    <row r="13" spans="1:17" x14ac:dyDescent="0.25">
      <c r="A13" s="3" t="s">
        <v>21</v>
      </c>
      <c r="B13" s="4" t="s">
        <v>17</v>
      </c>
      <c r="C13" s="9">
        <f>IF(AND(ISNUMBER(FIND(C$1,$A13)), ISNUMBER(FIND(C$1,$B13))), 3, IF(ISNUMBER(FIND(C$1,$A13)), 1, IF(ISNUMBER(FIND(C$1,$B13)), 2, 0)))</f>
        <v>0</v>
      </c>
      <c r="D13" s="9">
        <f>IF(AND(ISNUMBER(FIND(D$1,$A13)), ISNUMBER(FIND(D$1,$B13))), 3, IF(ISNUMBER(FIND(D$1,$A13)), 1, IF(ISNUMBER(FIND(D$1,$B13)), 2, 0)))</f>
        <v>1</v>
      </c>
      <c r="E13" s="9">
        <f t="shared" si="0"/>
        <v>0</v>
      </c>
      <c r="F13" s="9">
        <f t="shared" si="0"/>
        <v>1</v>
      </c>
      <c r="G13" s="9">
        <f t="shared" si="0"/>
        <v>0</v>
      </c>
      <c r="H13" s="9">
        <f t="shared" si="0"/>
        <v>0</v>
      </c>
      <c r="I13" s="9">
        <f t="shared" si="0"/>
        <v>2</v>
      </c>
      <c r="K13">
        <v>2</v>
      </c>
      <c r="L13" s="9" t="s">
        <v>112</v>
      </c>
    </row>
    <row r="14" spans="1:17" x14ac:dyDescent="0.25">
      <c r="A14" s="3" t="s">
        <v>9</v>
      </c>
      <c r="B14" s="4" t="s">
        <v>13</v>
      </c>
      <c r="C14" s="9">
        <f>IF(AND(ISNUMBER(FIND(C$1,$A14)), ISNUMBER(FIND(C$1,$B14))), 3, IF(ISNUMBER(FIND(C$1,$A14)), 1, IF(ISNUMBER(FIND(C$1,$B14)), 2, 0)))</f>
        <v>0</v>
      </c>
      <c r="D14" s="9">
        <f>IF(AND(ISNUMBER(FIND(D$1,$A14)), ISNUMBER(FIND(D$1,$B14))), 3, IF(ISNUMBER(FIND(D$1,$A14)), 1, IF(ISNUMBER(FIND(D$1,$B14)), 2, 0)))</f>
        <v>1</v>
      </c>
      <c r="E14" s="9">
        <f t="shared" si="0"/>
        <v>1</v>
      </c>
      <c r="F14" s="9">
        <f t="shared" si="0"/>
        <v>0</v>
      </c>
      <c r="G14" s="9">
        <f t="shared" si="0"/>
        <v>3</v>
      </c>
      <c r="H14" s="9">
        <f t="shared" si="0"/>
        <v>1</v>
      </c>
      <c r="I14" s="9">
        <f t="shared" si="0"/>
        <v>0</v>
      </c>
      <c r="K14">
        <v>3</v>
      </c>
      <c r="L14" s="9" t="s">
        <v>113</v>
      </c>
    </row>
    <row r="15" spans="1:17" x14ac:dyDescent="0.25">
      <c r="A15" s="3" t="s">
        <v>21</v>
      </c>
      <c r="B15" s="4" t="s">
        <v>48</v>
      </c>
      <c r="C15" s="9">
        <f>IF(AND(ISNUMBER(FIND(C$1,$A15)), ISNUMBER(FIND(C$1,$B15))), 3, IF(ISNUMBER(FIND(C$1,$A15)), 1, IF(ISNUMBER(FIND(C$1,$B15)), 2, 0)))</f>
        <v>0</v>
      </c>
      <c r="D15" s="9">
        <f>IF(AND(ISNUMBER(FIND(D$1,$A15)), ISNUMBER(FIND(D$1,$B15))), 3, IF(ISNUMBER(FIND(D$1,$A15)), 1, IF(ISNUMBER(FIND(D$1,$B15)), 2, 0)))</f>
        <v>3</v>
      </c>
      <c r="E15" s="9">
        <f t="shared" si="0"/>
        <v>2</v>
      </c>
      <c r="F15" s="9">
        <f t="shared" si="0"/>
        <v>1</v>
      </c>
      <c r="G15" s="9">
        <f t="shared" si="0"/>
        <v>0</v>
      </c>
      <c r="H15" s="9">
        <f t="shared" si="0"/>
        <v>0</v>
      </c>
      <c r="I15" s="9">
        <f t="shared" si="0"/>
        <v>0</v>
      </c>
    </row>
    <row r="16" spans="1:17" x14ac:dyDescent="0.25">
      <c r="A16" s="3" t="s">
        <v>22</v>
      </c>
      <c r="B16" s="4" t="s">
        <v>22</v>
      </c>
      <c r="C16" s="9">
        <f>IF(AND(ISNUMBER(FIND(C$1,$A16)), ISNUMBER(FIND(C$1,$B16))), 3, IF(ISNUMBER(FIND(C$1,$A16)), 1, IF(ISNUMBER(FIND(C$1,$B16)), 2, 0)))</f>
        <v>0</v>
      </c>
      <c r="D16" s="9">
        <f>IF(AND(ISNUMBER(FIND(D$1,$A16)), ISNUMBER(FIND(D$1,$B16))), 3, IF(ISNUMBER(FIND(D$1,$A16)), 1, IF(ISNUMBER(FIND(D$1,$B16)), 2, 0)))</f>
        <v>3</v>
      </c>
      <c r="E16" s="9">
        <f t="shared" si="0"/>
        <v>3</v>
      </c>
      <c r="F16" s="9">
        <f t="shared" si="0"/>
        <v>3</v>
      </c>
      <c r="G16" s="9">
        <f t="shared" si="0"/>
        <v>0</v>
      </c>
      <c r="H16" s="9">
        <f t="shared" si="0"/>
        <v>0</v>
      </c>
      <c r="I16" s="9">
        <f t="shared" si="0"/>
        <v>0</v>
      </c>
    </row>
    <row r="17" spans="1:9" x14ac:dyDescent="0.25">
      <c r="A17" s="3" t="s">
        <v>23</v>
      </c>
      <c r="B17" s="4" t="s">
        <v>23</v>
      </c>
      <c r="C17" s="9">
        <f>IF(AND(ISNUMBER(FIND(C$1,$A17)), ISNUMBER(FIND(C$1,$B17))), 3, IF(ISNUMBER(FIND(C$1,$A17)), 1, IF(ISNUMBER(FIND(C$1,$B17)), 2, 0)))</f>
        <v>0</v>
      </c>
      <c r="D17" s="9">
        <f>IF(AND(ISNUMBER(FIND(D$1,$A17)), ISNUMBER(FIND(D$1,$B17))), 3, IF(ISNUMBER(FIND(D$1,$A17)), 1, IF(ISNUMBER(FIND(D$1,$B17)), 2, 0)))</f>
        <v>3</v>
      </c>
      <c r="E17" s="9">
        <f t="shared" si="0"/>
        <v>3</v>
      </c>
      <c r="F17" s="9">
        <f t="shared" si="0"/>
        <v>0</v>
      </c>
      <c r="G17" s="9">
        <f t="shared" si="0"/>
        <v>3</v>
      </c>
      <c r="H17" s="9">
        <f t="shared" si="0"/>
        <v>0</v>
      </c>
      <c r="I17" s="9">
        <f t="shared" si="0"/>
        <v>0</v>
      </c>
    </row>
    <row r="18" spans="1:9" x14ac:dyDescent="0.25">
      <c r="A18" s="3" t="s">
        <v>13</v>
      </c>
      <c r="B18" s="4" t="s">
        <v>70</v>
      </c>
      <c r="C18" s="9">
        <f>IF(AND(ISNUMBER(FIND(C$1,$A18)), ISNUMBER(FIND(C$1,$B18))), 3, IF(ISNUMBER(FIND(C$1,$A18)), 1, IF(ISNUMBER(FIND(C$1,$B18)), 2, 0)))</f>
        <v>0</v>
      </c>
      <c r="D18" s="9">
        <f>IF(AND(ISNUMBER(FIND(D$1,$A18)), ISNUMBER(FIND(D$1,$B18))), 3, IF(ISNUMBER(FIND(D$1,$A18)), 1, IF(ISNUMBER(FIND(D$1,$B18)), 2, 0)))</f>
        <v>2</v>
      </c>
      <c r="E18" s="9">
        <f t="shared" ref="E18:I19" si="1">IF(AND(ISNUMBER(FIND(E$1,$A18)), ISNUMBER(FIND(E$1,$B18))), 3, IF(ISNUMBER(FIND(E$1,$A18)), 1, IF(ISNUMBER(FIND(E$1,$B18)), 2, 0)))</f>
        <v>0</v>
      </c>
      <c r="F18" s="9">
        <f t="shared" si="1"/>
        <v>0</v>
      </c>
      <c r="G18" s="9">
        <f t="shared" si="1"/>
        <v>1</v>
      </c>
      <c r="H18" s="9">
        <f t="shared" si="1"/>
        <v>0</v>
      </c>
      <c r="I18" s="9">
        <f t="shared" si="1"/>
        <v>0</v>
      </c>
    </row>
    <row r="19" spans="1:9" x14ac:dyDescent="0.25">
      <c r="A19" s="3" t="s">
        <v>17</v>
      </c>
      <c r="B19" s="4" t="s">
        <v>16</v>
      </c>
      <c r="C19" s="9">
        <f>IF(AND(ISNUMBER(FIND(C$1,$A19)), ISNUMBER(FIND(C$1,$B19))), 3, IF(ISNUMBER(FIND(C$1,$A19)), 1, IF(ISNUMBER(FIND(C$1,$B19)), 2, 0)))</f>
        <v>0</v>
      </c>
      <c r="D19" s="9">
        <f>IF(AND(ISNUMBER(FIND(D$1,$A19)), ISNUMBER(FIND(D$1,$B19))), 3, IF(ISNUMBER(FIND(D$1,$A19)), 1, IF(ISNUMBER(FIND(D$1,$B19)), 2, 0)))</f>
        <v>0</v>
      </c>
      <c r="E19" s="9">
        <f t="shared" si="1"/>
        <v>0</v>
      </c>
      <c r="F19" s="9">
        <f t="shared" si="1"/>
        <v>2</v>
      </c>
      <c r="G19" s="9">
        <f t="shared" si="1"/>
        <v>0</v>
      </c>
      <c r="H19" s="9">
        <f t="shared" si="1"/>
        <v>0</v>
      </c>
      <c r="I19" s="9">
        <f t="shared" si="1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A64BD-36C4-4F06-8C82-28B6D3C1D2FD}">
  <dimension ref="A3:D28"/>
  <sheetViews>
    <sheetView zoomScale="77" workbookViewId="0">
      <selection activeCell="C6" sqref="C6"/>
    </sheetView>
  </sheetViews>
  <sheetFormatPr defaultRowHeight="12.5" x14ac:dyDescent="0.25"/>
  <cols>
    <col min="1" max="1" width="13" bestFit="1" customWidth="1"/>
    <col min="2" max="2" width="38.6328125" bestFit="1" customWidth="1"/>
    <col min="3" max="3" width="19.1796875" customWidth="1"/>
  </cols>
  <sheetData>
    <row r="3" spans="1:4" x14ac:dyDescent="0.25">
      <c r="A3" s="5" t="s">
        <v>72</v>
      </c>
      <c r="B3" t="s">
        <v>118</v>
      </c>
    </row>
    <row r="4" spans="1:4" x14ac:dyDescent="0.25">
      <c r="A4" s="6" t="s">
        <v>49</v>
      </c>
      <c r="B4">
        <v>14</v>
      </c>
    </row>
    <row r="5" spans="1:4" x14ac:dyDescent="0.25">
      <c r="A5" s="6" t="s">
        <v>53</v>
      </c>
      <c r="B5">
        <v>2</v>
      </c>
    </row>
    <row r="6" spans="1:4" x14ac:dyDescent="0.25">
      <c r="A6" s="6" t="s">
        <v>56</v>
      </c>
      <c r="B6">
        <v>2</v>
      </c>
    </row>
    <row r="7" spans="1:4" x14ac:dyDescent="0.25">
      <c r="A7" s="6" t="s">
        <v>73</v>
      </c>
      <c r="B7">
        <v>18</v>
      </c>
    </row>
    <row r="9" spans="1:4" x14ac:dyDescent="0.25">
      <c r="A9" s="5" t="s">
        <v>72</v>
      </c>
      <c r="B9" t="s">
        <v>119</v>
      </c>
    </row>
    <row r="10" spans="1:4" x14ac:dyDescent="0.25">
      <c r="A10" s="6" t="s">
        <v>60</v>
      </c>
      <c r="B10">
        <v>3</v>
      </c>
    </row>
    <row r="11" spans="1:4" x14ac:dyDescent="0.25">
      <c r="A11" s="6" t="s">
        <v>59</v>
      </c>
      <c r="B11">
        <v>9</v>
      </c>
    </row>
    <row r="12" spans="1:4" x14ac:dyDescent="0.25">
      <c r="A12" s="6" t="s">
        <v>50</v>
      </c>
      <c r="B12">
        <v>6</v>
      </c>
    </row>
    <row r="13" spans="1:4" x14ac:dyDescent="0.25">
      <c r="A13" s="6" t="s">
        <v>73</v>
      </c>
      <c r="B13">
        <v>18</v>
      </c>
    </row>
    <row r="15" spans="1:4" x14ac:dyDescent="0.25">
      <c r="A15" s="5" t="s">
        <v>72</v>
      </c>
      <c r="B15" t="s">
        <v>122</v>
      </c>
    </row>
    <row r="16" spans="1:4" x14ac:dyDescent="0.25">
      <c r="A16" s="6">
        <v>2</v>
      </c>
      <c r="B16">
        <v>4</v>
      </c>
      <c r="C16" s="9" t="s">
        <v>124</v>
      </c>
      <c r="D16">
        <v>4</v>
      </c>
    </row>
    <row r="17" spans="1:4" x14ac:dyDescent="0.25">
      <c r="A17" s="6">
        <v>3</v>
      </c>
      <c r="B17">
        <v>4</v>
      </c>
      <c r="C17" s="9" t="s">
        <v>125</v>
      </c>
      <c r="D17">
        <v>4</v>
      </c>
    </row>
    <row r="18" spans="1:4" x14ac:dyDescent="0.25">
      <c r="A18" s="6">
        <v>4</v>
      </c>
      <c r="B18">
        <v>7</v>
      </c>
      <c r="C18" s="9" t="s">
        <v>126</v>
      </c>
      <c r="D18">
        <v>10</v>
      </c>
    </row>
    <row r="19" spans="1:4" x14ac:dyDescent="0.25">
      <c r="A19" s="6">
        <v>5</v>
      </c>
      <c r="B19">
        <v>3</v>
      </c>
      <c r="D19">
        <f>SUM(D16:D18)</f>
        <v>18</v>
      </c>
    </row>
    <row r="20" spans="1:4" x14ac:dyDescent="0.25">
      <c r="A20" s="6" t="s">
        <v>73</v>
      </c>
      <c r="B20">
        <v>18</v>
      </c>
    </row>
    <row r="22" spans="1:4" x14ac:dyDescent="0.25">
      <c r="A22" s="5" t="s">
        <v>72</v>
      </c>
      <c r="B22" t="s">
        <v>123</v>
      </c>
      <c r="C22" s="9"/>
    </row>
    <row r="23" spans="1:4" x14ac:dyDescent="0.25">
      <c r="A23" s="6">
        <v>1</v>
      </c>
      <c r="B23">
        <v>2</v>
      </c>
      <c r="C23" s="9" t="s">
        <v>124</v>
      </c>
      <c r="D23">
        <v>5</v>
      </c>
    </row>
    <row r="24" spans="1:4" x14ac:dyDescent="0.25">
      <c r="A24" s="6">
        <v>2</v>
      </c>
      <c r="B24">
        <v>3</v>
      </c>
      <c r="C24" s="9" t="s">
        <v>125</v>
      </c>
      <c r="D24">
        <v>2</v>
      </c>
    </row>
    <row r="25" spans="1:4" x14ac:dyDescent="0.25">
      <c r="A25" s="6">
        <v>3</v>
      </c>
      <c r="B25">
        <v>2</v>
      </c>
      <c r="C25" s="9" t="s">
        <v>126</v>
      </c>
      <c r="D25">
        <v>11</v>
      </c>
    </row>
    <row r="26" spans="1:4" x14ac:dyDescent="0.25">
      <c r="A26" s="6">
        <v>4</v>
      </c>
      <c r="B26">
        <v>5</v>
      </c>
      <c r="D26">
        <f>SUM(D23:D25)</f>
        <v>18</v>
      </c>
    </row>
    <row r="27" spans="1:4" x14ac:dyDescent="0.25">
      <c r="A27" s="6">
        <v>5</v>
      </c>
      <c r="B27">
        <v>6</v>
      </c>
    </row>
    <row r="28" spans="1:4" x14ac:dyDescent="0.25">
      <c r="A28" s="6" t="s">
        <v>73</v>
      </c>
      <c r="B28">
        <v>18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20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34" width="18.90625" customWidth="1"/>
  </cols>
  <sheetData>
    <row r="1" spans="1:28" ht="15.75" customHeight="1" x14ac:dyDescent="0.25">
      <c r="A1" s="1" t="s">
        <v>0</v>
      </c>
      <c r="B1" s="1" t="s">
        <v>25</v>
      </c>
      <c r="C1" s="1" t="s">
        <v>26</v>
      </c>
      <c r="D1" s="1" t="s">
        <v>27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36</v>
      </c>
      <c r="W1" s="1" t="s">
        <v>37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40</v>
      </c>
    </row>
    <row r="2" spans="1:28" ht="15.75" customHeight="1" x14ac:dyDescent="0.25">
      <c r="A2" s="2">
        <v>45165.808225462963</v>
      </c>
      <c r="B2" s="1" t="s">
        <v>45</v>
      </c>
      <c r="C2" s="1" t="s">
        <v>46</v>
      </c>
      <c r="D2" s="1" t="s">
        <v>47</v>
      </c>
      <c r="E2" s="1" t="s">
        <v>7</v>
      </c>
      <c r="F2" s="1" t="s">
        <v>6</v>
      </c>
      <c r="G2" s="1" t="s">
        <v>10</v>
      </c>
      <c r="H2" s="1" t="s">
        <v>7</v>
      </c>
      <c r="I2" s="1" t="s">
        <v>48</v>
      </c>
      <c r="Q2" s="1" t="s">
        <v>49</v>
      </c>
      <c r="R2" s="1" t="s">
        <v>50</v>
      </c>
      <c r="S2" s="1">
        <v>5</v>
      </c>
      <c r="T2" s="1">
        <v>5</v>
      </c>
      <c r="U2" s="1" t="s">
        <v>51</v>
      </c>
    </row>
    <row r="3" spans="1:28" ht="15.75" customHeight="1" x14ac:dyDescent="0.25">
      <c r="A3" s="2">
        <v>45165.885567835649</v>
      </c>
      <c r="B3" s="1" t="s">
        <v>52</v>
      </c>
      <c r="C3" s="1" t="s">
        <v>46</v>
      </c>
      <c r="D3" s="1" t="s">
        <v>47</v>
      </c>
      <c r="E3" s="1" t="s">
        <v>6</v>
      </c>
      <c r="F3" s="1" t="s">
        <v>8</v>
      </c>
      <c r="G3" s="1" t="s">
        <v>10</v>
      </c>
      <c r="H3" s="1" t="s">
        <v>10</v>
      </c>
      <c r="I3" s="1" t="s">
        <v>15</v>
      </c>
      <c r="Q3" s="1" t="s">
        <v>53</v>
      </c>
      <c r="R3" s="1" t="s">
        <v>50</v>
      </c>
      <c r="S3" s="1">
        <v>3</v>
      </c>
      <c r="T3" s="1">
        <v>4</v>
      </c>
      <c r="U3" s="1" t="s">
        <v>54</v>
      </c>
    </row>
    <row r="4" spans="1:28" ht="15.75" customHeight="1" x14ac:dyDescent="0.25">
      <c r="A4" s="2">
        <v>45165.931139629625</v>
      </c>
      <c r="B4" s="1" t="s">
        <v>55</v>
      </c>
      <c r="C4" s="1" t="s">
        <v>46</v>
      </c>
      <c r="D4" s="1" t="s">
        <v>47</v>
      </c>
      <c r="E4" s="1" t="s">
        <v>8</v>
      </c>
      <c r="F4" s="1" t="s">
        <v>20</v>
      </c>
      <c r="G4" s="1" t="s">
        <v>20</v>
      </c>
      <c r="H4" s="1" t="s">
        <v>6</v>
      </c>
      <c r="I4" s="1" t="s">
        <v>48</v>
      </c>
      <c r="Q4" s="1" t="s">
        <v>56</v>
      </c>
      <c r="R4" s="1" t="s">
        <v>50</v>
      </c>
      <c r="S4" s="1">
        <v>2</v>
      </c>
      <c r="T4" s="1">
        <v>2</v>
      </c>
      <c r="U4" s="1" t="s">
        <v>57</v>
      </c>
    </row>
    <row r="5" spans="1:28" ht="15.75" customHeight="1" x14ac:dyDescent="0.25">
      <c r="A5" s="2">
        <v>45166.425453449076</v>
      </c>
      <c r="B5" s="1" t="s">
        <v>55</v>
      </c>
      <c r="C5" s="1" t="s">
        <v>58</v>
      </c>
      <c r="D5" s="1" t="s">
        <v>47</v>
      </c>
      <c r="E5" s="1" t="s">
        <v>7</v>
      </c>
      <c r="F5" s="1" t="s">
        <v>8</v>
      </c>
      <c r="G5" s="1" t="s">
        <v>10</v>
      </c>
      <c r="H5" s="1" t="s">
        <v>10</v>
      </c>
      <c r="I5" s="1" t="s">
        <v>14</v>
      </c>
      <c r="Q5" s="1" t="s">
        <v>49</v>
      </c>
      <c r="R5" s="1" t="s">
        <v>59</v>
      </c>
      <c r="S5" s="1">
        <v>5</v>
      </c>
      <c r="T5" s="1">
        <v>4</v>
      </c>
    </row>
    <row r="6" spans="1:28" ht="15.75" customHeight="1" x14ac:dyDescent="0.25">
      <c r="A6" s="2">
        <v>45168.67243619213</v>
      </c>
      <c r="B6" s="1" t="s">
        <v>45</v>
      </c>
      <c r="C6" s="1" t="s">
        <v>46</v>
      </c>
      <c r="D6" s="1" t="s">
        <v>47</v>
      </c>
      <c r="E6" s="1" t="s">
        <v>6</v>
      </c>
      <c r="F6" s="1" t="s">
        <v>7</v>
      </c>
      <c r="G6" s="1" t="s">
        <v>8</v>
      </c>
      <c r="H6" s="1" t="s">
        <v>10</v>
      </c>
      <c r="I6" s="1" t="s">
        <v>17</v>
      </c>
      <c r="Q6" s="1" t="s">
        <v>49</v>
      </c>
      <c r="R6" s="1" t="s">
        <v>50</v>
      </c>
      <c r="S6" s="1">
        <v>4</v>
      </c>
      <c r="T6" s="1">
        <v>4</v>
      </c>
    </row>
    <row r="7" spans="1:28" ht="15.75" customHeight="1" x14ac:dyDescent="0.25">
      <c r="A7" s="2">
        <v>45170.55947255787</v>
      </c>
      <c r="B7" s="1" t="s">
        <v>45</v>
      </c>
      <c r="C7" s="1" t="s">
        <v>58</v>
      </c>
      <c r="D7" s="1" t="s">
        <v>47</v>
      </c>
      <c r="E7" s="1" t="s">
        <v>8</v>
      </c>
      <c r="F7" s="1" t="s">
        <v>6</v>
      </c>
      <c r="G7" s="1" t="s">
        <v>7</v>
      </c>
      <c r="H7" s="1" t="s">
        <v>6</v>
      </c>
      <c r="I7" s="1" t="s">
        <v>48</v>
      </c>
      <c r="Q7" s="1" t="s">
        <v>49</v>
      </c>
      <c r="R7" s="1" t="s">
        <v>60</v>
      </c>
      <c r="S7" s="1">
        <v>3</v>
      </c>
      <c r="T7" s="1">
        <v>2</v>
      </c>
      <c r="U7" s="1" t="s">
        <v>61</v>
      </c>
    </row>
    <row r="8" spans="1:28" ht="15.75" customHeight="1" x14ac:dyDescent="0.25">
      <c r="A8" s="2">
        <v>45170.638747870369</v>
      </c>
      <c r="B8" s="1" t="s">
        <v>45</v>
      </c>
      <c r="C8" s="1" t="s">
        <v>58</v>
      </c>
      <c r="D8" s="1" t="s">
        <v>47</v>
      </c>
      <c r="E8" s="1" t="s">
        <v>20</v>
      </c>
      <c r="F8" s="1" t="s">
        <v>7</v>
      </c>
      <c r="G8" s="1" t="s">
        <v>10</v>
      </c>
      <c r="H8" s="1" t="s">
        <v>10</v>
      </c>
      <c r="I8" s="1" t="s">
        <v>17</v>
      </c>
      <c r="Q8" s="1" t="s">
        <v>49</v>
      </c>
      <c r="R8" s="1" t="s">
        <v>59</v>
      </c>
      <c r="S8" s="1">
        <v>3</v>
      </c>
      <c r="T8" s="1">
        <v>1</v>
      </c>
    </row>
    <row r="9" spans="1:28" ht="15.75" customHeight="1" x14ac:dyDescent="0.25">
      <c r="A9" s="2">
        <v>45170.664183425921</v>
      </c>
      <c r="B9" s="1" t="s">
        <v>45</v>
      </c>
      <c r="C9" s="1" t="s">
        <v>58</v>
      </c>
      <c r="D9" s="1" t="s">
        <v>47</v>
      </c>
      <c r="E9" s="1" t="s">
        <v>6</v>
      </c>
      <c r="F9" s="1" t="s">
        <v>8</v>
      </c>
      <c r="G9" s="1" t="s">
        <v>10</v>
      </c>
      <c r="H9" s="1" t="s">
        <v>10</v>
      </c>
      <c r="I9" s="1" t="s">
        <v>14</v>
      </c>
      <c r="Q9" s="1" t="s">
        <v>49</v>
      </c>
      <c r="R9" s="1" t="s">
        <v>59</v>
      </c>
      <c r="S9" s="1">
        <v>4</v>
      </c>
      <c r="T9" s="1">
        <v>4</v>
      </c>
    </row>
    <row r="10" spans="1:28" ht="15.75" customHeight="1" x14ac:dyDescent="0.25">
      <c r="A10" s="2">
        <v>45170.720434421295</v>
      </c>
      <c r="B10" s="1" t="s">
        <v>45</v>
      </c>
      <c r="C10" s="1" t="s">
        <v>46</v>
      </c>
      <c r="D10" s="1" t="s">
        <v>47</v>
      </c>
      <c r="E10" s="1" t="s">
        <v>6</v>
      </c>
      <c r="F10" s="1" t="s">
        <v>8</v>
      </c>
      <c r="G10" s="1" t="s">
        <v>10</v>
      </c>
      <c r="H10" s="1" t="s">
        <v>10</v>
      </c>
      <c r="I10" s="1" t="s">
        <v>13</v>
      </c>
      <c r="Q10" s="1" t="s">
        <v>49</v>
      </c>
      <c r="R10" s="1" t="s">
        <v>59</v>
      </c>
      <c r="S10" s="1">
        <v>4</v>
      </c>
      <c r="T10" s="1">
        <v>5</v>
      </c>
      <c r="U10" s="1" t="s">
        <v>62</v>
      </c>
    </row>
    <row r="11" spans="1:28" ht="15.75" customHeight="1" x14ac:dyDescent="0.25">
      <c r="A11" s="2">
        <v>45171.543989652782</v>
      </c>
      <c r="B11" s="1" t="s">
        <v>45</v>
      </c>
      <c r="C11" s="1" t="s">
        <v>58</v>
      </c>
      <c r="D11" s="1" t="s">
        <v>47</v>
      </c>
      <c r="E11" s="1" t="s">
        <v>7</v>
      </c>
      <c r="F11" s="1" t="s">
        <v>8</v>
      </c>
      <c r="G11" s="1" t="s">
        <v>10</v>
      </c>
      <c r="H11" s="1" t="s">
        <v>10</v>
      </c>
      <c r="I11" s="1" t="s">
        <v>48</v>
      </c>
      <c r="Q11" s="1" t="s">
        <v>49</v>
      </c>
      <c r="R11" s="1" t="s">
        <v>60</v>
      </c>
      <c r="S11" s="1">
        <v>3</v>
      </c>
      <c r="T11" s="1">
        <v>5</v>
      </c>
    </row>
    <row r="12" spans="1:28" ht="15.75" customHeight="1" x14ac:dyDescent="0.25">
      <c r="A12" s="2">
        <v>45176.566447442128</v>
      </c>
      <c r="B12" s="1" t="s">
        <v>45</v>
      </c>
      <c r="C12" s="1" t="s">
        <v>58</v>
      </c>
      <c r="D12" s="1" t="s">
        <v>47</v>
      </c>
      <c r="E12" s="1" t="s">
        <v>7</v>
      </c>
      <c r="F12" s="1" t="s">
        <v>8</v>
      </c>
      <c r="G12" s="1" t="s">
        <v>8</v>
      </c>
      <c r="H12" s="1" t="s">
        <v>8</v>
      </c>
      <c r="I12" s="1" t="s">
        <v>21</v>
      </c>
      <c r="Q12" s="1" t="s">
        <v>49</v>
      </c>
      <c r="R12" s="1" t="s">
        <v>60</v>
      </c>
      <c r="S12" s="1">
        <v>2</v>
      </c>
      <c r="T12" s="1">
        <v>3</v>
      </c>
    </row>
    <row r="13" spans="1:28" ht="15.75" customHeight="1" x14ac:dyDescent="0.25">
      <c r="A13" s="2">
        <v>45177.712572326389</v>
      </c>
      <c r="B13" s="1" t="s">
        <v>45</v>
      </c>
      <c r="C13" s="1" t="s">
        <v>58</v>
      </c>
      <c r="D13" s="1" t="s">
        <v>47</v>
      </c>
      <c r="E13" s="1" t="s">
        <v>7</v>
      </c>
      <c r="F13" s="1" t="s">
        <v>8</v>
      </c>
      <c r="G13" s="1" t="s">
        <v>10</v>
      </c>
      <c r="H13" s="1" t="s">
        <v>10</v>
      </c>
      <c r="I13" s="1" t="s">
        <v>17</v>
      </c>
      <c r="Q13" s="1" t="s">
        <v>49</v>
      </c>
      <c r="R13" s="1" t="s">
        <v>59</v>
      </c>
      <c r="S13" s="1">
        <v>2</v>
      </c>
      <c r="T13" s="1">
        <v>5</v>
      </c>
    </row>
    <row r="14" spans="1:28" ht="15.75" customHeight="1" x14ac:dyDescent="0.25">
      <c r="A14" s="2">
        <v>45177.750626875</v>
      </c>
      <c r="B14" s="1" t="s">
        <v>45</v>
      </c>
      <c r="C14" s="1" t="s">
        <v>46</v>
      </c>
      <c r="D14" s="1" t="s">
        <v>47</v>
      </c>
      <c r="E14" s="1" t="s">
        <v>7</v>
      </c>
      <c r="F14" s="1" t="s">
        <v>6</v>
      </c>
      <c r="G14" s="1" t="s">
        <v>10</v>
      </c>
      <c r="H14" s="1" t="s">
        <v>10</v>
      </c>
      <c r="I14" s="1" t="s">
        <v>13</v>
      </c>
      <c r="Q14" s="1" t="s">
        <v>56</v>
      </c>
      <c r="R14" s="1" t="s">
        <v>50</v>
      </c>
      <c r="S14" s="1">
        <v>4</v>
      </c>
      <c r="T14" s="1">
        <v>2</v>
      </c>
    </row>
    <row r="15" spans="1:28" ht="15.75" customHeight="1" x14ac:dyDescent="0.25">
      <c r="A15" s="2">
        <v>45178.410468541668</v>
      </c>
      <c r="B15" s="1" t="s">
        <v>45</v>
      </c>
      <c r="C15" s="1" t="s">
        <v>58</v>
      </c>
      <c r="D15" s="1" t="s">
        <v>47</v>
      </c>
      <c r="E15" s="1" t="s">
        <v>7</v>
      </c>
      <c r="F15" s="1" t="s">
        <v>8</v>
      </c>
      <c r="G15" s="1" t="s">
        <v>10</v>
      </c>
      <c r="H15" s="1" t="s">
        <v>8</v>
      </c>
      <c r="I15" s="1" t="s">
        <v>48</v>
      </c>
      <c r="Q15" s="1" t="s">
        <v>53</v>
      </c>
      <c r="R15" s="1" t="s">
        <v>59</v>
      </c>
      <c r="S15" s="1">
        <v>2</v>
      </c>
      <c r="T15" s="1">
        <v>3</v>
      </c>
    </row>
    <row r="16" spans="1:28" ht="15.75" customHeight="1" x14ac:dyDescent="0.25">
      <c r="A16" s="2">
        <v>45178.501422604168</v>
      </c>
      <c r="B16" s="1" t="s">
        <v>45</v>
      </c>
      <c r="C16" s="1" t="s">
        <v>58</v>
      </c>
      <c r="D16" s="1" t="s">
        <v>47</v>
      </c>
      <c r="E16" s="1" t="s">
        <v>8</v>
      </c>
      <c r="F16" s="1" t="s">
        <v>7</v>
      </c>
      <c r="G16" s="1" t="s">
        <v>10</v>
      </c>
      <c r="H16" s="1" t="s">
        <v>10</v>
      </c>
      <c r="I16" s="1" t="s">
        <v>22</v>
      </c>
      <c r="Q16" s="1" t="s">
        <v>49</v>
      </c>
      <c r="R16" s="1" t="s">
        <v>59</v>
      </c>
      <c r="S16" s="1">
        <v>4</v>
      </c>
      <c r="T16" s="1">
        <v>1</v>
      </c>
    </row>
    <row r="17" spans="1:28" ht="15.75" customHeight="1" x14ac:dyDescent="0.25">
      <c r="A17" s="2">
        <v>45178.564448148143</v>
      </c>
      <c r="B17" s="1" t="s">
        <v>45</v>
      </c>
      <c r="C17" s="1" t="s">
        <v>58</v>
      </c>
      <c r="D17" s="1" t="s">
        <v>47</v>
      </c>
      <c r="E17" s="1" t="s">
        <v>7</v>
      </c>
      <c r="F17" s="1" t="s">
        <v>8</v>
      </c>
      <c r="G17" s="1" t="s">
        <v>10</v>
      </c>
      <c r="H17" s="1" t="s">
        <v>10</v>
      </c>
      <c r="I17" s="1" t="s">
        <v>23</v>
      </c>
      <c r="Q17" s="1" t="s">
        <v>49</v>
      </c>
      <c r="R17" s="1" t="s">
        <v>59</v>
      </c>
      <c r="S17" s="1">
        <v>4</v>
      </c>
      <c r="T17" s="1">
        <v>4</v>
      </c>
      <c r="U17" s="1" t="s">
        <v>63</v>
      </c>
    </row>
    <row r="18" spans="1:28" ht="15.75" customHeight="1" x14ac:dyDescent="0.25">
      <c r="A18" s="2">
        <v>45180.459980405096</v>
      </c>
      <c r="B18" s="1" t="s">
        <v>45</v>
      </c>
      <c r="C18" s="1" t="s">
        <v>58</v>
      </c>
      <c r="D18" s="1" t="s">
        <v>64</v>
      </c>
      <c r="J18" s="1" t="s">
        <v>65</v>
      </c>
      <c r="K18" s="1" t="s">
        <v>66</v>
      </c>
      <c r="L18" s="1" t="s">
        <v>67</v>
      </c>
      <c r="M18" s="1">
        <v>4</v>
      </c>
      <c r="N18" s="1">
        <v>3</v>
      </c>
      <c r="O18" s="1">
        <v>4</v>
      </c>
      <c r="V18" s="1" t="s">
        <v>49</v>
      </c>
      <c r="W18" s="1" t="s">
        <v>50</v>
      </c>
      <c r="X18" s="1" t="s">
        <v>68</v>
      </c>
      <c r="Y18" s="1">
        <v>4</v>
      </c>
      <c r="Z18" s="1">
        <v>5</v>
      </c>
      <c r="AA18" s="1">
        <v>4</v>
      </c>
      <c r="AB18" s="1" t="s">
        <v>69</v>
      </c>
    </row>
    <row r="19" spans="1:28" ht="15.75" customHeight="1" x14ac:dyDescent="0.25">
      <c r="A19" s="2">
        <v>45180.708872662042</v>
      </c>
      <c r="B19" s="1" t="s">
        <v>45</v>
      </c>
      <c r="C19" s="1" t="s">
        <v>46</v>
      </c>
      <c r="D19" s="1" t="s">
        <v>47</v>
      </c>
      <c r="E19" s="1" t="s">
        <v>8</v>
      </c>
      <c r="F19" s="1" t="s">
        <v>8</v>
      </c>
      <c r="G19" s="1" t="s">
        <v>10</v>
      </c>
      <c r="H19" s="1" t="s">
        <v>10</v>
      </c>
      <c r="I19" s="1" t="s">
        <v>70</v>
      </c>
      <c r="Q19" s="1" t="s">
        <v>49</v>
      </c>
      <c r="R19" s="1" t="s">
        <v>59</v>
      </c>
      <c r="S19" s="1">
        <v>4</v>
      </c>
      <c r="T19" s="1">
        <v>5</v>
      </c>
    </row>
    <row r="20" spans="1:28" ht="15.75" customHeight="1" x14ac:dyDescent="0.25">
      <c r="A20" s="2">
        <v>45181.99023299769</v>
      </c>
      <c r="B20" s="1" t="s">
        <v>45</v>
      </c>
      <c r="C20" s="1" t="s">
        <v>58</v>
      </c>
      <c r="D20" s="1" t="s">
        <v>47</v>
      </c>
      <c r="E20" s="1" t="s">
        <v>7</v>
      </c>
      <c r="F20" s="1" t="s">
        <v>8</v>
      </c>
      <c r="G20" s="1" t="s">
        <v>8</v>
      </c>
      <c r="H20" s="1" t="s">
        <v>8</v>
      </c>
      <c r="I20" s="1" t="s">
        <v>16</v>
      </c>
      <c r="Q20" s="1" t="s">
        <v>49</v>
      </c>
      <c r="R20" s="1" t="s">
        <v>50</v>
      </c>
      <c r="S20" s="1">
        <v>5</v>
      </c>
      <c r="T20" s="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3665-D72F-4EE1-934C-ADF218A6A338}">
  <dimension ref="A1:B6"/>
  <sheetViews>
    <sheetView workbookViewId="0">
      <selection activeCell="B7" sqref="B7"/>
    </sheetView>
  </sheetViews>
  <sheetFormatPr defaultRowHeight="12.5" x14ac:dyDescent="0.25"/>
  <sheetData>
    <row r="1" spans="1:2" x14ac:dyDescent="0.25">
      <c r="A1" t="s">
        <v>130</v>
      </c>
      <c r="B1" t="s">
        <v>131</v>
      </c>
    </row>
    <row r="2" spans="1:2" x14ac:dyDescent="0.25">
      <c r="A2" t="s">
        <v>10</v>
      </c>
      <c r="B2">
        <v>1</v>
      </c>
    </row>
    <row r="3" spans="1:2" x14ac:dyDescent="0.25">
      <c r="A3" t="s">
        <v>8</v>
      </c>
      <c r="B3">
        <v>2</v>
      </c>
    </row>
    <row r="4" spans="1:2" x14ac:dyDescent="0.25">
      <c r="A4" t="s">
        <v>7</v>
      </c>
      <c r="B4">
        <v>3</v>
      </c>
    </row>
    <row r="5" spans="1:2" x14ac:dyDescent="0.25">
      <c r="A5" t="s">
        <v>6</v>
      </c>
      <c r="B5">
        <v>4</v>
      </c>
    </row>
    <row r="6" spans="1:2" x14ac:dyDescent="0.25">
      <c r="A6" t="s">
        <v>20</v>
      </c>
      <c r="B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U20"/>
  <sheetViews>
    <sheetView tabSelected="1" workbookViewId="0">
      <pane ySplit="1" topLeftCell="A2" activePane="bottomLeft" state="frozen"/>
      <selection pane="bottomLeft" activeCell="C15" sqref="C15"/>
    </sheetView>
  </sheetViews>
  <sheetFormatPr defaultColWidth="12.6328125" defaultRowHeight="15.75" customHeight="1" x14ac:dyDescent="0.25"/>
  <cols>
    <col min="2" max="2" width="20" hidden="1" customWidth="1"/>
    <col min="5" max="5" width="22" customWidth="1"/>
    <col min="6" max="6" width="6.453125" hidden="1" customWidth="1"/>
    <col min="17" max="17" width="24.90625" customWidth="1"/>
    <col min="18" max="18" width="28.54296875" customWidth="1"/>
    <col min="19" max="19" width="34.54296875" customWidth="1"/>
    <col min="20" max="20" width="31.1796875" customWidth="1"/>
    <col min="21" max="21" width="31.6328125" customWidth="1"/>
  </cols>
  <sheetData>
    <row r="1" spans="1:21" ht="40.5" customHeight="1" thickBot="1" x14ac:dyDescent="0.3">
      <c r="A1" s="1" t="s">
        <v>71</v>
      </c>
      <c r="B1" s="1" t="s">
        <v>0</v>
      </c>
      <c r="C1" s="1" t="s">
        <v>25</v>
      </c>
      <c r="D1" s="1" t="s">
        <v>26</v>
      </c>
      <c r="E1" s="1" t="s">
        <v>27</v>
      </c>
      <c r="F1" s="1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4" t="s">
        <v>1</v>
      </c>
      <c r="M1" s="4" t="s">
        <v>2</v>
      </c>
      <c r="N1" s="4" t="s">
        <v>3</v>
      </c>
      <c r="O1" s="4" t="s">
        <v>4</v>
      </c>
      <c r="P1" s="4" t="s">
        <v>28</v>
      </c>
      <c r="Q1" s="13" t="s">
        <v>36</v>
      </c>
      <c r="R1" s="13" t="s">
        <v>37</v>
      </c>
      <c r="S1" s="13" t="s">
        <v>120</v>
      </c>
      <c r="T1" s="13" t="s">
        <v>121</v>
      </c>
      <c r="U1" s="13" t="s">
        <v>40</v>
      </c>
    </row>
    <row r="2" spans="1:21" ht="13" thickBot="1" x14ac:dyDescent="0.3">
      <c r="A2" s="1">
        <v>1</v>
      </c>
      <c r="B2" s="2">
        <v>45165.808225462963</v>
      </c>
      <c r="C2" s="1" t="s">
        <v>45</v>
      </c>
      <c r="D2" s="1" t="s">
        <v>46</v>
      </c>
      <c r="E2" s="1" t="s">
        <v>47</v>
      </c>
      <c r="F2" s="2">
        <v>45165.773631747681</v>
      </c>
      <c r="G2" s="3" t="s">
        <v>6</v>
      </c>
      <c r="H2" s="3" t="s">
        <v>7</v>
      </c>
      <c r="I2" s="3" t="s">
        <v>8</v>
      </c>
      <c r="J2" s="3" t="s">
        <v>8</v>
      </c>
      <c r="K2" s="3" t="s">
        <v>9</v>
      </c>
      <c r="L2" s="4" t="s">
        <v>7</v>
      </c>
      <c r="M2" s="4" t="s">
        <v>6</v>
      </c>
      <c r="N2" s="4" t="s">
        <v>10</v>
      </c>
      <c r="O2" s="4" t="s">
        <v>7</v>
      </c>
      <c r="P2" s="4" t="s">
        <v>48</v>
      </c>
      <c r="Q2" s="13" t="s">
        <v>49</v>
      </c>
      <c r="R2" s="13" t="s">
        <v>50</v>
      </c>
      <c r="S2" s="14">
        <v>5</v>
      </c>
      <c r="T2" s="14">
        <v>5</v>
      </c>
      <c r="U2" s="15" t="s">
        <v>51</v>
      </c>
    </row>
    <row r="3" spans="1:21" ht="25.5" thickBot="1" x14ac:dyDescent="0.3">
      <c r="A3" s="1">
        <v>2</v>
      </c>
      <c r="B3" s="2">
        <v>45165.885567835649</v>
      </c>
      <c r="C3" s="1" t="s">
        <v>52</v>
      </c>
      <c r="D3" s="1" t="s">
        <v>46</v>
      </c>
      <c r="E3" s="1" t="s">
        <v>47</v>
      </c>
      <c r="F3" s="2">
        <v>45165.829911539353</v>
      </c>
      <c r="G3" s="3" t="s">
        <v>6</v>
      </c>
      <c r="H3" s="3" t="s">
        <v>8</v>
      </c>
      <c r="I3" s="3" t="s">
        <v>10</v>
      </c>
      <c r="J3" s="3" t="s">
        <v>10</v>
      </c>
      <c r="K3" s="3" t="s">
        <v>11</v>
      </c>
      <c r="L3" s="4" t="s">
        <v>6</v>
      </c>
      <c r="M3" s="4" t="s">
        <v>8</v>
      </c>
      <c r="N3" s="4" t="s">
        <v>10</v>
      </c>
      <c r="O3" s="4" t="s">
        <v>10</v>
      </c>
      <c r="P3" s="4" t="s">
        <v>15</v>
      </c>
      <c r="Q3" s="13" t="s">
        <v>53</v>
      </c>
      <c r="R3" s="13" t="s">
        <v>50</v>
      </c>
      <c r="S3" s="14">
        <v>3</v>
      </c>
      <c r="T3" s="14">
        <v>4</v>
      </c>
      <c r="U3" s="15" t="s">
        <v>54</v>
      </c>
    </row>
    <row r="4" spans="1:21" ht="13" thickBot="1" x14ac:dyDescent="0.3">
      <c r="A4" s="1">
        <v>3</v>
      </c>
      <c r="B4" s="2">
        <v>45165.931139629625</v>
      </c>
      <c r="C4" s="1" t="s">
        <v>55</v>
      </c>
      <c r="D4" s="1" t="s">
        <v>46</v>
      </c>
      <c r="E4" s="1" t="s">
        <v>47</v>
      </c>
      <c r="F4" s="2">
        <v>45165.897798912032</v>
      </c>
      <c r="G4" s="3" t="s">
        <v>7</v>
      </c>
      <c r="H4" s="3" t="s">
        <v>7</v>
      </c>
      <c r="I4" s="3" t="s">
        <v>10</v>
      </c>
      <c r="J4" s="3" t="s">
        <v>10</v>
      </c>
      <c r="K4" s="3" t="s">
        <v>12</v>
      </c>
      <c r="L4" s="4" t="s">
        <v>8</v>
      </c>
      <c r="M4" s="4" t="s">
        <v>20</v>
      </c>
      <c r="N4" s="4" t="s">
        <v>20</v>
      </c>
      <c r="O4" s="4" t="s">
        <v>6</v>
      </c>
      <c r="P4" s="4" t="s">
        <v>48</v>
      </c>
      <c r="Q4" s="13" t="s">
        <v>56</v>
      </c>
      <c r="R4" s="13" t="s">
        <v>50</v>
      </c>
      <c r="S4" s="14">
        <v>2</v>
      </c>
      <c r="T4" s="14">
        <v>2</v>
      </c>
      <c r="U4" s="15" t="s">
        <v>57</v>
      </c>
    </row>
    <row r="5" spans="1:21" ht="13" thickBot="1" x14ac:dyDescent="0.3">
      <c r="A5" s="1">
        <v>4</v>
      </c>
      <c r="B5" s="2">
        <v>45166.425453449076</v>
      </c>
      <c r="C5" s="1" t="s">
        <v>55</v>
      </c>
      <c r="D5" s="1" t="s">
        <v>58</v>
      </c>
      <c r="E5" s="1" t="s">
        <v>47</v>
      </c>
      <c r="F5" s="2">
        <v>45166.394587430557</v>
      </c>
      <c r="G5" s="3" t="s">
        <v>7</v>
      </c>
      <c r="H5" s="3" t="s">
        <v>7</v>
      </c>
      <c r="I5" s="3" t="s">
        <v>8</v>
      </c>
      <c r="J5" s="3" t="s">
        <v>8</v>
      </c>
      <c r="K5" s="3" t="s">
        <v>13</v>
      </c>
      <c r="L5" s="4" t="s">
        <v>7</v>
      </c>
      <c r="M5" s="4" t="s">
        <v>8</v>
      </c>
      <c r="N5" s="4" t="s">
        <v>10</v>
      </c>
      <c r="O5" s="4" t="s">
        <v>10</v>
      </c>
      <c r="P5" s="4" t="s">
        <v>14</v>
      </c>
      <c r="Q5" s="13" t="s">
        <v>49</v>
      </c>
      <c r="R5" s="13" t="s">
        <v>59</v>
      </c>
      <c r="S5" s="14">
        <v>5</v>
      </c>
      <c r="T5" s="14">
        <v>4</v>
      </c>
      <c r="U5" s="13"/>
    </row>
    <row r="6" spans="1:21" ht="13" thickBot="1" x14ac:dyDescent="0.3">
      <c r="A6" s="1">
        <v>5</v>
      </c>
      <c r="B6" s="2">
        <v>45168.67243619213</v>
      </c>
      <c r="C6" s="1" t="s">
        <v>45</v>
      </c>
      <c r="D6" s="1" t="s">
        <v>46</v>
      </c>
      <c r="E6" s="1" t="s">
        <v>47</v>
      </c>
      <c r="F6" s="2">
        <v>45168.638420659721</v>
      </c>
      <c r="G6" s="3" t="s">
        <v>7</v>
      </c>
      <c r="H6" s="3" t="s">
        <v>7</v>
      </c>
      <c r="I6" s="3" t="s">
        <v>7</v>
      </c>
      <c r="J6" s="3" t="s">
        <v>10</v>
      </c>
      <c r="K6" s="3" t="s">
        <v>14</v>
      </c>
      <c r="L6" s="4" t="s">
        <v>6</v>
      </c>
      <c r="M6" s="4" t="s">
        <v>7</v>
      </c>
      <c r="N6" s="4" t="s">
        <v>8</v>
      </c>
      <c r="O6" s="4" t="s">
        <v>10</v>
      </c>
      <c r="P6" s="4" t="s">
        <v>17</v>
      </c>
      <c r="Q6" s="13" t="s">
        <v>49</v>
      </c>
      <c r="R6" s="13" t="s">
        <v>50</v>
      </c>
      <c r="S6" s="14">
        <v>4</v>
      </c>
      <c r="T6" s="14">
        <v>4</v>
      </c>
      <c r="U6" s="13"/>
    </row>
    <row r="7" spans="1:21" ht="13" thickBot="1" x14ac:dyDescent="0.3">
      <c r="A7" s="1">
        <v>6</v>
      </c>
      <c r="B7" s="2">
        <v>45170.55947255787</v>
      </c>
      <c r="C7" s="1" t="s">
        <v>45</v>
      </c>
      <c r="D7" s="1" t="s">
        <v>58</v>
      </c>
      <c r="E7" s="1" t="s">
        <v>47</v>
      </c>
      <c r="F7" s="2">
        <v>45170.527210266198</v>
      </c>
      <c r="G7" s="3" t="s">
        <v>8</v>
      </c>
      <c r="H7" s="3" t="s">
        <v>6</v>
      </c>
      <c r="I7" s="3" t="s">
        <v>10</v>
      </c>
      <c r="J7" s="3" t="s">
        <v>10</v>
      </c>
      <c r="K7" s="3" t="s">
        <v>15</v>
      </c>
      <c r="L7" s="4" t="s">
        <v>8</v>
      </c>
      <c r="M7" s="4" t="s">
        <v>6</v>
      </c>
      <c r="N7" s="4" t="s">
        <v>7</v>
      </c>
      <c r="O7" s="4" t="s">
        <v>6</v>
      </c>
      <c r="P7" s="4" t="s">
        <v>48</v>
      </c>
      <c r="Q7" s="13" t="s">
        <v>49</v>
      </c>
      <c r="R7" s="13" t="s">
        <v>60</v>
      </c>
      <c r="S7" s="14">
        <v>3</v>
      </c>
      <c r="T7" s="14">
        <v>2</v>
      </c>
      <c r="U7" s="15" t="s">
        <v>61</v>
      </c>
    </row>
    <row r="8" spans="1:21" ht="13" thickBot="1" x14ac:dyDescent="0.3">
      <c r="A8" s="1">
        <v>7</v>
      </c>
      <c r="B8" s="2">
        <v>45170.638747870369</v>
      </c>
      <c r="C8" s="1" t="s">
        <v>45</v>
      </c>
      <c r="D8" s="1" t="s">
        <v>58</v>
      </c>
      <c r="E8" s="1" t="s">
        <v>47</v>
      </c>
      <c r="F8" s="2">
        <v>45170.566770138888</v>
      </c>
      <c r="G8" s="3" t="s">
        <v>7</v>
      </c>
      <c r="H8" s="3" t="s">
        <v>8</v>
      </c>
      <c r="I8" s="3" t="s">
        <v>10</v>
      </c>
      <c r="J8" s="3" t="s">
        <v>10</v>
      </c>
      <c r="K8" s="3" t="s">
        <v>16</v>
      </c>
      <c r="L8" s="4" t="s">
        <v>20</v>
      </c>
      <c r="M8" s="4" t="s">
        <v>7</v>
      </c>
      <c r="N8" s="4" t="s">
        <v>10</v>
      </c>
      <c r="O8" s="4" t="s">
        <v>10</v>
      </c>
      <c r="P8" s="4" t="s">
        <v>17</v>
      </c>
      <c r="Q8" s="13" t="s">
        <v>49</v>
      </c>
      <c r="R8" s="13" t="s">
        <v>59</v>
      </c>
      <c r="S8" s="14">
        <v>3</v>
      </c>
      <c r="T8" s="14">
        <v>1</v>
      </c>
      <c r="U8" s="13"/>
    </row>
    <row r="9" spans="1:21" ht="13" thickBot="1" x14ac:dyDescent="0.3">
      <c r="A9" s="1">
        <v>8</v>
      </c>
      <c r="B9" s="2">
        <v>45170.664183425921</v>
      </c>
      <c r="C9" s="1" t="s">
        <v>45</v>
      </c>
      <c r="D9" s="1" t="s">
        <v>58</v>
      </c>
      <c r="E9" s="1" t="s">
        <v>47</v>
      </c>
      <c r="F9" s="2">
        <v>45170.618996168982</v>
      </c>
      <c r="G9" s="3" t="s">
        <v>6</v>
      </c>
      <c r="H9" s="3" t="s">
        <v>8</v>
      </c>
      <c r="I9" s="3" t="s">
        <v>10</v>
      </c>
      <c r="J9" s="3" t="s">
        <v>10</v>
      </c>
      <c r="K9" s="3" t="s">
        <v>17</v>
      </c>
      <c r="L9" s="4" t="s">
        <v>6</v>
      </c>
      <c r="M9" s="4" t="s">
        <v>8</v>
      </c>
      <c r="N9" s="4" t="s">
        <v>10</v>
      </c>
      <c r="O9" s="4" t="s">
        <v>10</v>
      </c>
      <c r="P9" s="4" t="s">
        <v>14</v>
      </c>
      <c r="Q9" s="13" t="s">
        <v>49</v>
      </c>
      <c r="R9" s="13" t="s">
        <v>59</v>
      </c>
      <c r="S9" s="14">
        <v>4</v>
      </c>
      <c r="T9" s="14">
        <v>4</v>
      </c>
      <c r="U9" s="13"/>
    </row>
    <row r="10" spans="1:21" ht="13" thickBot="1" x14ac:dyDescent="0.3">
      <c r="A10" s="1">
        <v>9</v>
      </c>
      <c r="B10" s="2">
        <v>45170.720434421295</v>
      </c>
      <c r="C10" s="1" t="s">
        <v>45</v>
      </c>
      <c r="D10" s="1" t="s">
        <v>46</v>
      </c>
      <c r="E10" s="1" t="s">
        <v>47</v>
      </c>
      <c r="F10" s="2">
        <v>45170.646780185183</v>
      </c>
      <c r="G10" s="3" t="s">
        <v>8</v>
      </c>
      <c r="H10" s="3" t="s">
        <v>6</v>
      </c>
      <c r="I10" s="3" t="s">
        <v>10</v>
      </c>
      <c r="J10" s="3" t="s">
        <v>10</v>
      </c>
      <c r="K10" s="3" t="s">
        <v>18</v>
      </c>
      <c r="L10" s="4" t="s">
        <v>6</v>
      </c>
      <c r="M10" s="4" t="s">
        <v>8</v>
      </c>
      <c r="N10" s="4" t="s">
        <v>10</v>
      </c>
      <c r="O10" s="4" t="s">
        <v>10</v>
      </c>
      <c r="P10" s="4" t="s">
        <v>13</v>
      </c>
      <c r="Q10" s="13" t="s">
        <v>49</v>
      </c>
      <c r="R10" s="13" t="s">
        <v>59</v>
      </c>
      <c r="S10" s="14">
        <v>4</v>
      </c>
      <c r="T10" s="14">
        <v>5</v>
      </c>
      <c r="U10" s="13" t="s">
        <v>117</v>
      </c>
    </row>
    <row r="11" spans="1:21" ht="13" thickBot="1" x14ac:dyDescent="0.3">
      <c r="A11" s="1">
        <v>10</v>
      </c>
      <c r="B11" s="2">
        <v>45171.543989652782</v>
      </c>
      <c r="C11" s="1" t="s">
        <v>45</v>
      </c>
      <c r="D11" s="1" t="s">
        <v>58</v>
      </c>
      <c r="E11" s="1" t="s">
        <v>47</v>
      </c>
      <c r="F11" s="2">
        <v>45171.522407662036</v>
      </c>
      <c r="G11" s="3" t="s">
        <v>20</v>
      </c>
      <c r="H11" s="3" t="s">
        <v>7</v>
      </c>
      <c r="I11" s="3" t="s">
        <v>10</v>
      </c>
      <c r="J11" s="3" t="s">
        <v>10</v>
      </c>
      <c r="K11" s="3" t="s">
        <v>12</v>
      </c>
      <c r="L11" s="4" t="s">
        <v>7</v>
      </c>
      <c r="M11" s="4" t="s">
        <v>8</v>
      </c>
      <c r="N11" s="4" t="s">
        <v>10</v>
      </c>
      <c r="O11" s="4" t="s">
        <v>10</v>
      </c>
      <c r="P11" s="4" t="s">
        <v>48</v>
      </c>
      <c r="Q11" s="13" t="s">
        <v>49</v>
      </c>
      <c r="R11" s="13" t="s">
        <v>60</v>
      </c>
      <c r="S11" s="14">
        <v>3</v>
      </c>
      <c r="T11" s="14">
        <v>5</v>
      </c>
      <c r="U11" s="13"/>
    </row>
    <row r="12" spans="1:21" ht="13" thickBot="1" x14ac:dyDescent="0.3">
      <c r="A12" s="1">
        <v>11</v>
      </c>
      <c r="B12" s="2">
        <v>45176.566447442128</v>
      </c>
      <c r="C12" s="1" t="s">
        <v>45</v>
      </c>
      <c r="D12" s="1" t="s">
        <v>58</v>
      </c>
      <c r="E12" s="1" t="s">
        <v>47</v>
      </c>
      <c r="F12" s="2">
        <v>45176.549989363426</v>
      </c>
      <c r="G12" s="3" t="s">
        <v>7</v>
      </c>
      <c r="H12" s="3" t="s">
        <v>8</v>
      </c>
      <c r="I12" s="3" t="s">
        <v>8</v>
      </c>
      <c r="J12" s="3" t="s">
        <v>8</v>
      </c>
      <c r="K12" s="3" t="s">
        <v>21</v>
      </c>
      <c r="L12" s="4" t="s">
        <v>7</v>
      </c>
      <c r="M12" s="4" t="s">
        <v>8</v>
      </c>
      <c r="N12" s="4" t="s">
        <v>8</v>
      </c>
      <c r="O12" s="4" t="s">
        <v>8</v>
      </c>
      <c r="P12" s="4" t="s">
        <v>21</v>
      </c>
      <c r="Q12" s="13" t="s">
        <v>49</v>
      </c>
      <c r="R12" s="13" t="s">
        <v>60</v>
      </c>
      <c r="S12" s="14">
        <v>2</v>
      </c>
      <c r="T12" s="14">
        <v>3</v>
      </c>
      <c r="U12" s="13"/>
    </row>
    <row r="13" spans="1:21" ht="13" thickBot="1" x14ac:dyDescent="0.3">
      <c r="A13" s="1">
        <v>12</v>
      </c>
      <c r="B13" s="2">
        <v>45177.712572326389</v>
      </c>
      <c r="C13" s="1" t="s">
        <v>45</v>
      </c>
      <c r="D13" s="1" t="s">
        <v>58</v>
      </c>
      <c r="E13" s="1" t="s">
        <v>47</v>
      </c>
      <c r="F13" s="2">
        <v>45177.67571398148</v>
      </c>
      <c r="G13" s="3" t="s">
        <v>8</v>
      </c>
      <c r="H13" s="3" t="s">
        <v>7</v>
      </c>
      <c r="I13" s="3" t="s">
        <v>8</v>
      </c>
      <c r="J13" s="3" t="s">
        <v>8</v>
      </c>
      <c r="K13" s="3" t="s">
        <v>21</v>
      </c>
      <c r="L13" s="4" t="s">
        <v>7</v>
      </c>
      <c r="M13" s="4" t="s">
        <v>8</v>
      </c>
      <c r="N13" s="4" t="s">
        <v>10</v>
      </c>
      <c r="O13" s="4" t="s">
        <v>10</v>
      </c>
      <c r="P13" s="4" t="s">
        <v>17</v>
      </c>
      <c r="Q13" s="13" t="s">
        <v>49</v>
      </c>
      <c r="R13" s="13" t="s">
        <v>59</v>
      </c>
      <c r="S13" s="14">
        <v>2</v>
      </c>
      <c r="T13" s="14">
        <v>5</v>
      </c>
      <c r="U13" s="13"/>
    </row>
    <row r="14" spans="1:21" ht="13" thickBot="1" x14ac:dyDescent="0.3">
      <c r="A14" s="1">
        <v>13</v>
      </c>
      <c r="B14" s="2">
        <v>45177.750626875</v>
      </c>
      <c r="C14" s="1" t="s">
        <v>45</v>
      </c>
      <c r="D14" s="1" t="s">
        <v>46</v>
      </c>
      <c r="E14" s="1" t="s">
        <v>47</v>
      </c>
      <c r="F14" s="2">
        <v>45177.734881701384</v>
      </c>
      <c r="G14" s="3" t="s">
        <v>10</v>
      </c>
      <c r="H14" s="3" t="s">
        <v>6</v>
      </c>
      <c r="I14" s="3" t="s">
        <v>10</v>
      </c>
      <c r="J14" s="3" t="s">
        <v>10</v>
      </c>
      <c r="K14" s="3" t="s">
        <v>9</v>
      </c>
      <c r="L14" s="4" t="s">
        <v>7</v>
      </c>
      <c r="M14" s="4" t="s">
        <v>6</v>
      </c>
      <c r="N14" s="4" t="s">
        <v>10</v>
      </c>
      <c r="O14" s="4" t="s">
        <v>10</v>
      </c>
      <c r="P14" s="4" t="s">
        <v>13</v>
      </c>
      <c r="Q14" s="13" t="s">
        <v>56</v>
      </c>
      <c r="R14" s="13" t="s">
        <v>50</v>
      </c>
      <c r="S14" s="14">
        <v>4</v>
      </c>
      <c r="T14" s="14">
        <v>2</v>
      </c>
      <c r="U14" s="13"/>
    </row>
    <row r="15" spans="1:21" ht="25.5" thickBot="1" x14ac:dyDescent="0.3">
      <c r="A15" s="1">
        <v>14</v>
      </c>
      <c r="B15" s="2">
        <v>45178.410468541668</v>
      </c>
      <c r="C15" s="1" t="s">
        <v>45</v>
      </c>
      <c r="D15" s="1" t="s">
        <v>58</v>
      </c>
      <c r="E15" s="1" t="s">
        <v>47</v>
      </c>
      <c r="F15" s="2">
        <v>45178.390033587959</v>
      </c>
      <c r="G15" s="3" t="s">
        <v>7</v>
      </c>
      <c r="H15" s="3" t="s">
        <v>10</v>
      </c>
      <c r="I15" s="3" t="s">
        <v>10</v>
      </c>
      <c r="J15" s="3" t="s">
        <v>10</v>
      </c>
      <c r="K15" s="3" t="s">
        <v>21</v>
      </c>
      <c r="L15" s="4" t="s">
        <v>7</v>
      </c>
      <c r="M15" s="4" t="s">
        <v>8</v>
      </c>
      <c r="N15" s="4" t="s">
        <v>10</v>
      </c>
      <c r="O15" s="4" t="s">
        <v>8</v>
      </c>
      <c r="P15" s="4" t="s">
        <v>48</v>
      </c>
      <c r="Q15" s="13" t="s">
        <v>53</v>
      </c>
      <c r="R15" s="13" t="s">
        <v>59</v>
      </c>
      <c r="S15" s="14">
        <v>2</v>
      </c>
      <c r="T15" s="14">
        <v>3</v>
      </c>
      <c r="U15" s="13"/>
    </row>
    <row r="16" spans="1:21" ht="13" thickBot="1" x14ac:dyDescent="0.3">
      <c r="A16" s="1">
        <v>15</v>
      </c>
      <c r="B16" s="2">
        <v>45178.501422604168</v>
      </c>
      <c r="C16" s="1" t="s">
        <v>45</v>
      </c>
      <c r="D16" s="1" t="s">
        <v>58</v>
      </c>
      <c r="E16" s="1" t="s">
        <v>47</v>
      </c>
      <c r="F16" s="2">
        <v>45178.481614039352</v>
      </c>
      <c r="G16" s="3" t="s">
        <v>8</v>
      </c>
      <c r="H16" s="3" t="s">
        <v>6</v>
      </c>
      <c r="I16" s="3" t="s">
        <v>10</v>
      </c>
      <c r="J16" s="3" t="s">
        <v>10</v>
      </c>
      <c r="K16" s="3" t="s">
        <v>22</v>
      </c>
      <c r="L16" s="4" t="s">
        <v>8</v>
      </c>
      <c r="M16" s="4" t="s">
        <v>7</v>
      </c>
      <c r="N16" s="4" t="s">
        <v>10</v>
      </c>
      <c r="O16" s="4" t="s">
        <v>10</v>
      </c>
      <c r="P16" s="4" t="s">
        <v>22</v>
      </c>
      <c r="Q16" s="13" t="s">
        <v>49</v>
      </c>
      <c r="R16" s="13" t="s">
        <v>59</v>
      </c>
      <c r="S16" s="14">
        <v>4</v>
      </c>
      <c r="T16" s="14">
        <v>1</v>
      </c>
      <c r="U16" s="13"/>
    </row>
    <row r="17" spans="1:21" ht="13" thickBot="1" x14ac:dyDescent="0.3">
      <c r="A17" s="1">
        <v>16</v>
      </c>
      <c r="B17" s="2">
        <v>45178.564448148143</v>
      </c>
      <c r="C17" s="1" t="s">
        <v>45</v>
      </c>
      <c r="D17" s="1" t="s">
        <v>58</v>
      </c>
      <c r="E17" s="1" t="s">
        <v>47</v>
      </c>
      <c r="F17" s="2">
        <v>45178.544992268522</v>
      </c>
      <c r="G17" s="3" t="s">
        <v>6</v>
      </c>
      <c r="H17" s="3" t="s">
        <v>7</v>
      </c>
      <c r="I17" s="3" t="s">
        <v>10</v>
      </c>
      <c r="J17" s="3" t="s">
        <v>10</v>
      </c>
      <c r="K17" s="3" t="s">
        <v>23</v>
      </c>
      <c r="L17" s="4" t="s">
        <v>7</v>
      </c>
      <c r="M17" s="4" t="s">
        <v>8</v>
      </c>
      <c r="N17" s="4" t="s">
        <v>10</v>
      </c>
      <c r="O17" s="4" t="s">
        <v>10</v>
      </c>
      <c r="P17" s="4" t="s">
        <v>23</v>
      </c>
      <c r="Q17" s="13" t="s">
        <v>49</v>
      </c>
      <c r="R17" s="13" t="s">
        <v>59</v>
      </c>
      <c r="S17" s="14">
        <v>4</v>
      </c>
      <c r="T17" s="14">
        <v>4</v>
      </c>
      <c r="U17" s="15" t="s">
        <v>63</v>
      </c>
    </row>
    <row r="18" spans="1:21" ht="13" hidden="1" thickBot="1" x14ac:dyDescent="0.3">
      <c r="A18" s="2"/>
      <c r="B18" s="2">
        <v>45180.459980405096</v>
      </c>
      <c r="C18" s="1" t="s">
        <v>45</v>
      </c>
      <c r="D18" s="1" t="s">
        <v>58</v>
      </c>
      <c r="E18" s="1" t="s">
        <v>64</v>
      </c>
      <c r="F18" s="2">
        <v>45179.354362314814</v>
      </c>
      <c r="G18" s="3" t="s">
        <v>7</v>
      </c>
      <c r="H18" s="3" t="s">
        <v>7</v>
      </c>
      <c r="I18" s="3" t="s">
        <v>8</v>
      </c>
      <c r="J18" s="3" t="s">
        <v>8</v>
      </c>
      <c r="K18" s="3" t="s">
        <v>24</v>
      </c>
      <c r="L18" s="4"/>
      <c r="M18" s="4"/>
      <c r="N18" s="4"/>
      <c r="O18" s="4"/>
      <c r="P18" s="4"/>
      <c r="Q18" s="13"/>
      <c r="R18" s="13"/>
      <c r="S18" s="13"/>
      <c r="T18" s="13"/>
      <c r="U18" s="13"/>
    </row>
    <row r="19" spans="1:21" ht="13" thickBot="1" x14ac:dyDescent="0.3">
      <c r="A19" s="1">
        <v>17</v>
      </c>
      <c r="B19" s="2">
        <v>45180.708872662042</v>
      </c>
      <c r="C19" s="1" t="s">
        <v>45</v>
      </c>
      <c r="D19" s="1" t="s">
        <v>46</v>
      </c>
      <c r="E19" s="1" t="s">
        <v>47</v>
      </c>
      <c r="F19" s="2">
        <v>45180.707877118053</v>
      </c>
      <c r="G19" s="3" t="s">
        <v>7</v>
      </c>
      <c r="H19" s="3" t="s">
        <v>8</v>
      </c>
      <c r="I19" s="3" t="s">
        <v>10</v>
      </c>
      <c r="J19" s="3" t="s">
        <v>10</v>
      </c>
      <c r="K19" s="3" t="s">
        <v>13</v>
      </c>
      <c r="L19" s="4" t="s">
        <v>8</v>
      </c>
      <c r="M19" s="4" t="s">
        <v>8</v>
      </c>
      <c r="N19" s="4" t="s">
        <v>10</v>
      </c>
      <c r="O19" s="4" t="s">
        <v>10</v>
      </c>
      <c r="P19" s="4" t="s">
        <v>70</v>
      </c>
      <c r="Q19" s="13" t="s">
        <v>49</v>
      </c>
      <c r="R19" s="13" t="s">
        <v>59</v>
      </c>
      <c r="S19" s="14">
        <v>4</v>
      </c>
      <c r="T19" s="14">
        <v>5</v>
      </c>
      <c r="U19" s="13"/>
    </row>
    <row r="20" spans="1:21" ht="13" thickBot="1" x14ac:dyDescent="0.3">
      <c r="A20" s="1">
        <v>18</v>
      </c>
      <c r="B20" s="2">
        <v>45181.99023299769</v>
      </c>
      <c r="C20" s="1" t="s">
        <v>45</v>
      </c>
      <c r="D20" s="1" t="s">
        <v>58</v>
      </c>
      <c r="E20" s="1" t="s">
        <v>47</v>
      </c>
      <c r="F20" s="2">
        <v>45181.98780195602</v>
      </c>
      <c r="G20" s="3" t="s">
        <v>20</v>
      </c>
      <c r="H20" s="3" t="s">
        <v>10</v>
      </c>
      <c r="I20" s="3" t="s">
        <v>8</v>
      </c>
      <c r="J20" s="3" t="s">
        <v>8</v>
      </c>
      <c r="K20" s="3" t="s">
        <v>17</v>
      </c>
      <c r="L20" s="4" t="s">
        <v>7</v>
      </c>
      <c r="M20" s="4" t="s">
        <v>8</v>
      </c>
      <c r="N20" s="4" t="s">
        <v>8</v>
      </c>
      <c r="O20" s="4" t="s">
        <v>8</v>
      </c>
      <c r="P20" s="4" t="s">
        <v>16</v>
      </c>
      <c r="Q20" s="13" t="s">
        <v>49</v>
      </c>
      <c r="R20" s="13" t="s">
        <v>50</v>
      </c>
      <c r="S20" s="14">
        <v>5</v>
      </c>
      <c r="T20" s="14">
        <v>5</v>
      </c>
      <c r="U20" s="13"/>
    </row>
  </sheetData>
  <autoFilter ref="B1:P20" xr:uid="{00000000-0009-0000-0000-000002000000}">
    <filterColumn colId="3">
      <filters>
        <filter val="Estudio de concentración/estado de ánimo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4363-258E-4306-99BB-FCA2497354EF}">
  <dimension ref="A1:B6"/>
  <sheetViews>
    <sheetView topLeftCell="A2" zoomScale="113" workbookViewId="0">
      <selection activeCell="A17" sqref="A17"/>
    </sheetView>
  </sheetViews>
  <sheetFormatPr defaultRowHeight="12.5" x14ac:dyDescent="0.25"/>
  <cols>
    <col min="1" max="1" width="13" bestFit="1" customWidth="1"/>
    <col min="2" max="2" width="15.54296875" bestFit="1" customWidth="1"/>
  </cols>
  <sheetData>
    <row r="1" spans="1:2" x14ac:dyDescent="0.25">
      <c r="A1" s="5" t="s">
        <v>71</v>
      </c>
      <c r="B1" t="s">
        <v>127</v>
      </c>
    </row>
    <row r="3" spans="1:2" x14ac:dyDescent="0.25">
      <c r="A3" s="5" t="s">
        <v>72</v>
      </c>
      <c r="B3" t="s">
        <v>75</v>
      </c>
    </row>
    <row r="4" spans="1:2" x14ac:dyDescent="0.25">
      <c r="A4" s="6" t="s">
        <v>46</v>
      </c>
      <c r="B4">
        <v>7</v>
      </c>
    </row>
    <row r="5" spans="1:2" x14ac:dyDescent="0.25">
      <c r="A5" s="6" t="s">
        <v>58</v>
      </c>
      <c r="B5">
        <v>11</v>
      </c>
    </row>
    <row r="6" spans="1:2" x14ac:dyDescent="0.25">
      <c r="A6" s="6" t="s">
        <v>73</v>
      </c>
      <c r="B6">
        <v>18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A2295-2352-4D9D-9C91-5BFC4AE83169}">
  <dimension ref="A1:B7"/>
  <sheetViews>
    <sheetView topLeftCell="A7" workbookViewId="0">
      <selection activeCell="A13" sqref="A13"/>
    </sheetView>
  </sheetViews>
  <sheetFormatPr defaultRowHeight="12.5" x14ac:dyDescent="0.25"/>
  <cols>
    <col min="1" max="1" width="23.26953125" bestFit="1" customWidth="1"/>
    <col min="2" max="2" width="37.453125" bestFit="1" customWidth="1"/>
  </cols>
  <sheetData>
    <row r="1" spans="1:2" x14ac:dyDescent="0.25">
      <c r="A1" s="5" t="s">
        <v>27</v>
      </c>
      <c r="B1" t="s">
        <v>47</v>
      </c>
    </row>
    <row r="3" spans="1:2" x14ac:dyDescent="0.25">
      <c r="A3" s="5" t="s">
        <v>72</v>
      </c>
      <c r="B3" t="s">
        <v>74</v>
      </c>
    </row>
    <row r="4" spans="1:2" x14ac:dyDescent="0.25">
      <c r="A4" s="6" t="s">
        <v>45</v>
      </c>
      <c r="B4">
        <v>15</v>
      </c>
    </row>
    <row r="5" spans="1:2" x14ac:dyDescent="0.25">
      <c r="A5" s="6" t="s">
        <v>52</v>
      </c>
      <c r="B5">
        <v>1</v>
      </c>
    </row>
    <row r="6" spans="1:2" x14ac:dyDescent="0.25">
      <c r="A6" s="6" t="s">
        <v>55</v>
      </c>
      <c r="B6">
        <v>2</v>
      </c>
    </row>
    <row r="7" spans="1:2" x14ac:dyDescent="0.25">
      <c r="A7" s="6" t="s">
        <v>73</v>
      </c>
      <c r="B7">
        <v>18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B578-C2C7-4BFD-AC78-96B0891EE891}">
  <dimension ref="A1:J36"/>
  <sheetViews>
    <sheetView zoomScale="105" workbookViewId="0">
      <selection activeCell="E2" sqref="E2"/>
    </sheetView>
  </sheetViews>
  <sheetFormatPr defaultRowHeight="12.5" x14ac:dyDescent="0.25"/>
  <cols>
    <col min="5" max="5" width="16.36328125" customWidth="1"/>
    <col min="7" max="7" width="13" bestFit="1" customWidth="1"/>
    <col min="8" max="8" width="14.90625" bestFit="1" customWidth="1"/>
    <col min="9" max="9" width="8.08984375" bestFit="1" customWidth="1"/>
    <col min="10" max="10" width="6.26953125" bestFit="1" customWidth="1"/>
    <col min="11" max="11" width="10.26953125" bestFit="1" customWidth="1"/>
    <col min="12" max="12" width="11.08984375" bestFit="1" customWidth="1"/>
  </cols>
  <sheetData>
    <row r="1" spans="1:8" x14ac:dyDescent="0.25">
      <c r="A1" s="3" t="s">
        <v>77</v>
      </c>
      <c r="B1" s="4" t="s">
        <v>78</v>
      </c>
      <c r="C1" t="s">
        <v>79</v>
      </c>
      <c r="D1" t="s">
        <v>132</v>
      </c>
      <c r="E1" t="s">
        <v>80</v>
      </c>
      <c r="G1" s="5" t="s">
        <v>72</v>
      </c>
      <c r="H1" t="s">
        <v>82</v>
      </c>
    </row>
    <row r="2" spans="1:8" x14ac:dyDescent="0.25">
      <c r="A2" s="3" t="s">
        <v>6</v>
      </c>
      <c r="B2" s="4" t="s">
        <v>7</v>
      </c>
      <c r="C2" t="str">
        <f>IF(A2&lt;B2,"Incremento",IF(A2&gt;B2,"Decremento","Sin cambio"))</f>
        <v>Decremento</v>
      </c>
      <c r="D2">
        <f>_xlfn.XLOOKUP(A2,'Tabla de valores'!$A$2:$A$6,'Tabla de valores'!$B$2:$B$6,FALSE)-_xlfn.XLOOKUP(B2,'Tabla de valores'!$A$2:$A$6,'Tabla de valores'!$B$2:$B$6,FALSE)</f>
        <v>1</v>
      </c>
      <c r="E2" t="str">
        <f>IF(C2="Incremento", IF(ABS(D2)=1, CONCATENATE("Más ", ABS(D2), " nivel"), CONCATENATE("Más ", ABS(D2), " niveles")),IF(C2="Decremento",IF(D2=1, CONCATENATE("Menos ", D2, " nivel"), CONCATENATE("Menos ", D2, " niveles")), "Sin cambio"))</f>
        <v>Menos 1 nivel</v>
      </c>
      <c r="G2" s="6" t="s">
        <v>85</v>
      </c>
      <c r="H2">
        <v>6</v>
      </c>
    </row>
    <row r="3" spans="1:8" x14ac:dyDescent="0.25">
      <c r="A3" s="3" t="s">
        <v>6</v>
      </c>
      <c r="B3" s="4" t="s">
        <v>6</v>
      </c>
      <c r="C3" t="str">
        <f>IF(A3&lt;B3,"Incremento",IF(A3&gt;B3,"Decremento","Sin cambio"))</f>
        <v>Sin cambio</v>
      </c>
      <c r="D3">
        <f>_xlfn.XLOOKUP(A3,'Tabla de valores'!$A$2:$A$6,'Tabla de valores'!$B$2:$B$6,FALSE)-_xlfn.XLOOKUP(B3,'Tabla de valores'!$A$2:$A$6,'Tabla de valores'!$B$2:$B$6,FALSE)</f>
        <v>0</v>
      </c>
      <c r="E3" t="str">
        <f t="shared" ref="E3:E19" si="0">IF(C3="Incremento", IF(ABS(D3)=1, CONCATENATE("Más ", ABS(D3), " nivel"), CONCATENATE("Más ", ABS(D3), " niveles")),IF(C3="Decremento",IF(D3=1, CONCATENATE("Menos ", D3, " nivel"), CONCATENATE("Menos ", D3, " niveles")), "Sin cambio"))</f>
        <v>Sin cambio</v>
      </c>
      <c r="G3" s="6" t="s">
        <v>86</v>
      </c>
      <c r="H3">
        <v>7</v>
      </c>
    </row>
    <row r="4" spans="1:8" x14ac:dyDescent="0.25">
      <c r="A4" s="3" t="s">
        <v>7</v>
      </c>
      <c r="B4" s="4" t="s">
        <v>8</v>
      </c>
      <c r="C4" t="str">
        <f>IF(A4&lt;B4,"Incremento",IF(A4&gt;B4,"Decremento","Sin cambio"))</f>
        <v>Decremento</v>
      </c>
      <c r="D4">
        <f>_xlfn.XLOOKUP(A4,'Tabla de valores'!$A$2:$A$6,'Tabla de valores'!$B$2:$B$6,FALSE)-_xlfn.XLOOKUP(B4,'Tabla de valores'!$A$2:$A$6,'Tabla de valores'!$B$2:$B$6,FALSE)</f>
        <v>1</v>
      </c>
      <c r="E4" t="str">
        <f t="shared" si="0"/>
        <v>Menos 1 nivel</v>
      </c>
      <c r="G4" s="6" t="s">
        <v>87</v>
      </c>
      <c r="H4">
        <v>5</v>
      </c>
    </row>
    <row r="5" spans="1:8" x14ac:dyDescent="0.25">
      <c r="A5" s="3" t="s">
        <v>7</v>
      </c>
      <c r="B5" s="4" t="s">
        <v>7</v>
      </c>
      <c r="C5" t="str">
        <f>IF(A5&lt;B5,"Incremento",IF(A5&gt;B5,"Decremento","Sin cambio"))</f>
        <v>Sin cambio</v>
      </c>
      <c r="D5">
        <f>_xlfn.XLOOKUP(A5,'Tabla de valores'!$A$2:$A$6,'Tabla de valores'!$B$2:$B$6,FALSE)-_xlfn.XLOOKUP(B5,'Tabla de valores'!$A$2:$A$6,'Tabla de valores'!$B$2:$B$6,FALSE)</f>
        <v>0</v>
      </c>
      <c r="E5" t="str">
        <f t="shared" si="0"/>
        <v>Sin cambio</v>
      </c>
      <c r="G5" s="6" t="s">
        <v>73</v>
      </c>
      <c r="H5">
        <v>18</v>
      </c>
    </row>
    <row r="6" spans="1:8" x14ac:dyDescent="0.25">
      <c r="A6" s="3" t="s">
        <v>7</v>
      </c>
      <c r="B6" s="4" t="s">
        <v>6</v>
      </c>
      <c r="C6" t="str">
        <f>IF(A6&lt;B6,"Incremento",IF(A6&gt;B6,"Decremento","Sin cambio"))</f>
        <v>Incremento</v>
      </c>
      <c r="D6">
        <f>_xlfn.XLOOKUP(A6,'Tabla de valores'!$A$2:$A$6,'Tabla de valores'!$B$2:$B$6,FALSE)-_xlfn.XLOOKUP(B6,'Tabla de valores'!$A$2:$A$6,'Tabla de valores'!$B$2:$B$6,FALSE)</f>
        <v>-1</v>
      </c>
      <c r="E6" t="str">
        <f t="shared" si="0"/>
        <v>Más 1 nivel</v>
      </c>
    </row>
    <row r="7" spans="1:8" x14ac:dyDescent="0.25">
      <c r="A7" s="3" t="s">
        <v>8</v>
      </c>
      <c r="B7" s="4" t="s">
        <v>8</v>
      </c>
      <c r="C7" t="str">
        <f>IF(A7&lt;B7,"Incremento",IF(A7&gt;B7,"Decremento","Sin cambio"))</f>
        <v>Sin cambio</v>
      </c>
      <c r="D7">
        <f>_xlfn.XLOOKUP(A7,'Tabla de valores'!$A$2:$A$6,'Tabla de valores'!$B$2:$B$6,FALSE)-_xlfn.XLOOKUP(B7,'Tabla de valores'!$A$2:$A$6,'Tabla de valores'!$B$2:$B$6,FALSE)</f>
        <v>0</v>
      </c>
      <c r="E7" t="str">
        <f t="shared" si="0"/>
        <v>Sin cambio</v>
      </c>
    </row>
    <row r="8" spans="1:8" x14ac:dyDescent="0.25">
      <c r="A8" s="3" t="s">
        <v>7</v>
      </c>
      <c r="B8" s="4" t="s">
        <v>20</v>
      </c>
      <c r="C8" t="str">
        <f>IF(A8&lt;B8,"Incremento",IF(A8&gt;B8,"Decremento","Sin cambio"))</f>
        <v>Incremento</v>
      </c>
      <c r="D8">
        <f>_xlfn.XLOOKUP(A8,'Tabla de valores'!$A$2:$A$6,'Tabla de valores'!$B$2:$B$6,FALSE)-_xlfn.XLOOKUP(B8,'Tabla de valores'!$A$2:$A$6,'Tabla de valores'!$B$2:$B$6,FALSE)</f>
        <v>-2</v>
      </c>
      <c r="E8" t="str">
        <f t="shared" si="0"/>
        <v>Más 2 niveles</v>
      </c>
      <c r="G8" s="5" t="s">
        <v>72</v>
      </c>
      <c r="H8" t="s">
        <v>83</v>
      </c>
    </row>
    <row r="9" spans="1:8" x14ac:dyDescent="0.25">
      <c r="A9" s="3" t="s">
        <v>6</v>
      </c>
      <c r="B9" s="4" t="s">
        <v>6</v>
      </c>
      <c r="C9" t="str">
        <f>IF(A9&lt;B9,"Incremento",IF(A9&gt;B9,"Decremento","Sin cambio"))</f>
        <v>Sin cambio</v>
      </c>
      <c r="D9">
        <f>_xlfn.XLOOKUP(A9,'Tabla de valores'!$A$2:$A$6,'Tabla de valores'!$B$2:$B$6,FALSE)-_xlfn.XLOOKUP(B9,'Tabla de valores'!$A$2:$A$6,'Tabla de valores'!$B$2:$B$6,FALSE)</f>
        <v>0</v>
      </c>
      <c r="E9" t="str">
        <f t="shared" si="0"/>
        <v>Sin cambio</v>
      </c>
      <c r="G9" s="6" t="s">
        <v>91</v>
      </c>
      <c r="H9">
        <v>2</v>
      </c>
    </row>
    <row r="10" spans="1:8" x14ac:dyDescent="0.25">
      <c r="A10" s="3" t="s">
        <v>8</v>
      </c>
      <c r="B10" s="4" t="s">
        <v>6</v>
      </c>
      <c r="C10" t="str">
        <f>IF(A10&lt;B10,"Incremento",IF(A10&gt;B10,"Decremento","Sin cambio"))</f>
        <v>Incremento</v>
      </c>
      <c r="D10">
        <f>_xlfn.XLOOKUP(A10,'Tabla de valores'!$A$2:$A$6,'Tabla de valores'!$B$2:$B$6,FALSE)-_xlfn.XLOOKUP(B10,'Tabla de valores'!$A$2:$A$6,'Tabla de valores'!$B$2:$B$6,FALSE)</f>
        <v>-2</v>
      </c>
      <c r="E10" t="str">
        <f t="shared" si="0"/>
        <v>Más 2 niveles</v>
      </c>
      <c r="G10" s="6" t="s">
        <v>88</v>
      </c>
      <c r="H10">
        <v>4</v>
      </c>
    </row>
    <row r="11" spans="1:8" x14ac:dyDescent="0.25">
      <c r="A11" s="3" t="s">
        <v>20</v>
      </c>
      <c r="B11" s="4" t="s">
        <v>7</v>
      </c>
      <c r="C11" t="str">
        <f>IF(A11&lt;B11,"Incremento",IF(A11&gt;B11,"Decremento","Sin cambio"))</f>
        <v>Decremento</v>
      </c>
      <c r="D11">
        <f>_xlfn.XLOOKUP(A11,'Tabla de valores'!$A$2:$A$6,'Tabla de valores'!$B$2:$B$6,FALSE)-_xlfn.XLOOKUP(B11,'Tabla de valores'!$A$2:$A$6,'Tabla de valores'!$B$2:$B$6,FALSE)</f>
        <v>2</v>
      </c>
      <c r="E11" t="str">
        <f t="shared" si="0"/>
        <v>Menos 2 niveles</v>
      </c>
      <c r="G11" s="6" t="s">
        <v>86</v>
      </c>
      <c r="H11">
        <v>7</v>
      </c>
    </row>
    <row r="12" spans="1:8" x14ac:dyDescent="0.25">
      <c r="A12" s="3" t="s">
        <v>7</v>
      </c>
      <c r="B12" s="4" t="s">
        <v>7</v>
      </c>
      <c r="C12" t="str">
        <f>IF(A12&lt;B12,"Incremento",IF(A12&gt;B12,"Decremento","Sin cambio"))</f>
        <v>Sin cambio</v>
      </c>
      <c r="D12">
        <f>_xlfn.XLOOKUP(A12,'Tabla de valores'!$A$2:$A$6,'Tabla de valores'!$B$2:$B$6,FALSE)-_xlfn.XLOOKUP(B12,'Tabla de valores'!$A$2:$A$6,'Tabla de valores'!$B$2:$B$6,FALSE)</f>
        <v>0</v>
      </c>
      <c r="E12" t="str">
        <f t="shared" si="0"/>
        <v>Sin cambio</v>
      </c>
      <c r="G12" s="6" t="s">
        <v>89</v>
      </c>
      <c r="H12">
        <v>2</v>
      </c>
    </row>
    <row r="13" spans="1:8" x14ac:dyDescent="0.25">
      <c r="A13" s="3" t="s">
        <v>8</v>
      </c>
      <c r="B13" s="4" t="s">
        <v>7</v>
      </c>
      <c r="C13" t="str">
        <f>IF(A13&lt;B13,"Incremento",IF(A13&gt;B13,"Decremento","Sin cambio"))</f>
        <v>Incremento</v>
      </c>
      <c r="D13">
        <f>_xlfn.XLOOKUP(A13,'Tabla de valores'!$A$2:$A$6,'Tabla de valores'!$B$2:$B$6,FALSE)-_xlfn.XLOOKUP(B13,'Tabla de valores'!$A$2:$A$6,'Tabla de valores'!$B$2:$B$6,FALSE)</f>
        <v>-1</v>
      </c>
      <c r="E13" t="str">
        <f t="shared" si="0"/>
        <v>Más 1 nivel</v>
      </c>
      <c r="G13" s="6" t="s">
        <v>90</v>
      </c>
      <c r="H13">
        <v>3</v>
      </c>
    </row>
    <row r="14" spans="1:8" x14ac:dyDescent="0.25">
      <c r="A14" s="3" t="s">
        <v>10</v>
      </c>
      <c r="B14" s="4" t="s">
        <v>7</v>
      </c>
      <c r="C14" t="str">
        <f>IF(A14&lt;B14,"Incremento",IF(A14&gt;B14,"Decremento","Sin cambio"))</f>
        <v>Incremento</v>
      </c>
      <c r="D14">
        <f>_xlfn.XLOOKUP(A14,'Tabla de valores'!$A$2:$A$6,'Tabla de valores'!$B$2:$B$6,FALSE)-_xlfn.XLOOKUP(B14,'Tabla de valores'!$A$2:$A$6,'Tabla de valores'!$B$2:$B$6,FALSE)</f>
        <v>-2</v>
      </c>
      <c r="E14" t="str">
        <f t="shared" si="0"/>
        <v>Más 2 niveles</v>
      </c>
      <c r="G14" s="6" t="s">
        <v>73</v>
      </c>
      <c r="H14">
        <v>18</v>
      </c>
    </row>
    <row r="15" spans="1:8" x14ac:dyDescent="0.25">
      <c r="A15" s="3" t="s">
        <v>7</v>
      </c>
      <c r="B15" s="4" t="s">
        <v>7</v>
      </c>
      <c r="C15" t="str">
        <f>IF(A15&lt;B15,"Incremento",IF(A15&gt;B15,"Decremento","Sin cambio"))</f>
        <v>Sin cambio</v>
      </c>
      <c r="D15">
        <f>_xlfn.XLOOKUP(A15,'Tabla de valores'!$A$2:$A$6,'Tabla de valores'!$B$2:$B$6,FALSE)-_xlfn.XLOOKUP(B15,'Tabla de valores'!$A$2:$A$6,'Tabla de valores'!$B$2:$B$6,FALSE)</f>
        <v>0</v>
      </c>
      <c r="E15" t="str">
        <f t="shared" si="0"/>
        <v>Sin cambio</v>
      </c>
    </row>
    <row r="16" spans="1:8" x14ac:dyDescent="0.25">
      <c r="A16" s="3" t="s">
        <v>8</v>
      </c>
      <c r="B16" s="4" t="s">
        <v>8</v>
      </c>
      <c r="C16" t="str">
        <f>IF(A16&lt;B16,"Incremento",IF(A16&gt;B16,"Decremento","Sin cambio"))</f>
        <v>Sin cambio</v>
      </c>
      <c r="D16">
        <f>_xlfn.XLOOKUP(A16,'Tabla de valores'!$A$2:$A$6,'Tabla de valores'!$B$2:$B$6,FALSE)-_xlfn.XLOOKUP(B16,'Tabla de valores'!$A$2:$A$6,'Tabla de valores'!$B$2:$B$6,FALSE)</f>
        <v>0</v>
      </c>
      <c r="E16" t="str">
        <f t="shared" si="0"/>
        <v>Sin cambio</v>
      </c>
      <c r="G16" s="5" t="s">
        <v>72</v>
      </c>
      <c r="H16" t="s">
        <v>84</v>
      </c>
    </row>
    <row r="17" spans="1:10" x14ac:dyDescent="0.25">
      <c r="A17" s="3" t="s">
        <v>6</v>
      </c>
      <c r="B17" s="4" t="s">
        <v>7</v>
      </c>
      <c r="C17" t="str">
        <f>IF(A17&lt;B17,"Incremento",IF(A17&gt;B17,"Decremento","Sin cambio"))</f>
        <v>Decremento</v>
      </c>
      <c r="D17">
        <f>_xlfn.XLOOKUP(A17,'Tabla de valores'!$A$2:$A$6,'Tabla de valores'!$B$2:$B$6,FALSE)-_xlfn.XLOOKUP(B17,'Tabla de valores'!$A$2:$A$6,'Tabla de valores'!$B$2:$B$6,FALSE)</f>
        <v>1</v>
      </c>
      <c r="E17" t="str">
        <f t="shared" si="0"/>
        <v>Menos 1 nivel</v>
      </c>
      <c r="G17" s="6" t="s">
        <v>10</v>
      </c>
      <c r="H17">
        <v>1</v>
      </c>
      <c r="I17" s="7"/>
    </row>
    <row r="18" spans="1:10" x14ac:dyDescent="0.25">
      <c r="A18" s="3" t="s">
        <v>7</v>
      </c>
      <c r="B18" s="4" t="s">
        <v>8</v>
      </c>
      <c r="C18" t="str">
        <f>IF(A18&lt;B18,"Incremento",IF(A18&gt;B18,"Decremento","Sin cambio"))</f>
        <v>Decremento</v>
      </c>
      <c r="D18">
        <f>_xlfn.XLOOKUP(A18,'Tabla de valores'!$A$2:$A$6,'Tabla de valores'!$B$2:$B$6,FALSE)-_xlfn.XLOOKUP(B18,'Tabla de valores'!$A$2:$A$6,'Tabla de valores'!$B$2:$B$6,FALSE)</f>
        <v>1</v>
      </c>
      <c r="E18" t="str">
        <f t="shared" si="0"/>
        <v>Menos 1 nivel</v>
      </c>
      <c r="G18" s="6" t="s">
        <v>8</v>
      </c>
      <c r="H18">
        <v>4</v>
      </c>
      <c r="I18" s="7"/>
    </row>
    <row r="19" spans="1:10" x14ac:dyDescent="0.25">
      <c r="A19" s="3" t="s">
        <v>20</v>
      </c>
      <c r="B19" s="4" t="s">
        <v>7</v>
      </c>
      <c r="C19" t="str">
        <f>IF(A19&lt;B19,"Incremento",IF(A19&gt;B19,"Decremento","Sin cambio"))</f>
        <v>Decremento</v>
      </c>
      <c r="D19">
        <f>_xlfn.XLOOKUP(A19,'Tabla de valores'!$A$2:$A$6,'Tabla de valores'!$B$2:$B$6,FALSE)-_xlfn.XLOOKUP(B19,'Tabla de valores'!$A$2:$A$6,'Tabla de valores'!$B$2:$B$6,FALSE)</f>
        <v>2</v>
      </c>
      <c r="E19" t="str">
        <f t="shared" si="0"/>
        <v>Menos 2 niveles</v>
      </c>
      <c r="G19" s="6" t="s">
        <v>7</v>
      </c>
      <c r="H19">
        <v>7</v>
      </c>
      <c r="I19" s="7"/>
    </row>
    <row r="20" spans="1:10" x14ac:dyDescent="0.25">
      <c r="G20" s="6" t="s">
        <v>6</v>
      </c>
      <c r="H20">
        <v>4</v>
      </c>
      <c r="I20" s="7"/>
    </row>
    <row r="21" spans="1:10" x14ac:dyDescent="0.25">
      <c r="G21" s="6" t="s">
        <v>20</v>
      </c>
      <c r="H21">
        <v>2</v>
      </c>
      <c r="I21" s="7"/>
    </row>
    <row r="22" spans="1:10" x14ac:dyDescent="0.25">
      <c r="G22" s="6" t="s">
        <v>73</v>
      </c>
      <c r="H22">
        <v>18</v>
      </c>
      <c r="I22" s="7"/>
    </row>
    <row r="24" spans="1:10" x14ac:dyDescent="0.25">
      <c r="G24" s="5" t="s">
        <v>72</v>
      </c>
      <c r="H24" t="s">
        <v>81</v>
      </c>
    </row>
    <row r="25" spans="1:10" x14ac:dyDescent="0.25">
      <c r="G25" s="6" t="s">
        <v>8</v>
      </c>
      <c r="H25">
        <v>4</v>
      </c>
    </row>
    <row r="26" spans="1:10" x14ac:dyDescent="0.25">
      <c r="G26" s="6" t="s">
        <v>7</v>
      </c>
      <c r="H26">
        <v>9</v>
      </c>
    </row>
    <row r="27" spans="1:10" x14ac:dyDescent="0.25">
      <c r="G27" s="6" t="s">
        <v>6</v>
      </c>
      <c r="H27">
        <v>4</v>
      </c>
    </row>
    <row r="28" spans="1:10" x14ac:dyDescent="0.25">
      <c r="G28" s="6" t="s">
        <v>20</v>
      </c>
      <c r="H28">
        <v>1</v>
      </c>
    </row>
    <row r="29" spans="1:10" x14ac:dyDescent="0.25">
      <c r="G29" s="6" t="s">
        <v>73</v>
      </c>
      <c r="H29">
        <v>18</v>
      </c>
    </row>
    <row r="31" spans="1:10" x14ac:dyDescent="0.25">
      <c r="H31" s="6" t="s">
        <v>96</v>
      </c>
      <c r="I31" s="9" t="s">
        <v>101</v>
      </c>
      <c r="J31" s="9" t="s">
        <v>102</v>
      </c>
    </row>
    <row r="32" spans="1:10" x14ac:dyDescent="0.25">
      <c r="G32" t="s">
        <v>99</v>
      </c>
      <c r="H32" s="6" t="s">
        <v>10</v>
      </c>
      <c r="I32">
        <f>COUNTIF($A$2:$A$19,H32)</f>
        <v>1</v>
      </c>
      <c r="J32">
        <f>COUNTIF($B$2:$B$19,H32)</f>
        <v>0</v>
      </c>
    </row>
    <row r="33" spans="7:10" x14ac:dyDescent="0.25">
      <c r="G33" t="s">
        <v>76</v>
      </c>
      <c r="H33" s="6" t="s">
        <v>8</v>
      </c>
      <c r="I33">
        <f t="shared" ref="I33:I36" si="1">COUNTIF($A$2:$A$19,H33)</f>
        <v>4</v>
      </c>
      <c r="J33">
        <f t="shared" ref="J33:J36" si="2">COUNTIF($B$2:$B$19,H33)</f>
        <v>4</v>
      </c>
    </row>
    <row r="34" spans="7:10" x14ac:dyDescent="0.25">
      <c r="G34" t="s">
        <v>59</v>
      </c>
      <c r="H34" s="6" t="s">
        <v>7</v>
      </c>
      <c r="I34">
        <f t="shared" si="1"/>
        <v>7</v>
      </c>
      <c r="J34">
        <f t="shared" si="2"/>
        <v>9</v>
      </c>
    </row>
    <row r="35" spans="7:10" x14ac:dyDescent="0.25">
      <c r="G35" t="s">
        <v>60</v>
      </c>
      <c r="H35" s="6" t="s">
        <v>6</v>
      </c>
      <c r="I35">
        <f t="shared" si="1"/>
        <v>4</v>
      </c>
      <c r="J35">
        <f t="shared" si="2"/>
        <v>4</v>
      </c>
    </row>
    <row r="36" spans="7:10" x14ac:dyDescent="0.25">
      <c r="G36" t="s">
        <v>100</v>
      </c>
      <c r="H36" s="6" t="s">
        <v>20</v>
      </c>
      <c r="I36">
        <f t="shared" si="1"/>
        <v>2</v>
      </c>
      <c r="J36">
        <f t="shared" si="2"/>
        <v>1</v>
      </c>
    </row>
  </sheetData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95112-A1A8-428A-AEDD-0B5567F11341}">
  <dimension ref="A1:L39"/>
  <sheetViews>
    <sheetView zoomScale="68" workbookViewId="0">
      <selection activeCell="C1" sqref="C1:E2"/>
    </sheetView>
  </sheetViews>
  <sheetFormatPr defaultRowHeight="12.5" x14ac:dyDescent="0.25"/>
  <cols>
    <col min="7" max="7" width="14.90625" bestFit="1" customWidth="1"/>
    <col min="8" max="8" width="14.36328125" bestFit="1" customWidth="1"/>
    <col min="9" max="9" width="8.08984375" bestFit="1" customWidth="1"/>
    <col min="10" max="10" width="6.26953125" bestFit="1" customWidth="1"/>
    <col min="11" max="11" width="10.26953125" bestFit="1" customWidth="1"/>
    <col min="12" max="12" width="13" bestFit="1" customWidth="1"/>
    <col min="13" max="13" width="27.36328125" bestFit="1" customWidth="1"/>
  </cols>
  <sheetData>
    <row r="1" spans="1:8" x14ac:dyDescent="0.25">
      <c r="A1" s="3" t="s">
        <v>92</v>
      </c>
      <c r="B1" s="4" t="s">
        <v>93</v>
      </c>
      <c r="C1" t="s">
        <v>79</v>
      </c>
      <c r="D1" t="s">
        <v>132</v>
      </c>
      <c r="E1" t="s">
        <v>80</v>
      </c>
      <c r="G1" s="5" t="s">
        <v>72</v>
      </c>
      <c r="H1" t="s">
        <v>82</v>
      </c>
    </row>
    <row r="2" spans="1:8" x14ac:dyDescent="0.25">
      <c r="A2" s="3" t="s">
        <v>7</v>
      </c>
      <c r="B2" s="4" t="s">
        <v>6</v>
      </c>
      <c r="C2" t="str">
        <f>IF(A2&lt;B2,"Incremento",IF(A2&gt;B2,"Decremento","Sin cambio"))</f>
        <v>Incremento</v>
      </c>
      <c r="D2">
        <f>_xlfn.XLOOKUP(A2,'Tabla de valores'!$A$2:$A$6,'Tabla de valores'!$B$2:$B$6,FALSE)-_xlfn.XLOOKUP(B2,'Tabla de valores'!$A$2:$A$6,'Tabla de valores'!$B$2:$B$6,FALSE)</f>
        <v>-1</v>
      </c>
      <c r="E2" t="str">
        <f>IF(C2="Incremento", IF(ABS(D2)=1, CONCATENATE("Más ", ABS(D2), " nivel"), CONCATENATE("Más ", ABS(D2), " niveles")),IF(C2="Decremento",IF(D2=1, CONCATENATE("Menos ", D2, " nivel"), CONCATENATE("Menos ", D2, " niveles")), "Sin cambio"))</f>
        <v>Más 1 nivel</v>
      </c>
      <c r="G2" s="6" t="s">
        <v>85</v>
      </c>
      <c r="H2">
        <v>6</v>
      </c>
    </row>
    <row r="3" spans="1:8" x14ac:dyDescent="0.25">
      <c r="A3" s="3" t="s">
        <v>8</v>
      </c>
      <c r="B3" s="4" t="s">
        <v>8</v>
      </c>
      <c r="C3" t="str">
        <f t="shared" ref="C3:C19" si="0">IF(A3&lt;B3,"Incremento",IF(A3&gt;B3,"Decremento","Sin cambio"))</f>
        <v>Sin cambio</v>
      </c>
      <c r="D3">
        <f>_xlfn.XLOOKUP(A3,'Tabla de valores'!$A$2:$A$6,'Tabla de valores'!$B$2:$B$6,FALSE)-_xlfn.XLOOKUP(B3,'Tabla de valores'!$A$2:$A$6,'Tabla de valores'!$B$2:$B$6,FALSE)</f>
        <v>0</v>
      </c>
      <c r="E3" t="str">
        <f t="shared" ref="E3:E19" si="1">IF(C3="Incremento", IF(ABS(D3)=1, CONCATENATE("Más ", ABS(D3), " nivel"), CONCATENATE("Más ", ABS(D3), " niveles")),IF(C3="Decremento",IF(D3=1, CONCATENATE("Menos ", D3, " nivel"), CONCATENATE("Menos ", D3, " niveles")), "Sin cambio"))</f>
        <v>Sin cambio</v>
      </c>
      <c r="G3" s="6" t="s">
        <v>86</v>
      </c>
      <c r="H3">
        <v>7</v>
      </c>
    </row>
    <row r="4" spans="1:8" x14ac:dyDescent="0.25">
      <c r="A4" s="3" t="s">
        <v>7</v>
      </c>
      <c r="B4" s="4" t="s">
        <v>20</v>
      </c>
      <c r="C4" t="str">
        <f t="shared" si="0"/>
        <v>Incremento</v>
      </c>
      <c r="D4">
        <f>_xlfn.XLOOKUP(A4,'Tabla de valores'!$A$2:$A$6,'Tabla de valores'!$B$2:$B$6,FALSE)-_xlfn.XLOOKUP(B4,'Tabla de valores'!$A$2:$A$6,'Tabla de valores'!$B$2:$B$6,FALSE)</f>
        <v>-2</v>
      </c>
      <c r="E4" t="str">
        <f t="shared" si="1"/>
        <v>Más 2 niveles</v>
      </c>
      <c r="G4" s="6" t="s">
        <v>87</v>
      </c>
      <c r="H4">
        <v>5</v>
      </c>
    </row>
    <row r="5" spans="1:8" x14ac:dyDescent="0.25">
      <c r="A5" s="3" t="s">
        <v>7</v>
      </c>
      <c r="B5" s="4" t="s">
        <v>8</v>
      </c>
      <c r="C5" t="str">
        <f t="shared" si="0"/>
        <v>Decremento</v>
      </c>
      <c r="D5">
        <f>_xlfn.XLOOKUP(A5,'Tabla de valores'!$A$2:$A$6,'Tabla de valores'!$B$2:$B$6,FALSE)-_xlfn.XLOOKUP(B5,'Tabla de valores'!$A$2:$A$6,'Tabla de valores'!$B$2:$B$6,FALSE)</f>
        <v>1</v>
      </c>
      <c r="E5" t="str">
        <f t="shared" si="1"/>
        <v>Menos 1 nivel</v>
      </c>
      <c r="G5" s="6" t="s">
        <v>73</v>
      </c>
      <c r="H5">
        <v>18</v>
      </c>
    </row>
    <row r="6" spans="1:8" x14ac:dyDescent="0.25">
      <c r="A6" s="3" t="s">
        <v>7</v>
      </c>
      <c r="B6" s="4" t="s">
        <v>7</v>
      </c>
      <c r="C6" t="str">
        <f t="shared" si="0"/>
        <v>Sin cambio</v>
      </c>
      <c r="D6">
        <f>_xlfn.XLOOKUP(A6,'Tabla de valores'!$A$2:$A$6,'Tabla de valores'!$B$2:$B$6,FALSE)-_xlfn.XLOOKUP(B6,'Tabla de valores'!$A$2:$A$6,'Tabla de valores'!$B$2:$B$6,FALSE)</f>
        <v>0</v>
      </c>
      <c r="E6" t="str">
        <f t="shared" si="1"/>
        <v>Sin cambio</v>
      </c>
    </row>
    <row r="7" spans="1:8" x14ac:dyDescent="0.25">
      <c r="A7" s="3" t="s">
        <v>6</v>
      </c>
      <c r="B7" s="4" t="s">
        <v>6</v>
      </c>
      <c r="C7" t="str">
        <f t="shared" si="0"/>
        <v>Sin cambio</v>
      </c>
      <c r="D7">
        <f>_xlfn.XLOOKUP(A7,'Tabla de valores'!$A$2:$A$6,'Tabla de valores'!$B$2:$B$6,FALSE)-_xlfn.XLOOKUP(B7,'Tabla de valores'!$A$2:$A$6,'Tabla de valores'!$B$2:$B$6,FALSE)</f>
        <v>0</v>
      </c>
      <c r="E7" t="str">
        <f t="shared" si="1"/>
        <v>Sin cambio</v>
      </c>
    </row>
    <row r="8" spans="1:8" x14ac:dyDescent="0.25">
      <c r="A8" s="3" t="s">
        <v>8</v>
      </c>
      <c r="B8" s="4" t="s">
        <v>7</v>
      </c>
      <c r="C8" t="str">
        <f t="shared" si="0"/>
        <v>Incremento</v>
      </c>
      <c r="D8">
        <f>_xlfn.XLOOKUP(A8,'Tabla de valores'!$A$2:$A$6,'Tabla de valores'!$B$2:$B$6,FALSE)-_xlfn.XLOOKUP(B8,'Tabla de valores'!$A$2:$A$6,'Tabla de valores'!$B$2:$B$6,FALSE)</f>
        <v>-1</v>
      </c>
      <c r="E8" t="str">
        <f t="shared" si="1"/>
        <v>Más 1 nivel</v>
      </c>
      <c r="G8" s="5" t="s">
        <v>72</v>
      </c>
      <c r="H8" t="s">
        <v>83</v>
      </c>
    </row>
    <row r="9" spans="1:8" x14ac:dyDescent="0.25">
      <c r="A9" s="3" t="s">
        <v>8</v>
      </c>
      <c r="B9" s="4" t="s">
        <v>8</v>
      </c>
      <c r="C9" t="str">
        <f t="shared" si="0"/>
        <v>Sin cambio</v>
      </c>
      <c r="D9">
        <f>_xlfn.XLOOKUP(A9,'Tabla de valores'!$A$2:$A$6,'Tabla de valores'!$B$2:$B$6,FALSE)-_xlfn.XLOOKUP(B9,'Tabla de valores'!$A$2:$A$6,'Tabla de valores'!$B$2:$B$6,FALSE)</f>
        <v>0</v>
      </c>
      <c r="E9" t="str">
        <f t="shared" si="1"/>
        <v>Sin cambio</v>
      </c>
      <c r="G9" s="6" t="s">
        <v>91</v>
      </c>
      <c r="H9">
        <v>1</v>
      </c>
    </row>
    <row r="10" spans="1:8" x14ac:dyDescent="0.25">
      <c r="A10" s="3" t="s">
        <v>6</v>
      </c>
      <c r="B10" s="4" t="s">
        <v>8</v>
      </c>
      <c r="C10" t="str">
        <f t="shared" si="0"/>
        <v>Decremento</v>
      </c>
      <c r="D10">
        <f>_xlfn.XLOOKUP(A10,'Tabla de valores'!$A$2:$A$6,'Tabla de valores'!$B$2:$B$6,FALSE)-_xlfn.XLOOKUP(B10,'Tabla de valores'!$A$2:$A$6,'Tabla de valores'!$B$2:$B$6,FALSE)</f>
        <v>2</v>
      </c>
      <c r="E10" t="str">
        <f t="shared" si="1"/>
        <v>Menos 2 niveles</v>
      </c>
      <c r="G10" s="6" t="s">
        <v>88</v>
      </c>
      <c r="H10">
        <v>5</v>
      </c>
    </row>
    <row r="11" spans="1:8" x14ac:dyDescent="0.25">
      <c r="A11" s="3" t="s">
        <v>7</v>
      </c>
      <c r="B11" s="4" t="s">
        <v>8</v>
      </c>
      <c r="C11" t="str">
        <f t="shared" si="0"/>
        <v>Decremento</v>
      </c>
      <c r="D11">
        <f>_xlfn.XLOOKUP(A11,'Tabla de valores'!$A$2:$A$6,'Tabla de valores'!$B$2:$B$6,FALSE)-_xlfn.XLOOKUP(B11,'Tabla de valores'!$A$2:$A$6,'Tabla de valores'!$B$2:$B$6,FALSE)</f>
        <v>1</v>
      </c>
      <c r="E11" t="str">
        <f t="shared" si="1"/>
        <v>Menos 1 nivel</v>
      </c>
      <c r="G11" s="6" t="s">
        <v>86</v>
      </c>
      <c r="H11">
        <v>7</v>
      </c>
    </row>
    <row r="12" spans="1:8" x14ac:dyDescent="0.25">
      <c r="A12" s="3" t="s">
        <v>8</v>
      </c>
      <c r="B12" s="4" t="s">
        <v>8</v>
      </c>
      <c r="C12" t="str">
        <f t="shared" si="0"/>
        <v>Sin cambio</v>
      </c>
      <c r="D12">
        <f>_xlfn.XLOOKUP(A12,'Tabla de valores'!$A$2:$A$6,'Tabla de valores'!$B$2:$B$6,FALSE)-_xlfn.XLOOKUP(B12,'Tabla de valores'!$A$2:$A$6,'Tabla de valores'!$B$2:$B$6,FALSE)</f>
        <v>0</v>
      </c>
      <c r="E12" t="str">
        <f t="shared" si="1"/>
        <v>Sin cambio</v>
      </c>
      <c r="G12" s="6" t="s">
        <v>89</v>
      </c>
      <c r="H12">
        <v>4</v>
      </c>
    </row>
    <row r="13" spans="1:8" x14ac:dyDescent="0.25">
      <c r="A13" s="3" t="s">
        <v>7</v>
      </c>
      <c r="B13" s="4" t="s">
        <v>8</v>
      </c>
      <c r="C13" t="str">
        <f t="shared" si="0"/>
        <v>Decremento</v>
      </c>
      <c r="D13">
        <f>_xlfn.XLOOKUP(A13,'Tabla de valores'!$A$2:$A$6,'Tabla de valores'!$B$2:$B$6,FALSE)-_xlfn.XLOOKUP(B13,'Tabla de valores'!$A$2:$A$6,'Tabla de valores'!$B$2:$B$6,FALSE)</f>
        <v>1</v>
      </c>
      <c r="E13" t="str">
        <f t="shared" si="1"/>
        <v>Menos 1 nivel</v>
      </c>
      <c r="G13" s="6" t="s">
        <v>90</v>
      </c>
      <c r="H13">
        <v>1</v>
      </c>
    </row>
    <row r="14" spans="1:8" x14ac:dyDescent="0.25">
      <c r="A14" s="3" t="s">
        <v>6</v>
      </c>
      <c r="B14" s="4" t="s">
        <v>6</v>
      </c>
      <c r="C14" t="str">
        <f t="shared" si="0"/>
        <v>Sin cambio</v>
      </c>
      <c r="D14">
        <f>_xlfn.XLOOKUP(A14,'Tabla de valores'!$A$2:$A$6,'Tabla de valores'!$B$2:$B$6,FALSE)-_xlfn.XLOOKUP(B14,'Tabla de valores'!$A$2:$A$6,'Tabla de valores'!$B$2:$B$6,FALSE)</f>
        <v>0</v>
      </c>
      <c r="E14" t="str">
        <f t="shared" si="1"/>
        <v>Sin cambio</v>
      </c>
      <c r="G14" s="6" t="s">
        <v>73</v>
      </c>
      <c r="H14">
        <v>18</v>
      </c>
    </row>
    <row r="15" spans="1:8" x14ac:dyDescent="0.25">
      <c r="A15" s="3" t="s">
        <v>10</v>
      </c>
      <c r="B15" s="4" t="s">
        <v>8</v>
      </c>
      <c r="C15" t="str">
        <f t="shared" si="0"/>
        <v>Incremento</v>
      </c>
      <c r="D15">
        <f>_xlfn.XLOOKUP(A15,'Tabla de valores'!$A$2:$A$6,'Tabla de valores'!$B$2:$B$6,FALSE)-_xlfn.XLOOKUP(B15,'Tabla de valores'!$A$2:$A$6,'Tabla de valores'!$B$2:$B$6,FALSE)</f>
        <v>-1</v>
      </c>
      <c r="E15" t="str">
        <f t="shared" si="1"/>
        <v>Más 1 nivel</v>
      </c>
    </row>
    <row r="16" spans="1:8" x14ac:dyDescent="0.25">
      <c r="A16" s="3" t="s">
        <v>6</v>
      </c>
      <c r="B16" s="4" t="s">
        <v>7</v>
      </c>
      <c r="C16" t="str">
        <f t="shared" si="0"/>
        <v>Decremento</v>
      </c>
      <c r="D16">
        <f>_xlfn.XLOOKUP(A16,'Tabla de valores'!$A$2:$A$6,'Tabla de valores'!$B$2:$B$6,FALSE)-_xlfn.XLOOKUP(B16,'Tabla de valores'!$A$2:$A$6,'Tabla de valores'!$B$2:$B$6,FALSE)</f>
        <v>1</v>
      </c>
      <c r="E16" t="str">
        <f t="shared" si="1"/>
        <v>Menos 1 nivel</v>
      </c>
      <c r="G16" s="5" t="s">
        <v>72</v>
      </c>
      <c r="H16" t="s">
        <v>94</v>
      </c>
    </row>
    <row r="17" spans="1:9" x14ac:dyDescent="0.25">
      <c r="A17" s="3" t="s">
        <v>7</v>
      </c>
      <c r="B17" s="4" t="s">
        <v>8</v>
      </c>
      <c r="C17" t="str">
        <f t="shared" si="0"/>
        <v>Decremento</v>
      </c>
      <c r="D17">
        <f>_xlfn.XLOOKUP(A17,'Tabla de valores'!$A$2:$A$6,'Tabla de valores'!$B$2:$B$6,FALSE)-_xlfn.XLOOKUP(B17,'Tabla de valores'!$A$2:$A$6,'Tabla de valores'!$B$2:$B$6,FALSE)</f>
        <v>1</v>
      </c>
      <c r="E17" t="str">
        <f t="shared" si="1"/>
        <v>Menos 1 nivel</v>
      </c>
      <c r="G17" s="6" t="s">
        <v>10</v>
      </c>
      <c r="H17">
        <v>2</v>
      </c>
      <c r="I17" s="7">
        <f>GETPIVOTDATA("Nivel de estrés Antes",$G$16,"Nivel de estrés Antes","1. Muy bajo")/GETPIVOTDATA("Nivel de estrés Antes",$G$16)</f>
        <v>0.1111111111111111</v>
      </c>
    </row>
    <row r="18" spans="1:9" x14ac:dyDescent="0.25">
      <c r="A18" s="3" t="s">
        <v>8</v>
      </c>
      <c r="B18" s="4" t="s">
        <v>8</v>
      </c>
      <c r="C18" t="str">
        <f t="shared" si="0"/>
        <v>Sin cambio</v>
      </c>
      <c r="D18">
        <f>_xlfn.XLOOKUP(A18,'Tabla de valores'!$A$2:$A$6,'Tabla de valores'!$B$2:$B$6,FALSE)-_xlfn.XLOOKUP(B18,'Tabla de valores'!$A$2:$A$6,'Tabla de valores'!$B$2:$B$6,FALSE)</f>
        <v>0</v>
      </c>
      <c r="E18" t="str">
        <f t="shared" si="1"/>
        <v>Sin cambio</v>
      </c>
      <c r="G18" s="6" t="s">
        <v>8</v>
      </c>
      <c r="H18">
        <v>5</v>
      </c>
      <c r="I18" s="7">
        <f>GETPIVOTDATA("Nivel de estrés Antes",$G$16,"Nivel de estrés Antes","2. Bajo")/GETPIVOTDATA("Nivel de estrés Antes",$G$16)</f>
        <v>0.27777777777777779</v>
      </c>
    </row>
    <row r="19" spans="1:9" x14ac:dyDescent="0.25">
      <c r="A19" s="3" t="s">
        <v>10</v>
      </c>
      <c r="B19" s="4" t="s">
        <v>8</v>
      </c>
      <c r="C19" t="str">
        <f t="shared" si="0"/>
        <v>Incremento</v>
      </c>
      <c r="D19">
        <f>_xlfn.XLOOKUP(A19,'Tabla de valores'!$A$2:$A$6,'Tabla de valores'!$B$2:$B$6,FALSE)-_xlfn.XLOOKUP(B19,'Tabla de valores'!$A$2:$A$6,'Tabla de valores'!$B$2:$B$6,FALSE)</f>
        <v>-1</v>
      </c>
      <c r="E19" t="str">
        <f t="shared" si="1"/>
        <v>Más 1 nivel</v>
      </c>
      <c r="G19" s="6" t="s">
        <v>7</v>
      </c>
      <c r="H19">
        <v>7</v>
      </c>
      <c r="I19" s="7">
        <f>GETPIVOTDATA("Nivel de estrés Antes",$G$16,"Nivel de estrés Antes","3. Medio")/GETPIVOTDATA("Nivel de estrés Antes",$G$16)</f>
        <v>0.3888888888888889</v>
      </c>
    </row>
    <row r="20" spans="1:9" x14ac:dyDescent="0.25">
      <c r="G20" s="6" t="s">
        <v>6</v>
      </c>
      <c r="H20">
        <v>4</v>
      </c>
      <c r="I20" s="7">
        <f>GETPIVOTDATA("Nivel de estrés Antes",$G$16,"Nivel de estrés Antes","4. Alto")/GETPIVOTDATA("Nivel de estrés Antes",$G$16)</f>
        <v>0.22222222222222221</v>
      </c>
    </row>
    <row r="21" spans="1:9" x14ac:dyDescent="0.25">
      <c r="G21" s="6" t="s">
        <v>73</v>
      </c>
      <c r="H21">
        <v>18</v>
      </c>
    </row>
    <row r="23" spans="1:9" x14ac:dyDescent="0.25">
      <c r="G23" s="5" t="s">
        <v>72</v>
      </c>
      <c r="H23" t="s">
        <v>95</v>
      </c>
    </row>
    <row r="24" spans="1:9" x14ac:dyDescent="0.25">
      <c r="G24" s="6" t="s">
        <v>8</v>
      </c>
      <c r="H24">
        <v>11</v>
      </c>
      <c r="I24" s="7">
        <f>GETPIVOTDATA("Nivel de estrés Después",$G$23,"Nivel de estrés Después","2. Bajo")/GETPIVOTDATA("Nivel de estrés Después",$G$23)</f>
        <v>0.61111111111111116</v>
      </c>
    </row>
    <row r="25" spans="1:9" x14ac:dyDescent="0.25">
      <c r="G25" s="6" t="s">
        <v>7</v>
      </c>
      <c r="H25">
        <v>3</v>
      </c>
      <c r="I25" s="7">
        <f>GETPIVOTDATA("Nivel de estrés Después",$G$23,"Nivel de estrés Después","3. Medio")/GETPIVOTDATA("Nivel de estrés Después",$G$23)</f>
        <v>0.16666666666666666</v>
      </c>
    </row>
    <row r="26" spans="1:9" x14ac:dyDescent="0.25">
      <c r="G26" s="6" t="s">
        <v>6</v>
      </c>
      <c r="H26">
        <v>3</v>
      </c>
      <c r="I26" s="7">
        <f>GETPIVOTDATA("Nivel de estrés Después",$G$23,"Nivel de estrés Después","4. Alto")/GETPIVOTDATA("Nivel de estrés Después",$G$23)</f>
        <v>0.16666666666666666</v>
      </c>
    </row>
    <row r="27" spans="1:9" x14ac:dyDescent="0.25">
      <c r="G27" s="6" t="s">
        <v>20</v>
      </c>
      <c r="H27">
        <v>1</v>
      </c>
      <c r="I27" s="7">
        <f>GETPIVOTDATA("Nivel de estrés Después",$G$23,"Nivel de estrés Después","5. Muy alto")/GETPIVOTDATA("Nivel de estrés Después",$G$23)</f>
        <v>5.5555555555555552E-2</v>
      </c>
    </row>
    <row r="28" spans="1:9" x14ac:dyDescent="0.25">
      <c r="G28" s="6" t="s">
        <v>73</v>
      </c>
      <c r="H28">
        <v>18</v>
      </c>
    </row>
    <row r="29" spans="1:9" x14ac:dyDescent="0.25">
      <c r="G29" s="6"/>
    </row>
    <row r="30" spans="1:9" x14ac:dyDescent="0.25">
      <c r="G30" s="6" t="s">
        <v>96</v>
      </c>
      <c r="H30" t="s">
        <v>97</v>
      </c>
      <c r="I30" t="s">
        <v>98</v>
      </c>
    </row>
    <row r="31" spans="1:9" x14ac:dyDescent="0.25">
      <c r="F31" t="s">
        <v>99</v>
      </c>
      <c r="G31" s="6" t="s">
        <v>10</v>
      </c>
      <c r="H31">
        <f>COUNTIF($A$2:$A$20,G31)</f>
        <v>2</v>
      </c>
      <c r="I31">
        <f>COUNTIF($B$2:$B$19,G31)</f>
        <v>0</v>
      </c>
    </row>
    <row r="32" spans="1:9" x14ac:dyDescent="0.25">
      <c r="F32" t="s">
        <v>76</v>
      </c>
      <c r="G32" s="6" t="s">
        <v>8</v>
      </c>
      <c r="H32">
        <f t="shared" ref="H32:H35" si="2">COUNTIF($A$2:$A$20,G32)</f>
        <v>5</v>
      </c>
      <c r="I32">
        <f t="shared" ref="I32:I35" si="3">COUNTIF($B$2:$B$19,G32)</f>
        <v>11</v>
      </c>
    </row>
    <row r="33" spans="6:12" x14ac:dyDescent="0.25">
      <c r="F33" t="s">
        <v>59</v>
      </c>
      <c r="G33" s="6" t="s">
        <v>7</v>
      </c>
      <c r="H33">
        <f t="shared" si="2"/>
        <v>7</v>
      </c>
      <c r="I33">
        <f t="shared" si="3"/>
        <v>3</v>
      </c>
    </row>
    <row r="34" spans="6:12" x14ac:dyDescent="0.25">
      <c r="F34" t="s">
        <v>60</v>
      </c>
      <c r="G34" s="6" t="s">
        <v>6</v>
      </c>
      <c r="H34">
        <f t="shared" si="2"/>
        <v>4</v>
      </c>
      <c r="I34">
        <f t="shared" si="3"/>
        <v>3</v>
      </c>
    </row>
    <row r="35" spans="6:12" x14ac:dyDescent="0.25">
      <c r="F35" t="s">
        <v>100</v>
      </c>
      <c r="G35" s="6" t="s">
        <v>20</v>
      </c>
      <c r="H35">
        <f t="shared" si="2"/>
        <v>0</v>
      </c>
      <c r="I35">
        <f t="shared" si="3"/>
        <v>1</v>
      </c>
    </row>
    <row r="39" spans="6:12" ht="13" x14ac:dyDescent="0.3">
      <c r="L39" s="8"/>
    </row>
  </sheetData>
  <pageMargins left="0.7" right="0.7" top="0.75" bottom="0.75" header="0.3" footer="0.3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F22D-18E8-4681-BE53-98D06D17B427}">
  <dimension ref="A1:L39"/>
  <sheetViews>
    <sheetView zoomScale="74" workbookViewId="0">
      <selection activeCell="C1" sqref="C1:E2"/>
    </sheetView>
  </sheetViews>
  <sheetFormatPr defaultRowHeight="12.5" x14ac:dyDescent="0.25"/>
  <cols>
    <col min="7" max="7" width="13" bestFit="1" customWidth="1"/>
    <col min="8" max="8" width="13.36328125" bestFit="1" customWidth="1"/>
    <col min="9" max="9" width="8.08984375" bestFit="1" customWidth="1"/>
    <col min="10" max="10" width="6.26953125" bestFit="1" customWidth="1"/>
    <col min="11" max="11" width="10.26953125" bestFit="1" customWidth="1"/>
    <col min="12" max="12" width="13" bestFit="1" customWidth="1"/>
    <col min="13" max="13" width="27.36328125" bestFit="1" customWidth="1"/>
  </cols>
  <sheetData>
    <row r="1" spans="1:10" x14ac:dyDescent="0.25">
      <c r="A1" s="3" t="s">
        <v>129</v>
      </c>
      <c r="B1" s="4" t="s">
        <v>128</v>
      </c>
      <c r="C1" t="s">
        <v>79</v>
      </c>
      <c r="D1" t="s">
        <v>132</v>
      </c>
      <c r="E1" t="s">
        <v>80</v>
      </c>
      <c r="G1" s="5" t="s">
        <v>72</v>
      </c>
      <c r="H1" t="s">
        <v>82</v>
      </c>
    </row>
    <row r="2" spans="1:10" x14ac:dyDescent="0.25">
      <c r="A2" s="3" t="s">
        <v>8</v>
      </c>
      <c r="B2" s="4" t="s">
        <v>10</v>
      </c>
      <c r="C2" t="str">
        <f>IF(A2&lt;B2,"Incremento",IF(A2&gt;B2,"Decremento","Sin cambio"))</f>
        <v>Decremento</v>
      </c>
      <c r="D2">
        <f>_xlfn.XLOOKUP(A2,'Tabla de valores'!$A$2:$A$6,'Tabla de valores'!$B$2:$B$6,FALSE)-_xlfn.XLOOKUP(B2,'Tabla de valores'!$A$2:$A$6,'Tabla de valores'!$B$2:$B$6,FALSE)</f>
        <v>1</v>
      </c>
      <c r="E2" t="str">
        <f>IF(C2="Incremento", IF(ABS(D2)=1, CONCATENATE("Más ", ABS(D2), " nivel"), CONCATENATE("Más ", ABS(D2), " niveles")),IF(C2="Decremento",IF(D2=1, CONCATENATE("Menos ", D2, " nivel"), CONCATENATE("Menos ", D2, " niveles")), "Sin cambio"))</f>
        <v>Menos 1 nivel</v>
      </c>
      <c r="G2" s="6" t="s">
        <v>85</v>
      </c>
      <c r="H2">
        <v>4</v>
      </c>
    </row>
    <row r="3" spans="1:10" x14ac:dyDescent="0.25">
      <c r="A3" s="3" t="s">
        <v>10</v>
      </c>
      <c r="B3" s="4" t="s">
        <v>10</v>
      </c>
      <c r="C3" t="str">
        <f t="shared" ref="C3:C19" si="0">IF(A3&lt;B3,"Incremento",IF(A3&gt;B3,"Decremento","Sin cambio"))</f>
        <v>Sin cambio</v>
      </c>
      <c r="D3">
        <f>_xlfn.XLOOKUP(A3,'Tabla de valores'!$A$2:$A$6,'Tabla de valores'!$B$2:$B$6,FALSE)-_xlfn.XLOOKUP(B3,'Tabla de valores'!$A$2:$A$6,'Tabla de valores'!$B$2:$B$6,FALSE)</f>
        <v>0</v>
      </c>
      <c r="E3" t="str">
        <f t="shared" ref="E3:E19" si="1">IF(C3="Incremento", IF(ABS(D3)=1, CONCATENATE("Más ", ABS(D3), " nivel"), CONCATENATE("Más ", ABS(D3), " niveles")),IF(C3="Decremento",IF(D3=1, CONCATENATE("Menos ", D3, " nivel"), CONCATENATE("Menos ", D3, " niveles")), "Sin cambio"))</f>
        <v>Sin cambio</v>
      </c>
      <c r="G3" s="6" t="s">
        <v>86</v>
      </c>
      <c r="H3">
        <v>12</v>
      </c>
    </row>
    <row r="4" spans="1:10" x14ac:dyDescent="0.25">
      <c r="A4" s="3" t="s">
        <v>10</v>
      </c>
      <c r="B4" s="4" t="s">
        <v>20</v>
      </c>
      <c r="C4" t="str">
        <f t="shared" si="0"/>
        <v>Incremento</v>
      </c>
      <c r="D4">
        <f>_xlfn.XLOOKUP(A4,'Tabla de valores'!$A$2:$A$6,'Tabla de valores'!$B$2:$B$6,FALSE)-_xlfn.XLOOKUP(B4,'Tabla de valores'!$A$2:$A$6,'Tabla de valores'!$B$2:$B$6,FALSE)</f>
        <v>-4</v>
      </c>
      <c r="E4" t="str">
        <f t="shared" si="1"/>
        <v>Más 4 niveles</v>
      </c>
      <c r="G4" s="6" t="s">
        <v>87</v>
      </c>
      <c r="H4">
        <v>2</v>
      </c>
    </row>
    <row r="5" spans="1:10" x14ac:dyDescent="0.25">
      <c r="A5" s="3" t="s">
        <v>8</v>
      </c>
      <c r="B5" s="4" t="s">
        <v>10</v>
      </c>
      <c r="C5" t="str">
        <f t="shared" si="0"/>
        <v>Decremento</v>
      </c>
      <c r="D5">
        <f>_xlfn.XLOOKUP(A5,'Tabla de valores'!$A$2:$A$6,'Tabla de valores'!$B$2:$B$6,FALSE)-_xlfn.XLOOKUP(B5,'Tabla de valores'!$A$2:$A$6,'Tabla de valores'!$B$2:$B$6,FALSE)</f>
        <v>1</v>
      </c>
      <c r="E5" t="str">
        <f t="shared" si="1"/>
        <v>Menos 1 nivel</v>
      </c>
      <c r="G5" s="6" t="s">
        <v>73</v>
      </c>
      <c r="H5">
        <v>18</v>
      </c>
    </row>
    <row r="6" spans="1:10" x14ac:dyDescent="0.25">
      <c r="A6" s="3" t="s">
        <v>10</v>
      </c>
      <c r="B6" s="4" t="s">
        <v>8</v>
      </c>
      <c r="C6" t="str">
        <f t="shared" si="0"/>
        <v>Incremento</v>
      </c>
      <c r="D6">
        <f>_xlfn.XLOOKUP(A6,'Tabla de valores'!$A$2:$A$6,'Tabla de valores'!$B$2:$B$6,FALSE)-_xlfn.XLOOKUP(B6,'Tabla de valores'!$A$2:$A$6,'Tabla de valores'!$B$2:$B$6,FALSE)</f>
        <v>-1</v>
      </c>
      <c r="E6" t="str">
        <f t="shared" si="1"/>
        <v>Más 1 nivel</v>
      </c>
    </row>
    <row r="7" spans="1:10" x14ac:dyDescent="0.25">
      <c r="A7" s="3" t="s">
        <v>10</v>
      </c>
      <c r="B7" s="4" t="s">
        <v>7</v>
      </c>
      <c r="C7" t="str">
        <f t="shared" si="0"/>
        <v>Incremento</v>
      </c>
      <c r="D7">
        <f>_xlfn.XLOOKUP(A7,'Tabla de valores'!$A$2:$A$6,'Tabla de valores'!$B$2:$B$6,FALSE)-_xlfn.XLOOKUP(B7,'Tabla de valores'!$A$2:$A$6,'Tabla de valores'!$B$2:$B$6,FALSE)</f>
        <v>-2</v>
      </c>
      <c r="E7" t="str">
        <f t="shared" si="1"/>
        <v>Más 2 niveles</v>
      </c>
    </row>
    <row r="8" spans="1:10" x14ac:dyDescent="0.25">
      <c r="A8" s="3" t="s">
        <v>10</v>
      </c>
      <c r="B8" s="4" t="s">
        <v>10</v>
      </c>
      <c r="C8" t="str">
        <f t="shared" si="0"/>
        <v>Sin cambio</v>
      </c>
      <c r="D8">
        <f>_xlfn.XLOOKUP(A8,'Tabla de valores'!$A$2:$A$6,'Tabla de valores'!$B$2:$B$6,FALSE)-_xlfn.XLOOKUP(B8,'Tabla de valores'!$A$2:$A$6,'Tabla de valores'!$B$2:$B$6,FALSE)</f>
        <v>0</v>
      </c>
      <c r="E8" t="str">
        <f t="shared" si="1"/>
        <v>Sin cambio</v>
      </c>
      <c r="G8" s="5" t="s">
        <v>72</v>
      </c>
      <c r="H8" t="s">
        <v>83</v>
      </c>
    </row>
    <row r="9" spans="1:10" x14ac:dyDescent="0.25">
      <c r="A9" s="3" t="s">
        <v>10</v>
      </c>
      <c r="B9" s="4" t="s">
        <v>10</v>
      </c>
      <c r="C9" t="str">
        <f t="shared" si="0"/>
        <v>Sin cambio</v>
      </c>
      <c r="D9">
        <f>_xlfn.XLOOKUP(A9,'Tabla de valores'!$A$2:$A$6,'Tabla de valores'!$B$2:$B$6,FALSE)-_xlfn.XLOOKUP(B9,'Tabla de valores'!$A$2:$A$6,'Tabla de valores'!$B$2:$B$6,FALSE)</f>
        <v>0</v>
      </c>
      <c r="E9" t="str">
        <f t="shared" si="1"/>
        <v>Sin cambio</v>
      </c>
      <c r="G9" s="6" t="s">
        <v>88</v>
      </c>
      <c r="H9">
        <v>4</v>
      </c>
    </row>
    <row r="10" spans="1:10" x14ac:dyDescent="0.25">
      <c r="A10" s="3" t="s">
        <v>10</v>
      </c>
      <c r="B10" s="4" t="s">
        <v>10</v>
      </c>
      <c r="C10" t="str">
        <f t="shared" si="0"/>
        <v>Sin cambio</v>
      </c>
      <c r="D10">
        <f>_xlfn.XLOOKUP(A10,'Tabla de valores'!$A$2:$A$6,'Tabla de valores'!$B$2:$B$6,FALSE)-_xlfn.XLOOKUP(B10,'Tabla de valores'!$A$2:$A$6,'Tabla de valores'!$B$2:$B$6,FALSE)</f>
        <v>0</v>
      </c>
      <c r="E10" t="str">
        <f t="shared" si="1"/>
        <v>Sin cambio</v>
      </c>
      <c r="G10" s="6" t="s">
        <v>86</v>
      </c>
      <c r="H10">
        <v>12</v>
      </c>
      <c r="I10" s="7">
        <f>GETPIVOTDATA("Valor",$G$8,"Valor","Sin cambio")/GETPIVOTDATA("Valor",$G$8)</f>
        <v>0.66666666666666663</v>
      </c>
    </row>
    <row r="11" spans="1:10" x14ac:dyDescent="0.25">
      <c r="A11" s="3" t="s">
        <v>10</v>
      </c>
      <c r="B11" s="4" t="s">
        <v>10</v>
      </c>
      <c r="C11" t="str">
        <f t="shared" si="0"/>
        <v>Sin cambio</v>
      </c>
      <c r="D11">
        <f>_xlfn.XLOOKUP(A11,'Tabla de valores'!$A$2:$A$6,'Tabla de valores'!$B$2:$B$6,FALSE)-_xlfn.XLOOKUP(B11,'Tabla de valores'!$A$2:$A$6,'Tabla de valores'!$B$2:$B$6,FALSE)</f>
        <v>0</v>
      </c>
      <c r="E11" t="str">
        <f t="shared" si="1"/>
        <v>Sin cambio</v>
      </c>
      <c r="G11" s="6" t="s">
        <v>90</v>
      </c>
      <c r="H11">
        <v>1</v>
      </c>
    </row>
    <row r="12" spans="1:10" x14ac:dyDescent="0.25">
      <c r="A12" s="3" t="s">
        <v>8</v>
      </c>
      <c r="B12" s="4" t="s">
        <v>8</v>
      </c>
      <c r="C12" t="str">
        <f t="shared" si="0"/>
        <v>Sin cambio</v>
      </c>
      <c r="D12">
        <f>_xlfn.XLOOKUP(A12,'Tabla de valores'!$A$2:$A$6,'Tabla de valores'!$B$2:$B$6,FALSE)-_xlfn.XLOOKUP(B12,'Tabla de valores'!$A$2:$A$6,'Tabla de valores'!$B$2:$B$6,FALSE)</f>
        <v>0</v>
      </c>
      <c r="E12" t="str">
        <f t="shared" si="1"/>
        <v>Sin cambio</v>
      </c>
      <c r="G12" s="6" t="s">
        <v>103</v>
      </c>
      <c r="H12">
        <v>1</v>
      </c>
    </row>
    <row r="13" spans="1:10" x14ac:dyDescent="0.25">
      <c r="A13" s="3" t="s">
        <v>8</v>
      </c>
      <c r="B13" s="4" t="s">
        <v>10</v>
      </c>
      <c r="C13" t="str">
        <f t="shared" si="0"/>
        <v>Decremento</v>
      </c>
      <c r="D13">
        <f>_xlfn.XLOOKUP(A13,'Tabla de valores'!$A$2:$A$6,'Tabla de valores'!$B$2:$B$6,FALSE)-_xlfn.XLOOKUP(B13,'Tabla de valores'!$A$2:$A$6,'Tabla de valores'!$B$2:$B$6,FALSE)</f>
        <v>1</v>
      </c>
      <c r="E13" t="str">
        <f t="shared" si="1"/>
        <v>Menos 1 nivel</v>
      </c>
      <c r="G13" s="6" t="s">
        <v>73</v>
      </c>
      <c r="H13">
        <v>18</v>
      </c>
    </row>
    <row r="14" spans="1:10" x14ac:dyDescent="0.25">
      <c r="A14" s="3" t="s">
        <v>10</v>
      </c>
      <c r="B14" s="4" t="s">
        <v>10</v>
      </c>
      <c r="C14" t="str">
        <f t="shared" si="0"/>
        <v>Sin cambio</v>
      </c>
      <c r="D14">
        <f>_xlfn.XLOOKUP(A14,'Tabla de valores'!$A$2:$A$6,'Tabla de valores'!$B$2:$B$6,FALSE)-_xlfn.XLOOKUP(B14,'Tabla de valores'!$A$2:$A$6,'Tabla de valores'!$B$2:$B$6,FALSE)</f>
        <v>0</v>
      </c>
      <c r="E14" t="str">
        <f t="shared" si="1"/>
        <v>Sin cambio</v>
      </c>
    </row>
    <row r="15" spans="1:10" x14ac:dyDescent="0.25">
      <c r="A15" s="3" t="s">
        <v>10</v>
      </c>
      <c r="B15" s="4" t="s">
        <v>10</v>
      </c>
      <c r="C15" t="str">
        <f t="shared" si="0"/>
        <v>Sin cambio</v>
      </c>
      <c r="D15">
        <f>_xlfn.XLOOKUP(A15,'Tabla de valores'!$A$2:$A$6,'Tabla de valores'!$B$2:$B$6,FALSE)-_xlfn.XLOOKUP(B15,'Tabla de valores'!$A$2:$A$6,'Tabla de valores'!$B$2:$B$6,FALSE)</f>
        <v>0</v>
      </c>
      <c r="E15" t="str">
        <f t="shared" si="1"/>
        <v>Sin cambio</v>
      </c>
      <c r="H15" s="6" t="s">
        <v>96</v>
      </c>
      <c r="I15" s="9" t="str">
        <f>A1</f>
        <v>Nivel de enojo (antes)</v>
      </c>
      <c r="J15" s="9" t="str">
        <f>B1</f>
        <v>Nivel de enojo (después)</v>
      </c>
    </row>
    <row r="16" spans="1:10" x14ac:dyDescent="0.25">
      <c r="A16" s="3" t="s">
        <v>10</v>
      </c>
      <c r="B16" s="4" t="s">
        <v>10</v>
      </c>
      <c r="C16" t="str">
        <f t="shared" si="0"/>
        <v>Sin cambio</v>
      </c>
      <c r="D16">
        <f>_xlfn.XLOOKUP(A16,'Tabla de valores'!$A$2:$A$6,'Tabla de valores'!$B$2:$B$6,FALSE)-_xlfn.XLOOKUP(B16,'Tabla de valores'!$A$2:$A$6,'Tabla de valores'!$B$2:$B$6,FALSE)</f>
        <v>0</v>
      </c>
      <c r="E16" t="str">
        <f t="shared" si="1"/>
        <v>Sin cambio</v>
      </c>
      <c r="G16" t="s">
        <v>99</v>
      </c>
      <c r="H16" s="6" t="s">
        <v>10</v>
      </c>
      <c r="I16">
        <f>COUNTIF($A$2:$A$19,H16)</f>
        <v>13</v>
      </c>
      <c r="J16">
        <f>COUNTIF($B$2:$B$19,H16)</f>
        <v>13</v>
      </c>
    </row>
    <row r="17" spans="1:10" x14ac:dyDescent="0.25">
      <c r="A17" s="3" t="s">
        <v>10</v>
      </c>
      <c r="B17" s="4" t="s">
        <v>10</v>
      </c>
      <c r="C17" t="str">
        <f t="shared" si="0"/>
        <v>Sin cambio</v>
      </c>
      <c r="D17">
        <f>_xlfn.XLOOKUP(A17,'Tabla de valores'!$A$2:$A$6,'Tabla de valores'!$B$2:$B$6,FALSE)-_xlfn.XLOOKUP(B17,'Tabla de valores'!$A$2:$A$6,'Tabla de valores'!$B$2:$B$6,FALSE)</f>
        <v>0</v>
      </c>
      <c r="E17" t="str">
        <f t="shared" si="1"/>
        <v>Sin cambio</v>
      </c>
      <c r="G17" t="s">
        <v>76</v>
      </c>
      <c r="H17" s="6" t="s">
        <v>8</v>
      </c>
      <c r="I17">
        <f t="shared" ref="I17:I20" si="2">COUNTIF($A$2:$A$19,H17)</f>
        <v>5</v>
      </c>
      <c r="J17">
        <f t="shared" ref="J17:J20" si="3">COUNTIF($B$2:$B$19,H17)</f>
        <v>3</v>
      </c>
    </row>
    <row r="18" spans="1:10" x14ac:dyDescent="0.25">
      <c r="A18" s="3" t="s">
        <v>10</v>
      </c>
      <c r="B18" s="4" t="s">
        <v>10</v>
      </c>
      <c r="C18" t="str">
        <f t="shared" si="0"/>
        <v>Sin cambio</v>
      </c>
      <c r="D18">
        <f>_xlfn.XLOOKUP(A18,'Tabla de valores'!$A$2:$A$6,'Tabla de valores'!$B$2:$B$6,FALSE)-_xlfn.XLOOKUP(B18,'Tabla de valores'!$A$2:$A$6,'Tabla de valores'!$B$2:$B$6,FALSE)</f>
        <v>0</v>
      </c>
      <c r="E18" t="str">
        <f t="shared" si="1"/>
        <v>Sin cambio</v>
      </c>
      <c r="G18" t="s">
        <v>59</v>
      </c>
      <c r="H18" s="6" t="s">
        <v>7</v>
      </c>
      <c r="I18">
        <f t="shared" si="2"/>
        <v>0</v>
      </c>
      <c r="J18">
        <f t="shared" si="3"/>
        <v>1</v>
      </c>
    </row>
    <row r="19" spans="1:10" x14ac:dyDescent="0.25">
      <c r="A19" s="3" t="s">
        <v>8</v>
      </c>
      <c r="B19" s="4" t="s">
        <v>8</v>
      </c>
      <c r="C19" t="str">
        <f t="shared" si="0"/>
        <v>Sin cambio</v>
      </c>
      <c r="D19">
        <f>_xlfn.XLOOKUP(A19,'Tabla de valores'!$A$2:$A$6,'Tabla de valores'!$B$2:$B$6,FALSE)-_xlfn.XLOOKUP(B19,'Tabla de valores'!$A$2:$A$6,'Tabla de valores'!$B$2:$B$6,FALSE)</f>
        <v>0</v>
      </c>
      <c r="E19" t="str">
        <f t="shared" si="1"/>
        <v>Sin cambio</v>
      </c>
      <c r="G19" t="s">
        <v>60</v>
      </c>
      <c r="H19" s="6" t="s">
        <v>6</v>
      </c>
      <c r="I19">
        <f t="shared" si="2"/>
        <v>0</v>
      </c>
      <c r="J19">
        <f t="shared" si="3"/>
        <v>0</v>
      </c>
    </row>
    <row r="20" spans="1:10" x14ac:dyDescent="0.25">
      <c r="G20" t="s">
        <v>100</v>
      </c>
      <c r="H20" s="6" t="s">
        <v>20</v>
      </c>
      <c r="I20">
        <f t="shared" si="2"/>
        <v>0</v>
      </c>
      <c r="J20">
        <f t="shared" si="3"/>
        <v>1</v>
      </c>
    </row>
    <row r="21" spans="1:10" x14ac:dyDescent="0.25">
      <c r="I21">
        <f>SUM(I16:I20)</f>
        <v>18</v>
      </c>
      <c r="J21">
        <f>SUM(J16:J20)</f>
        <v>18</v>
      </c>
    </row>
    <row r="24" spans="1:10" x14ac:dyDescent="0.25">
      <c r="I24" s="7"/>
    </row>
    <row r="25" spans="1:10" x14ac:dyDescent="0.25">
      <c r="I25" s="7"/>
    </row>
    <row r="26" spans="1:10" x14ac:dyDescent="0.25">
      <c r="I26" s="7"/>
    </row>
    <row r="27" spans="1:10" x14ac:dyDescent="0.25">
      <c r="I27" s="7"/>
    </row>
    <row r="29" spans="1:10" x14ac:dyDescent="0.25">
      <c r="G29" s="6"/>
    </row>
    <row r="39" spans="12:12" ht="13" x14ac:dyDescent="0.3">
      <c r="L39" s="8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Respuestas de formulario 1</vt:lpstr>
      <vt:lpstr>Respuestas de formulario 2</vt:lpstr>
      <vt:lpstr>Tabla de valores</vt:lpstr>
      <vt:lpstr>Data completa</vt:lpstr>
      <vt:lpstr>Genero</vt:lpstr>
      <vt:lpstr>Edad</vt:lpstr>
      <vt:lpstr>Nivel de relajación</vt:lpstr>
      <vt:lpstr>Nivel de estrés</vt:lpstr>
      <vt:lpstr>Nivel de enojo</vt:lpstr>
      <vt:lpstr>Nivel de disgusto</vt:lpstr>
      <vt:lpstr>Emociones</vt:lpstr>
      <vt:lpstr>Impacto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VELA GARCIA, MARGARETH MARYLU</cp:lastModifiedBy>
  <dcterms:modified xsi:type="dcterms:W3CDTF">2023-11-15T18:38:18Z</dcterms:modified>
</cp:coreProperties>
</file>