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GESTÁO FINANCEIRA - MARGARETH\GESTÁO FINANCEIRA - KITNET\"/>
    </mc:Choice>
  </mc:AlternateContent>
  <bookViews>
    <workbookView xWindow="0" yWindow="0" windowWidth="15360" windowHeight="6795"/>
  </bookViews>
  <sheets>
    <sheet name="Plan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K15" i="1" l="1"/>
  <c r="U15" i="1"/>
  <c r="T15" i="1"/>
  <c r="T13" i="1"/>
  <c r="T11" i="1"/>
  <c r="T4" i="1"/>
  <c r="T5" i="1"/>
  <c r="T6" i="1"/>
  <c r="T7" i="1"/>
  <c r="T8" i="1"/>
  <c r="T9" i="1"/>
  <c r="T10" i="1"/>
  <c r="Q15" i="1"/>
  <c r="Q13" i="1"/>
  <c r="Q10" i="1"/>
  <c r="Q7" i="1"/>
  <c r="K21" i="1"/>
  <c r="D12" i="1" l="1"/>
  <c r="D11" i="1"/>
  <c r="U6" i="1"/>
  <c r="U4" i="1"/>
  <c r="U8" i="1"/>
  <c r="U11" i="1"/>
  <c r="U12" i="1"/>
  <c r="U13" i="1"/>
  <c r="U14" i="1"/>
  <c r="U5" i="1"/>
  <c r="U9" i="1"/>
  <c r="T3" i="1"/>
  <c r="U3" i="1" s="1"/>
  <c r="D4" i="1" s="1"/>
  <c r="S14" i="1"/>
  <c r="S13" i="1"/>
  <c r="U10" i="1" l="1"/>
  <c r="U7" i="1"/>
  <c r="S15" i="1"/>
  <c r="I15" i="1"/>
  <c r="B12" i="1"/>
  <c r="B11" i="1"/>
  <c r="I8" i="1"/>
  <c r="I7" i="1"/>
  <c r="B7" i="1"/>
  <c r="B6" i="1"/>
  <c r="B5" i="1"/>
  <c r="I4" i="1"/>
  <c r="J4" i="1" l="1"/>
  <c r="K4" i="1" s="1"/>
  <c r="J8" i="1"/>
  <c r="K8" i="1" s="1"/>
  <c r="B17" i="1"/>
  <c r="I17" i="1"/>
  <c r="S3" i="1"/>
  <c r="C4" i="1" s="1"/>
  <c r="S5" i="1"/>
  <c r="S6" i="1"/>
  <c r="C7" i="1" s="1"/>
  <c r="D7" i="1" s="1"/>
  <c r="D17" i="1" s="1"/>
  <c r="S8" i="1"/>
  <c r="S9" i="1"/>
  <c r="S11" i="1"/>
  <c r="S12" i="1"/>
  <c r="O8" i="1" l="1"/>
  <c r="J5" i="1" s="1"/>
  <c r="K5" i="1" s="1"/>
  <c r="C6" i="1"/>
  <c r="D6" i="1" s="1"/>
  <c r="S10" i="1"/>
  <c r="S4" i="1"/>
  <c r="S7" i="1"/>
</calcChain>
</file>

<file path=xl/sharedStrings.xml><?xml version="1.0" encoding="utf-8"?>
<sst xmlns="http://purl.oclc.org/ooxml/spreadsheetml/main" count="64" uniqueCount="58">
  <si>
    <t>Ativo Circulante</t>
  </si>
  <si>
    <t>Passivo Circulante</t>
  </si>
  <si>
    <t>ATIVO TOTAL</t>
  </si>
  <si>
    <t>PASSIVO TOTAL</t>
  </si>
  <si>
    <t>DRE -DEMONSTRATIVO DE RESULTADOS DO EXERCICIO DE 2017</t>
  </si>
  <si>
    <t>(-) Despesas administrativas</t>
  </si>
  <si>
    <t>(-)Despesas com vendas</t>
  </si>
  <si>
    <t>(=) Ebtida</t>
  </si>
  <si>
    <t>(-)Despesas com depreciacao</t>
  </si>
  <si>
    <t>(-) Despesas financeiras</t>
  </si>
  <si>
    <t>(-)Imposto de renda 22%</t>
  </si>
  <si>
    <t>(=)Lucro liquido do exercicio</t>
  </si>
  <si>
    <t>ATIVOS</t>
  </si>
  <si>
    <t>PASSIVOS</t>
  </si>
  <si>
    <t>Caixas e bancos</t>
  </si>
  <si>
    <t>Fornecedores</t>
  </si>
  <si>
    <t>Aplicacaoes financeiras</t>
  </si>
  <si>
    <t>Salarios a pagar</t>
  </si>
  <si>
    <t>Estoque de mercadoria</t>
  </si>
  <si>
    <t>Emprestimo</t>
  </si>
  <si>
    <t>Juros a pagar</t>
  </si>
  <si>
    <t>Ativo não circulante</t>
  </si>
  <si>
    <t>Patrimonio liquido</t>
  </si>
  <si>
    <t>Moveis e utensilios</t>
  </si>
  <si>
    <t>Capital social</t>
  </si>
  <si>
    <t>Veiculos</t>
  </si>
  <si>
    <t>Lucros acumulados</t>
  </si>
  <si>
    <t>dia</t>
  </si>
  <si>
    <t>BALANCO PATRIMONIAL 31/12/2017</t>
  </si>
  <si>
    <t>Receita Operacional  Bruta</t>
  </si>
  <si>
    <t>(-)Deducoes e impostos</t>
  </si>
  <si>
    <t>Receita Operacional  liquida</t>
  </si>
  <si>
    <t>(-) Custos das vendas(CPV ouCMV)</t>
  </si>
  <si>
    <t>(=)Lucro operacional Bruto</t>
  </si>
  <si>
    <t>(=) Lucro operacional ante do IR ( LAIR)</t>
  </si>
  <si>
    <t>R$ dia</t>
  </si>
  <si>
    <t>Proximo ano</t>
  </si>
  <si>
    <t>cresc. De 20%</t>
  </si>
  <si>
    <t>crescimento</t>
  </si>
  <si>
    <t>balanco projetado</t>
  </si>
  <si>
    <t>Contas a receber</t>
  </si>
  <si>
    <t>NÃO CALCULA POIS DEPOIS QUE ACHAR NO BALANCO O VALOR QUE PERCISO DE CAPITAL DAI IREI ACHAR A DESPESA FINANCEIRA</t>
  </si>
  <si>
    <t>ANALISAR SE VAI OU NÃO AUMENTAR MAQUINAS</t>
  </si>
  <si>
    <t>VAI CONTRATAR MAIS PESSOAS</t>
  </si>
  <si>
    <t>OBS GERALMENTE AUMENTAM NA MESMA PROPORCAO DO CRESCIMENTO</t>
  </si>
  <si>
    <t>Exigivel de longo prazo</t>
  </si>
  <si>
    <t>Financiamento a longo prazo</t>
  </si>
  <si>
    <t>OBS nos financiamentos de longo prazo pocurar o total de pagamento para abater</t>
  </si>
  <si>
    <t>e no caso de equipamento pegar o valor do ano anterior na Dre e desconta o mesmo valor em equipamentos caso tenha colocado porcentagem 0%</t>
  </si>
  <si>
    <t>eese e o valor</t>
  </si>
  <si>
    <t>34* do LAIR</t>
  </si>
  <si>
    <t>Após achar o valor no emprestimo no passivo circulante que precisara no balanco  para crescer 20%  acrescta o juros anual e assim acha  a despesa financeira na DRE futura</t>
  </si>
  <si>
    <t>calcula os juros anuais encima do juro do financiamento a logo prazo e do emprestimo a curto prazo</t>
  </si>
  <si>
    <t>lucro real</t>
  </si>
  <si>
    <t>juros de financiamento 15% ao ano  e mais barto que emprestimo 30% ao ano no nosse exemplo do balaco para achar o valor de   ( cada empresa tem a taxa de acordo com seu banco)</t>
  </si>
  <si>
    <t>obs o valor final do lucro projetado pode diminuir a necessidade do total do valor de emprestimo projetado pois esse valor entra em lucros acumulados diminuindo a necessidade acima do emprestimo.</t>
  </si>
  <si>
    <t xml:space="preserve">esse e o valor que estava de necessidade de emprestimo mas após os calculos e a sobra do lucri liquido diminuiu o valor </t>
  </si>
  <si>
    <t>OBS ATRAVES DA PROJECAO O DRE, CHEGARA A UM VALOR DE EMPRESTIMO, MAS MUITAS VEZES NÃO PRECISA E SO DIMINIR OS DIAS DO CONTA A RECEBER, AUMENTAR A DE PAGAR, DIMINUIR ESTOQUE, DIMINUIR DESPESAS. NEGOCIANDO FRETE DE MERCADORIA COM FORNECEDOR, ETC.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</si>
</sst>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9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29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" fontId="2" fillId="2" borderId="1" xfId="0" applyNumberFormat="1" applyFont="1" applyFill="1" applyBorder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" fontId="1" fillId="2" borderId="1" xfId="0" applyNumberFormat="1" applyFont="1" applyFill="1" applyBorder="1"/>
    <xf numFmtId="4" fontId="3" fillId="2" borderId="1" xfId="0" applyNumberFormat="1" applyFont="1" applyFill="1" applyBorder="1" applyAlignment="1"/>
    <xf numFmtId="0" fontId="7" fillId="0" borderId="1" xfId="0" applyFont="1" applyBorder="1"/>
    <xf numFmtId="4" fontId="7" fillId="0" borderId="1" xfId="0" applyNumberFormat="1" applyFont="1" applyBorder="1"/>
    <xf numFmtId="0" fontId="7" fillId="4" borderId="1" xfId="0" applyFont="1" applyFill="1" applyBorder="1"/>
    <xf numFmtId="0" fontId="7" fillId="7" borderId="1" xfId="0" applyFont="1" applyFill="1" applyBorder="1"/>
    <xf numFmtId="4" fontId="7" fillId="7" borderId="1" xfId="0" applyNumberFormat="1" applyFont="1" applyFill="1" applyBorder="1"/>
    <xf numFmtId="4" fontId="7" fillId="2" borderId="1" xfId="0" applyNumberFormat="1" applyFont="1" applyFill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/>
    <xf numFmtId="4" fontId="9" fillId="0" borderId="1" xfId="0" applyNumberFormat="1" applyFont="1" applyBorder="1"/>
    <xf numFmtId="2" fontId="7" fillId="0" borderId="1" xfId="0" applyNumberFormat="1" applyFont="1" applyBorder="1"/>
    <xf numFmtId="0" fontId="8" fillId="6" borderId="1" xfId="0" applyFont="1" applyFill="1" applyBorder="1" applyAlignment="1">
      <alignment horizontal="center"/>
    </xf>
    <xf numFmtId="0" fontId="7" fillId="6" borderId="1" xfId="0" applyFont="1" applyFill="1" applyBorder="1"/>
    <xf numFmtId="4" fontId="7" fillId="6" borderId="1" xfId="0" applyNumberFormat="1" applyFont="1" applyFill="1" applyBorder="1"/>
    <xf numFmtId="0" fontId="9" fillId="6" borderId="1" xfId="0" applyFont="1" applyFill="1" applyBorder="1"/>
    <xf numFmtId="4" fontId="9" fillId="6" borderId="1" xfId="0" applyNumberFormat="1" applyFont="1" applyFill="1" applyBorder="1"/>
    <xf numFmtId="0" fontId="7" fillId="0" borderId="1" xfId="0" applyFont="1" applyBorder="1" applyAlignment="1">
      <alignment horizontal="center"/>
    </xf>
    <xf numFmtId="4" fontId="8" fillId="0" borderId="1" xfId="0" applyNumberFormat="1" applyFont="1" applyBorder="1" applyAlignment="1"/>
    <xf numFmtId="0" fontId="9" fillId="0" borderId="1" xfId="0" applyFont="1" applyBorder="1"/>
    <xf numFmtId="0" fontId="6" fillId="0" borderId="1" xfId="0" applyFont="1" applyBorder="1" applyAlignment="1">
      <alignment horizontal="center"/>
    </xf>
    <xf numFmtId="0" fontId="1" fillId="5" borderId="1" xfId="0" applyFont="1" applyFill="1" applyBorder="1"/>
    <xf numFmtId="4" fontId="2" fillId="5" borderId="1" xfId="0" applyNumberFormat="1" applyFont="1" applyFill="1" applyBorder="1"/>
    <xf numFmtId="4" fontId="9" fillId="5" borderId="1" xfId="0" applyNumberFormat="1" applyFont="1" applyFill="1" applyBorder="1"/>
    <xf numFmtId="2" fontId="7" fillId="5" borderId="1" xfId="0" applyNumberFormat="1" applyFont="1" applyFill="1" applyBorder="1"/>
    <xf numFmtId="2" fontId="9" fillId="5" borderId="1" xfId="0" applyNumberFormat="1" applyFont="1" applyFill="1" applyBorder="1"/>
    <xf numFmtId="0" fontId="7" fillId="3" borderId="1" xfId="0" applyFont="1" applyFill="1" applyBorder="1"/>
    <xf numFmtId="2" fontId="7" fillId="3" borderId="1" xfId="0" applyNumberFormat="1" applyFont="1" applyFill="1" applyBorder="1"/>
    <xf numFmtId="2" fontId="9" fillId="3" borderId="1" xfId="0" applyNumberFormat="1" applyFont="1" applyFill="1" applyBorder="1"/>
    <xf numFmtId="4" fontId="7" fillId="3" borderId="1" xfId="0" applyNumberFormat="1" applyFont="1" applyFill="1" applyBorder="1"/>
    <xf numFmtId="4" fontId="7" fillId="4" borderId="1" xfId="0" applyNumberFormat="1" applyFont="1" applyFill="1" applyBorder="1"/>
    <xf numFmtId="0" fontId="7" fillId="2" borderId="1" xfId="0" applyFont="1" applyFill="1" applyBorder="1"/>
    <xf numFmtId="0" fontId="7" fillId="0" borderId="1" xfId="0" applyFont="1" applyBorder="1" applyAlignment="1">
      <alignment wrapText="1"/>
    </xf>
    <xf numFmtId="2" fontId="7" fillId="4" borderId="1" xfId="0" applyNumberFormat="1" applyFont="1" applyFill="1" applyBorder="1"/>
    <xf numFmtId="0" fontId="2" fillId="5" borderId="0" xfId="0" applyFont="1" applyFill="1"/>
    <xf numFmtId="0" fontId="5" fillId="2" borderId="0" xfId="0" applyFont="1" applyFill="1"/>
    <xf numFmtId="4" fontId="4" fillId="2" borderId="1" xfId="0" applyNumberFormat="1" applyFont="1" applyFill="1" applyBorder="1"/>
    <xf numFmtId="2" fontId="7" fillId="8" borderId="1" xfId="0" applyNumberFormat="1" applyFont="1" applyFill="1" applyBorder="1"/>
    <xf numFmtId="4" fontId="8" fillId="6" borderId="1" xfId="0" applyNumberFormat="1" applyFont="1" applyFill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5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0" borderId="0" xfId="0" applyFont="1"/>
    <xf numFmtId="0" fontId="7" fillId="2" borderId="0" xfId="0" applyFont="1" applyFill="1"/>
    <xf numFmtId="0" fontId="13" fillId="3" borderId="1" xfId="0" applyFont="1" applyFill="1" applyBorder="1"/>
    <xf numFmtId="4" fontId="13" fillId="3" borderId="1" xfId="0" applyNumberFormat="1" applyFont="1" applyFill="1" applyBorder="1"/>
    <xf numFmtId="0" fontId="7" fillId="3" borderId="0" xfId="0" applyFont="1" applyFill="1"/>
    <xf numFmtId="0" fontId="7" fillId="4" borderId="0" xfId="0" applyFont="1" applyFill="1"/>
    <xf numFmtId="0" fontId="7" fillId="8" borderId="1" xfId="0" applyFont="1" applyFill="1" applyBorder="1"/>
    <xf numFmtId="4" fontId="7" fillId="8" borderId="1" xfId="0" applyNumberFormat="1" applyFont="1" applyFill="1" applyBorder="1"/>
    <xf numFmtId="0" fontId="7" fillId="8" borderId="0" xfId="0" applyFont="1" applyFill="1"/>
    <xf numFmtId="4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7" fillId="5" borderId="1" xfId="0" applyNumberFormat="1" applyFont="1" applyFill="1" applyBorder="1"/>
    <xf numFmtId="0" fontId="13" fillId="10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7" fillId="10" borderId="1" xfId="0" applyFont="1" applyFill="1" applyBorder="1"/>
    <xf numFmtId="4" fontId="7" fillId="10" borderId="1" xfId="0" applyNumberFormat="1" applyFont="1" applyFill="1" applyBorder="1"/>
    <xf numFmtId="0" fontId="7" fillId="10" borderId="0" xfId="0" applyFont="1" applyFill="1"/>
    <xf numFmtId="2" fontId="7" fillId="10" borderId="1" xfId="0" applyNumberFormat="1" applyFont="1" applyFill="1" applyBorder="1"/>
    <xf numFmtId="0" fontId="9" fillId="10" borderId="1" xfId="0" applyFont="1" applyFill="1" applyBorder="1"/>
    <xf numFmtId="4" fontId="9" fillId="10" borderId="1" xfId="0" applyNumberFormat="1" applyFont="1" applyFill="1" applyBorder="1"/>
    <xf numFmtId="2" fontId="7" fillId="10" borderId="6" xfId="0" applyNumberFormat="1" applyFont="1" applyFill="1" applyBorder="1"/>
    <xf numFmtId="0" fontId="9" fillId="10" borderId="1" xfId="0" applyFont="1" applyFill="1" applyBorder="1" applyAlignment="1">
      <alignment wrapText="1"/>
    </xf>
    <xf numFmtId="9" fontId="0" fillId="5" borderId="1" xfId="1" applyFont="1" applyFill="1" applyBorder="1"/>
    <xf numFmtId="9" fontId="7" fillId="0" borderId="1" xfId="1" applyFont="1" applyBorder="1"/>
    <xf numFmtId="9" fontId="7" fillId="3" borderId="1" xfId="1" applyFont="1" applyFill="1" applyBorder="1"/>
    <xf numFmtId="9" fontId="7" fillId="4" borderId="1" xfId="1" applyFont="1" applyFill="1" applyBorder="1"/>
    <xf numFmtId="9" fontId="7" fillId="8" borderId="1" xfId="1" applyFont="1" applyFill="1" applyBorder="1"/>
    <xf numFmtId="0" fontId="0" fillId="0" borderId="0" xfId="0" applyAlignment="1"/>
    <xf numFmtId="0" fontId="7" fillId="10" borderId="7" xfId="0" applyFont="1" applyFill="1" applyBorder="1" applyAlignment="1">
      <alignment horizontal="center" wrapText="1"/>
    </xf>
    <xf numFmtId="0" fontId="7" fillId="10" borderId="0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10" borderId="0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4" fontId="8" fillId="0" borderId="1" xfId="0" applyNumberFormat="1" applyFont="1" applyBorder="1"/>
    <xf numFmtId="0" fontId="0" fillId="9" borderId="1" xfId="0" applyFill="1" applyBorder="1"/>
    <xf numFmtId="4" fontId="7" fillId="9" borderId="1" xfId="0" applyNumberFormat="1" applyFont="1" applyFill="1" applyBorder="1"/>
    <xf numFmtId="0" fontId="7" fillId="9" borderId="1" xfId="0" applyFont="1" applyFill="1" applyBorder="1"/>
    <xf numFmtId="0" fontId="7" fillId="9" borderId="1" xfId="0" applyFont="1" applyFill="1" applyBorder="1" applyAlignment="1">
      <alignment vertical="center" wrapText="1"/>
    </xf>
    <xf numFmtId="0" fontId="10" fillId="11" borderId="0" xfId="0" applyFont="1" applyFill="1" applyAlignment="1">
      <alignment horizontal="center" wrapText="1"/>
    </xf>
    <xf numFmtId="4" fontId="7" fillId="11" borderId="1" xfId="0" applyNumberFormat="1" applyFont="1" applyFill="1" applyBorder="1"/>
    <xf numFmtId="4" fontId="7" fillId="11" borderId="4" xfId="0" applyNumberFormat="1" applyFont="1" applyFill="1" applyBorder="1" applyAlignment="1">
      <alignment horizontal="center" vertical="center" wrapText="1"/>
    </xf>
    <xf numFmtId="4" fontId="7" fillId="11" borderId="8" xfId="0" applyNumberFormat="1" applyFont="1" applyFill="1" applyBorder="1" applyAlignment="1">
      <alignment horizontal="center" vertical="center" wrapText="1"/>
    </xf>
    <xf numFmtId="4" fontId="7" fillId="11" borderId="5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7" fillId="0" borderId="0" xfId="0" applyFont="1" applyBorder="1" applyAlignment="1">
      <alignment horizontal="center" vertical="center" wrapText="1"/>
    </xf>
    <xf numFmtId="0" fontId="7" fillId="10" borderId="0" xfId="0" applyFont="1" applyFill="1" applyBorder="1"/>
    <xf numFmtId="0" fontId="0" fillId="0" borderId="0" xfId="0" applyAlignment="1">
      <alignment horizontal="center" vertical="center" wrapText="1"/>
    </xf>
    <xf numFmtId="9" fontId="0" fillId="2" borderId="0" xfId="0" applyNumberFormat="1" applyFill="1"/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/>
    <xf numFmtId="4" fontId="15" fillId="12" borderId="1" xfId="0" applyNumberFormat="1" applyFont="1" applyFill="1" applyBorder="1"/>
    <xf numFmtId="0" fontId="12" fillId="12" borderId="0" xfId="0" applyFont="1" applyFill="1"/>
    <xf numFmtId="0" fontId="2" fillId="12" borderId="1" xfId="0" applyFont="1" applyFill="1" applyBorder="1"/>
    <xf numFmtId="0" fontId="5" fillId="12" borderId="0" xfId="0" applyFont="1" applyFill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72"/>
  <sheetViews>
    <sheetView tabSelected="1" topLeftCell="A16" zoomScaleNormal="100" workbookViewId="0">
      <selection activeCell="A24" sqref="A24:J24"/>
    </sheetView>
  </sheetViews>
  <sheetFormatPr defaultRowHeight="15" x14ac:dyDescent="0.25"/>
  <cols>
    <col min="1" max="1" width="10.28515625" customWidth="1"/>
    <col min="2" max="2" width="7.7109375" customWidth="1"/>
    <col min="3" max="3" width="5.5703125" customWidth="1"/>
    <col min="4" max="4" width="8.140625" customWidth="1"/>
    <col min="5" max="5" width="4.140625" customWidth="1"/>
    <col min="6" max="6" width="1.7109375" customWidth="1"/>
    <col min="7" max="7" width="1.85546875" customWidth="1"/>
    <col min="8" max="8" width="11" customWidth="1"/>
    <col min="9" max="9" width="7.7109375" customWidth="1"/>
    <col min="10" max="10" width="6.42578125" customWidth="1"/>
    <col min="11" max="11" width="8" customWidth="1"/>
    <col min="12" max="12" width="3.85546875" customWidth="1"/>
    <col min="13" max="13" width="2.140625" customWidth="1"/>
    <col min="14" max="14" width="2" customWidth="1"/>
    <col min="15" max="15" width="4.42578125" style="6" customWidth="1"/>
    <col min="16" max="16" width="23.28515625" customWidth="1"/>
    <col min="17" max="17" width="9" customWidth="1"/>
    <col min="18" max="18" width="1.85546875" customWidth="1"/>
    <col min="19" max="19" width="6.28515625" customWidth="1"/>
    <col min="20" max="20" width="8" customWidth="1"/>
    <col min="21" max="21" width="8.5703125" customWidth="1"/>
  </cols>
  <sheetData>
    <row r="1" spans="1:25" ht="43.5" customHeight="1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2"/>
      <c r="K1" s="2"/>
      <c r="L1" s="2"/>
      <c r="P1" s="57" t="s">
        <v>4</v>
      </c>
      <c r="Q1" s="58"/>
      <c r="R1" s="5"/>
      <c r="S1" s="10"/>
      <c r="T1" s="82" t="s">
        <v>37</v>
      </c>
      <c r="U1" s="10"/>
      <c r="V1" s="10"/>
      <c r="W1" s="115"/>
      <c r="X1" s="98" t="s">
        <v>44</v>
      </c>
      <c r="Y1" s="99"/>
    </row>
    <row r="2" spans="1:25" ht="23.25" x14ac:dyDescent="0.25">
      <c r="A2" s="61" t="s">
        <v>12</v>
      </c>
      <c r="B2" s="61"/>
      <c r="C2" s="35" t="s">
        <v>27</v>
      </c>
      <c r="D2" s="55" t="s">
        <v>39</v>
      </c>
      <c r="E2" s="35" t="s">
        <v>27</v>
      </c>
      <c r="F2" s="8"/>
      <c r="G2" s="9"/>
      <c r="H2" s="61" t="s">
        <v>13</v>
      </c>
      <c r="I2" s="61"/>
      <c r="J2" s="35" t="s">
        <v>27</v>
      </c>
      <c r="K2" s="55" t="s">
        <v>39</v>
      </c>
      <c r="L2" s="35" t="s">
        <v>27</v>
      </c>
      <c r="M2" s="10"/>
      <c r="N2" s="10"/>
      <c r="P2" s="64" t="s">
        <v>4</v>
      </c>
      <c r="Q2" s="65"/>
      <c r="R2" s="50"/>
      <c r="S2" s="78" t="s">
        <v>35</v>
      </c>
      <c r="T2" s="79" t="s">
        <v>36</v>
      </c>
      <c r="U2" s="78" t="s">
        <v>35</v>
      </c>
      <c r="V2" s="80" t="s">
        <v>38</v>
      </c>
      <c r="W2" s="116"/>
    </row>
    <row r="3" spans="1:25" x14ac:dyDescent="0.25">
      <c r="A3" s="62" t="s">
        <v>0</v>
      </c>
      <c r="B3" s="62"/>
      <c r="C3" s="3"/>
      <c r="D3" s="3"/>
      <c r="E3" s="3"/>
      <c r="F3" s="11"/>
      <c r="G3" s="12"/>
      <c r="H3" s="62" t="s">
        <v>1</v>
      </c>
      <c r="I3" s="62"/>
      <c r="J3" s="3"/>
      <c r="K3" s="3"/>
      <c r="L3" s="3"/>
      <c r="M3" s="10"/>
      <c r="N3" s="10"/>
      <c r="P3" s="36" t="s">
        <v>29</v>
      </c>
      <c r="Q3" s="37">
        <v>30000</v>
      </c>
      <c r="R3" s="49"/>
      <c r="S3" s="39">
        <f t="shared" ref="S3:S15" si="0">Q3/360</f>
        <v>83.333333333333329</v>
      </c>
      <c r="T3" s="81">
        <f>Q3*20%+Q3</f>
        <v>36000</v>
      </c>
      <c r="U3" s="39">
        <f>T3/360</f>
        <v>100</v>
      </c>
      <c r="V3" s="92">
        <v>0.2</v>
      </c>
      <c r="W3" s="92"/>
      <c r="X3" s="10"/>
      <c r="Y3" s="10"/>
    </row>
    <row r="4" spans="1:25" ht="24.75" customHeight="1" x14ac:dyDescent="0.25">
      <c r="A4" s="66" t="s">
        <v>14</v>
      </c>
      <c r="B4" s="38">
        <v>35670</v>
      </c>
      <c r="C4" s="38">
        <f>B4/S3</f>
        <v>428.04</v>
      </c>
      <c r="D4" s="17">
        <f>428.04*U3</f>
        <v>42804</v>
      </c>
      <c r="E4" s="25"/>
      <c r="F4" s="4"/>
      <c r="G4" s="13"/>
      <c r="H4" s="41" t="s">
        <v>15</v>
      </c>
      <c r="I4" s="44">
        <f>2000-1000+15000</f>
        <v>16000</v>
      </c>
      <c r="J4" s="44">
        <f>I4/S6</f>
        <v>548.57142857142856</v>
      </c>
      <c r="K4" s="17">
        <f>J4*U6</f>
        <v>19200</v>
      </c>
      <c r="L4" s="17"/>
      <c r="M4" s="46"/>
      <c r="N4" s="9"/>
      <c r="P4" s="16" t="s">
        <v>30</v>
      </c>
      <c r="Q4" s="16"/>
      <c r="R4" s="69"/>
      <c r="S4" s="26">
        <f t="shared" si="0"/>
        <v>0</v>
      </c>
      <c r="T4" s="81">
        <f t="shared" ref="T4:T11" si="1">Q4*20%+Q4</f>
        <v>0</v>
      </c>
      <c r="U4" s="26">
        <f t="shared" ref="U4:V15" si="2">T4/360</f>
        <v>0</v>
      </c>
      <c r="V4" s="93">
        <v>0.2</v>
      </c>
      <c r="W4" s="93"/>
      <c r="X4" s="10"/>
      <c r="Y4" s="10"/>
    </row>
    <row r="5" spans="1:25" ht="24" customHeight="1" x14ac:dyDescent="0.25">
      <c r="A5" s="47" t="s">
        <v>16</v>
      </c>
      <c r="B5" s="26">
        <f>1000+1300</f>
        <v>2300</v>
      </c>
      <c r="C5" s="26"/>
      <c r="D5" s="17"/>
      <c r="E5" s="26"/>
      <c r="F5" s="4"/>
      <c r="G5" s="13"/>
      <c r="H5" s="18" t="s">
        <v>17</v>
      </c>
      <c r="I5" s="45">
        <v>220</v>
      </c>
      <c r="J5" s="45">
        <f>I5/O8</f>
        <v>36</v>
      </c>
      <c r="K5" s="17">
        <f>J5*O8</f>
        <v>220</v>
      </c>
      <c r="L5" s="17"/>
      <c r="M5" s="46"/>
      <c r="N5" s="9"/>
      <c r="P5" s="34" t="s">
        <v>31</v>
      </c>
      <c r="Q5" s="16"/>
      <c r="R5" s="70"/>
      <c r="S5" s="26">
        <f t="shared" si="0"/>
        <v>0</v>
      </c>
      <c r="T5" s="81">
        <f t="shared" si="1"/>
        <v>0</v>
      </c>
      <c r="U5" s="26">
        <f t="shared" si="2"/>
        <v>0</v>
      </c>
      <c r="V5" s="93"/>
      <c r="W5" s="93"/>
      <c r="X5" s="10"/>
      <c r="Y5" s="10"/>
    </row>
    <row r="6" spans="1:25" ht="51.75" customHeight="1" x14ac:dyDescent="0.25">
      <c r="A6" s="66" t="s">
        <v>40</v>
      </c>
      <c r="B6" s="39">
        <f>2000+7500-1400</f>
        <v>8100</v>
      </c>
      <c r="C6" s="40">
        <f>B6/S3</f>
        <v>97.2</v>
      </c>
      <c r="D6" s="17">
        <f>C6*U3</f>
        <v>9720</v>
      </c>
      <c r="E6" s="26"/>
      <c r="F6" s="4"/>
      <c r="G6" s="13"/>
      <c r="H6" s="126" t="s">
        <v>56</v>
      </c>
      <c r="I6" s="127"/>
      <c r="J6" s="128"/>
      <c r="K6" s="111">
        <v>26885.4</v>
      </c>
      <c r="L6" s="112" t="s">
        <v>49</v>
      </c>
      <c r="M6" s="113"/>
      <c r="N6" s="114"/>
      <c r="O6" s="119">
        <v>0.15</v>
      </c>
      <c r="P6" s="71" t="s">
        <v>32</v>
      </c>
      <c r="Q6" s="72">
        <v>10500</v>
      </c>
      <c r="R6" s="73"/>
      <c r="S6" s="42">
        <f t="shared" si="0"/>
        <v>29.166666666666668</v>
      </c>
      <c r="T6" s="81">
        <f t="shared" si="1"/>
        <v>12600</v>
      </c>
      <c r="U6" s="42">
        <f t="shared" si="2"/>
        <v>35</v>
      </c>
      <c r="V6" s="94">
        <v>0.2</v>
      </c>
      <c r="W6" s="94"/>
      <c r="X6" s="10"/>
      <c r="Y6" s="10"/>
    </row>
    <row r="7" spans="1:25" ht="26.25" customHeight="1" x14ac:dyDescent="0.25">
      <c r="A7" s="67" t="s">
        <v>18</v>
      </c>
      <c r="B7" s="42">
        <f>3000-10500+15000</f>
        <v>7500</v>
      </c>
      <c r="C7" s="43">
        <f>B7/S6</f>
        <v>257.14285714285711</v>
      </c>
      <c r="D7" s="17">
        <f>C7*U6</f>
        <v>8999.9999999999982</v>
      </c>
      <c r="E7" s="26"/>
      <c r="F7" s="51"/>
      <c r="G7" s="124"/>
      <c r="H7" s="19" t="s">
        <v>19</v>
      </c>
      <c r="I7" s="20">
        <f>25000-5000</f>
        <v>20000</v>
      </c>
      <c r="J7" s="20"/>
      <c r="K7" s="123">
        <v>13568.4</v>
      </c>
      <c r="P7" s="34" t="s">
        <v>33</v>
      </c>
      <c r="Q7" s="17">
        <f>Q3-Q6</f>
        <v>19500</v>
      </c>
      <c r="R7" s="69"/>
      <c r="S7" s="26">
        <f t="shared" si="0"/>
        <v>54.166666666666664</v>
      </c>
      <c r="T7" s="81">
        <f t="shared" si="1"/>
        <v>23400</v>
      </c>
      <c r="U7" s="26">
        <f t="shared" si="2"/>
        <v>65</v>
      </c>
      <c r="V7" s="93"/>
      <c r="W7" s="93"/>
      <c r="X7" s="10"/>
      <c r="Y7" s="10"/>
    </row>
    <row r="8" spans="1:25" ht="21.75" customHeight="1" x14ac:dyDescent="0.25">
      <c r="A8" s="16"/>
      <c r="B8" s="17"/>
      <c r="C8" s="17"/>
      <c r="D8" s="17"/>
      <c r="E8" s="17"/>
      <c r="F8" s="4"/>
      <c r="G8" s="13"/>
      <c r="H8" s="46" t="s">
        <v>20</v>
      </c>
      <c r="I8" s="21">
        <f>-1000+1250</f>
        <v>250</v>
      </c>
      <c r="J8" s="21">
        <f>I8/S12</f>
        <v>72</v>
      </c>
      <c r="K8" s="21">
        <f>J8*U12</f>
        <v>552.6</v>
      </c>
      <c r="L8" s="21"/>
      <c r="M8" s="46"/>
      <c r="N8" s="9"/>
      <c r="O8" s="26">
        <f>S8+S9</f>
        <v>6.1111111111111107</v>
      </c>
      <c r="P8" s="18" t="s">
        <v>5</v>
      </c>
      <c r="Q8" s="45">
        <v>800</v>
      </c>
      <c r="R8" s="74"/>
      <c r="S8" s="48">
        <f t="shared" si="0"/>
        <v>2.2222222222222223</v>
      </c>
      <c r="T8" s="81">
        <f t="shared" si="1"/>
        <v>960</v>
      </c>
      <c r="U8" s="48">
        <f t="shared" si="2"/>
        <v>2.6666666666666665</v>
      </c>
      <c r="V8" s="95">
        <v>0.1</v>
      </c>
      <c r="W8" s="95"/>
      <c r="X8" s="100" t="s">
        <v>43</v>
      </c>
      <c r="Y8" s="100"/>
    </row>
    <row r="9" spans="1:25" x14ac:dyDescent="0.25">
      <c r="A9" s="16"/>
      <c r="B9" s="17"/>
      <c r="C9" s="17"/>
      <c r="D9" s="17"/>
      <c r="E9" s="17"/>
      <c r="F9" s="4"/>
      <c r="G9" s="13"/>
      <c r="H9" s="16"/>
      <c r="I9" s="16"/>
      <c r="J9" s="16"/>
      <c r="K9" s="16"/>
      <c r="L9" s="16"/>
      <c r="M9" s="46"/>
      <c r="N9" s="9"/>
      <c r="O9" s="26"/>
      <c r="P9" s="18" t="s">
        <v>6</v>
      </c>
      <c r="Q9" s="45">
        <v>1400</v>
      </c>
      <c r="R9" s="74"/>
      <c r="S9" s="48">
        <f t="shared" si="0"/>
        <v>3.8888888888888888</v>
      </c>
      <c r="T9" s="81">
        <f t="shared" si="1"/>
        <v>1680</v>
      </c>
      <c r="U9" s="48">
        <f t="shared" si="2"/>
        <v>4.666666666666667</v>
      </c>
      <c r="V9" s="95">
        <v>0.2</v>
      </c>
      <c r="W9" s="95"/>
      <c r="X9" s="56"/>
      <c r="Y9" s="56"/>
    </row>
    <row r="10" spans="1:25" x14ac:dyDescent="0.25">
      <c r="A10" s="63" t="s">
        <v>21</v>
      </c>
      <c r="B10" s="63"/>
      <c r="C10" s="27"/>
      <c r="D10" s="53"/>
      <c r="E10" s="22"/>
      <c r="F10" s="11"/>
      <c r="G10" s="13"/>
      <c r="H10" s="102" t="s">
        <v>45</v>
      </c>
      <c r="I10" s="103"/>
      <c r="J10" s="103"/>
      <c r="K10" s="103"/>
      <c r="L10" s="103"/>
      <c r="M10" s="103"/>
      <c r="N10" s="104"/>
      <c r="P10" s="34" t="s">
        <v>7</v>
      </c>
      <c r="Q10" s="17">
        <f>Q7-Q8-Q9</f>
        <v>17300</v>
      </c>
      <c r="R10" s="69"/>
      <c r="S10" s="26">
        <f t="shared" si="0"/>
        <v>48.055555555555557</v>
      </c>
      <c r="T10" s="81">
        <f t="shared" si="1"/>
        <v>20760</v>
      </c>
      <c r="U10" s="26">
        <f t="shared" si="2"/>
        <v>57.666666666666664</v>
      </c>
      <c r="V10" s="93"/>
      <c r="W10" s="93"/>
      <c r="X10" s="16"/>
      <c r="Y10" s="16"/>
    </row>
    <row r="11" spans="1:25" ht="26.25" customHeight="1" x14ac:dyDescent="0.25">
      <c r="A11" s="68" t="s">
        <v>23</v>
      </c>
      <c r="B11" s="29">
        <f>20950-480</f>
        <v>20470</v>
      </c>
      <c r="C11" s="29"/>
      <c r="D11" s="29">
        <f>20950-480</f>
        <v>20470</v>
      </c>
      <c r="E11" s="17"/>
      <c r="F11" s="4"/>
      <c r="G11" s="13"/>
      <c r="H11" s="109" t="s">
        <v>46</v>
      </c>
      <c r="I11" s="109">
        <v>2000</v>
      </c>
      <c r="J11" s="106"/>
      <c r="K11" s="108">
        <v>1500</v>
      </c>
      <c r="L11" s="107"/>
      <c r="M11" s="108"/>
      <c r="N11" s="106"/>
      <c r="O11" s="119">
        <v>0.05</v>
      </c>
      <c r="P11" s="75" t="s">
        <v>8</v>
      </c>
      <c r="Q11" s="76">
        <v>680</v>
      </c>
      <c r="R11" s="77"/>
      <c r="S11" s="52">
        <f t="shared" si="0"/>
        <v>1.8888888888888888</v>
      </c>
      <c r="T11" s="81">
        <f>Q11</f>
        <v>680</v>
      </c>
      <c r="U11" s="52">
        <f t="shared" si="2"/>
        <v>1.8888888888888888</v>
      </c>
      <c r="V11" s="96">
        <v>0</v>
      </c>
      <c r="W11" s="96"/>
      <c r="X11" s="100" t="s">
        <v>42</v>
      </c>
      <c r="Y11" s="100"/>
    </row>
    <row r="12" spans="1:25" ht="22.5" customHeight="1" x14ac:dyDescent="0.25">
      <c r="A12" s="28" t="s">
        <v>25</v>
      </c>
      <c r="B12" s="29">
        <f>11500-200</f>
        <v>11300</v>
      </c>
      <c r="C12" s="29"/>
      <c r="D12" s="29">
        <f>11500-200</f>
        <v>11300</v>
      </c>
      <c r="E12" s="17"/>
      <c r="F12" s="4"/>
      <c r="G12" s="13"/>
      <c r="H12" s="106"/>
      <c r="I12" s="106"/>
      <c r="J12" s="106"/>
      <c r="K12" s="106"/>
      <c r="L12" s="107"/>
      <c r="M12" s="108"/>
      <c r="N12" s="106"/>
      <c r="P12" s="84" t="s">
        <v>9</v>
      </c>
      <c r="Q12" s="85">
        <v>1250</v>
      </c>
      <c r="R12" s="86"/>
      <c r="S12" s="87">
        <f t="shared" si="0"/>
        <v>3.4722222222222223</v>
      </c>
      <c r="T12" s="85">
        <v>2763</v>
      </c>
      <c r="U12" s="87">
        <f t="shared" si="2"/>
        <v>7.6749999999999998</v>
      </c>
      <c r="V12" s="84"/>
      <c r="W12" s="117"/>
      <c r="X12" s="101" t="s">
        <v>41</v>
      </c>
      <c r="Y12" s="101"/>
    </row>
    <row r="13" spans="1:25" ht="23.25" x14ac:dyDescent="0.25">
      <c r="A13" s="30"/>
      <c r="B13" s="31"/>
      <c r="C13" s="31"/>
      <c r="D13" s="31"/>
      <c r="E13" s="25"/>
      <c r="F13" s="14"/>
      <c r="G13" s="13"/>
      <c r="H13" s="59" t="s">
        <v>22</v>
      </c>
      <c r="I13" s="59"/>
      <c r="J13" s="22"/>
      <c r="K13" s="22"/>
      <c r="L13" s="17"/>
      <c r="M13" s="16"/>
      <c r="N13" s="10"/>
      <c r="P13" s="91" t="s">
        <v>34</v>
      </c>
      <c r="Q13" s="85">
        <f>Q10-Q12</f>
        <v>16050</v>
      </c>
      <c r="R13" s="86"/>
      <c r="S13" s="87">
        <f t="shared" si="0"/>
        <v>44.583333333333336</v>
      </c>
      <c r="T13" s="85">
        <f>T10-T11-T12</f>
        <v>17317</v>
      </c>
      <c r="U13" s="87">
        <f t="shared" si="2"/>
        <v>48.102777777777774</v>
      </c>
      <c r="V13" s="84"/>
      <c r="W13" s="117"/>
      <c r="X13" s="101"/>
      <c r="Y13" s="101"/>
    </row>
    <row r="14" spans="1:25" x14ac:dyDescent="0.25">
      <c r="A14" s="56"/>
      <c r="B14" s="56"/>
      <c r="C14" s="32"/>
      <c r="D14" s="54"/>
      <c r="E14" s="32"/>
      <c r="F14" s="12"/>
      <c r="G14" s="13"/>
      <c r="H14" s="16" t="s">
        <v>24</v>
      </c>
      <c r="I14" s="17">
        <v>20000</v>
      </c>
      <c r="J14" s="17"/>
      <c r="K14" s="17">
        <v>20000</v>
      </c>
      <c r="L14" s="17"/>
      <c r="M14" s="16"/>
      <c r="N14" s="10"/>
      <c r="P14" s="84" t="s">
        <v>10</v>
      </c>
      <c r="Q14" s="85">
        <v>3381.4</v>
      </c>
      <c r="R14" s="86"/>
      <c r="S14" s="87">
        <f t="shared" si="0"/>
        <v>9.3927777777777788</v>
      </c>
      <c r="T14" s="85">
        <v>4000</v>
      </c>
      <c r="U14" s="87">
        <f t="shared" si="2"/>
        <v>11.111111111111111</v>
      </c>
      <c r="V14" s="117" t="s">
        <v>50</v>
      </c>
      <c r="W14" t="s">
        <v>53</v>
      </c>
      <c r="X14" s="101"/>
      <c r="Y14" s="101"/>
    </row>
    <row r="15" spans="1:25" ht="23.25" x14ac:dyDescent="0.25">
      <c r="E15" s="33"/>
      <c r="F15" s="15"/>
      <c r="G15" s="13"/>
      <c r="H15" s="47" t="s">
        <v>26</v>
      </c>
      <c r="I15" s="17">
        <f>13500+11988.6</f>
        <v>25488.6</v>
      </c>
      <c r="J15" s="17"/>
      <c r="K15" s="122">
        <f>13500+11988.6+13317</f>
        <v>38805.599999999999</v>
      </c>
      <c r="L15" s="17"/>
      <c r="M15" s="16"/>
      <c r="N15" s="10"/>
      <c r="P15" s="88" t="s">
        <v>11</v>
      </c>
      <c r="Q15" s="89">
        <f>Q13-Q14</f>
        <v>12668.6</v>
      </c>
      <c r="R15" s="86"/>
      <c r="S15" s="90">
        <f t="shared" si="0"/>
        <v>35.190555555555555</v>
      </c>
      <c r="T15" s="122">
        <f>T13-T14</f>
        <v>13317</v>
      </c>
      <c r="U15" s="87">
        <f t="shared" si="2"/>
        <v>36.991666666666667</v>
      </c>
      <c r="V15" s="87"/>
      <c r="W15" s="117"/>
      <c r="X15" s="101"/>
      <c r="Y15" s="101"/>
    </row>
    <row r="16" spans="1:25" ht="15" customHeight="1" x14ac:dyDescent="0.25">
      <c r="A16" s="34"/>
      <c r="B16" s="25"/>
      <c r="C16" s="25"/>
      <c r="D16" s="25"/>
      <c r="E16" s="25"/>
      <c r="F16" s="14"/>
      <c r="G16" s="13"/>
      <c r="H16" s="16"/>
      <c r="I16" s="16"/>
      <c r="J16" s="16"/>
      <c r="K16" s="16"/>
      <c r="L16" s="16"/>
      <c r="M16" s="16"/>
      <c r="N16" s="10"/>
      <c r="P16" s="5"/>
      <c r="Q16" s="5"/>
      <c r="R16" s="5"/>
      <c r="X16" s="101"/>
      <c r="Y16" s="101"/>
    </row>
    <row r="17" spans="1:28" ht="37.5" customHeight="1" x14ac:dyDescent="0.25">
      <c r="A17" s="23" t="s">
        <v>2</v>
      </c>
      <c r="B17" s="33">
        <f>B5+B6+B7+B11+B12+B4</f>
        <v>85340</v>
      </c>
      <c r="C17" s="33"/>
      <c r="D17" s="33">
        <f>D4+D6+D7+D11+D12</f>
        <v>93294</v>
      </c>
      <c r="E17" s="32"/>
      <c r="F17" s="12"/>
      <c r="G17" s="13"/>
      <c r="H17" s="24" t="s">
        <v>3</v>
      </c>
      <c r="I17" s="105">
        <f>I4+I5+I6+I7+I8+I14+I15</f>
        <v>81958.600000000006</v>
      </c>
      <c r="J17" s="105"/>
      <c r="K17" s="105">
        <v>93294</v>
      </c>
      <c r="L17" s="1"/>
      <c r="M17" s="10"/>
      <c r="N17" s="10"/>
      <c r="P17" s="125" t="s">
        <v>55</v>
      </c>
      <c r="Q17" s="125"/>
      <c r="R17" s="125"/>
      <c r="S17" s="125"/>
      <c r="T17" s="125"/>
      <c r="U17" s="125"/>
      <c r="X17" s="101"/>
      <c r="Y17" s="101"/>
    </row>
    <row r="18" spans="1:28" ht="4.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7"/>
      <c r="P18" s="125"/>
      <c r="Q18" s="125"/>
      <c r="R18" s="125"/>
      <c r="S18" s="125"/>
      <c r="T18" s="125"/>
      <c r="U18" s="125"/>
      <c r="X18" s="101"/>
      <c r="Y18" s="101"/>
    </row>
    <row r="19" spans="1:28" ht="15" hidden="1" customHeight="1" x14ac:dyDescent="0.25">
      <c r="X19" s="101"/>
      <c r="Y19" s="101"/>
    </row>
    <row r="20" spans="1:28" ht="15" customHeight="1" x14ac:dyDescent="0.25"/>
    <row r="21" spans="1:28" ht="33.75" customHeight="1" x14ac:dyDescent="0.25">
      <c r="B21" s="110" t="s">
        <v>47</v>
      </c>
      <c r="C21" s="110"/>
      <c r="D21" s="110"/>
      <c r="E21" s="110"/>
      <c r="F21" s="110"/>
      <c r="G21" s="110"/>
      <c r="H21" s="110"/>
      <c r="I21" s="97"/>
      <c r="J21" s="97"/>
      <c r="K21" s="121">
        <f>26885.4*30%+1500*15%</f>
        <v>8290.619999999999</v>
      </c>
      <c r="L21" s="97"/>
      <c r="M21" s="97"/>
      <c r="N21" s="97"/>
      <c r="O21" s="97"/>
      <c r="P21" s="118" t="s">
        <v>51</v>
      </c>
      <c r="Q21" s="118"/>
      <c r="R21" s="118"/>
      <c r="S21" s="118"/>
      <c r="T21" s="118"/>
      <c r="U21" s="118"/>
      <c r="V21" s="118"/>
      <c r="W21" s="118"/>
      <c r="X21" s="97"/>
      <c r="Y21" s="97"/>
      <c r="Z21" s="97"/>
      <c r="AA21" s="97"/>
      <c r="AB21" s="97"/>
    </row>
    <row r="22" spans="1:28" ht="56.25" customHeight="1" x14ac:dyDescent="0.25">
      <c r="B22" s="110" t="s">
        <v>48</v>
      </c>
      <c r="C22" s="110"/>
      <c r="D22" s="110"/>
      <c r="E22" s="110"/>
      <c r="F22" s="110"/>
      <c r="G22" s="110"/>
      <c r="H22" s="110"/>
      <c r="K22" s="120" t="s">
        <v>52</v>
      </c>
      <c r="L22" s="120"/>
      <c r="M22" s="120"/>
      <c r="N22" s="120"/>
      <c r="O22" s="120"/>
      <c r="P22" s="120"/>
      <c r="Q22" s="120"/>
      <c r="R22" s="97"/>
      <c r="S22" s="97"/>
      <c r="T22" s="97"/>
      <c r="U22" s="97"/>
      <c r="V22" s="97"/>
      <c r="W22" s="97"/>
    </row>
    <row r="24" spans="1:28" ht="82.5" customHeight="1" x14ac:dyDescent="0.25">
      <c r="A24" s="118" t="s">
        <v>57</v>
      </c>
      <c r="B24" s="118"/>
      <c r="C24" s="118"/>
      <c r="D24" s="118"/>
      <c r="E24" s="118"/>
      <c r="F24" s="118"/>
      <c r="G24" s="118"/>
      <c r="H24" s="118"/>
      <c r="I24" s="118"/>
      <c r="J24" s="118"/>
      <c r="K24" s="83" t="s">
        <v>54</v>
      </c>
      <c r="L24" s="83"/>
      <c r="M24" s="83"/>
      <c r="N24" s="83"/>
      <c r="O24" s="83"/>
      <c r="P24" s="83"/>
      <c r="Q24" s="83"/>
    </row>
    <row r="27" spans="1:28" ht="15" customHeight="1" x14ac:dyDescent="0.25"/>
    <row r="35" ht="15" customHeight="1" x14ac:dyDescent="0.25"/>
    <row r="64" ht="15" customHeight="1" x14ac:dyDescent="0.25"/>
    <row r="72" ht="15" customHeight="1" x14ac:dyDescent="0.25"/>
  </sheetData>
  <mergeCells count="25">
    <mergeCell ref="K24:Q24"/>
    <mergeCell ref="P17:U18"/>
    <mergeCell ref="H6:J6"/>
    <mergeCell ref="A24:J24"/>
    <mergeCell ref="B21:H21"/>
    <mergeCell ref="B22:H22"/>
    <mergeCell ref="L6:N6"/>
    <mergeCell ref="K22:Q22"/>
    <mergeCell ref="X8:Y8"/>
    <mergeCell ref="X9:Y9"/>
    <mergeCell ref="X1:Y1"/>
    <mergeCell ref="H10:N10"/>
    <mergeCell ref="X12:Y19"/>
    <mergeCell ref="X11:Y11"/>
    <mergeCell ref="P21:W21"/>
    <mergeCell ref="P1:Q1"/>
    <mergeCell ref="H13:I13"/>
    <mergeCell ref="A14:B14"/>
    <mergeCell ref="A1:I1"/>
    <mergeCell ref="A2:B2"/>
    <mergeCell ref="H2:I2"/>
    <mergeCell ref="A3:B3"/>
    <mergeCell ref="H3:I3"/>
    <mergeCell ref="A10:B10"/>
    <mergeCell ref="P2:Q2"/>
  </mergeCells>
  <pageMargins left="0.511811024" right="0.511811024" top="0.78740157499999996" bottom="0.78740157499999996" header="0.31496062000000002" footer="0.31496062000000002"/>
  <pageSetup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2022-01-13T01:06:51Z</dcterms:created>
  <dcterms:modified xsi:type="dcterms:W3CDTF">2022-01-15T02:32:06Z</dcterms:modified>
</cp:coreProperties>
</file>