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/>
  </bookViews>
  <sheets>
    <sheet name="BALANCO PATRIMONIAL" sheetId="4" r:id="rId1"/>
    <sheet name="Plan1" sheetId="3" r:id="rId2"/>
    <sheet name="LEVANTAMENTO" sheetId="1" r:id="rId3"/>
  </sheets>
  <externalReferences>
    <externalReference r:id="rId4"/>
  </externalReferences>
  <calcPr calcId="152511" iterate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5" i="4" l="1"/>
  <c r="D20" i="4"/>
  <c r="D13" i="4"/>
  <c r="D12" i="4"/>
  <c r="D6" i="4"/>
  <c r="D5" i="4"/>
  <c r="A5" i="4" l="1"/>
  <c r="A6" i="4"/>
  <c r="A7" i="4"/>
  <c r="A8" i="4"/>
  <c r="A13" i="4"/>
  <c r="A19" i="4"/>
  <c r="A20" i="4"/>
  <c r="A21" i="4"/>
  <c r="A24" i="4"/>
  <c r="F21" i="3" l="1"/>
  <c r="F20" i="3"/>
  <c r="E19" i="3"/>
  <c r="F18" i="3"/>
  <c r="F17" i="3"/>
  <c r="F16" i="3"/>
  <c r="E15" i="3"/>
  <c r="E14" i="3"/>
  <c r="E13" i="3"/>
  <c r="E12" i="3"/>
  <c r="E11" i="3"/>
  <c r="E10" i="3"/>
  <c r="E9" i="3"/>
  <c r="E8" i="3"/>
  <c r="F37" i="1" l="1"/>
  <c r="B25" i="1"/>
  <c r="F25" i="1"/>
  <c r="B31" i="1"/>
  <c r="F22" i="1"/>
  <c r="B30" i="1"/>
  <c r="B24" i="1"/>
  <c r="B39" i="1" s="1"/>
  <c r="B23" i="1"/>
  <c r="F16" i="1"/>
  <c r="B16" i="1"/>
  <c r="L41" i="1"/>
  <c r="L6" i="1"/>
  <c r="L9" i="1" s="1"/>
  <c r="L12" i="1" s="1"/>
  <c r="L14" i="1" s="1"/>
  <c r="F39" i="1" l="1"/>
  <c r="B24" i="4"/>
  <c r="B23" i="4" s="1"/>
  <c r="B21" i="4"/>
  <c r="E12" i="4"/>
  <c r="E6" i="4"/>
  <c r="B19" i="4"/>
  <c r="B8" i="4"/>
  <c r="B7" i="4" l="1"/>
  <c r="B13" i="4"/>
  <c r="B12" i="4" s="1"/>
  <c r="E13" i="4"/>
  <c r="E11" i="4" s="1"/>
  <c r="B20" i="4"/>
  <c r="B18" i="4" s="1"/>
  <c r="B5" i="4" l="1"/>
  <c r="E5" i="4"/>
  <c r="E4" i="4" s="1"/>
  <c r="E20" i="4"/>
  <c r="E18" i="4" s="1"/>
  <c r="B6" i="4"/>
  <c r="B4" i="4" l="1"/>
  <c r="B26" i="4" s="1"/>
  <c r="E26" i="4"/>
</calcChain>
</file>

<file path=xl/sharedStrings.xml><?xml version="1.0" encoding="utf-8"?>
<sst xmlns="http://purl.oclc.org/ooxml/spreadsheetml/main" count="116" uniqueCount="77">
  <si>
    <t>Ativo Circulante</t>
  </si>
  <si>
    <t>Passivo Circulante</t>
  </si>
  <si>
    <t>ATIVO TOTAL</t>
  </si>
  <si>
    <t>PASSIVO TOTAL</t>
  </si>
  <si>
    <t>Receitas</t>
  </si>
  <si>
    <t>DRE -DEMONSTRATIVO DE RESULTADOS DO EXERCICIO DE 2017</t>
  </si>
  <si>
    <t>(-) Custos das mercadorias vendidas</t>
  </si>
  <si>
    <t>(=)Lucro Bruto</t>
  </si>
  <si>
    <t>(-) Despesas administrativas</t>
  </si>
  <si>
    <t>(-)Despesas com vendas</t>
  </si>
  <si>
    <t>(-)Despesas com depreciacao</t>
  </si>
  <si>
    <t>(-) Despesas financeiras</t>
  </si>
  <si>
    <t>(=) Lucro operacional</t>
  </si>
  <si>
    <t>(=) Ebtida</t>
  </si>
  <si>
    <t>(-)Imposto de renda 22%</t>
  </si>
  <si>
    <t>(=)Lucro liquido do exercicio</t>
  </si>
  <si>
    <t>DEMONSTRATIVO DE FLUXO DE CAIXA  DE 2017</t>
  </si>
  <si>
    <t>Saldo inicial</t>
  </si>
  <si>
    <t>(+)ENTRADAS</t>
  </si>
  <si>
    <t>Receita 2017</t>
  </si>
  <si>
    <t>Emprestimo</t>
  </si>
  <si>
    <t>Duplicatas a receber 2016</t>
  </si>
  <si>
    <t>(-) SAIDAS</t>
  </si>
  <si>
    <t>Salarios</t>
  </si>
  <si>
    <t>Despesas</t>
  </si>
  <si>
    <t>Despesas financeiras (juros)</t>
  </si>
  <si>
    <t>Moveis e utensilios</t>
  </si>
  <si>
    <t>Fornecedores</t>
  </si>
  <si>
    <t>Veiculos</t>
  </si>
  <si>
    <t>Aplicacao</t>
  </si>
  <si>
    <t>Saldo final de caixa</t>
  </si>
  <si>
    <t>BALANCO PATRIMONIAL 31/12/2016</t>
  </si>
  <si>
    <t>Caixas e bancos</t>
  </si>
  <si>
    <t>Aplicacaoes financeiras</t>
  </si>
  <si>
    <t>Duplicatas a receber</t>
  </si>
  <si>
    <t>Estoque de mercadoria</t>
  </si>
  <si>
    <t>Ativo não circulante</t>
  </si>
  <si>
    <t>ATIVOS</t>
  </si>
  <si>
    <t>PASSIVOS</t>
  </si>
  <si>
    <t>Salarios a pagar</t>
  </si>
  <si>
    <t>Patrimonio liquido</t>
  </si>
  <si>
    <t>Capital social</t>
  </si>
  <si>
    <t>Lucros acumulados</t>
  </si>
  <si>
    <t xml:space="preserve">OBS: PEGAR BALANCO ANTERIOR EX 2016 +DRE DO ANO ATUAL 2017+ DEMONSTRATIVO DE FLUXO DE CAIXA DO ANO ATUAL 2017 PARA FAZER O BALACO PATRIMONIAL DO MÊS ATUAL 2017 </t>
  </si>
  <si>
    <t>Juros a pagar</t>
  </si>
  <si>
    <t>Imposto a pagar</t>
  </si>
  <si>
    <t>Devedor</t>
  </si>
  <si>
    <t>Credor</t>
  </si>
  <si>
    <t>Gasto</t>
  </si>
  <si>
    <t>Ganho</t>
  </si>
  <si>
    <t>Despesas/custo</t>
  </si>
  <si>
    <t>BALANCETE (Contas Contabeis)</t>
  </si>
  <si>
    <t xml:space="preserve"> (ativo)</t>
  </si>
  <si>
    <t>(passivo)</t>
  </si>
  <si>
    <t>Contas</t>
  </si>
  <si>
    <t>Debito</t>
  </si>
  <si>
    <t>Credito</t>
  </si>
  <si>
    <t>Caixa</t>
  </si>
  <si>
    <t>Banco</t>
  </si>
  <si>
    <t>Estoque</t>
  </si>
  <si>
    <t>Contas a receber a curto prazo</t>
  </si>
  <si>
    <t>Contas a receber a longo prazo</t>
  </si>
  <si>
    <t>Software</t>
  </si>
  <si>
    <t>Terreno - Imobilizado</t>
  </si>
  <si>
    <t>Fornecedores a longo prazo</t>
  </si>
  <si>
    <t>Fornecedoress a curto prazo</t>
  </si>
  <si>
    <t>Marquinas e equipamentos</t>
  </si>
  <si>
    <t>Contas a pagar curto prazo</t>
  </si>
  <si>
    <t>Contas a pagar longo prazo</t>
  </si>
  <si>
    <t>Empresa Kitnet</t>
  </si>
  <si>
    <t>Realizavel a longo prazo</t>
  </si>
  <si>
    <t xml:space="preserve">        Investimento</t>
  </si>
  <si>
    <t xml:space="preserve">       Imobilizado</t>
  </si>
  <si>
    <t xml:space="preserve">        Intangivel</t>
  </si>
  <si>
    <t>Passivo não circulante</t>
  </si>
  <si>
    <t>Data: 16/01/22</t>
  </si>
  <si>
    <t xml:space="preserve">BALANCO PATRIMONIAL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</si>
</sst>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indexed="64"/>
      </end>
      <top style="thin">
        <color indexed="64"/>
      </top>
      <bottom style="thin">
        <color indexed="64"/>
      </bottom>
      <diagonal/>
    </border>
    <border>
      <start style="thick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4" fontId="1" fillId="0" borderId="0" xfId="0" applyNumberFormat="1" applyFont="1" applyBorder="1"/>
    <xf numFmtId="0" fontId="1" fillId="0" borderId="1" xfId="0" applyFont="1" applyFill="1" applyBorder="1"/>
    <xf numFmtId="4" fontId="2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Border="1"/>
    <xf numFmtId="4" fontId="2" fillId="0" borderId="0" xfId="0" applyNumberFormat="1" applyFont="1" applyBorder="1"/>
    <xf numFmtId="0" fontId="3" fillId="0" borderId="1" xfId="0" applyFont="1" applyBorder="1" applyAlignment="1"/>
    <xf numFmtId="4" fontId="3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4" fillId="3" borderId="1" xfId="0" applyNumberFormat="1" applyFont="1" applyFill="1" applyBorder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4" fontId="1" fillId="5" borderId="0" xfId="0" applyNumberFormat="1" applyFont="1" applyFill="1" applyBorder="1"/>
    <xf numFmtId="4" fontId="1" fillId="8" borderId="0" xfId="0" applyNumberFormat="1" applyFont="1" applyFill="1" applyBorder="1"/>
    <xf numFmtId="0" fontId="0" fillId="10" borderId="0" xfId="0" applyFill="1"/>
    <xf numFmtId="4" fontId="1" fillId="10" borderId="0" xfId="0" applyNumberFormat="1" applyFont="1" applyFill="1" applyBorder="1"/>
    <xf numFmtId="0" fontId="0" fillId="11" borderId="0" xfId="0" applyFill="1"/>
    <xf numFmtId="0" fontId="0" fillId="12" borderId="0" xfId="0" applyFill="1"/>
    <xf numFmtId="4" fontId="1" fillId="12" borderId="1" xfId="0" applyNumberFormat="1" applyFont="1" applyFill="1" applyBorder="1"/>
    <xf numFmtId="0" fontId="0" fillId="9" borderId="0" xfId="0" applyFill="1"/>
    <xf numFmtId="0" fontId="0" fillId="13" borderId="0" xfId="0" applyFill="1"/>
    <xf numFmtId="4" fontId="1" fillId="11" borderId="0" xfId="0" applyNumberFormat="1" applyFont="1" applyFill="1" applyBorder="1"/>
    <xf numFmtId="4" fontId="2" fillId="9" borderId="0" xfId="0" applyNumberFormat="1" applyFont="1" applyFill="1" applyBorder="1"/>
    <xf numFmtId="4" fontId="1" fillId="2" borderId="1" xfId="0" applyNumberFormat="1" applyFont="1" applyFill="1" applyBorder="1"/>
    <xf numFmtId="4" fontId="1" fillId="4" borderId="1" xfId="0" applyNumberFormat="1" applyFont="1" applyFill="1" applyBorder="1"/>
    <xf numFmtId="0" fontId="0" fillId="14" borderId="0" xfId="0" applyFill="1"/>
    <xf numFmtId="0" fontId="1" fillId="14" borderId="1" xfId="0" applyFont="1" applyFill="1" applyBorder="1"/>
    <xf numFmtId="0" fontId="1" fillId="6" borderId="1" xfId="0" applyFont="1" applyFill="1" applyBorder="1"/>
    <xf numFmtId="4" fontId="4" fillId="3" borderId="0" xfId="0" applyNumberFormat="1" applyFont="1" applyFill="1" applyBorder="1"/>
    <xf numFmtId="0" fontId="0" fillId="15" borderId="0" xfId="0" applyFill="1"/>
    <xf numFmtId="4" fontId="1" fillId="13" borderId="0" xfId="0" applyNumberFormat="1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6" fillId="8" borderId="4" xfId="0" applyNumberFormat="1" applyFont="1" applyFill="1" applyBorder="1" applyAlignment="1">
      <alignment horizontal="left"/>
    </xf>
    <xf numFmtId="164" fontId="0" fillId="16" borderId="1" xfId="0" applyNumberFormat="1" applyFill="1" applyBorder="1" applyAlignment="1">
      <alignment horizontal="left"/>
    </xf>
    <xf numFmtId="0" fontId="7" fillId="0" borderId="3" xfId="0" applyFont="1" applyBorder="1" applyAlignment="1">
      <alignment vertical="center" wrapText="1"/>
    </xf>
    <xf numFmtId="0" fontId="6" fillId="8" borderId="4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4" xfId="0" applyFont="1" applyBorder="1"/>
    <xf numFmtId="164" fontId="1" fillId="0" borderId="4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4" fontId="1" fillId="2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" fontId="4" fillId="2" borderId="0" xfId="0" applyNumberFormat="1" applyFont="1" applyFill="1" applyBorder="1"/>
    <xf numFmtId="4" fontId="2" fillId="2" borderId="0" xfId="0" applyNumberFormat="1" applyFont="1" applyFill="1" applyBorder="1"/>
    <xf numFmtId="0" fontId="1" fillId="2" borderId="0" xfId="0" applyFont="1" applyFill="1" applyBorder="1"/>
    <xf numFmtId="4" fontId="1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/>
    <xf numFmtId="4" fontId="1" fillId="0" borderId="4" xfId="0" applyNumberFormat="1" applyFont="1" applyBorder="1" applyAlignment="1"/>
    <xf numFmtId="4" fontId="1" fillId="0" borderId="1" xfId="0" applyNumberFormat="1" applyFont="1" applyBorder="1" applyAlignment="1"/>
    <xf numFmtId="4" fontId="3" fillId="0" borderId="1" xfId="0" applyNumberFormat="1" applyFont="1" applyBorder="1"/>
    <xf numFmtId="4" fontId="3" fillId="0" borderId="5" xfId="0" applyNumberFormat="1" applyFont="1" applyBorder="1" applyAlignment="1"/>
    <xf numFmtId="4" fontId="3" fillId="0" borderId="5" xfId="0" applyNumberFormat="1" applyFont="1" applyBorder="1" applyAlignment="1">
      <alignment horizontal="center"/>
    </xf>
    <xf numFmtId="4" fontId="2" fillId="2" borderId="1" xfId="0" applyNumberFormat="1" applyFont="1" applyFill="1" applyBorder="1" applyAlignment="1">
      <alignment vertical="center"/>
    </xf>
    <xf numFmtId="0" fontId="5" fillId="0" borderId="5" xfId="0" applyFont="1" applyBorder="1" applyAlignment="1"/>
    <xf numFmtId="4" fontId="1" fillId="0" borderId="5" xfId="0" applyNumberFormat="1" applyFont="1" applyBorder="1"/>
    <xf numFmtId="4" fontId="3" fillId="0" borderId="5" xfId="0" applyNumberFormat="1" applyFont="1" applyBorder="1"/>
    <xf numFmtId="0" fontId="1" fillId="0" borderId="5" xfId="0" applyFont="1" applyBorder="1"/>
    <xf numFmtId="0" fontId="0" fillId="2" borderId="8" xfId="0" applyFont="1" applyFill="1" applyBorder="1" applyAlignment="1">
      <alignment horizontal="center"/>
    </xf>
    <xf numFmtId="4" fontId="2" fillId="2" borderId="8" xfId="0" applyNumberFormat="1" applyFont="1" applyFill="1" applyBorder="1" applyAlignment="1">
      <alignment horizontal="center"/>
    </xf>
    <xf numFmtId="4" fontId="1" fillId="2" borderId="8" xfId="0" applyNumberFormat="1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center"/>
    </xf>
    <xf numFmtId="4" fontId="3" fillId="2" borderId="8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0" fontId="0" fillId="0" borderId="3" xfId="0" applyBorder="1"/>
    <xf numFmtId="4" fontId="3" fillId="0" borderId="7" xfId="0" applyNumberFormat="1" applyFont="1" applyFill="1" applyBorder="1" applyAlignment="1"/>
    <xf numFmtId="4" fontId="3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4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8%20-%201%20LIVRO%20DIARIO%20-%202%20RAZONTES%20-%203%20BALANCETE.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lan1"/>
      <sheetName val="Base das formulas"/>
    </sheetNames>
    <sheetDataSet>
      <sheetData sheetId="0">
        <row r="125">
          <cell r="D125" t="str">
            <v>Caixa</v>
          </cell>
          <cell r="F125">
            <v>15000</v>
          </cell>
        </row>
        <row r="126">
          <cell r="D126" t="str">
            <v>Banco</v>
          </cell>
          <cell r="F126" t="e">
            <v>#NAME?</v>
          </cell>
        </row>
        <row r="127">
          <cell r="D127" t="str">
            <v>Estoque</v>
          </cell>
          <cell r="F127">
            <v>170000</v>
          </cell>
        </row>
        <row r="128">
          <cell r="D128" t="str">
            <v>Contas a receber a curto prazo</v>
          </cell>
          <cell r="F128">
            <v>12000</v>
          </cell>
        </row>
        <row r="129">
          <cell r="D129" t="str">
            <v>Contas a receber a longo prazo</v>
          </cell>
          <cell r="F129">
            <v>3000</v>
          </cell>
        </row>
        <row r="130">
          <cell r="D130" t="str">
            <v>Software</v>
          </cell>
          <cell r="F130">
            <v>5000</v>
          </cell>
        </row>
        <row r="131">
          <cell r="D131" t="str">
            <v>Veiculos</v>
          </cell>
          <cell r="F131" t="str">
            <v/>
          </cell>
        </row>
        <row r="132">
          <cell r="D132" t="str">
            <v>Terreno - Imobilizado</v>
          </cell>
          <cell r="F132">
            <v>100000</v>
          </cell>
        </row>
        <row r="133">
          <cell r="D133" t="str">
            <v>Fornecedores a longo prazo</v>
          </cell>
          <cell r="H133">
            <v>5000</v>
          </cell>
        </row>
        <row r="134">
          <cell r="D134" t="str">
            <v>Fornecedoress a curto prazo</v>
          </cell>
          <cell r="H134">
            <v>15000</v>
          </cell>
        </row>
        <row r="135">
          <cell r="D135" t="str">
            <v>Capital social</v>
          </cell>
          <cell r="H135">
            <v>350000</v>
          </cell>
        </row>
        <row r="136">
          <cell r="D136" t="str">
            <v>Marquinas e equipamentos</v>
          </cell>
          <cell r="F136">
            <v>50000</v>
          </cell>
        </row>
        <row r="137">
          <cell r="D137" t="str">
            <v>Contas a pagar curto prazo</v>
          </cell>
          <cell r="H137">
            <v>92857.14</v>
          </cell>
        </row>
        <row r="138">
          <cell r="D138" t="str">
            <v>Contas a pagar longo prazo</v>
          </cell>
          <cell r="H138">
            <v>37142.86</v>
          </cell>
        </row>
      </sheetData>
      <sheetData sheetId="1" refreshError="1"/>
    </sheetDataSet>
  </externalBook>
</externalLink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activeCell="J22" sqref="J22"/>
    </sheetView>
  </sheetViews>
  <sheetFormatPr defaultRowHeight="15" x14ac:dyDescent="0.25"/>
  <cols>
    <col min="1" max="1" width="28" bestFit="1" customWidth="1"/>
    <col min="2" max="2" width="10.5703125" customWidth="1"/>
    <col min="3" max="3" width="0.140625" style="95" customWidth="1"/>
    <col min="4" max="4" width="22.5703125" customWidth="1"/>
    <col min="5" max="5" width="10.85546875" customWidth="1"/>
    <col min="6" max="6" width="9.140625" style="98"/>
    <col min="7" max="8" width="9.140625" style="24"/>
  </cols>
  <sheetData>
    <row r="1" spans="1:8" ht="27.75" customHeight="1" x14ac:dyDescent="0.25">
      <c r="A1" s="121" t="s">
        <v>69</v>
      </c>
      <c r="B1" s="125"/>
      <c r="C1" s="123"/>
      <c r="D1" s="122"/>
      <c r="E1" s="122" t="s">
        <v>75</v>
      </c>
      <c r="F1" s="124"/>
      <c r="G1" s="87"/>
      <c r="H1" s="29"/>
    </row>
    <row r="2" spans="1:8" ht="36" customHeight="1" x14ac:dyDescent="0.25">
      <c r="A2" s="120" t="s">
        <v>76</v>
      </c>
      <c r="B2" s="120"/>
      <c r="C2" s="120"/>
      <c r="D2" s="120"/>
      <c r="E2" s="120"/>
      <c r="F2" s="120"/>
      <c r="G2" s="119"/>
      <c r="H2" s="119"/>
    </row>
    <row r="3" spans="1:8" x14ac:dyDescent="0.25">
      <c r="A3" s="74" t="s">
        <v>37</v>
      </c>
      <c r="B3" s="74"/>
      <c r="C3" s="114"/>
      <c r="D3" s="110" t="s">
        <v>38</v>
      </c>
      <c r="E3" s="75"/>
      <c r="F3" s="75"/>
      <c r="G3" s="88"/>
    </row>
    <row r="4" spans="1:8" x14ac:dyDescent="0.25">
      <c r="A4" s="15" t="s">
        <v>0</v>
      </c>
      <c r="B4" s="109" t="e">
        <f ca="1">B5+B6+B7+B8+B9+B10</f>
        <v>#NAME?</v>
      </c>
      <c r="C4" s="115"/>
      <c r="D4" s="129" t="s">
        <v>1</v>
      </c>
      <c r="E4" s="15">
        <f>E5+E6+E7+E8+E9</f>
        <v>107857.14</v>
      </c>
      <c r="F4" s="15"/>
      <c r="G4" s="89"/>
      <c r="H4" s="90"/>
    </row>
    <row r="5" spans="1:8" x14ac:dyDescent="0.25">
      <c r="A5" s="4" t="str">
        <f>[1]Plan1!$D$125</f>
        <v>Caixa</v>
      </c>
      <c r="B5" s="4">
        <f>[1]Plan1!$F$125</f>
        <v>15000</v>
      </c>
      <c r="C5" s="116"/>
      <c r="D5" s="111" t="str">
        <f>[1]Plan1!$D$134</f>
        <v>Fornecedoress a curto prazo</v>
      </c>
      <c r="E5" s="97">
        <f>[1]Plan1!$H$134</f>
        <v>15000</v>
      </c>
      <c r="F5" s="70"/>
      <c r="G5" s="91"/>
    </row>
    <row r="6" spans="1:8" x14ac:dyDescent="0.25">
      <c r="A6" s="4" t="str">
        <f>[1]Plan1!$D$126</f>
        <v>Banco</v>
      </c>
      <c r="B6" s="4" t="e">
        <f ca="1">[1]Plan1!$F$126</f>
        <v>#NAME?</v>
      </c>
      <c r="C6" s="116"/>
      <c r="D6" s="111" t="str">
        <f>[1]Plan1!$D$137</f>
        <v>Contas a pagar curto prazo</v>
      </c>
      <c r="E6" s="97">
        <f>[1]Plan1!$H$137</f>
        <v>92857.14</v>
      </c>
      <c r="F6" s="70"/>
      <c r="G6" s="87"/>
      <c r="H6" s="29"/>
    </row>
    <row r="7" spans="1:8" x14ac:dyDescent="0.25">
      <c r="A7" s="4" t="str">
        <f>[1]Plan1!$D$128</f>
        <v>Contas a receber a curto prazo</v>
      </c>
      <c r="B7" s="4">
        <f>[1]Plan1!$F$128</f>
        <v>12000</v>
      </c>
      <c r="C7" s="116"/>
      <c r="D7" s="111"/>
      <c r="E7" s="4"/>
      <c r="F7" s="97"/>
      <c r="G7" s="87"/>
      <c r="H7" s="29"/>
    </row>
    <row r="8" spans="1:8" x14ac:dyDescent="0.25">
      <c r="A8" s="4" t="str">
        <f>[1]Plan1!$D$127</f>
        <v>Estoque</v>
      </c>
      <c r="B8" s="4">
        <f>[1]Plan1!$F$127</f>
        <v>170000</v>
      </c>
      <c r="C8" s="117"/>
      <c r="D8" s="111"/>
      <c r="E8" s="4"/>
      <c r="F8" s="97"/>
      <c r="G8" s="87"/>
      <c r="H8" s="29"/>
    </row>
    <row r="9" spans="1:8" x14ac:dyDescent="0.25">
      <c r="A9" s="4"/>
      <c r="B9" s="4"/>
      <c r="C9" s="116"/>
      <c r="D9" s="111"/>
      <c r="E9" s="4"/>
      <c r="F9" s="94"/>
      <c r="G9" s="87"/>
      <c r="H9" s="29"/>
    </row>
    <row r="10" spans="1:8" x14ac:dyDescent="0.25">
      <c r="A10" s="4"/>
      <c r="B10" s="4"/>
      <c r="C10" s="116"/>
      <c r="D10" s="100"/>
      <c r="E10" s="100"/>
      <c r="F10" s="101"/>
      <c r="G10" s="92"/>
      <c r="H10" s="29"/>
    </row>
    <row r="11" spans="1:8" x14ac:dyDescent="0.25">
      <c r="A11" s="15" t="s">
        <v>36</v>
      </c>
      <c r="B11" s="15"/>
      <c r="C11" s="116"/>
      <c r="D11" s="126" t="s">
        <v>74</v>
      </c>
      <c r="E11" s="128">
        <f>E12+E13+E14+E15+E16</f>
        <v>42142.86</v>
      </c>
      <c r="F11" s="127"/>
      <c r="G11" s="89"/>
      <c r="H11" s="29"/>
    </row>
    <row r="12" spans="1:8" x14ac:dyDescent="0.25">
      <c r="A12" s="99" t="s">
        <v>70</v>
      </c>
      <c r="B12" s="103">
        <f>B13+B14</f>
        <v>3000</v>
      </c>
      <c r="C12" s="115"/>
      <c r="D12" s="111" t="str">
        <f>[1]Plan1!$D$138</f>
        <v>Contas a pagar longo prazo</v>
      </c>
      <c r="E12" s="4">
        <f>[1]Plan1!$H$138</f>
        <v>37142.86</v>
      </c>
      <c r="F12" s="97"/>
      <c r="G12" s="89"/>
      <c r="H12" s="29"/>
    </row>
    <row r="13" spans="1:8" x14ac:dyDescent="0.25">
      <c r="A13" s="4" t="str">
        <f>[1]Plan1!$D$129</f>
        <v>Contas a receber a longo prazo</v>
      </c>
      <c r="B13" s="4">
        <f>[1]Plan1!$F$129</f>
        <v>3000</v>
      </c>
      <c r="C13" s="116"/>
      <c r="D13" s="111" t="str">
        <f>[1]Plan1!$D$133</f>
        <v>Fornecedores a longo prazo</v>
      </c>
      <c r="E13" s="4">
        <f>[1]Plan1!$H$133</f>
        <v>5000</v>
      </c>
      <c r="F13" s="97"/>
      <c r="G13" s="87"/>
      <c r="H13" s="29"/>
    </row>
    <row r="14" spans="1:8" x14ac:dyDescent="0.25">
      <c r="A14" s="4"/>
      <c r="B14" s="4"/>
      <c r="C14" s="116"/>
      <c r="D14" s="111"/>
      <c r="E14" s="4"/>
      <c r="F14" s="97"/>
      <c r="G14" s="87"/>
      <c r="H14" s="29"/>
    </row>
    <row r="15" spans="1:8" x14ac:dyDescent="0.25">
      <c r="A15" s="103" t="s">
        <v>71</v>
      </c>
      <c r="B15" s="4">
        <f>B16+B17</f>
        <v>0</v>
      </c>
      <c r="C15" s="115"/>
      <c r="D15" s="111"/>
      <c r="E15" s="4"/>
      <c r="F15" s="97"/>
      <c r="G15" s="87"/>
      <c r="H15" s="29"/>
    </row>
    <row r="16" spans="1:8" x14ac:dyDescent="0.25">
      <c r="A16" s="10"/>
      <c r="B16" s="4">
        <v>0</v>
      </c>
      <c r="C16" s="116"/>
      <c r="D16" s="111"/>
      <c r="E16" s="4"/>
      <c r="F16" s="97"/>
      <c r="G16" s="87"/>
      <c r="H16" s="29"/>
    </row>
    <row r="17" spans="1:8" x14ac:dyDescent="0.25">
      <c r="A17" s="10"/>
      <c r="B17" s="10"/>
      <c r="C17" s="116"/>
      <c r="D17" s="8"/>
      <c r="E17" s="8"/>
      <c r="F17" s="96"/>
      <c r="G17" s="87"/>
      <c r="H17" s="29"/>
    </row>
    <row r="18" spans="1:8" x14ac:dyDescent="0.25">
      <c r="A18" s="10" t="s">
        <v>72</v>
      </c>
      <c r="B18" s="10" t="e">
        <f>B22+B21+B20+B19</f>
        <v>#VALUE!</v>
      </c>
      <c r="C18" s="115"/>
      <c r="D18" s="107" t="s">
        <v>40</v>
      </c>
      <c r="E18" s="103">
        <f>E20+E21+E22+E23+E24</f>
        <v>350000</v>
      </c>
      <c r="F18" s="15"/>
      <c r="G18" s="87"/>
      <c r="H18" s="29"/>
    </row>
    <row r="19" spans="1:8" x14ac:dyDescent="0.25">
      <c r="A19" s="4" t="str">
        <f>[1]Plan1!$D$136</f>
        <v>Marquinas e equipamentos</v>
      </c>
      <c r="B19" s="4">
        <f>[1]Plan1!$F$136</f>
        <v>50000</v>
      </c>
      <c r="C19" s="116"/>
      <c r="D19" s="108"/>
      <c r="E19" s="102"/>
      <c r="F19" s="102"/>
      <c r="G19" s="87"/>
      <c r="H19" s="29"/>
    </row>
    <row r="20" spans="1:8" x14ac:dyDescent="0.25">
      <c r="A20" s="4" t="str">
        <f>[1]Plan1!$D$131</f>
        <v>Veiculos</v>
      </c>
      <c r="B20" s="4" t="str">
        <f>[1]Plan1!$F$131</f>
        <v/>
      </c>
      <c r="C20" s="116"/>
      <c r="D20" s="111" t="str">
        <f>[1]Plan1!$D$135</f>
        <v>Capital social</v>
      </c>
      <c r="E20" s="4">
        <f>[1]Plan1!$H$135</f>
        <v>350000</v>
      </c>
      <c r="F20" s="97"/>
      <c r="G20" s="87"/>
      <c r="H20" s="29"/>
    </row>
    <row r="21" spans="1:8" x14ac:dyDescent="0.25">
      <c r="A21" s="4" t="str">
        <f>[1]Plan1!$D$132</f>
        <v>Terreno - Imobilizado</v>
      </c>
      <c r="B21" s="4">
        <f>[1]Plan1!$F$132</f>
        <v>100000</v>
      </c>
      <c r="C21" s="116"/>
      <c r="D21" s="111"/>
      <c r="E21" s="4"/>
      <c r="F21" s="97"/>
      <c r="G21" s="87"/>
      <c r="H21" s="29"/>
    </row>
    <row r="22" spans="1:8" x14ac:dyDescent="0.25">
      <c r="A22" s="4"/>
      <c r="B22" s="4"/>
      <c r="C22" s="116"/>
      <c r="D22" s="111"/>
      <c r="E22" s="4"/>
      <c r="F22" s="97"/>
      <c r="G22" s="87"/>
      <c r="H22" s="29"/>
    </row>
    <row r="23" spans="1:8" x14ac:dyDescent="0.25">
      <c r="A23" s="10" t="s">
        <v>73</v>
      </c>
      <c r="B23" s="10">
        <f>B24+B25</f>
        <v>5000</v>
      </c>
      <c r="C23" s="115"/>
      <c r="D23" s="111"/>
      <c r="E23" s="4"/>
      <c r="F23" s="97"/>
      <c r="G23" s="87"/>
      <c r="H23" s="29"/>
    </row>
    <row r="24" spans="1:8" x14ac:dyDescent="0.25">
      <c r="A24" s="4" t="str">
        <f>[1]Plan1!$D$130</f>
        <v>Software</v>
      </c>
      <c r="B24" s="4">
        <f>[1]Plan1!$F$130</f>
        <v>5000</v>
      </c>
      <c r="C24" s="116"/>
      <c r="D24" s="111"/>
      <c r="E24" s="4"/>
      <c r="F24" s="97"/>
      <c r="G24" s="87"/>
      <c r="H24" s="29"/>
    </row>
    <row r="25" spans="1:8" x14ac:dyDescent="0.25">
      <c r="A25" s="104"/>
      <c r="B25" s="105"/>
      <c r="C25" s="116"/>
      <c r="D25" s="107"/>
      <c r="E25" s="15"/>
      <c r="F25" s="97"/>
      <c r="G25" s="87"/>
      <c r="H25" s="29"/>
    </row>
    <row r="26" spans="1:8" x14ac:dyDescent="0.25">
      <c r="A26" s="15" t="s">
        <v>2</v>
      </c>
      <c r="B26" s="102" t="e">
        <f ca="1">B23+B18+B12+B4</f>
        <v>#VALUE!</v>
      </c>
      <c r="C26" s="118"/>
      <c r="D26" s="112" t="s">
        <v>3</v>
      </c>
      <c r="E26" s="106">
        <f>E18+E11+E4</f>
        <v>500000</v>
      </c>
      <c r="F26" s="97"/>
      <c r="G26" s="87"/>
      <c r="H26" s="29"/>
    </row>
    <row r="27" spans="1:8" x14ac:dyDescent="0.25">
      <c r="A27" s="3"/>
      <c r="B27" s="10"/>
      <c r="C27" s="116"/>
      <c r="D27" s="113"/>
      <c r="E27" s="5"/>
      <c r="F27" s="69"/>
      <c r="G27" s="93"/>
      <c r="H27" s="29"/>
    </row>
  </sheetData>
  <mergeCells count="3">
    <mergeCell ref="A3:B3"/>
    <mergeCell ref="D3:F3"/>
    <mergeCell ref="A2:F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3:F21"/>
  <sheetViews>
    <sheetView topLeftCell="A3" workbookViewId="0">
      <selection activeCell="B6" sqref="B6"/>
    </sheetView>
  </sheetViews>
  <sheetFormatPr defaultRowHeight="15" x14ac:dyDescent="0.25"/>
  <cols>
    <col min="4" max="4" width="36.5703125" customWidth="1"/>
    <col min="5" max="5" width="15" bestFit="1" customWidth="1"/>
    <col min="6" max="6" width="8.42578125" bestFit="1" customWidth="1"/>
  </cols>
  <sheetData>
    <row r="3" spans="4:6" x14ac:dyDescent="0.25">
      <c r="E3" s="52" t="s">
        <v>46</v>
      </c>
      <c r="F3" s="53" t="s">
        <v>47</v>
      </c>
    </row>
    <row r="4" spans="4:6" x14ac:dyDescent="0.25">
      <c r="E4" s="54" t="s">
        <v>48</v>
      </c>
      <c r="F4" s="55" t="s">
        <v>49</v>
      </c>
    </row>
    <row r="5" spans="4:6" ht="19.5" x14ac:dyDescent="0.25">
      <c r="D5" s="56"/>
      <c r="E5" s="57" t="s">
        <v>50</v>
      </c>
      <c r="F5" s="58" t="s">
        <v>4</v>
      </c>
    </row>
    <row r="6" spans="4:6" x14ac:dyDescent="0.25">
      <c r="D6" s="59" t="s">
        <v>51</v>
      </c>
      <c r="E6" s="60" t="s">
        <v>52</v>
      </c>
      <c r="F6" s="61" t="s">
        <v>53</v>
      </c>
    </row>
    <row r="7" spans="4:6" x14ac:dyDescent="0.25">
      <c r="D7" s="62" t="s">
        <v>54</v>
      </c>
      <c r="E7" s="63" t="s">
        <v>55</v>
      </c>
      <c r="F7" s="62" t="s">
        <v>56</v>
      </c>
    </row>
    <row r="8" spans="4:6" x14ac:dyDescent="0.25">
      <c r="D8" s="50" t="s">
        <v>57</v>
      </c>
      <c r="E8" s="64" t="e">
        <f>#REF!</f>
        <v>#REF!</v>
      </c>
      <c r="F8" s="65"/>
    </row>
    <row r="9" spans="4:6" x14ac:dyDescent="0.25">
      <c r="D9" s="50" t="s">
        <v>58</v>
      </c>
      <c r="E9" s="64" t="e">
        <f>#REF!</f>
        <v>#REF!</v>
      </c>
      <c r="F9" s="65"/>
    </row>
    <row r="10" spans="4:6" x14ac:dyDescent="0.25">
      <c r="D10" s="50" t="s">
        <v>59</v>
      </c>
      <c r="E10" s="64" t="e">
        <f>#REF!</f>
        <v>#REF!</v>
      </c>
      <c r="F10" s="65"/>
    </row>
    <row r="11" spans="4:6" x14ac:dyDescent="0.25">
      <c r="D11" s="66" t="s">
        <v>60</v>
      </c>
      <c r="E11" s="64" t="e">
        <f>#REF!</f>
        <v>#REF!</v>
      </c>
      <c r="F11" s="65"/>
    </row>
    <row r="12" spans="4:6" x14ac:dyDescent="0.25">
      <c r="D12" s="66" t="s">
        <v>61</v>
      </c>
      <c r="E12" s="64" t="e">
        <f>#REF!</f>
        <v>#REF!</v>
      </c>
      <c r="F12" s="65"/>
    </row>
    <row r="13" spans="4:6" x14ac:dyDescent="0.25">
      <c r="D13" s="50" t="s">
        <v>62</v>
      </c>
      <c r="E13" s="64" t="e">
        <f>#REF!</f>
        <v>#REF!</v>
      </c>
      <c r="F13" s="65"/>
    </row>
    <row r="14" spans="4:6" x14ac:dyDescent="0.25">
      <c r="D14" s="50" t="s">
        <v>28</v>
      </c>
      <c r="E14" s="64" t="e">
        <f>#REF!</f>
        <v>#REF!</v>
      </c>
      <c r="F14" s="65"/>
    </row>
    <row r="15" spans="4:6" x14ac:dyDescent="0.25">
      <c r="D15" s="66" t="s">
        <v>63</v>
      </c>
      <c r="E15" s="64" t="e">
        <f>#REF!</f>
        <v>#REF!</v>
      </c>
      <c r="F15" s="65"/>
    </row>
    <row r="16" spans="4:6" x14ac:dyDescent="0.25">
      <c r="D16" s="66" t="s">
        <v>64</v>
      </c>
      <c r="E16" s="64"/>
      <c r="F16" s="65" t="e">
        <f>#REF!</f>
        <v>#REF!</v>
      </c>
    </row>
    <row r="17" spans="4:6" x14ac:dyDescent="0.25">
      <c r="D17" s="66" t="s">
        <v>65</v>
      </c>
      <c r="E17" s="64"/>
      <c r="F17" s="65" t="e">
        <f>#REF!</f>
        <v>#REF!</v>
      </c>
    </row>
    <row r="18" spans="4:6" x14ac:dyDescent="0.25">
      <c r="D18" s="50" t="s">
        <v>41</v>
      </c>
      <c r="E18" s="64"/>
      <c r="F18" s="65" t="e">
        <f>#REF!</f>
        <v>#REF!</v>
      </c>
    </row>
    <row r="19" spans="4:6" x14ac:dyDescent="0.25">
      <c r="D19" s="67" t="s">
        <v>66</v>
      </c>
      <c r="E19" s="64" t="e">
        <f>#REF!</f>
        <v>#REF!</v>
      </c>
      <c r="F19" s="65"/>
    </row>
    <row r="20" spans="4:6" x14ac:dyDescent="0.25">
      <c r="D20" s="66" t="s">
        <v>67</v>
      </c>
      <c r="E20" s="64"/>
      <c r="F20" s="65" t="e">
        <f>#REF!</f>
        <v>#REF!</v>
      </c>
    </row>
    <row r="21" spans="4:6" x14ac:dyDescent="0.25">
      <c r="D21" s="66" t="s">
        <v>68</v>
      </c>
      <c r="E21" s="64"/>
      <c r="F21" s="65" t="e">
        <f>#REF!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2"/>
  <sheetViews>
    <sheetView topLeftCell="A23" zoomScale="96" zoomScaleNormal="96" workbookViewId="0">
      <selection activeCell="E42" sqref="E42"/>
    </sheetView>
  </sheetViews>
  <sheetFormatPr defaultRowHeight="15" x14ac:dyDescent="0.25"/>
  <cols>
    <col min="1" max="1" width="25.28515625" customWidth="1"/>
    <col min="2" max="2" width="11.140625" customWidth="1"/>
    <col min="3" max="3" width="2" customWidth="1"/>
    <col min="4" max="4" width="2.28515625" customWidth="1"/>
    <col min="5" max="5" width="23" customWidth="1"/>
    <col min="6" max="6" width="11.28515625" customWidth="1"/>
    <col min="7" max="8" width="2.42578125" customWidth="1"/>
    <col min="9" max="10" width="9.140625" hidden="1" customWidth="1"/>
    <col min="11" max="11" width="33.140625" customWidth="1"/>
    <col min="12" max="12" width="17" customWidth="1"/>
    <col min="13" max="13" width="9.140625" hidden="1" customWidth="1"/>
    <col min="14" max="14" width="2.42578125" customWidth="1"/>
    <col min="15" max="15" width="3.140625" customWidth="1"/>
  </cols>
  <sheetData>
    <row r="1" spans="1:16" ht="28.5" customHeight="1" x14ac:dyDescent="0.25">
      <c r="A1" s="86" t="s">
        <v>43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6" x14ac:dyDescent="0.25">
      <c r="A2" s="73" t="s">
        <v>31</v>
      </c>
      <c r="B2" s="73"/>
      <c r="C2" s="73"/>
      <c r="D2" s="73"/>
      <c r="E2" s="73"/>
      <c r="F2" s="73"/>
      <c r="G2" s="73"/>
      <c r="H2" s="73"/>
    </row>
    <row r="3" spans="1:16" x14ac:dyDescent="0.25">
      <c r="A3" s="83" t="s">
        <v>37</v>
      </c>
      <c r="B3" s="83"/>
      <c r="C3" s="2"/>
      <c r="D3" s="1"/>
      <c r="E3" s="83" t="s">
        <v>38</v>
      </c>
      <c r="F3" s="83"/>
      <c r="G3" s="27"/>
      <c r="K3" s="81" t="s">
        <v>5</v>
      </c>
      <c r="L3" s="82"/>
    </row>
    <row r="4" spans="1:16" x14ac:dyDescent="0.25">
      <c r="A4" s="71" t="s">
        <v>0</v>
      </c>
      <c r="B4" s="71"/>
      <c r="C4" s="20"/>
      <c r="D4" s="16"/>
      <c r="E4" s="71" t="s">
        <v>1</v>
      </c>
      <c r="F4" s="71"/>
      <c r="G4" s="28"/>
      <c r="H4" s="11"/>
      <c r="K4" s="3" t="s">
        <v>4</v>
      </c>
      <c r="L4" s="4">
        <v>30000</v>
      </c>
      <c r="N4" s="19"/>
    </row>
    <row r="5" spans="1:16" x14ac:dyDescent="0.25">
      <c r="A5" s="5" t="s">
        <v>32</v>
      </c>
      <c r="B5" s="4">
        <v>1500</v>
      </c>
      <c r="C5" s="4"/>
      <c r="D5" s="5"/>
      <c r="E5" s="5" t="s">
        <v>27</v>
      </c>
      <c r="F5" s="4">
        <v>2000</v>
      </c>
      <c r="G5" s="8"/>
      <c r="H5" s="6"/>
      <c r="K5" s="5" t="s">
        <v>6</v>
      </c>
      <c r="L5" s="4">
        <v>-10500</v>
      </c>
      <c r="N5" s="18"/>
      <c r="O5" s="24"/>
      <c r="P5" s="24"/>
    </row>
    <row r="6" spans="1:16" x14ac:dyDescent="0.25">
      <c r="A6" s="5" t="s">
        <v>33</v>
      </c>
      <c r="B6" s="4">
        <v>1000</v>
      </c>
      <c r="C6" s="4"/>
      <c r="D6" s="5"/>
      <c r="E6" s="5" t="s">
        <v>39</v>
      </c>
      <c r="F6" s="4">
        <v>2000</v>
      </c>
      <c r="G6" s="8"/>
      <c r="H6" s="6"/>
      <c r="K6" s="5" t="s">
        <v>7</v>
      </c>
      <c r="L6" s="4">
        <f>L4+L5</f>
        <v>19500</v>
      </c>
    </row>
    <row r="7" spans="1:16" x14ac:dyDescent="0.25">
      <c r="A7" s="5" t="s">
        <v>34</v>
      </c>
      <c r="B7" s="4">
        <v>2000</v>
      </c>
      <c r="C7" s="4"/>
      <c r="D7" s="5"/>
      <c r="E7" s="5"/>
      <c r="F7" s="4"/>
      <c r="G7" s="8"/>
      <c r="H7" s="6"/>
      <c r="K7" s="5" t="s">
        <v>8</v>
      </c>
      <c r="L7" s="4">
        <v>-800</v>
      </c>
      <c r="N7" s="32"/>
    </row>
    <row r="8" spans="1:16" x14ac:dyDescent="0.25">
      <c r="A8" s="5" t="s">
        <v>35</v>
      </c>
      <c r="B8" s="4">
        <v>3000</v>
      </c>
      <c r="C8" s="4"/>
      <c r="D8" s="5"/>
      <c r="E8" s="5"/>
      <c r="F8" s="4"/>
      <c r="G8" s="8"/>
      <c r="H8" s="6"/>
      <c r="K8" s="5" t="s">
        <v>9</v>
      </c>
      <c r="L8" s="4">
        <v>-1400</v>
      </c>
      <c r="N8" s="32"/>
    </row>
    <row r="9" spans="1:16" x14ac:dyDescent="0.25">
      <c r="A9" s="5"/>
      <c r="B9" s="4"/>
      <c r="C9" s="4"/>
      <c r="D9" s="5"/>
      <c r="E9" s="5"/>
      <c r="F9" s="4"/>
      <c r="G9" s="8"/>
      <c r="H9" s="6"/>
      <c r="K9" s="5" t="s">
        <v>13</v>
      </c>
      <c r="L9" s="4">
        <f>L6+L7+L8</f>
        <v>17300</v>
      </c>
    </row>
    <row r="10" spans="1:16" x14ac:dyDescent="0.25">
      <c r="A10" s="5"/>
      <c r="B10" s="4"/>
      <c r="C10" s="4"/>
      <c r="D10" s="5"/>
      <c r="E10" s="3"/>
      <c r="F10" s="10"/>
      <c r="G10" s="13"/>
      <c r="H10" s="6"/>
      <c r="K10" s="5" t="s">
        <v>10</v>
      </c>
      <c r="L10" s="4">
        <v>-680</v>
      </c>
      <c r="N10" s="35"/>
    </row>
    <row r="11" spans="1:16" x14ac:dyDescent="0.25">
      <c r="A11" s="71" t="s">
        <v>36</v>
      </c>
      <c r="B11" s="71"/>
      <c r="C11" s="20"/>
      <c r="D11" s="5"/>
      <c r="E11" s="84" t="s">
        <v>40</v>
      </c>
      <c r="F11" s="85"/>
      <c r="G11" s="28"/>
      <c r="H11" s="6"/>
      <c r="K11" s="5" t="s">
        <v>11</v>
      </c>
      <c r="L11" s="4">
        <v>-1250</v>
      </c>
      <c r="N11" s="37"/>
    </row>
    <row r="12" spans="1:16" ht="15" customHeight="1" x14ac:dyDescent="0.25">
      <c r="A12" s="5" t="s">
        <v>26</v>
      </c>
      <c r="B12" s="4">
        <v>20000</v>
      </c>
      <c r="C12" s="4"/>
      <c r="D12" s="5"/>
      <c r="E12" s="5" t="s">
        <v>41</v>
      </c>
      <c r="F12" s="4">
        <v>20000</v>
      </c>
      <c r="G12" s="8"/>
      <c r="H12" s="6"/>
      <c r="K12" s="5" t="s">
        <v>12</v>
      </c>
      <c r="L12" s="4">
        <f>L9+L10+L11</f>
        <v>15370</v>
      </c>
    </row>
    <row r="13" spans="1:16" x14ac:dyDescent="0.25">
      <c r="A13" s="5" t="s">
        <v>28</v>
      </c>
      <c r="B13" s="4">
        <v>10000</v>
      </c>
      <c r="C13" s="4"/>
      <c r="D13" s="5"/>
      <c r="E13" s="5" t="s">
        <v>42</v>
      </c>
      <c r="F13" s="4">
        <v>13500</v>
      </c>
      <c r="G13" s="8"/>
      <c r="H13" s="6"/>
      <c r="K13" s="5" t="s">
        <v>14</v>
      </c>
      <c r="L13" s="4">
        <v>-3381.4</v>
      </c>
      <c r="N13" s="23"/>
    </row>
    <row r="14" spans="1:16" x14ac:dyDescent="0.25">
      <c r="A14" s="3"/>
      <c r="B14" s="10"/>
      <c r="C14" s="10"/>
      <c r="D14" s="5"/>
      <c r="E14" s="5"/>
      <c r="F14" s="4"/>
      <c r="G14" s="8"/>
      <c r="H14" s="6"/>
      <c r="K14" s="3" t="s">
        <v>15</v>
      </c>
      <c r="L14" s="10">
        <f>L12+L13</f>
        <v>11988.6</v>
      </c>
      <c r="N14" s="38"/>
    </row>
    <row r="15" spans="1:16" x14ac:dyDescent="0.25">
      <c r="A15" s="72"/>
      <c r="B15" s="72"/>
      <c r="C15" s="16"/>
      <c r="D15" s="5"/>
      <c r="E15" s="14"/>
      <c r="F15" s="4"/>
      <c r="G15" s="8"/>
      <c r="H15" s="6"/>
      <c r="K15" s="6"/>
      <c r="L15" s="6"/>
    </row>
    <row r="16" spans="1:16" x14ac:dyDescent="0.25">
      <c r="A16" s="14" t="s">
        <v>2</v>
      </c>
      <c r="B16" s="15">
        <f>B5+B6+B7+B8+B12+B13</f>
        <v>37500</v>
      </c>
      <c r="C16" s="15"/>
      <c r="D16" s="5"/>
      <c r="E16" s="17" t="s">
        <v>3</v>
      </c>
      <c r="F16" s="4">
        <f>F5+F6+F12+F13</f>
        <v>37500</v>
      </c>
      <c r="G16" s="8"/>
      <c r="H16" s="6"/>
      <c r="K16" s="7"/>
      <c r="L16" s="8"/>
    </row>
    <row r="17" spans="1:14" x14ac:dyDescent="0.25">
      <c r="A17" s="7"/>
      <c r="B17" s="7"/>
      <c r="C17" s="7"/>
      <c r="D17" s="7"/>
      <c r="E17" s="7"/>
      <c r="F17" s="8"/>
      <c r="G17" s="8"/>
      <c r="H17" s="6"/>
      <c r="K17" s="81" t="s">
        <v>16</v>
      </c>
      <c r="L17" s="82"/>
    </row>
    <row r="18" spans="1:14" x14ac:dyDescent="0.25">
      <c r="A18" s="7" t="s">
        <v>69</v>
      </c>
      <c r="B18" s="7"/>
      <c r="C18" s="7"/>
      <c r="D18" s="7"/>
      <c r="E18" s="7"/>
      <c r="F18" s="8"/>
      <c r="G18" s="8"/>
      <c r="H18" s="6"/>
      <c r="K18" s="3" t="s">
        <v>17</v>
      </c>
      <c r="L18" s="4">
        <v>1500</v>
      </c>
    </row>
    <row r="19" spans="1:14" x14ac:dyDescent="0.25">
      <c r="A19" s="73" t="s">
        <v>31</v>
      </c>
      <c r="B19" s="73"/>
      <c r="C19" s="73"/>
      <c r="D19" s="73"/>
      <c r="E19" s="73"/>
      <c r="F19" s="73"/>
      <c r="G19" s="73"/>
      <c r="H19" s="73"/>
      <c r="K19" s="5"/>
      <c r="L19" s="4"/>
    </row>
    <row r="20" spans="1:14" ht="15" customHeight="1" x14ac:dyDescent="0.25">
      <c r="A20" s="74" t="s">
        <v>37</v>
      </c>
      <c r="B20" s="74"/>
      <c r="C20" s="2"/>
      <c r="D20" s="1"/>
      <c r="E20" s="75" t="s">
        <v>38</v>
      </c>
      <c r="F20" s="75"/>
      <c r="G20" s="27"/>
      <c r="K20" s="3" t="s">
        <v>18</v>
      </c>
      <c r="L20" s="4"/>
    </row>
    <row r="21" spans="1:14" x14ac:dyDescent="0.25">
      <c r="A21" s="76" t="s">
        <v>0</v>
      </c>
      <c r="B21" s="76"/>
      <c r="C21" s="20"/>
      <c r="D21" s="16"/>
      <c r="E21" s="77" t="s">
        <v>1</v>
      </c>
      <c r="F21" s="77"/>
      <c r="G21" s="28"/>
      <c r="H21" s="11"/>
      <c r="K21" s="5" t="s">
        <v>19</v>
      </c>
      <c r="L21" s="4">
        <v>22500</v>
      </c>
      <c r="N21" s="19"/>
    </row>
    <row r="22" spans="1:14" x14ac:dyDescent="0.25">
      <c r="A22" s="5" t="s">
        <v>32</v>
      </c>
      <c r="B22" s="4">
        <v>35670</v>
      </c>
      <c r="C22" s="4"/>
      <c r="D22" s="5"/>
      <c r="E22" s="5" t="s">
        <v>27</v>
      </c>
      <c r="F22" s="4">
        <f>2000-1000+15000</f>
        <v>16000</v>
      </c>
      <c r="G22" s="46"/>
      <c r="H22" s="47"/>
      <c r="K22" s="5" t="s">
        <v>20</v>
      </c>
      <c r="L22" s="4">
        <v>25000</v>
      </c>
      <c r="N22" s="34"/>
    </row>
    <row r="23" spans="1:14" x14ac:dyDescent="0.25">
      <c r="A23" s="5" t="s">
        <v>33</v>
      </c>
      <c r="B23" s="4">
        <f>1000+1300</f>
        <v>2300</v>
      </c>
      <c r="C23" s="4"/>
      <c r="D23" s="5"/>
      <c r="E23" s="5" t="s">
        <v>39</v>
      </c>
      <c r="F23" s="4">
        <v>220</v>
      </c>
      <c r="G23" s="31"/>
      <c r="H23" s="29"/>
      <c r="K23" s="5" t="s">
        <v>21</v>
      </c>
      <c r="L23" s="4">
        <v>1400</v>
      </c>
      <c r="N23" s="43"/>
    </row>
    <row r="24" spans="1:14" x14ac:dyDescent="0.25">
      <c r="A24" s="5" t="s">
        <v>34</v>
      </c>
      <c r="B24" s="4">
        <f>2000-1400+7500</f>
        <v>8100</v>
      </c>
      <c r="C24" s="42"/>
      <c r="D24" s="44"/>
      <c r="E24" s="5" t="s">
        <v>45</v>
      </c>
      <c r="F24" s="4">
        <v>3381.4</v>
      </c>
      <c r="G24" s="33"/>
      <c r="H24" s="6"/>
      <c r="K24" s="5"/>
      <c r="L24" s="4"/>
    </row>
    <row r="25" spans="1:14" x14ac:dyDescent="0.25">
      <c r="A25" s="5" t="s">
        <v>35</v>
      </c>
      <c r="B25" s="4">
        <f>3000+15000-10500</f>
        <v>7500</v>
      </c>
      <c r="C25" s="22"/>
      <c r="D25" s="5"/>
      <c r="E25" s="5" t="s">
        <v>20</v>
      </c>
      <c r="F25" s="4">
        <f>25000-5000</f>
        <v>20000</v>
      </c>
      <c r="G25" s="30"/>
      <c r="H25" s="6"/>
      <c r="K25" s="3" t="s">
        <v>22</v>
      </c>
      <c r="L25" s="4"/>
    </row>
    <row r="26" spans="1:14" x14ac:dyDescent="0.25">
      <c r="A26" s="5"/>
      <c r="B26" s="4"/>
      <c r="C26" s="4"/>
      <c r="D26" s="5"/>
      <c r="E26" s="5" t="s">
        <v>44</v>
      </c>
      <c r="F26" s="41">
        <v>250</v>
      </c>
      <c r="G26" s="39"/>
      <c r="H26" s="6"/>
      <c r="K26" s="5" t="s">
        <v>23</v>
      </c>
      <c r="L26" s="4">
        <v>-2000</v>
      </c>
      <c r="N26" s="26"/>
    </row>
    <row r="27" spans="1:14" x14ac:dyDescent="0.25">
      <c r="A27" s="5"/>
      <c r="B27" s="4"/>
      <c r="C27" s="4"/>
      <c r="D27" s="5"/>
      <c r="G27" s="40"/>
      <c r="H27" s="6"/>
      <c r="K27" s="5" t="s">
        <v>24</v>
      </c>
      <c r="L27" s="4">
        <v>-1980</v>
      </c>
      <c r="N27" s="32"/>
    </row>
    <row r="28" spans="1:14" x14ac:dyDescent="0.25">
      <c r="A28" s="77" t="s">
        <v>36</v>
      </c>
      <c r="B28" s="77"/>
      <c r="C28" s="20"/>
      <c r="D28" s="5"/>
      <c r="E28" s="78" t="s">
        <v>74</v>
      </c>
      <c r="F28" s="79"/>
      <c r="G28" s="28"/>
      <c r="H28" s="6"/>
      <c r="K28" s="5" t="s">
        <v>25</v>
      </c>
      <c r="L28" s="4">
        <v>-1000</v>
      </c>
      <c r="N28" s="37"/>
    </row>
    <row r="29" spans="1:14" x14ac:dyDescent="0.25">
      <c r="A29" s="51" t="s">
        <v>70</v>
      </c>
      <c r="B29" s="49"/>
      <c r="C29" s="49"/>
      <c r="D29" s="5"/>
      <c r="E29" s="1"/>
      <c r="F29" s="1"/>
      <c r="G29" s="28"/>
      <c r="H29" s="6"/>
      <c r="K29" s="5"/>
      <c r="L29" s="4"/>
      <c r="N29" s="37"/>
    </row>
    <row r="30" spans="1:14" x14ac:dyDescent="0.25">
      <c r="A30" s="5"/>
      <c r="B30" s="4">
        <f>20000-480+950</f>
        <v>20470</v>
      </c>
      <c r="C30" s="36"/>
      <c r="D30" s="45"/>
      <c r="E30" s="1"/>
      <c r="F30" s="1"/>
      <c r="G30" s="8"/>
      <c r="H30" s="6"/>
      <c r="K30" s="5" t="s">
        <v>26</v>
      </c>
      <c r="L30" s="4">
        <v>-950</v>
      </c>
      <c r="N30" s="25"/>
    </row>
    <row r="31" spans="1:14" x14ac:dyDescent="0.25">
      <c r="A31" s="68" t="s">
        <v>71</v>
      </c>
      <c r="B31" s="4">
        <f>10000-200+1500</f>
        <v>11300</v>
      </c>
      <c r="C31" s="36"/>
      <c r="D31" s="5"/>
      <c r="E31" s="1"/>
      <c r="F31" s="1"/>
      <c r="G31" s="48"/>
      <c r="H31" s="6"/>
      <c r="K31" s="5" t="s">
        <v>27</v>
      </c>
      <c r="L31" s="4">
        <v>-1000</v>
      </c>
      <c r="N31" s="47"/>
    </row>
    <row r="32" spans="1:14" x14ac:dyDescent="0.25">
      <c r="A32" s="3"/>
      <c r="B32" s="10"/>
      <c r="C32" s="10"/>
      <c r="D32" s="5"/>
      <c r="E32" s="5"/>
      <c r="F32" s="4"/>
      <c r="G32" s="8"/>
      <c r="H32" s="6"/>
      <c r="K32" s="5" t="s">
        <v>28</v>
      </c>
      <c r="L32" s="4">
        <v>-1500</v>
      </c>
    </row>
    <row r="33" spans="1:12" x14ac:dyDescent="0.25">
      <c r="A33" s="3"/>
      <c r="B33" s="10"/>
      <c r="C33" s="10"/>
      <c r="D33" s="5"/>
      <c r="E33" s="5"/>
      <c r="F33" s="4"/>
      <c r="G33" s="8"/>
      <c r="H33" s="6"/>
      <c r="K33" s="5"/>
      <c r="L33" s="4"/>
    </row>
    <row r="34" spans="1:12" x14ac:dyDescent="0.25">
      <c r="A34" s="3" t="s">
        <v>72</v>
      </c>
      <c r="B34" s="10"/>
      <c r="C34" s="10"/>
      <c r="D34" s="5"/>
      <c r="E34" s="71" t="s">
        <v>40</v>
      </c>
      <c r="F34" s="71"/>
      <c r="G34" s="8"/>
      <c r="H34" s="6"/>
      <c r="K34" s="5"/>
      <c r="L34" s="4"/>
    </row>
    <row r="35" spans="1:12" x14ac:dyDescent="0.25">
      <c r="A35" s="3"/>
      <c r="B35" s="10"/>
      <c r="C35" s="10"/>
      <c r="D35" s="5"/>
      <c r="E35" s="49"/>
      <c r="F35" s="49"/>
      <c r="G35" s="8"/>
      <c r="H35" s="6"/>
      <c r="K35" s="5"/>
      <c r="L35" s="4"/>
    </row>
    <row r="36" spans="1:12" x14ac:dyDescent="0.25">
      <c r="A36" s="3"/>
      <c r="B36" s="10"/>
      <c r="C36" s="10"/>
      <c r="D36" s="5"/>
      <c r="E36" s="5" t="s">
        <v>41</v>
      </c>
      <c r="F36" s="4">
        <v>20000</v>
      </c>
      <c r="G36" s="8"/>
      <c r="H36" s="6"/>
      <c r="K36" s="5"/>
      <c r="L36" s="4"/>
    </row>
    <row r="37" spans="1:12" x14ac:dyDescent="0.25">
      <c r="A37" s="3" t="s">
        <v>73</v>
      </c>
      <c r="B37" s="10"/>
      <c r="C37" s="10"/>
      <c r="D37" s="5"/>
      <c r="E37" s="5" t="s">
        <v>42</v>
      </c>
      <c r="F37" s="4">
        <f>13500+11988.6</f>
        <v>25488.6</v>
      </c>
      <c r="G37" s="8"/>
      <c r="H37" s="6"/>
      <c r="K37" s="5"/>
      <c r="L37" s="4"/>
    </row>
    <row r="38" spans="1:12" x14ac:dyDescent="0.25">
      <c r="A38" s="72"/>
      <c r="B38" s="72"/>
      <c r="C38" s="16"/>
      <c r="D38" s="5"/>
      <c r="E38" s="14"/>
      <c r="F38" s="4"/>
      <c r="G38" s="8"/>
      <c r="H38" s="6"/>
      <c r="K38" s="9" t="s">
        <v>20</v>
      </c>
      <c r="L38" s="4">
        <v>-5000</v>
      </c>
    </row>
    <row r="39" spans="1:12" x14ac:dyDescent="0.25">
      <c r="A39" s="14" t="s">
        <v>2</v>
      </c>
      <c r="B39" s="15">
        <f>B22+B23+B24+B25+B30+B31</f>
        <v>85340</v>
      </c>
      <c r="C39" s="15"/>
      <c r="D39" s="5"/>
      <c r="E39" s="17" t="s">
        <v>3</v>
      </c>
      <c r="F39" s="4">
        <f>F22+F23+F24+F25+F26+F36+F37</f>
        <v>85340</v>
      </c>
      <c r="G39" s="8"/>
      <c r="H39" s="6"/>
      <c r="K39" s="9" t="s">
        <v>29</v>
      </c>
      <c r="L39" s="4">
        <v>-1300</v>
      </c>
    </row>
    <row r="40" spans="1:12" x14ac:dyDescent="0.25">
      <c r="A40" s="3"/>
      <c r="B40" s="10"/>
      <c r="C40" s="10"/>
      <c r="D40" s="5"/>
      <c r="E40" s="5"/>
      <c r="F40" s="5"/>
      <c r="G40" s="7"/>
      <c r="H40" s="6"/>
      <c r="K40" s="5"/>
      <c r="L40" s="5"/>
    </row>
    <row r="41" spans="1:12" x14ac:dyDescent="0.25">
      <c r="A41" s="80"/>
      <c r="B41" s="80"/>
      <c r="C41" s="21"/>
      <c r="D41" s="7"/>
      <c r="E41" s="7"/>
      <c r="F41" s="7"/>
      <c r="G41" s="7"/>
      <c r="H41" s="6"/>
      <c r="K41" s="3" t="s">
        <v>30</v>
      </c>
      <c r="L41" s="10">
        <f>L18+L21+L22+L23+L26+L27+L28+L30++L31+L32+L38+L39</f>
        <v>35670</v>
      </c>
    </row>
    <row r="42" spans="1:12" x14ac:dyDescent="0.25">
      <c r="A42" s="12"/>
      <c r="B42" s="13"/>
      <c r="C42" s="13"/>
      <c r="D42" s="7"/>
      <c r="E42" s="12"/>
      <c r="F42" s="13"/>
      <c r="G42" s="13"/>
      <c r="H42" s="6"/>
    </row>
  </sheetData>
  <mergeCells count="21">
    <mergeCell ref="A28:B28"/>
    <mergeCell ref="E34:F34"/>
    <mergeCell ref="A38:B38"/>
    <mergeCell ref="A1:M1"/>
    <mergeCell ref="A2:H2"/>
    <mergeCell ref="A41:B41"/>
    <mergeCell ref="K3:L3"/>
    <mergeCell ref="K17:L17"/>
    <mergeCell ref="A4:B4"/>
    <mergeCell ref="A11:B11"/>
    <mergeCell ref="E4:F4"/>
    <mergeCell ref="A3:B3"/>
    <mergeCell ref="E3:F3"/>
    <mergeCell ref="E11:F11"/>
    <mergeCell ref="A19:H19"/>
    <mergeCell ref="A15:B15"/>
    <mergeCell ref="A20:B20"/>
    <mergeCell ref="E20:F20"/>
    <mergeCell ref="A21:B21"/>
    <mergeCell ref="E28:F28"/>
    <mergeCell ref="E21:F2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BALANCO PATRIMONIAL</vt:lpstr>
      <vt:lpstr>Plan1</vt:lpstr>
      <vt:lpstr>LEVANTAMENTO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2022-01-13T13:34:30Z</dcterms:created>
  <dcterms:modified xsi:type="dcterms:W3CDTF">2022-01-16T22:52:14Z</dcterms:modified>
</cp:coreProperties>
</file>