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 tabRatio="894" activeTab="2"/>
  </bookViews>
  <sheets>
    <sheet name="Fluxo de caixa 1 semestre" sheetId="3" r:id="rId1"/>
    <sheet name="fluxo de caixa 2 semestre" sheetId="2" r:id="rId2"/>
    <sheet name="CONTAS A RECEBER" sheetId="4" r:id="rId3"/>
    <sheet name="CONTAS A PAGAR" sheetId="5" r:id="rId4"/>
    <sheet name="Base das contas" sheetId="9" r:id="rId5"/>
    <sheet name="Controle diario" sheetId="12" r:id="rId6"/>
    <sheet name="Relatorio diario caixa" sheetId="16" r:id="rId7"/>
    <sheet name="Resumo mensal de despesas caixa" sheetId="17" r:id="rId8"/>
  </sheets>
  <definedNames>
    <definedName name="_xlnm._FilterDatabase" localSheetId="5" hidden="1">'Controle diario'!$A$4:$H$35</definedName>
  </definedNames>
  <calcPr calcId="152511" iterate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10" i="17" l="1"/>
  <c r="A5" i="12"/>
  <c r="G10" i="17" s="1"/>
  <c r="A6" i="12"/>
  <c r="A7" i="12"/>
  <c r="E5" i="17" s="1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G10" i="12"/>
  <c r="G8" i="12"/>
  <c r="G6" i="12"/>
  <c r="G7" i="12"/>
  <c r="G9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C51" i="17"/>
  <c r="O51" i="17" s="1"/>
  <c r="C50" i="17"/>
  <c r="O50" i="17" s="1"/>
  <c r="C49" i="17"/>
  <c r="C48" i="17"/>
  <c r="C47" i="17"/>
  <c r="N47" i="17" s="1"/>
  <c r="C46" i="17"/>
  <c r="K46" i="17" s="1"/>
  <c r="C45" i="17"/>
  <c r="F45" i="17" s="1"/>
  <c r="C44" i="17"/>
  <c r="C43" i="17"/>
  <c r="N43" i="17" s="1"/>
  <c r="C42" i="17"/>
  <c r="J42" i="17" s="1"/>
  <c r="C41" i="17"/>
  <c r="C40" i="17"/>
  <c r="J40" i="17" s="1"/>
  <c r="C39" i="17"/>
  <c r="F39" i="17" s="1"/>
  <c r="C38" i="17"/>
  <c r="K38" i="17" s="1"/>
  <c r="C37" i="17"/>
  <c r="C36" i="17"/>
  <c r="J36" i="17" s="1"/>
  <c r="C35" i="17"/>
  <c r="N35" i="17" s="1"/>
  <c r="C34" i="17"/>
  <c r="K34" i="17" s="1"/>
  <c r="C33" i="17"/>
  <c r="F33" i="17" s="1"/>
  <c r="C32" i="17"/>
  <c r="C31" i="17"/>
  <c r="N31" i="17" s="1"/>
  <c r="C30" i="17"/>
  <c r="J30" i="17" s="1"/>
  <c r="C29" i="17"/>
  <c r="C28" i="17"/>
  <c r="C27" i="17"/>
  <c r="N27" i="17" s="1"/>
  <c r="C26" i="17"/>
  <c r="K26" i="17" s="1"/>
  <c r="C25" i="17"/>
  <c r="F25" i="17" s="1"/>
  <c r="C24" i="17"/>
  <c r="J24" i="17" s="1"/>
  <c r="C23" i="17"/>
  <c r="K23" i="17" s="1"/>
  <c r="C22" i="17"/>
  <c r="L22" i="17" s="1"/>
  <c r="C21" i="17"/>
  <c r="G21" i="17" s="1"/>
  <c r="C20" i="17"/>
  <c r="G20" i="17" s="1"/>
  <c r="C19" i="17"/>
  <c r="O19" i="17" s="1"/>
  <c r="C18" i="17"/>
  <c r="O18" i="17" s="1"/>
  <c r="C17" i="17"/>
  <c r="G17" i="17" s="1"/>
  <c r="C16" i="17"/>
  <c r="O16" i="17" s="1"/>
  <c r="C15" i="17"/>
  <c r="O15" i="17" s="1"/>
  <c r="C9" i="17"/>
  <c r="E9" i="17" s="1"/>
  <c r="C8" i="17"/>
  <c r="E8" i="17" s="1"/>
  <c r="C7" i="17"/>
  <c r="F7" i="17" s="1"/>
  <c r="C6" i="17"/>
  <c r="O6" i="17" s="1"/>
  <c r="C5" i="17"/>
  <c r="D5" i="17" s="1"/>
  <c r="C4" i="17"/>
  <c r="N4" i="17" s="1"/>
  <c r="B8" i="16"/>
  <c r="D2" i="12"/>
  <c r="G5" i="12"/>
  <c r="K15" i="17" l="1"/>
  <c r="K17" i="17"/>
  <c r="K18" i="17"/>
  <c r="K19" i="17"/>
  <c r="K21" i="17"/>
  <c r="H22" i="17"/>
  <c r="G23" i="17"/>
  <c r="N25" i="17"/>
  <c r="K30" i="17"/>
  <c r="N33" i="17"/>
  <c r="J38" i="17"/>
  <c r="K42" i="17"/>
  <c r="N45" i="17"/>
  <c r="K50" i="17"/>
  <c r="H10" i="17"/>
  <c r="I10" i="17"/>
  <c r="J10" i="17"/>
  <c r="K10" i="17"/>
  <c r="L10" i="17"/>
  <c r="M10" i="17"/>
  <c r="N10" i="17"/>
  <c r="O10" i="17"/>
  <c r="J29" i="17"/>
  <c r="J37" i="17"/>
  <c r="J41" i="17"/>
  <c r="J49" i="17"/>
  <c r="E10" i="17"/>
  <c r="F10" i="17"/>
  <c r="G9" i="17"/>
  <c r="H9" i="17"/>
  <c r="I9" i="17"/>
  <c r="J9" i="17"/>
  <c r="K9" i="17"/>
  <c r="L9" i="17"/>
  <c r="M9" i="17"/>
  <c r="N9" i="17"/>
  <c r="O9" i="17"/>
  <c r="D9" i="17"/>
  <c r="D18" i="17"/>
  <c r="L18" i="17"/>
  <c r="O21" i="17"/>
  <c r="K22" i="17"/>
  <c r="J26" i="17"/>
  <c r="F29" i="17"/>
  <c r="F31" i="17"/>
  <c r="J34" i="17"/>
  <c r="F41" i="17"/>
  <c r="F43" i="17"/>
  <c r="J46" i="17"/>
  <c r="F49" i="17"/>
  <c r="G51" i="17"/>
  <c r="G6" i="17"/>
  <c r="H8" i="17"/>
  <c r="I6" i="17"/>
  <c r="J8" i="17"/>
  <c r="K6" i="17"/>
  <c r="L8" i="17"/>
  <c r="M6" i="17"/>
  <c r="N8" i="17"/>
  <c r="G18" i="17"/>
  <c r="D22" i="17"/>
  <c r="N29" i="17"/>
  <c r="F37" i="17"/>
  <c r="N41" i="17"/>
  <c r="N49" i="17"/>
  <c r="J48" i="17"/>
  <c r="F5" i="17"/>
  <c r="F9" i="17"/>
  <c r="N18" i="17"/>
  <c r="N22" i="17"/>
  <c r="D6" i="17"/>
  <c r="N15" i="17"/>
  <c r="N19" i="17"/>
  <c r="L23" i="17"/>
  <c r="J27" i="17"/>
  <c r="J31" i="17"/>
  <c r="J35" i="17"/>
  <c r="J39" i="17"/>
  <c r="J43" i="17"/>
  <c r="J47" i="17"/>
  <c r="K51" i="17"/>
  <c r="G5" i="17"/>
  <c r="H5" i="17"/>
  <c r="I5" i="17"/>
  <c r="J5" i="17"/>
  <c r="K5" i="17"/>
  <c r="L5" i="17"/>
  <c r="M5" i="17"/>
  <c r="N5" i="17"/>
  <c r="O5" i="17"/>
  <c r="G15" i="17"/>
  <c r="H18" i="17"/>
  <c r="G19" i="17"/>
  <c r="G22" i="17"/>
  <c r="O22" i="17"/>
  <c r="F27" i="17"/>
  <c r="F35" i="17"/>
  <c r="N37" i="17"/>
  <c r="N39" i="17"/>
  <c r="F47" i="17"/>
  <c r="J50" i="17"/>
  <c r="O7" i="17"/>
  <c r="M7" i="17"/>
  <c r="K7" i="17"/>
  <c r="I7" i="17"/>
  <c r="G7" i="17"/>
  <c r="E7" i="17"/>
  <c r="D7" i="17"/>
  <c r="N7" i="17"/>
  <c r="L7" i="17"/>
  <c r="J7" i="17"/>
  <c r="H7" i="17"/>
  <c r="N20" i="17"/>
  <c r="J20" i="17"/>
  <c r="F20" i="17"/>
  <c r="M20" i="17"/>
  <c r="I20" i="17"/>
  <c r="E20" i="17"/>
  <c r="L20" i="17"/>
  <c r="H20" i="17"/>
  <c r="D20" i="17"/>
  <c r="M32" i="17"/>
  <c r="I32" i="17"/>
  <c r="E32" i="17"/>
  <c r="L32" i="17"/>
  <c r="H32" i="17"/>
  <c r="D32" i="17"/>
  <c r="O32" i="17"/>
  <c r="G32" i="17"/>
  <c r="N32" i="17"/>
  <c r="F32" i="17"/>
  <c r="K32" i="17"/>
  <c r="J32" i="17"/>
  <c r="N16" i="17"/>
  <c r="J16" i="17"/>
  <c r="F16" i="17"/>
  <c r="M16" i="17"/>
  <c r="I16" i="17"/>
  <c r="E16" i="17"/>
  <c r="L16" i="17"/>
  <c r="H16" i="17"/>
  <c r="D16" i="17"/>
  <c r="M24" i="17"/>
  <c r="L24" i="17"/>
  <c r="H24" i="17"/>
  <c r="D24" i="17"/>
  <c r="O24" i="17"/>
  <c r="I24" i="17"/>
  <c r="N24" i="17"/>
  <c r="G24" i="17"/>
  <c r="K24" i="17"/>
  <c r="F24" i="17"/>
  <c r="M28" i="17"/>
  <c r="I28" i="17"/>
  <c r="E28" i="17"/>
  <c r="L28" i="17"/>
  <c r="H28" i="17"/>
  <c r="D28" i="17"/>
  <c r="O28" i="17"/>
  <c r="G28" i="17"/>
  <c r="N28" i="17"/>
  <c r="F28" i="17"/>
  <c r="K28" i="17"/>
  <c r="M36" i="17"/>
  <c r="I36" i="17"/>
  <c r="E36" i="17"/>
  <c r="L36" i="17"/>
  <c r="H36" i="17"/>
  <c r="D36" i="17"/>
  <c r="O36" i="17"/>
  <c r="G36" i="17"/>
  <c r="N36" i="17"/>
  <c r="F36" i="17"/>
  <c r="K36" i="17"/>
  <c r="M40" i="17"/>
  <c r="I40" i="17"/>
  <c r="E40" i="17"/>
  <c r="L40" i="17"/>
  <c r="H40" i="17"/>
  <c r="D40" i="17"/>
  <c r="O40" i="17"/>
  <c r="G40" i="17"/>
  <c r="N40" i="17"/>
  <c r="F40" i="17"/>
  <c r="K40" i="17"/>
  <c r="M44" i="17"/>
  <c r="I44" i="17"/>
  <c r="E44" i="17"/>
  <c r="L44" i="17"/>
  <c r="H44" i="17"/>
  <c r="D44" i="17"/>
  <c r="O44" i="17"/>
  <c r="G44" i="17"/>
  <c r="N44" i="17"/>
  <c r="F44" i="17"/>
  <c r="K44" i="17"/>
  <c r="M48" i="17"/>
  <c r="I48" i="17"/>
  <c r="E48" i="17"/>
  <c r="L48" i="17"/>
  <c r="H48" i="17"/>
  <c r="D48" i="17"/>
  <c r="O48" i="17"/>
  <c r="G48" i="17"/>
  <c r="N48" i="17"/>
  <c r="F48" i="17"/>
  <c r="K48" i="17"/>
  <c r="G16" i="17"/>
  <c r="K20" i="17"/>
  <c r="G4" i="17"/>
  <c r="K4" i="17"/>
  <c r="O4" i="17"/>
  <c r="D4" i="17"/>
  <c r="H4" i="17"/>
  <c r="L4" i="17"/>
  <c r="I4" i="17"/>
  <c r="M4" i="17"/>
  <c r="E4" i="17"/>
  <c r="F8" i="17"/>
  <c r="O8" i="17"/>
  <c r="M8" i="17"/>
  <c r="K8" i="17"/>
  <c r="I8" i="17"/>
  <c r="G8" i="17"/>
  <c r="D8" i="17"/>
  <c r="N17" i="17"/>
  <c r="J17" i="17"/>
  <c r="F17" i="17"/>
  <c r="M17" i="17"/>
  <c r="I17" i="17"/>
  <c r="E17" i="17"/>
  <c r="L17" i="17"/>
  <c r="H17" i="17"/>
  <c r="D17" i="17"/>
  <c r="N21" i="17"/>
  <c r="J21" i="17"/>
  <c r="F21" i="17"/>
  <c r="M21" i="17"/>
  <c r="I21" i="17"/>
  <c r="E21" i="17"/>
  <c r="L21" i="17"/>
  <c r="H21" i="17"/>
  <c r="D21" i="17"/>
  <c r="F4" i="17"/>
  <c r="J4" i="17"/>
  <c r="K16" i="17"/>
  <c r="O17" i="17"/>
  <c r="O20" i="17"/>
  <c r="E24" i="17"/>
  <c r="J28" i="17"/>
  <c r="J44" i="17"/>
  <c r="M25" i="17"/>
  <c r="I25" i="17"/>
  <c r="E25" i="17"/>
  <c r="L25" i="17"/>
  <c r="H25" i="17"/>
  <c r="D25" i="17"/>
  <c r="M33" i="17"/>
  <c r="I33" i="17"/>
  <c r="E33" i="17"/>
  <c r="L33" i="17"/>
  <c r="H33" i="17"/>
  <c r="D33" i="17"/>
  <c r="M45" i="17"/>
  <c r="I45" i="17"/>
  <c r="E45" i="17"/>
  <c r="L45" i="17"/>
  <c r="H45" i="17"/>
  <c r="D45" i="17"/>
  <c r="F6" i="17"/>
  <c r="D15" i="17"/>
  <c r="H15" i="17"/>
  <c r="L15" i="17"/>
  <c r="D19" i="17"/>
  <c r="H19" i="17"/>
  <c r="L19" i="17"/>
  <c r="D23" i="17"/>
  <c r="H23" i="17"/>
  <c r="M23" i="17"/>
  <c r="G25" i="17"/>
  <c r="O25" i="17"/>
  <c r="G27" i="17"/>
  <c r="O27" i="17"/>
  <c r="G29" i="17"/>
  <c r="O29" i="17"/>
  <c r="G31" i="17"/>
  <c r="O31" i="17"/>
  <c r="G33" i="17"/>
  <c r="O33" i="17"/>
  <c r="G35" i="17"/>
  <c r="O35" i="17"/>
  <c r="G37" i="17"/>
  <c r="O37" i="17"/>
  <c r="G39" i="17"/>
  <c r="O39" i="17"/>
  <c r="G41" i="17"/>
  <c r="O41" i="17"/>
  <c r="G43" i="17"/>
  <c r="O43" i="17"/>
  <c r="G45" i="17"/>
  <c r="O45" i="17"/>
  <c r="G47" i="17"/>
  <c r="O47" i="17"/>
  <c r="G49" i="17"/>
  <c r="O49" i="17"/>
  <c r="H51" i="17"/>
  <c r="M26" i="17"/>
  <c r="I26" i="17"/>
  <c r="E26" i="17"/>
  <c r="L26" i="17"/>
  <c r="H26" i="17"/>
  <c r="D26" i="17"/>
  <c r="M30" i="17"/>
  <c r="I30" i="17"/>
  <c r="E30" i="17"/>
  <c r="L30" i="17"/>
  <c r="H30" i="17"/>
  <c r="D30" i="17"/>
  <c r="M34" i="17"/>
  <c r="I34" i="17"/>
  <c r="E34" i="17"/>
  <c r="L34" i="17"/>
  <c r="H34" i="17"/>
  <c r="D34" i="17"/>
  <c r="M38" i="17"/>
  <c r="I38" i="17"/>
  <c r="E38" i="17"/>
  <c r="L38" i="17"/>
  <c r="H38" i="17"/>
  <c r="D38" i="17"/>
  <c r="M42" i="17"/>
  <c r="I42" i="17"/>
  <c r="E42" i="17"/>
  <c r="L42" i="17"/>
  <c r="H42" i="17"/>
  <c r="D42" i="17"/>
  <c r="M46" i="17"/>
  <c r="I46" i="17"/>
  <c r="E46" i="17"/>
  <c r="L46" i="17"/>
  <c r="H46" i="17"/>
  <c r="D46" i="17"/>
  <c r="M50" i="17"/>
  <c r="I50" i="17"/>
  <c r="E50" i="17"/>
  <c r="L50" i="17"/>
  <c r="H50" i="17"/>
  <c r="D50" i="17"/>
  <c r="E6" i="17"/>
  <c r="E11" i="17" s="1"/>
  <c r="H6" i="17"/>
  <c r="J6" i="17"/>
  <c r="L6" i="17"/>
  <c r="N6" i="17"/>
  <c r="E15" i="17"/>
  <c r="I15" i="17"/>
  <c r="M15" i="17"/>
  <c r="E18" i="17"/>
  <c r="I18" i="17"/>
  <c r="M18" i="17"/>
  <c r="E19" i="17"/>
  <c r="I19" i="17"/>
  <c r="M19" i="17"/>
  <c r="E22" i="17"/>
  <c r="I22" i="17"/>
  <c r="M22" i="17"/>
  <c r="E23" i="17"/>
  <c r="I23" i="17"/>
  <c r="N23" i="17"/>
  <c r="J25" i="17"/>
  <c r="F26" i="17"/>
  <c r="N26" i="17"/>
  <c r="F30" i="17"/>
  <c r="N30" i="17"/>
  <c r="J33" i="17"/>
  <c r="F34" i="17"/>
  <c r="N34" i="17"/>
  <c r="F38" i="17"/>
  <c r="N38" i="17"/>
  <c r="F42" i="17"/>
  <c r="N42" i="17"/>
  <c r="J45" i="17"/>
  <c r="F46" i="17"/>
  <c r="N46" i="17"/>
  <c r="F50" i="17"/>
  <c r="N50" i="17"/>
  <c r="M29" i="17"/>
  <c r="I29" i="17"/>
  <c r="E29" i="17"/>
  <c r="L29" i="17"/>
  <c r="H29" i="17"/>
  <c r="D29" i="17"/>
  <c r="M37" i="17"/>
  <c r="I37" i="17"/>
  <c r="E37" i="17"/>
  <c r="L37" i="17"/>
  <c r="H37" i="17"/>
  <c r="D37" i="17"/>
  <c r="M41" i="17"/>
  <c r="I41" i="17"/>
  <c r="E41" i="17"/>
  <c r="L41" i="17"/>
  <c r="H41" i="17"/>
  <c r="D41" i="17"/>
  <c r="M49" i="17"/>
  <c r="I49" i="17"/>
  <c r="E49" i="17"/>
  <c r="L49" i="17"/>
  <c r="H49" i="17"/>
  <c r="D49" i="17"/>
  <c r="M27" i="17"/>
  <c r="I27" i="17"/>
  <c r="E27" i="17"/>
  <c r="L27" i="17"/>
  <c r="H27" i="17"/>
  <c r="D27" i="17"/>
  <c r="M31" i="17"/>
  <c r="I31" i="17"/>
  <c r="E31" i="17"/>
  <c r="L31" i="17"/>
  <c r="H31" i="17"/>
  <c r="D31" i="17"/>
  <c r="M35" i="17"/>
  <c r="I35" i="17"/>
  <c r="E35" i="17"/>
  <c r="L35" i="17"/>
  <c r="H35" i="17"/>
  <c r="D35" i="17"/>
  <c r="M39" i="17"/>
  <c r="I39" i="17"/>
  <c r="E39" i="17"/>
  <c r="L39" i="17"/>
  <c r="H39" i="17"/>
  <c r="D39" i="17"/>
  <c r="M43" i="17"/>
  <c r="I43" i="17"/>
  <c r="E43" i="17"/>
  <c r="L43" i="17"/>
  <c r="H43" i="17"/>
  <c r="D43" i="17"/>
  <c r="M47" i="17"/>
  <c r="I47" i="17"/>
  <c r="E47" i="17"/>
  <c r="L47" i="17"/>
  <c r="H47" i="17"/>
  <c r="D47" i="17"/>
  <c r="N51" i="17"/>
  <c r="J51" i="17"/>
  <c r="F51" i="17"/>
  <c r="M51" i="17"/>
  <c r="I51" i="17"/>
  <c r="E51" i="17"/>
  <c r="F15" i="17"/>
  <c r="J15" i="17"/>
  <c r="F18" i="17"/>
  <c r="J18" i="17"/>
  <c r="F19" i="17"/>
  <c r="J19" i="17"/>
  <c r="F22" i="17"/>
  <c r="J22" i="17"/>
  <c r="F23" i="17"/>
  <c r="J23" i="17"/>
  <c r="O23" i="17"/>
  <c r="K25" i="17"/>
  <c r="G26" i="17"/>
  <c r="O26" i="17"/>
  <c r="K27" i="17"/>
  <c r="K29" i="17"/>
  <c r="G30" i="17"/>
  <c r="O30" i="17"/>
  <c r="K31" i="17"/>
  <c r="K33" i="17"/>
  <c r="G34" i="17"/>
  <c r="O34" i="17"/>
  <c r="K35" i="17"/>
  <c r="K37" i="17"/>
  <c r="G38" i="17"/>
  <c r="O38" i="17"/>
  <c r="K39" i="17"/>
  <c r="K41" i="17"/>
  <c r="G42" i="17"/>
  <c r="O42" i="17"/>
  <c r="K43" i="17"/>
  <c r="K45" i="17"/>
  <c r="G46" i="17"/>
  <c r="O46" i="17"/>
  <c r="K47" i="17"/>
  <c r="K49" i="17"/>
  <c r="G50" i="17"/>
  <c r="D51" i="17"/>
  <c r="L51" i="17"/>
  <c r="B5" i="12"/>
  <c r="B20" i="16"/>
  <c r="D20" i="16" s="1"/>
  <c r="B32" i="16"/>
  <c r="D32" i="16" s="1"/>
  <c r="B16" i="16"/>
  <c r="D16" i="16" s="1"/>
  <c r="B36" i="16"/>
  <c r="D36" i="16" s="1"/>
  <c r="B28" i="16"/>
  <c r="D28" i="16" s="1"/>
  <c r="B12" i="16"/>
  <c r="D12" i="16" s="1"/>
  <c r="B24" i="16"/>
  <c r="D24" i="16" s="1"/>
  <c r="D8" i="16"/>
  <c r="B35" i="16"/>
  <c r="B31" i="16"/>
  <c r="B27" i="16"/>
  <c r="B23" i="16"/>
  <c r="B19" i="16"/>
  <c r="B15" i="16"/>
  <c r="B11" i="16"/>
  <c r="B7" i="16"/>
  <c r="E7" i="16" s="1"/>
  <c r="B34" i="16"/>
  <c r="B30" i="16"/>
  <c r="B26" i="16"/>
  <c r="B22" i="16"/>
  <c r="B18" i="16"/>
  <c r="B14" i="16"/>
  <c r="B10" i="16"/>
  <c r="B37" i="16"/>
  <c r="B33" i="16"/>
  <c r="B29" i="16"/>
  <c r="B25" i="16"/>
  <c r="B21" i="16"/>
  <c r="B17" i="16"/>
  <c r="B13" i="16"/>
  <c r="B9" i="16"/>
  <c r="C42" i="9"/>
  <c r="C43" i="9"/>
  <c r="C44" i="9"/>
  <c r="C45" i="9"/>
  <c r="C46" i="9"/>
  <c r="C47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11" i="9"/>
  <c r="C5" i="9"/>
  <c r="C6" i="9"/>
  <c r="C7" i="9"/>
  <c r="C8" i="9"/>
  <c r="C9" i="9"/>
  <c r="C4" i="9"/>
  <c r="E20" i="16" l="1"/>
  <c r="N11" i="17"/>
  <c r="J11" i="17"/>
  <c r="F11" i="17"/>
  <c r="G52" i="17"/>
  <c r="O52" i="17"/>
  <c r="I11" i="17"/>
  <c r="N53" i="17"/>
  <c r="K52" i="17"/>
  <c r="N52" i="17"/>
  <c r="G11" i="17"/>
  <c r="M52" i="17"/>
  <c r="H52" i="17"/>
  <c r="D11" i="17"/>
  <c r="I52" i="17"/>
  <c r="D52" i="17"/>
  <c r="O11" i="17"/>
  <c r="M11" i="17"/>
  <c r="J52" i="17"/>
  <c r="J53" i="17" s="1"/>
  <c r="E52" i="17"/>
  <c r="E53" i="17" s="1"/>
  <c r="L11" i="17"/>
  <c r="K11" i="17"/>
  <c r="F52" i="17"/>
  <c r="F53" i="17" s="1"/>
  <c r="L52" i="17"/>
  <c r="H11" i="17"/>
  <c r="H53" i="17" s="1"/>
  <c r="E28" i="16"/>
  <c r="E24" i="16"/>
  <c r="E32" i="16"/>
  <c r="E16" i="16"/>
  <c r="E8" i="16"/>
  <c r="E36" i="16"/>
  <c r="E22" i="16"/>
  <c r="D22" i="16"/>
  <c r="E23" i="16"/>
  <c r="D23" i="16"/>
  <c r="E13" i="16"/>
  <c r="D13" i="16"/>
  <c r="E29" i="16"/>
  <c r="D29" i="16"/>
  <c r="D10" i="16"/>
  <c r="E10" i="16"/>
  <c r="D26" i="16"/>
  <c r="E26" i="16"/>
  <c r="E11" i="16"/>
  <c r="D11" i="16"/>
  <c r="E27" i="16"/>
  <c r="D27" i="16"/>
  <c r="D9" i="16"/>
  <c r="E9" i="16"/>
  <c r="E17" i="16"/>
  <c r="D17" i="16"/>
  <c r="E33" i="16"/>
  <c r="D33" i="16"/>
  <c r="D14" i="16"/>
  <c r="E14" i="16"/>
  <c r="D30" i="16"/>
  <c r="E30" i="16"/>
  <c r="D15" i="16"/>
  <c r="E15" i="16"/>
  <c r="D31" i="16"/>
  <c r="E31" i="16"/>
  <c r="D25" i="16"/>
  <c r="E25" i="16"/>
  <c r="D7" i="16"/>
  <c r="F7" i="16" s="1"/>
  <c r="D21" i="16"/>
  <c r="E21" i="16"/>
  <c r="D37" i="16"/>
  <c r="E37" i="16"/>
  <c r="E18" i="16"/>
  <c r="D18" i="16"/>
  <c r="E34" i="16"/>
  <c r="D34" i="16"/>
  <c r="D19" i="16"/>
  <c r="E19" i="16"/>
  <c r="D35" i="16"/>
  <c r="E35" i="16"/>
  <c r="B14" i="3"/>
  <c r="G53" i="17" l="1"/>
  <c r="L53" i="17"/>
  <c r="O53" i="17"/>
  <c r="K53" i="17"/>
  <c r="M53" i="17"/>
  <c r="D53" i="17"/>
  <c r="I53" i="17"/>
  <c r="F8" i="16"/>
  <c r="F9" i="16" s="1"/>
  <c r="F10" i="16" s="1"/>
  <c r="F11" i="16" s="1"/>
  <c r="L14" i="3"/>
  <c r="J14" i="3"/>
  <c r="H14" i="3"/>
  <c r="F14" i="3"/>
  <c r="D14" i="3"/>
  <c r="E12" i="4" l="1"/>
  <c r="D12" i="4"/>
  <c r="C17" i="4" l="1"/>
  <c r="C16" i="4"/>
  <c r="C48" i="5"/>
  <c r="C12" i="4"/>
  <c r="C14" i="4" s="1"/>
  <c r="M32" i="2" l="1"/>
  <c r="L32" i="2"/>
  <c r="K32" i="2"/>
  <c r="J32" i="2"/>
  <c r="I32" i="2"/>
  <c r="H32" i="2"/>
  <c r="G32" i="2"/>
  <c r="F32" i="2"/>
  <c r="E32" i="2"/>
  <c r="D32" i="2"/>
  <c r="C32" i="2"/>
  <c r="B32" i="2"/>
  <c r="M8" i="2"/>
  <c r="M33" i="2" s="1"/>
  <c r="L8" i="2"/>
  <c r="K8" i="2"/>
  <c r="K33" i="2" s="1"/>
  <c r="J8" i="2"/>
  <c r="I8" i="2"/>
  <c r="I33" i="2" s="1"/>
  <c r="H8" i="2"/>
  <c r="H33" i="2" s="1"/>
  <c r="G8" i="2"/>
  <c r="G33" i="2" s="1"/>
  <c r="F8" i="2"/>
  <c r="F33" i="2" s="1"/>
  <c r="E8" i="2"/>
  <c r="E33" i="2" s="1"/>
  <c r="D8" i="2"/>
  <c r="C8" i="2"/>
  <c r="C33" i="2" s="1"/>
  <c r="B8" i="2"/>
  <c r="C32" i="3"/>
  <c r="D32" i="3"/>
  <c r="E32" i="3"/>
  <c r="F32" i="3"/>
  <c r="G32" i="3"/>
  <c r="H32" i="3"/>
  <c r="I32" i="3"/>
  <c r="J32" i="3"/>
  <c r="K32" i="3"/>
  <c r="L32" i="3"/>
  <c r="M32" i="3"/>
  <c r="B32" i="3"/>
  <c r="C8" i="3"/>
  <c r="D8" i="3"/>
  <c r="E8" i="3"/>
  <c r="E33" i="3" s="1"/>
  <c r="F8" i="3"/>
  <c r="G8" i="3"/>
  <c r="H8" i="3"/>
  <c r="I8" i="3"/>
  <c r="I33" i="3" s="1"/>
  <c r="J8" i="3"/>
  <c r="K8" i="3"/>
  <c r="L8" i="3"/>
  <c r="M8" i="3"/>
  <c r="B8" i="3"/>
  <c r="L33" i="2" l="1"/>
  <c r="B33" i="2"/>
  <c r="M33" i="3"/>
  <c r="L33" i="3"/>
  <c r="J33" i="3"/>
  <c r="H33" i="3"/>
  <c r="F33" i="3"/>
  <c r="J33" i="2"/>
  <c r="C33" i="3"/>
  <c r="C35" i="3" s="1"/>
  <c r="C37" i="3" s="1"/>
  <c r="E34" i="3" s="1"/>
  <c r="E35" i="3" s="1"/>
  <c r="E37" i="3" s="1"/>
  <c r="G34" i="3" s="1"/>
  <c r="D33" i="2"/>
  <c r="K33" i="3"/>
  <c r="G33" i="3"/>
  <c r="D33" i="3"/>
  <c r="B33" i="3"/>
  <c r="B35" i="3" s="1"/>
  <c r="B37" i="3" s="1"/>
  <c r="G35" i="3" l="1"/>
  <c r="G37" i="3" s="1"/>
  <c r="I34" i="3" s="1"/>
  <c r="I35" i="3" s="1"/>
  <c r="I37" i="3" s="1"/>
  <c r="K34" i="3" s="1"/>
  <c r="K35" i="3" s="1"/>
  <c r="K37" i="3" s="1"/>
  <c r="M34" i="3" s="1"/>
  <c r="M35" i="3" s="1"/>
  <c r="M37" i="3" s="1"/>
  <c r="C34" i="2" s="1"/>
  <c r="C35" i="2" s="1"/>
  <c r="C37" i="2" s="1"/>
  <c r="E34" i="2" s="1"/>
  <c r="E35" i="2" s="1"/>
  <c r="E37" i="2" s="1"/>
  <c r="G34" i="2" s="1"/>
  <c r="G35" i="2" s="1"/>
  <c r="G37" i="2" s="1"/>
  <c r="I34" i="2" s="1"/>
  <c r="I35" i="2" s="1"/>
  <c r="I37" i="2" s="1"/>
  <c r="K34" i="2" s="1"/>
  <c r="K35" i="2" s="1"/>
  <c r="K37" i="2" s="1"/>
  <c r="M34" i="2" s="1"/>
  <c r="M35" i="2" s="1"/>
  <c r="M37" i="2" s="1"/>
  <c r="D34" i="3"/>
  <c r="D35" i="3" s="1"/>
  <c r="D37" i="3" s="1"/>
  <c r="F34" i="3" s="1"/>
  <c r="F35" i="3" s="1"/>
  <c r="F37" i="3" s="1"/>
  <c r="H34" i="3" s="1"/>
  <c r="H35" i="3" s="1"/>
  <c r="H37" i="3" s="1"/>
  <c r="J34" i="3" s="1"/>
  <c r="J35" i="3" s="1"/>
  <c r="J37" i="3" s="1"/>
  <c r="L34" i="3" s="1"/>
  <c r="L35" i="3" s="1"/>
  <c r="L37" i="3" s="1"/>
  <c r="B34" i="2" s="1"/>
  <c r="B35" i="2" s="1"/>
  <c r="B37" i="2" s="1"/>
  <c r="D34" i="2" s="1"/>
  <c r="D35" i="2" s="1"/>
  <c r="D37" i="2" s="1"/>
  <c r="F34" i="2" s="1"/>
  <c r="F35" i="2" s="1"/>
  <c r="F37" i="2" s="1"/>
  <c r="H34" i="2" s="1"/>
  <c r="H35" i="2" s="1"/>
  <c r="H37" i="2" s="1"/>
  <c r="J34" i="2" s="1"/>
  <c r="J35" i="2" s="1"/>
  <c r="J37" i="2" s="1"/>
  <c r="L34" i="2" s="1"/>
  <c r="L35" i="2" s="1"/>
  <c r="L37" i="2" s="1"/>
  <c r="E12" i="16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</calcChain>
</file>

<file path=xl/sharedStrings.xml><?xml version="1.0" encoding="utf-8"?>
<sst xmlns="http://purl.oclc.org/ooxml/spreadsheetml/main" count="371" uniqueCount="214">
  <si>
    <t>ENTRADAS</t>
  </si>
  <si>
    <t>Fornecedores</t>
  </si>
  <si>
    <t>Folha de pagamento</t>
  </si>
  <si>
    <t>INSS a recolher</t>
  </si>
  <si>
    <t>FGTS</t>
  </si>
  <si>
    <t>Impostos s/ vendas</t>
  </si>
  <si>
    <t>Aluguéis</t>
  </si>
  <si>
    <t>Energia elétrica</t>
  </si>
  <si>
    <t>Telefone</t>
  </si>
  <si>
    <t>Serviços contabilidade</t>
  </si>
  <si>
    <t>Combustíveis</t>
  </si>
  <si>
    <t>Manut. de veículos</t>
  </si>
  <si>
    <t>Manutenção fábrica</t>
  </si>
  <si>
    <t>Despesas diversas</t>
  </si>
  <si>
    <t>Férias</t>
  </si>
  <si>
    <t>13º salário</t>
  </si>
  <si>
    <t>Verbas para rescisão</t>
  </si>
  <si>
    <t>Empréstimos bancários</t>
  </si>
  <si>
    <t>Financiamentos equip.</t>
  </si>
  <si>
    <t>Despesas financeiras</t>
  </si>
  <si>
    <t>Previsão de recebimento vendas</t>
  </si>
  <si>
    <t>Outros recebimentos</t>
  </si>
  <si>
    <t>TOTAL DAS ENTRADAS</t>
  </si>
  <si>
    <t>SAÍDAS</t>
  </si>
  <si>
    <t>Retiradas sócios</t>
  </si>
  <si>
    <t>Pagamento novos empréstimos</t>
  </si>
  <si>
    <t>TOTAL DAS SAÍDAS</t>
  </si>
  <si>
    <t>1 (ENTRADAS - SAÍDAS)</t>
  </si>
  <si>
    <t>2 SALDO ANTERIOR</t>
  </si>
  <si>
    <t>4 NECESSIDADE EMPRÉSTIMOS</t>
  </si>
  <si>
    <t>5 SALDO FINAL (3 + 4)</t>
  </si>
  <si>
    <t>Previsão</t>
  </si>
  <si>
    <t>Realizado</t>
  </si>
  <si>
    <t>PLANILHA DE FLUXO DE CAIXA</t>
  </si>
  <si>
    <t>3 SALDO ACUMULADO (1 + 2 )</t>
  </si>
  <si>
    <t>Outros pagamentos</t>
  </si>
  <si>
    <t>Contas a receber-vendas realizadas</t>
  </si>
  <si>
    <t>CONTAS A RECEBER - ALUGUEL KITNET</t>
  </si>
  <si>
    <t>DIA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</si>
  <si>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</si>
  <si>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</si>
  <si>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</si>
  <si>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</si>
  <si>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</si>
  <si>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</si>
  <si>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</si>
  <si>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</si>
  <si>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</si>
  <si>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</si>
  <si>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NOBEMBRO</t>
  </si>
  <si>
    <t>DEZEMBRO</t>
  </si>
  <si>
    <t>ALUGUEL ANDREZA</t>
  </si>
  <si>
    <t xml:space="preserve">DESCRICAO </t>
  </si>
  <si>
    <t>ALUGUEL MARIA CLARA</t>
  </si>
  <si>
    <t>ALUGUEL ELLEN</t>
  </si>
  <si>
    <t>ALUGUEL MACIEL</t>
  </si>
  <si>
    <t>ALUGUEL ANA 1 PARC</t>
  </si>
  <si>
    <t>ALUGUEL ANA 2 PARC</t>
  </si>
  <si>
    <t>ALUGUEL ANDRESSA</t>
  </si>
  <si>
    <t>ALUGUEL ANA CLAUDIA</t>
  </si>
  <si>
    <t>ALUGUEL AUGUSTO CESAR</t>
  </si>
  <si>
    <t>TOTAIS</t>
  </si>
  <si>
    <t>A RECEBER     (R$)</t>
  </si>
  <si>
    <t>CONTAS A PAGAR -  KITNET</t>
  </si>
  <si>
    <t>LUZ KITNET</t>
  </si>
  <si>
    <t>AGUA KITNET</t>
  </si>
  <si>
    <t>INTERNET KITNET</t>
  </si>
  <si>
    <t>A PAGAR     (R$)</t>
  </si>
  <si>
    <t>CARTAO CAIXA - PRO LABORE</t>
  </si>
  <si>
    <t>COND BURITI - PRO LABORE</t>
  </si>
  <si>
    <t>CARTAO AME - PRO LABORE</t>
  </si>
  <si>
    <t>NETIFLIX - PRO LABORE</t>
  </si>
  <si>
    <t>LUZ BURITI  - PRO LABORE</t>
  </si>
  <si>
    <t>AGUA BURITI  - PRO LABORE</t>
  </si>
  <si>
    <t>INTERNET BURITI  - PRO LABORE</t>
  </si>
  <si>
    <t>CLARO  - PRO LABORE</t>
  </si>
  <si>
    <t>REC.CP MAR</t>
  </si>
  <si>
    <t>REC.CP MAE</t>
  </si>
  <si>
    <t>TOTAL 2022- CONTAS</t>
  </si>
  <si>
    <t>MAR</t>
  </si>
  <si>
    <t>MAE</t>
  </si>
  <si>
    <t>SEGURO DE VIDA DER  - PRO LABORE</t>
  </si>
  <si>
    <t>SEGURO DE VIDA MAR- PRO LABORE</t>
  </si>
  <si>
    <t>PRESTACAO APT PARC 233   - PRO LABORE</t>
  </si>
  <si>
    <t>PRESTACAO APT  PARC 232- PRO LABORE</t>
  </si>
  <si>
    <t>GAS  - PRO LABORE</t>
  </si>
  <si>
    <t>CAFU  - PRO LABORE</t>
  </si>
  <si>
    <t>AGUA TOLENDAL  - PRO LABORE</t>
  </si>
  <si>
    <t>ENEL TOLENDAL -  PRO LABORE</t>
  </si>
  <si>
    <t>COLIRIO DIGBY - PRO LABORE</t>
  </si>
  <si>
    <t>MEI MAE-  - PRO LABORE</t>
  </si>
  <si>
    <t>IPTU KITNET</t>
  </si>
  <si>
    <t>BOLETO TOLENDAL 3/3</t>
  </si>
  <si>
    <t>PRO-LABORE MAE</t>
  </si>
  <si>
    <t>MEI MARGARETH- PRO LABORE</t>
  </si>
  <si>
    <t>IPTU BURITI -  PRO LABORE</t>
  </si>
  <si>
    <t>IPVA AGILE - PRO LABORE</t>
  </si>
  <si>
    <t>EMPRESTIMO DERLON</t>
  </si>
  <si>
    <t>GASOLINA</t>
  </si>
  <si>
    <t>EMPRESTIMO</t>
  </si>
  <si>
    <t>Obs: aqui no fluxo de caixa e que se percebe a quantia real de seu disponivel circulante para financiamento e novas atividades.</t>
  </si>
  <si>
    <t>As atividades do porte financeiro tem como base a analise do balanco patrimonial ,mas principalmente o do fluxo de caixa.</t>
  </si>
  <si>
    <t>Com as informacoes do fluxo de caixa o empresario pode elaborar a:</t>
  </si>
  <si>
    <t>1-estrutura gerencial de resultados</t>
  </si>
  <si>
    <t>2-a analise de sensibilidade</t>
  </si>
  <si>
    <t>3-calcular a rentabilidade</t>
  </si>
  <si>
    <t>4-a lucratividade</t>
  </si>
  <si>
    <t>5- o ponto de equilibrio</t>
  </si>
  <si>
    <t>6- o prazo de retorno do investimento</t>
  </si>
  <si>
    <t>RESULTADO NEGATITO NO FLUXO DE CAIXA PODE SER:</t>
  </si>
  <si>
    <t>PREJUIZO</t>
  </si>
  <si>
    <t>IMPREVISTO</t>
  </si>
  <si>
    <t>FALHA NO PLANEJAMENTO</t>
  </si>
  <si>
    <t>Telefone/internet</t>
  </si>
  <si>
    <t>Despesas diversas - agua</t>
  </si>
  <si>
    <t>PLANILHA DE FLUXO DE CAIXA - 2022</t>
  </si>
  <si>
    <t>Impostos s/ vendas - IPTU</t>
  </si>
  <si>
    <t>Despesas</t>
  </si>
  <si>
    <t>Data</t>
  </si>
  <si>
    <t>Resultado</t>
  </si>
  <si>
    <t>Fluxo de caixa</t>
  </si>
  <si>
    <t>Entrada</t>
  </si>
  <si>
    <t>Tipos de recebimento</t>
  </si>
  <si>
    <t>DEPOSITO CP MAE</t>
  </si>
  <si>
    <t>DEPOSITO CP DERLON</t>
  </si>
  <si>
    <t>CARTAO ALIMENTACAO</t>
  </si>
  <si>
    <t>CARTAO DE CREDITO</t>
  </si>
  <si>
    <t>Saidas</t>
  </si>
  <si>
    <t>Descricao</t>
  </si>
  <si>
    <t>Entradas</t>
  </si>
  <si>
    <t>TAXA DE JUROS</t>
  </si>
  <si>
    <t>MARMITAS</t>
  </si>
  <si>
    <t>MATERIAIS MANUTENCAO KITNET</t>
  </si>
  <si>
    <t>RACAO CACHORROS</t>
  </si>
  <si>
    <t>REMEDIOS CACHORROS</t>
  </si>
  <si>
    <t xml:space="preserve">CARTAO AME </t>
  </si>
  <si>
    <t>CARTAO CAIXA</t>
  </si>
  <si>
    <t>COND BURITI</t>
  </si>
  <si>
    <t xml:space="preserve">AGUA BURITI  </t>
  </si>
  <si>
    <t xml:space="preserve">LUZ BURITI  </t>
  </si>
  <si>
    <t>GAS</t>
  </si>
  <si>
    <t>MAO DE OBRA MANUTENCAO KITNET</t>
  </si>
  <si>
    <t>MAO DE OBRA MANUTNECAO APTO BURITI</t>
  </si>
  <si>
    <t>PRESTACAO APT PARC</t>
  </si>
  <si>
    <t>SEGURO KITNET</t>
  </si>
  <si>
    <t>SEGURO DE VIDA</t>
  </si>
  <si>
    <t>SEGURO APT BURITI</t>
  </si>
  <si>
    <t>SEGURO EMPRESTIMO</t>
  </si>
  <si>
    <t xml:space="preserve">EMPRESTIMO </t>
  </si>
  <si>
    <t>IPTU</t>
  </si>
  <si>
    <t>IPVA</t>
  </si>
  <si>
    <t>MEI</t>
  </si>
  <si>
    <t>AJUDAS FINANCEIRAS</t>
  </si>
  <si>
    <t>COMISSAO - MANUTENCAO KITNET</t>
  </si>
  <si>
    <t>ALIMENTACAO</t>
  </si>
  <si>
    <t>MANUTENCAO CARRO</t>
  </si>
  <si>
    <t>GASOLINA VIAGEM</t>
  </si>
  <si>
    <t>SALAO</t>
  </si>
  <si>
    <t>LAZER</t>
  </si>
  <si>
    <t>LOJAS</t>
  </si>
  <si>
    <t>ENERGIA KITNET</t>
  </si>
  <si>
    <t>Tipo</t>
  </si>
  <si>
    <t>Valor Bruto</t>
  </si>
  <si>
    <t>Taxa desconto</t>
  </si>
  <si>
    <t>Valor liquido</t>
  </si>
  <si>
    <t>Prazo para execucao</t>
  </si>
  <si>
    <t>3 - DEPOSITO CP DERLON</t>
  </si>
  <si>
    <t>Cod.</t>
  </si>
  <si>
    <t>1 - DEPOSITO CP MAE</t>
  </si>
  <si>
    <t>4 - CARTAO ALIMENTACAO</t>
  </si>
  <si>
    <t>Dia do faturamento da venda ou do gasto</t>
  </si>
  <si>
    <t>Data recebimento do credito  ou vencimento da fatura</t>
  </si>
  <si>
    <t>Vendas Liquidas</t>
  </si>
  <si>
    <t>CAIXA</t>
  </si>
  <si>
    <t>CAIXA LIQUIDO</t>
  </si>
  <si>
    <t>SALDO DE CAIXA</t>
  </si>
  <si>
    <t>ANO</t>
  </si>
  <si>
    <t>MÊS</t>
  </si>
  <si>
    <t>CAIXA2</t>
  </si>
  <si>
    <t>Mês</t>
  </si>
  <si>
    <t>Obs</t>
  </si>
  <si>
    <t>Saldo inical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</si>
  <si>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</si>
  <si>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</si>
  <si>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</si>
  <si>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</si>
  <si>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</si>
  <si>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</si>
  <si>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</si>
  <si>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</si>
  <si>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</si>
  <si>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</si>
  <si>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</si>
  <si>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</si>
  <si>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 Liquidas</t>
  </si>
  <si>
    <t>DEPOSITO CP MARGARETH</t>
  </si>
  <si>
    <t>Despesas Gerais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</si>
  <si>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</si>
  <si>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</si>
  <si>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</si>
  <si>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</si>
  <si>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</si>
  <si>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</si>
  <si>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</si>
  <si>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</si>
  <si>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</si>
  <si>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</si>
  <si>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</si>
  <si>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</si>
  <si>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</t>
  </si>
  <si>
    <t>Saldo</t>
  </si>
  <si>
    <t>2 - DEPOSITO CP MARGARETH</t>
  </si>
  <si>
    <t>Total</t>
  </si>
  <si>
    <t>REGIME DE CAIXA - mesal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</si>
</sst>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&quot;R$&quot;\ 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2" fillId="3" borderId="10" xfId="0" applyFont="1" applyFill="1" applyBorder="1"/>
    <xf numFmtId="0" fontId="2" fillId="3" borderId="16" xfId="0" applyFont="1" applyFill="1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2" fillId="4" borderId="10" xfId="0" applyFont="1" applyFill="1" applyBorder="1" applyProtection="1"/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4" fontId="0" fillId="3" borderId="11" xfId="1" applyNumberFormat="1" applyFont="1" applyFill="1" applyBorder="1"/>
    <xf numFmtId="4" fontId="0" fillId="0" borderId="1" xfId="1" applyNumberFormat="1" applyFont="1" applyBorder="1" applyProtection="1">
      <protection locked="0"/>
    </xf>
    <xf numFmtId="4" fontId="0" fillId="0" borderId="6" xfId="1" applyNumberFormat="1" applyFont="1" applyBorder="1" applyProtection="1">
      <protection locked="0"/>
    </xf>
    <xf numFmtId="4" fontId="0" fillId="0" borderId="8" xfId="1" applyNumberFormat="1" applyFont="1" applyBorder="1" applyProtection="1">
      <protection locked="0"/>
    </xf>
    <xf numFmtId="4" fontId="0" fillId="0" borderId="9" xfId="1" applyNumberFormat="1" applyFont="1" applyBorder="1" applyProtection="1">
      <protection locked="0"/>
    </xf>
    <xf numFmtId="4" fontId="0" fillId="0" borderId="14" xfId="1" applyNumberFormat="1" applyFont="1" applyBorder="1" applyProtection="1">
      <protection locked="0"/>
    </xf>
    <xf numFmtId="4" fontId="0" fillId="0" borderId="15" xfId="1" applyNumberFormat="1" applyFont="1" applyBorder="1" applyProtection="1">
      <protection locked="0"/>
    </xf>
    <xf numFmtId="4" fontId="0" fillId="3" borderId="12" xfId="1" applyNumberFormat="1" applyFont="1" applyFill="1" applyBorder="1"/>
    <xf numFmtId="4" fontId="0" fillId="4" borderId="11" xfId="1" applyNumberFormat="1" applyFont="1" applyFill="1" applyBorder="1" applyProtection="1">
      <protection locked="0"/>
    </xf>
    <xf numFmtId="4" fontId="0" fillId="3" borderId="11" xfId="1" applyNumberFormat="1" applyFont="1" applyFill="1" applyBorder="1" applyProtection="1"/>
    <xf numFmtId="4" fontId="0" fillId="3" borderId="12" xfId="1" applyNumberFormat="1" applyFont="1" applyFill="1" applyBorder="1" applyProtection="1"/>
    <xf numFmtId="4" fontId="0" fillId="4" borderId="12" xfId="1" applyNumberFormat="1" applyFont="1" applyFill="1" applyBorder="1" applyProtection="1">
      <protection locked="0"/>
    </xf>
    <xf numFmtId="4" fontId="0" fillId="3" borderId="17" xfId="1" applyNumberFormat="1" applyFont="1" applyFill="1" applyBorder="1"/>
    <xf numFmtId="4" fontId="0" fillId="3" borderId="18" xfId="1" applyNumberFormat="1" applyFont="1" applyFill="1" applyBorder="1"/>
    <xf numFmtId="164" fontId="0" fillId="0" borderId="1" xfId="1" applyNumberFormat="1" applyFont="1" applyBorder="1" applyProtection="1">
      <protection locked="0"/>
    </xf>
    <xf numFmtId="164" fontId="0" fillId="0" borderId="6" xfId="1" applyNumberFormat="1" applyFont="1" applyBorder="1" applyProtection="1">
      <protection locked="0"/>
    </xf>
    <xf numFmtId="164" fontId="0" fillId="0" borderId="8" xfId="1" applyNumberFormat="1" applyFont="1" applyBorder="1" applyProtection="1">
      <protection locked="0"/>
    </xf>
    <xf numFmtId="164" fontId="0" fillId="0" borderId="9" xfId="1" applyNumberFormat="1" applyFont="1" applyBorder="1" applyProtection="1">
      <protection locked="0"/>
    </xf>
    <xf numFmtId="164" fontId="0" fillId="3" borderId="11" xfId="1" applyNumberFormat="1" applyFont="1" applyFill="1" applyBorder="1"/>
    <xf numFmtId="164" fontId="0" fillId="0" borderId="14" xfId="1" applyNumberFormat="1" applyFont="1" applyBorder="1" applyProtection="1">
      <protection locked="0"/>
    </xf>
    <xf numFmtId="164" fontId="0" fillId="0" borderId="15" xfId="1" applyNumberFormat="1" applyFont="1" applyBorder="1" applyProtection="1">
      <protection locked="0"/>
    </xf>
    <xf numFmtId="164" fontId="0" fillId="3" borderId="12" xfId="1" applyNumberFormat="1" applyFont="1" applyFill="1" applyBorder="1"/>
    <xf numFmtId="164" fontId="0" fillId="3" borderId="11" xfId="1" applyNumberFormat="1" applyFont="1" applyFill="1" applyBorder="1" applyProtection="1">
      <protection locked="0"/>
    </xf>
    <xf numFmtId="164" fontId="0" fillId="3" borderId="11" xfId="1" applyNumberFormat="1" applyFont="1" applyFill="1" applyBorder="1" applyProtection="1"/>
    <xf numFmtId="164" fontId="0" fillId="3" borderId="12" xfId="1" applyNumberFormat="1" applyFont="1" applyFill="1" applyBorder="1" applyProtection="1"/>
    <xf numFmtId="164" fontId="0" fillId="4" borderId="11" xfId="1" applyNumberFormat="1" applyFont="1" applyFill="1" applyBorder="1" applyProtection="1">
      <protection locked="0"/>
    </xf>
    <xf numFmtId="164" fontId="0" fillId="4" borderId="12" xfId="1" applyNumberFormat="1" applyFont="1" applyFill="1" applyBorder="1" applyProtection="1">
      <protection locked="0"/>
    </xf>
    <xf numFmtId="164" fontId="0" fillId="3" borderId="17" xfId="1" applyNumberFormat="1" applyFont="1" applyFill="1" applyBorder="1"/>
    <xf numFmtId="164" fontId="0" fillId="3" borderId="18" xfId="1" applyNumberFormat="1" applyFont="1" applyFill="1" applyBorder="1"/>
    <xf numFmtId="0" fontId="2" fillId="3" borderId="2" xfId="0" applyFont="1" applyFill="1" applyBorder="1" applyProtection="1"/>
    <xf numFmtId="4" fontId="0" fillId="3" borderId="3" xfId="1" applyNumberFormat="1" applyFont="1" applyFill="1" applyBorder="1" applyProtection="1"/>
    <xf numFmtId="4" fontId="0" fillId="3" borderId="4" xfId="1" applyNumberFormat="1" applyFont="1" applyFill="1" applyBorder="1" applyProtection="1"/>
    <xf numFmtId="49" fontId="0" fillId="0" borderId="5" xfId="0" applyNumberFormat="1" applyBorder="1" applyAlignment="1" applyProtection="1">
      <alignment horizontal="left"/>
      <protection locked="0"/>
    </xf>
    <xf numFmtId="49" fontId="0" fillId="0" borderId="13" xfId="0" applyNumberFormat="1" applyBorder="1" applyAlignment="1" applyProtection="1">
      <alignment horizontal="left"/>
      <protection locked="0"/>
    </xf>
    <xf numFmtId="49" fontId="0" fillId="0" borderId="7" xfId="0" applyNumberFormat="1" applyBorder="1" applyAlignment="1" applyProtection="1">
      <alignment horizontal="left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164" fontId="0" fillId="3" borderId="3" xfId="1" applyNumberFormat="1" applyFont="1" applyFill="1" applyBorder="1" applyProtection="1"/>
    <xf numFmtId="164" fontId="0" fillId="3" borderId="4" xfId="1" applyNumberFormat="1" applyFont="1" applyFill="1" applyBorder="1" applyProtection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16" fontId="4" fillId="0" borderId="1" xfId="0" applyNumberFormat="1" applyFont="1" applyBorder="1"/>
    <xf numFmtId="16" fontId="6" fillId="4" borderId="1" xfId="0" applyNumberFormat="1" applyFont="1" applyFill="1" applyBorder="1"/>
    <xf numFmtId="4" fontId="7" fillId="4" borderId="1" xfId="0" applyNumberFormat="1" applyFont="1" applyFill="1" applyBorder="1"/>
    <xf numFmtId="4" fontId="7" fillId="4" borderId="1" xfId="0" applyNumberFormat="1" applyFont="1" applyFill="1" applyBorder="1" applyAlignment="1">
      <alignment horizontal="center"/>
    </xf>
    <xf numFmtId="16" fontId="6" fillId="4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8" fillId="0" borderId="1" xfId="0" applyFont="1" applyBorder="1"/>
    <xf numFmtId="0" fontId="6" fillId="5" borderId="1" xfId="0" applyFont="1" applyFill="1" applyBorder="1"/>
    <xf numFmtId="4" fontId="6" fillId="5" borderId="1" xfId="0" applyNumberFormat="1" applyFont="1" applyFill="1" applyBorder="1"/>
    <xf numFmtId="0" fontId="4" fillId="0" borderId="0" xfId="0" applyFont="1" applyBorder="1"/>
    <xf numFmtId="4" fontId="4" fillId="0" borderId="1" xfId="0" applyNumberFormat="1" applyFont="1" applyBorder="1"/>
    <xf numFmtId="4" fontId="0" fillId="0" borderId="1" xfId="0" applyNumberFormat="1" applyBorder="1"/>
    <xf numFmtId="4" fontId="4" fillId="0" borderId="23" xfId="0" applyNumberFormat="1" applyFont="1" applyBorder="1"/>
    <xf numFmtId="4" fontId="8" fillId="0" borderId="1" xfId="0" applyNumberFormat="1" applyFont="1" applyBorder="1"/>
    <xf numFmtId="0" fontId="5" fillId="0" borderId="1" xfId="0" applyFont="1" applyBorder="1"/>
    <xf numFmtId="4" fontId="6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3" xfId="0" applyFont="1" applyFill="1" applyBorder="1"/>
    <xf numFmtId="4" fontId="0" fillId="0" borderId="1" xfId="0" applyNumberFormat="1" applyFont="1" applyBorder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5" fillId="0" borderId="1" xfId="0" applyFont="1" applyFill="1" applyBorder="1"/>
    <xf numFmtId="14" fontId="0" fillId="0" borderId="1" xfId="0" applyNumberFormat="1" applyBorder="1"/>
    <xf numFmtId="165" fontId="0" fillId="0" borderId="1" xfId="0" applyNumberFormat="1" applyBorder="1"/>
    <xf numFmtId="0" fontId="5" fillId="0" borderId="0" xfId="0" applyFont="1"/>
    <xf numFmtId="165" fontId="0" fillId="0" borderId="1" xfId="0" applyNumberFormat="1" applyBorder="1" applyAlignment="1">
      <alignment horizontal="left"/>
    </xf>
    <xf numFmtId="0" fontId="5" fillId="0" borderId="0" xfId="0" applyFont="1" applyBorder="1"/>
    <xf numFmtId="0" fontId="12" fillId="0" borderId="0" xfId="0" applyFont="1"/>
    <xf numFmtId="0" fontId="13" fillId="7" borderId="0" xfId="0" applyFont="1" applyFill="1" applyBorder="1" applyAlignment="1"/>
    <xf numFmtId="0" fontId="5" fillId="4" borderId="0" xfId="0" applyFont="1" applyFill="1"/>
    <xf numFmtId="0" fontId="13" fillId="6" borderId="0" xfId="0" applyFont="1" applyFill="1"/>
    <xf numFmtId="0" fontId="13" fillId="7" borderId="22" xfId="0" applyFont="1" applyFill="1" applyBorder="1"/>
    <xf numFmtId="0" fontId="5" fillId="0" borderId="22" xfId="0" applyFont="1" applyBorder="1"/>
    <xf numFmtId="0" fontId="5" fillId="0" borderId="22" xfId="0" applyFont="1" applyFill="1" applyBorder="1"/>
    <xf numFmtId="0" fontId="13" fillId="7" borderId="1" xfId="0" applyFont="1" applyFill="1" applyBorder="1" applyAlignment="1"/>
    <xf numFmtId="0" fontId="13" fillId="6" borderId="1" xfId="0" applyFont="1" applyFill="1" applyBorder="1"/>
    <xf numFmtId="0" fontId="6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/>
    <xf numFmtId="14" fontId="0" fillId="0" borderId="22" xfId="0" applyNumberFormat="1" applyBorder="1"/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14" fontId="0" fillId="0" borderId="0" xfId="0" applyNumberFormat="1"/>
    <xf numFmtId="0" fontId="14" fillId="8" borderId="0" xfId="0" applyFont="1" applyFill="1" applyAlignment="1"/>
    <xf numFmtId="0" fontId="11" fillId="0" borderId="0" xfId="0" applyFont="1" applyAlignment="1">
      <alignment horizontal="center"/>
    </xf>
    <xf numFmtId="165" fontId="0" fillId="0" borderId="0" xfId="0" applyNumberFormat="1"/>
    <xf numFmtId="0" fontId="14" fillId="8" borderId="0" xfId="0" applyFont="1" applyFill="1" applyAlignment="1">
      <alignment horizontal="left"/>
    </xf>
    <xf numFmtId="0" fontId="11" fillId="9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16" fillId="11" borderId="0" xfId="0" applyFont="1" applyFill="1" applyAlignment="1">
      <alignment horizontal="left"/>
    </xf>
    <xf numFmtId="0" fontId="0" fillId="0" borderId="1" xfId="0" applyFont="1" applyBorder="1" applyAlignment="1">
      <alignment horizontal="center" vertical="center"/>
    </xf>
    <xf numFmtId="165" fontId="0" fillId="0" borderId="25" xfId="0" applyNumberFormat="1" applyFont="1" applyBorder="1" applyAlignment="1">
      <alignment horizontal="center" vertical="center"/>
    </xf>
    <xf numFmtId="14" fontId="14" fillId="8" borderId="0" xfId="0" applyNumberFormat="1" applyFont="1" applyFill="1" applyAlignment="1">
      <alignment horizontal="left"/>
    </xf>
    <xf numFmtId="14" fontId="16" fillId="11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5" fillId="0" borderId="0" xfId="0" applyFont="1" applyFill="1" applyBorder="1"/>
    <xf numFmtId="0" fontId="0" fillId="0" borderId="1" xfId="0" applyBorder="1" applyAlignment="1"/>
    <xf numFmtId="0" fontId="0" fillId="0" borderId="14" xfId="0" applyBorder="1" applyAlignment="1"/>
    <xf numFmtId="0" fontId="14" fillId="8" borderId="1" xfId="0" applyFont="1" applyFill="1" applyBorder="1" applyAlignment="1"/>
    <xf numFmtId="0" fontId="5" fillId="4" borderId="1" xfId="0" applyFont="1" applyFill="1" applyBorder="1"/>
    <xf numFmtId="0" fontId="5" fillId="0" borderId="23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" fontId="0" fillId="0" borderId="1" xfId="2" applyNumberFormat="1" applyFont="1" applyBorder="1"/>
    <xf numFmtId="0" fontId="0" fillId="0" borderId="1" xfId="0" applyNumberFormat="1" applyBorder="1" applyAlignment="1">
      <alignment horizontal="center"/>
    </xf>
    <xf numFmtId="0" fontId="4" fillId="4" borderId="23" xfId="0" applyFont="1" applyFill="1" applyBorder="1"/>
    <xf numFmtId="165" fontId="4" fillId="0" borderId="1" xfId="0" applyNumberFormat="1" applyFont="1" applyBorder="1"/>
    <xf numFmtId="0" fontId="4" fillId="0" borderId="23" xfId="0" applyFont="1" applyFill="1" applyBorder="1"/>
    <xf numFmtId="0" fontId="5" fillId="0" borderId="28" xfId="0" applyFont="1" applyFill="1" applyBorder="1"/>
    <xf numFmtId="165" fontId="0" fillId="0" borderId="28" xfId="0" applyNumberFormat="1" applyBorder="1"/>
    <xf numFmtId="165" fontId="0" fillId="0" borderId="23" xfId="0" applyNumberFormat="1" applyBorder="1"/>
    <xf numFmtId="0" fontId="5" fillId="10" borderId="23" xfId="0" applyFont="1" applyFill="1" applyBorder="1"/>
    <xf numFmtId="165" fontId="0" fillId="10" borderId="1" xfId="0" applyNumberFormat="1" applyFill="1" applyBorder="1"/>
    <xf numFmtId="0" fontId="5" fillId="6" borderId="23" xfId="0" applyFont="1" applyFill="1" applyBorder="1"/>
    <xf numFmtId="165" fontId="0" fillId="6" borderId="1" xfId="0" applyNumberFormat="1" applyFill="1" applyBorder="1"/>
    <xf numFmtId="0" fontId="0" fillId="12" borderId="0" xfId="0" applyFill="1" applyBorder="1"/>
    <xf numFmtId="0" fontId="5" fillId="12" borderId="0" xfId="0" applyFont="1" applyFill="1" applyBorder="1"/>
    <xf numFmtId="0" fontId="15" fillId="12" borderId="1" xfId="0" applyFont="1" applyFill="1" applyBorder="1" applyAlignment="1"/>
    <xf numFmtId="165" fontId="15" fillId="12" borderId="1" xfId="0" applyNumberFormat="1" applyFont="1" applyFill="1" applyBorder="1" applyAlignment="1"/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9" fillId="0" borderId="2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2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17">
    <dxf>
      <numFmt numFmtId="19" formatCode="dd/mm/yyyy"/>
    </dxf>
    <dxf>
      <numFmt numFmtId="19" formatCode="dd/mm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ables/table1.xml><?xml version="1.0" encoding="utf-8"?>
<table xmlns="http://purl.oclc.org/ooxml/spreadsheetml/main" id="1" name="Tabela1" displayName="Tabela1" ref="A4:I35" totalsRowShown="0" headerRowDxfId="13" headerRowBorderDxfId="12" tableBorderDxfId="11" totalsRowBorderDxfId="10">
  <autoFilter ref="A4:I35"/>
  <tableColumns count="9">
    <tableColumn id="1" name="MÊS" dataDxfId="9">
      <calculatedColumnFormula>MONTH(Tabela1[[#This Row],[Data recebimento do credito  ou vencimento da fatura]])</calculatedColumnFormula>
    </tableColumn>
    <tableColumn id="2" name="Dia do faturamento da venda ou do gasto" dataDxfId="8">
      <calculatedColumnFormula>DATE($C$1,$D$2,1)</calculatedColumnFormula>
    </tableColumn>
    <tableColumn id="3" name="Tipo" dataDxfId="7"/>
    <tableColumn id="4" name="Cod." dataDxfId="6"/>
    <tableColumn id="5" name="Valor Bruto" dataDxfId="5"/>
    <tableColumn id="6" name="Taxa desconto" dataDxfId="4" dataCellStyle="Porcentagem"/>
    <tableColumn id="7" name="Valor liquido" dataDxfId="3">
      <calculatedColumnFormula>Tabela1[[#This Row],[Valor Bruto]]-(Tabela1[[#This Row],[Valor Bruto]]*Tabela1[[#This Row],[Taxa desconto]])</calculatedColumnFormula>
    </tableColumn>
    <tableColumn id="8" name="Prazo para execucao" dataDxfId="2"/>
    <tableColumn id="9" name="Data recebimento do credito  ou vencimento da fatura" dataDxfId="1"/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id="8" name="Tabela8" displayName="Tabela8" ref="A4:G37" totalsRowShown="0">
  <autoFilter ref="A4:G37"/>
  <tableColumns count="7">
    <tableColumn id="1" name="dia"/>
    <tableColumn id="2" name="Data" dataDxfId="0">
      <calculatedColumnFormula>DATE($D$1,$E$2,Tabela8[[#This Row],[dia]])</calculatedColumnFormula>
    </tableColumn>
    <tableColumn id="3" name="Obs"/>
    <tableColumn id="4" name="CAIXA"/>
    <tableColumn id="5" name="CAIXA2"/>
    <tableColumn id="6" name="CAIXA LIQUIDO"/>
    <tableColumn id="7" name="SALDO DE CAIXA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1"/>
  <dimension ref="A1:M54"/>
  <sheetViews>
    <sheetView zoomScale="71" zoomScaleNormal="71" workbookViewId="0">
      <selection activeCell="D19" sqref="D19"/>
    </sheetView>
  </sheetViews>
  <sheetFormatPr defaultRowHeight="15" x14ac:dyDescent="0.25"/>
  <cols>
    <col min="1" max="1" width="32.7109375" style="4" customWidth="1"/>
    <col min="2" max="2" width="13.140625" style="85" customWidth="1"/>
    <col min="3" max="13" width="13.140625" style="4" customWidth="1"/>
    <col min="14" max="16384" width="9.140625" style="4"/>
  </cols>
  <sheetData>
    <row r="1" spans="1:13" ht="26.25" customHeight="1" thickBot="1" x14ac:dyDescent="0.3">
      <c r="A1" s="158" t="s">
        <v>115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s="51" customFormat="1" x14ac:dyDescent="0.25">
      <c r="A2" s="48"/>
      <c r="B2" s="80" t="s">
        <v>31</v>
      </c>
      <c r="C2" s="49" t="s">
        <v>32</v>
      </c>
      <c r="D2" s="49" t="s">
        <v>31</v>
      </c>
      <c r="E2" s="49" t="s">
        <v>32</v>
      </c>
      <c r="F2" s="49" t="s">
        <v>31</v>
      </c>
      <c r="G2" s="49" t="s">
        <v>32</v>
      </c>
      <c r="H2" s="49" t="s">
        <v>31</v>
      </c>
      <c r="I2" s="49" t="s">
        <v>32</v>
      </c>
      <c r="J2" s="49" t="s">
        <v>31</v>
      </c>
      <c r="K2" s="49" t="s">
        <v>32</v>
      </c>
      <c r="L2" s="49" t="s">
        <v>31</v>
      </c>
      <c r="M2" s="50" t="s">
        <v>32</v>
      </c>
    </row>
    <row r="3" spans="1:13" ht="15" customHeight="1" thickBot="1" x14ac:dyDescent="0.3">
      <c r="A3" s="1"/>
      <c r="B3" s="81">
        <v>1</v>
      </c>
      <c r="C3" s="2">
        <v>1</v>
      </c>
      <c r="D3" s="2">
        <v>2</v>
      </c>
      <c r="E3" s="2">
        <v>2</v>
      </c>
      <c r="F3" s="2">
        <v>3</v>
      </c>
      <c r="G3" s="2">
        <v>3</v>
      </c>
      <c r="H3" s="2">
        <v>4</v>
      </c>
      <c r="I3" s="2">
        <v>4</v>
      </c>
      <c r="J3" s="2">
        <v>5</v>
      </c>
      <c r="K3" s="2">
        <v>5</v>
      </c>
      <c r="L3" s="2">
        <v>6</v>
      </c>
      <c r="M3" s="3">
        <v>6</v>
      </c>
    </row>
    <row r="4" spans="1:13" x14ac:dyDescent="0.25">
      <c r="A4" s="10" t="s">
        <v>0</v>
      </c>
      <c r="B4" s="82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s="8" customFormat="1" x14ac:dyDescent="0.25">
      <c r="A5" s="45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s="8" customFormat="1" x14ac:dyDescent="0.25">
      <c r="A6" s="45" t="s">
        <v>36</v>
      </c>
      <c r="B6" s="14">
        <v>8859.4</v>
      </c>
      <c r="C6" s="14"/>
      <c r="D6" s="14">
        <v>8859.4</v>
      </c>
      <c r="E6" s="14"/>
      <c r="F6" s="14">
        <v>8859.4</v>
      </c>
      <c r="G6" s="14"/>
      <c r="H6" s="14">
        <v>8859.4</v>
      </c>
      <c r="I6" s="14"/>
      <c r="J6" s="14">
        <v>8859.4</v>
      </c>
      <c r="K6" s="14"/>
      <c r="L6" s="14">
        <v>8859.4</v>
      </c>
      <c r="M6" s="15"/>
    </row>
    <row r="7" spans="1:13" s="8" customFormat="1" ht="15.75" thickBot="1" x14ac:dyDescent="0.3">
      <c r="A7" s="47" t="s">
        <v>21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15.75" thickBot="1" x14ac:dyDescent="0.3">
      <c r="A8" s="5" t="s">
        <v>22</v>
      </c>
      <c r="B8" s="13">
        <f>SUM(B5:B7)</f>
        <v>8859.4</v>
      </c>
      <c r="C8" s="13">
        <f t="shared" ref="C8:M8" si="0">SUM(C5:C7)</f>
        <v>0</v>
      </c>
      <c r="D8" s="13">
        <f t="shared" si="0"/>
        <v>8859.4</v>
      </c>
      <c r="E8" s="13">
        <f t="shared" si="0"/>
        <v>0</v>
      </c>
      <c r="F8" s="13">
        <f t="shared" si="0"/>
        <v>8859.4</v>
      </c>
      <c r="G8" s="13">
        <f t="shared" si="0"/>
        <v>0</v>
      </c>
      <c r="H8" s="13">
        <f t="shared" si="0"/>
        <v>8859.4</v>
      </c>
      <c r="I8" s="13">
        <f t="shared" si="0"/>
        <v>0</v>
      </c>
      <c r="J8" s="13">
        <f t="shared" si="0"/>
        <v>8859.4</v>
      </c>
      <c r="K8" s="13">
        <f t="shared" si="0"/>
        <v>0</v>
      </c>
      <c r="L8" s="13">
        <f t="shared" si="0"/>
        <v>8859.4</v>
      </c>
      <c r="M8" s="13">
        <f t="shared" si="0"/>
        <v>0</v>
      </c>
    </row>
    <row r="9" spans="1:13" s="7" customFormat="1" x14ac:dyDescent="0.25">
      <c r="A9" s="42" t="s">
        <v>23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4"/>
    </row>
    <row r="10" spans="1:13" s="8" customFormat="1" x14ac:dyDescent="0.25">
      <c r="A10" s="45" t="s">
        <v>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s="8" customFormat="1" x14ac:dyDescent="0.25">
      <c r="A11" s="45" t="s">
        <v>2</v>
      </c>
      <c r="B11" s="14">
        <v>420</v>
      </c>
      <c r="C11" s="14"/>
      <c r="D11" s="14">
        <v>420</v>
      </c>
      <c r="E11" s="14"/>
      <c r="F11" s="14">
        <v>420</v>
      </c>
      <c r="G11" s="14"/>
      <c r="H11" s="14">
        <v>420</v>
      </c>
      <c r="I11" s="14"/>
      <c r="J11" s="14">
        <v>420</v>
      </c>
      <c r="K11" s="14"/>
      <c r="L11" s="14">
        <v>420</v>
      </c>
      <c r="M11" s="15"/>
    </row>
    <row r="12" spans="1:13" s="8" customFormat="1" x14ac:dyDescent="0.25">
      <c r="A12" s="45" t="s">
        <v>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s="8" customFormat="1" x14ac:dyDescent="0.25">
      <c r="A13" s="45" t="s">
        <v>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</row>
    <row r="14" spans="1:13" s="8" customFormat="1" x14ac:dyDescent="0.25">
      <c r="A14" s="45" t="s">
        <v>24</v>
      </c>
      <c r="B14" s="14">
        <f>5302.27+220</f>
        <v>5522.27</v>
      </c>
      <c r="C14" s="14"/>
      <c r="D14" s="14">
        <f>4671+200+200</f>
        <v>5071</v>
      </c>
      <c r="E14" s="14"/>
      <c r="F14" s="14">
        <f>4671+200+200</f>
        <v>5071</v>
      </c>
      <c r="G14" s="14"/>
      <c r="H14" s="14">
        <f>4671+200+200</f>
        <v>5071</v>
      </c>
      <c r="I14" s="14"/>
      <c r="J14" s="14">
        <f>4671+200+200</f>
        <v>5071</v>
      </c>
      <c r="K14" s="14"/>
      <c r="L14" s="14">
        <f>4671+200+200</f>
        <v>5071</v>
      </c>
      <c r="M14" s="15"/>
    </row>
    <row r="15" spans="1:13" s="8" customFormat="1" x14ac:dyDescent="0.25">
      <c r="A15" s="45" t="s">
        <v>116</v>
      </c>
      <c r="B15" s="14">
        <v>130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  <row r="16" spans="1:13" s="8" customFormat="1" x14ac:dyDescent="0.25">
      <c r="A16" s="45" t="s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5"/>
    </row>
    <row r="17" spans="1:13" s="8" customFormat="1" x14ac:dyDescent="0.25">
      <c r="A17" s="45" t="s">
        <v>7</v>
      </c>
      <c r="B17" s="83">
        <v>131.63</v>
      </c>
      <c r="C17" s="14"/>
      <c r="D17" s="71">
        <v>131.63</v>
      </c>
      <c r="E17" s="14"/>
      <c r="F17" s="71">
        <v>131.63</v>
      </c>
      <c r="G17" s="14"/>
      <c r="H17" s="71">
        <v>131.63</v>
      </c>
      <c r="I17" s="14"/>
      <c r="J17" s="71">
        <v>131.63</v>
      </c>
      <c r="K17" s="14"/>
      <c r="L17" s="71">
        <v>131.63</v>
      </c>
      <c r="M17" s="15"/>
    </row>
    <row r="18" spans="1:13" s="8" customFormat="1" x14ac:dyDescent="0.25">
      <c r="A18" s="45" t="s">
        <v>113</v>
      </c>
      <c r="B18" s="83">
        <v>99.9</v>
      </c>
      <c r="C18" s="14"/>
      <c r="D18" s="71">
        <v>99.9</v>
      </c>
      <c r="E18" s="14"/>
      <c r="F18" s="71">
        <v>99.9</v>
      </c>
      <c r="G18" s="14"/>
      <c r="H18" s="71">
        <v>99.9</v>
      </c>
      <c r="I18" s="14"/>
      <c r="J18" s="71">
        <v>99.9</v>
      </c>
      <c r="K18" s="14"/>
      <c r="L18" s="71">
        <v>99.9</v>
      </c>
      <c r="M18" s="15"/>
    </row>
    <row r="19" spans="1:13" s="8" customFormat="1" x14ac:dyDescent="0.25">
      <c r="A19" s="45" t="s">
        <v>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 s="8" customFormat="1" x14ac:dyDescent="0.25">
      <c r="A20" s="45" t="s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1:13" s="8" customFormat="1" x14ac:dyDescent="0.25">
      <c r="A21" s="45" t="s">
        <v>11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</row>
    <row r="22" spans="1:13" s="8" customFormat="1" x14ac:dyDescent="0.25">
      <c r="A22" s="45" t="s">
        <v>12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</row>
    <row r="23" spans="1:13" s="8" customFormat="1" x14ac:dyDescent="0.25">
      <c r="A23" s="45" t="s">
        <v>114</v>
      </c>
      <c r="B23" s="83">
        <v>89.12</v>
      </c>
      <c r="C23" s="14"/>
      <c r="D23" s="71">
        <v>89.12</v>
      </c>
      <c r="E23" s="14"/>
      <c r="F23" s="71">
        <v>89.12</v>
      </c>
      <c r="G23" s="14"/>
      <c r="H23" s="71">
        <v>89.12</v>
      </c>
      <c r="I23" s="14"/>
      <c r="J23" s="71">
        <v>89.12</v>
      </c>
      <c r="K23" s="14"/>
      <c r="L23" s="71">
        <v>89.12</v>
      </c>
      <c r="M23" s="15"/>
    </row>
    <row r="24" spans="1:13" s="8" customFormat="1" x14ac:dyDescent="0.25">
      <c r="A24" s="45" t="s">
        <v>14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1:13" s="8" customFormat="1" x14ac:dyDescent="0.25">
      <c r="A25" s="45" t="s">
        <v>15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 spans="1:13" s="8" customFormat="1" x14ac:dyDescent="0.25">
      <c r="A26" s="45" t="s">
        <v>16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1:13" s="8" customFormat="1" x14ac:dyDescent="0.25">
      <c r="A27" s="45" t="s">
        <v>17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1:13" s="8" customFormat="1" x14ac:dyDescent="0.25">
      <c r="A28" s="45" t="s">
        <v>18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s="8" customFormat="1" x14ac:dyDescent="0.25">
      <c r="A29" s="45" t="s">
        <v>19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/>
    </row>
    <row r="30" spans="1:13" s="8" customFormat="1" x14ac:dyDescent="0.25">
      <c r="A30" s="46" t="s">
        <v>25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1:13" s="8" customFormat="1" ht="15.75" thickBot="1" x14ac:dyDescent="0.3">
      <c r="A31" s="45" t="s">
        <v>35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spans="1:13" ht="15.75" thickBot="1" x14ac:dyDescent="0.3">
      <c r="A32" s="5" t="s">
        <v>26</v>
      </c>
      <c r="B32" s="13">
        <f t="shared" ref="B32:M32" si="1">SUM(B10:B31)</f>
        <v>6392.92</v>
      </c>
      <c r="C32" s="13">
        <f t="shared" si="1"/>
        <v>0</v>
      </c>
      <c r="D32" s="13">
        <f t="shared" si="1"/>
        <v>5811.65</v>
      </c>
      <c r="E32" s="13">
        <f t="shared" si="1"/>
        <v>0</v>
      </c>
      <c r="F32" s="13">
        <f t="shared" si="1"/>
        <v>5811.65</v>
      </c>
      <c r="G32" s="13">
        <f t="shared" si="1"/>
        <v>0</v>
      </c>
      <c r="H32" s="13">
        <f t="shared" si="1"/>
        <v>5811.65</v>
      </c>
      <c r="I32" s="13">
        <f t="shared" si="1"/>
        <v>0</v>
      </c>
      <c r="J32" s="13">
        <f t="shared" si="1"/>
        <v>5811.65</v>
      </c>
      <c r="K32" s="13">
        <f t="shared" si="1"/>
        <v>0</v>
      </c>
      <c r="L32" s="13">
        <f t="shared" si="1"/>
        <v>5811.65</v>
      </c>
      <c r="M32" s="20">
        <f t="shared" si="1"/>
        <v>0</v>
      </c>
    </row>
    <row r="33" spans="1:13" ht="15.75" thickBot="1" x14ac:dyDescent="0.3">
      <c r="A33" s="5" t="s">
        <v>27</v>
      </c>
      <c r="B33" s="13">
        <f t="shared" ref="B33:M33" si="2">B8-B32</f>
        <v>2466.4799999999996</v>
      </c>
      <c r="C33" s="13">
        <f t="shared" si="2"/>
        <v>0</v>
      </c>
      <c r="D33" s="13">
        <f t="shared" si="2"/>
        <v>3047.75</v>
      </c>
      <c r="E33" s="13">
        <f t="shared" si="2"/>
        <v>0</v>
      </c>
      <c r="F33" s="13">
        <f t="shared" si="2"/>
        <v>3047.75</v>
      </c>
      <c r="G33" s="13">
        <f t="shared" si="2"/>
        <v>0</v>
      </c>
      <c r="H33" s="13">
        <f t="shared" si="2"/>
        <v>3047.75</v>
      </c>
      <c r="I33" s="13">
        <f t="shared" si="2"/>
        <v>0</v>
      </c>
      <c r="J33" s="13">
        <f t="shared" si="2"/>
        <v>3047.75</v>
      </c>
      <c r="K33" s="13">
        <f t="shared" si="2"/>
        <v>0</v>
      </c>
      <c r="L33" s="13">
        <f t="shared" si="2"/>
        <v>3047.75</v>
      </c>
      <c r="M33" s="20">
        <f t="shared" si="2"/>
        <v>0</v>
      </c>
    </row>
    <row r="34" spans="1:13" ht="15.75" thickBot="1" x14ac:dyDescent="0.3">
      <c r="A34" s="5" t="s">
        <v>28</v>
      </c>
      <c r="B34" s="21"/>
      <c r="C34" s="21"/>
      <c r="D34" s="22">
        <f t="shared" ref="D34:M34" si="3">B37</f>
        <v>2466.4799999999996</v>
      </c>
      <c r="E34" s="22">
        <f t="shared" si="3"/>
        <v>0</v>
      </c>
      <c r="F34" s="22">
        <f t="shared" si="3"/>
        <v>5514.23</v>
      </c>
      <c r="G34" s="22">
        <f t="shared" si="3"/>
        <v>0</v>
      </c>
      <c r="H34" s="22">
        <f t="shared" si="3"/>
        <v>8561.98</v>
      </c>
      <c r="I34" s="22">
        <f t="shared" si="3"/>
        <v>0</v>
      </c>
      <c r="J34" s="22">
        <f t="shared" si="3"/>
        <v>11609.73</v>
      </c>
      <c r="K34" s="22">
        <f t="shared" si="3"/>
        <v>0</v>
      </c>
      <c r="L34" s="22">
        <f t="shared" si="3"/>
        <v>14657.48</v>
      </c>
      <c r="M34" s="23">
        <f t="shared" si="3"/>
        <v>0</v>
      </c>
    </row>
    <row r="35" spans="1:13" ht="15.75" thickBot="1" x14ac:dyDescent="0.3">
      <c r="A35" s="5" t="s">
        <v>34</v>
      </c>
      <c r="B35" s="13">
        <f>B33+B34</f>
        <v>2466.4799999999996</v>
      </c>
      <c r="C35" s="13">
        <f t="shared" ref="C35:M35" si="4">C33+C34</f>
        <v>0</v>
      </c>
      <c r="D35" s="13">
        <f t="shared" si="4"/>
        <v>5514.23</v>
      </c>
      <c r="E35" s="13">
        <f t="shared" si="4"/>
        <v>0</v>
      </c>
      <c r="F35" s="13">
        <f t="shared" si="4"/>
        <v>8561.98</v>
      </c>
      <c r="G35" s="13">
        <f t="shared" si="4"/>
        <v>0</v>
      </c>
      <c r="H35" s="13">
        <f t="shared" si="4"/>
        <v>11609.73</v>
      </c>
      <c r="I35" s="13">
        <f t="shared" si="4"/>
        <v>0</v>
      </c>
      <c r="J35" s="13">
        <f t="shared" si="4"/>
        <v>14657.48</v>
      </c>
      <c r="K35" s="13">
        <f t="shared" si="4"/>
        <v>0</v>
      </c>
      <c r="L35" s="13">
        <f t="shared" si="4"/>
        <v>17705.23</v>
      </c>
      <c r="M35" s="20">
        <f t="shared" si="4"/>
        <v>0</v>
      </c>
    </row>
    <row r="36" spans="1:13" s="8" customFormat="1" ht="15.75" thickBot="1" x14ac:dyDescent="0.3">
      <c r="A36" s="9" t="s">
        <v>29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</row>
    <row r="37" spans="1:13" ht="15.75" thickBot="1" x14ac:dyDescent="0.3">
      <c r="A37" s="6" t="s">
        <v>30</v>
      </c>
      <c r="B37" s="25">
        <f>B35+B36</f>
        <v>2466.4799999999996</v>
      </c>
      <c r="C37" s="25">
        <f t="shared" ref="C37:M37" si="5">C35+C36</f>
        <v>0</v>
      </c>
      <c r="D37" s="25">
        <f t="shared" si="5"/>
        <v>5514.23</v>
      </c>
      <c r="E37" s="25">
        <f t="shared" si="5"/>
        <v>0</v>
      </c>
      <c r="F37" s="25">
        <f t="shared" si="5"/>
        <v>8561.98</v>
      </c>
      <c r="G37" s="25">
        <f t="shared" si="5"/>
        <v>0</v>
      </c>
      <c r="H37" s="25">
        <f t="shared" si="5"/>
        <v>11609.73</v>
      </c>
      <c r="I37" s="25">
        <f t="shared" si="5"/>
        <v>0</v>
      </c>
      <c r="J37" s="25">
        <f t="shared" si="5"/>
        <v>14657.48</v>
      </c>
      <c r="K37" s="25">
        <f t="shared" si="5"/>
        <v>0</v>
      </c>
      <c r="L37" s="25">
        <f t="shared" si="5"/>
        <v>17705.23</v>
      </c>
      <c r="M37" s="26">
        <f t="shared" si="5"/>
        <v>0</v>
      </c>
    </row>
    <row r="39" spans="1:13" x14ac:dyDescent="0.25">
      <c r="A39" s="165" t="s">
        <v>101</v>
      </c>
      <c r="B39" s="166"/>
      <c r="C39" s="166"/>
      <c r="D39" s="166"/>
      <c r="E39" s="166"/>
      <c r="F39" s="166"/>
      <c r="G39" s="166"/>
      <c r="H39" s="166"/>
    </row>
    <row r="40" spans="1:13" x14ac:dyDescent="0.25">
      <c r="A40" s="163" t="s">
        <v>100</v>
      </c>
      <c r="B40" s="164"/>
      <c r="C40" s="164"/>
      <c r="D40" s="164"/>
      <c r="E40" s="164"/>
      <c r="F40" s="164"/>
      <c r="G40" s="164"/>
      <c r="H40" s="164"/>
    </row>
    <row r="41" spans="1:13" x14ac:dyDescent="0.25">
      <c r="A41" s="163"/>
      <c r="B41" s="164"/>
      <c r="C41" s="164"/>
      <c r="D41" s="164"/>
      <c r="E41" s="164"/>
      <c r="F41" s="164"/>
      <c r="G41" s="164"/>
      <c r="H41" s="164"/>
    </row>
    <row r="42" spans="1:13" x14ac:dyDescent="0.25">
      <c r="A42"/>
      <c r="B42" s="84"/>
      <c r="C42"/>
      <c r="D42"/>
      <c r="E42"/>
      <c r="F42"/>
      <c r="G42"/>
      <c r="H42"/>
    </row>
    <row r="43" spans="1:13" x14ac:dyDescent="0.25">
      <c r="A43"/>
      <c r="B43" s="161" t="s">
        <v>102</v>
      </c>
      <c r="C43" s="161"/>
      <c r="D43" s="161"/>
      <c r="E43" s="161"/>
      <c r="F43" s="161"/>
      <c r="G43" s="161"/>
      <c r="H43" s="161"/>
    </row>
    <row r="44" spans="1:13" x14ac:dyDescent="0.25">
      <c r="A44"/>
      <c r="B44" s="161" t="s">
        <v>103</v>
      </c>
      <c r="C44" s="161"/>
      <c r="D44" s="161"/>
      <c r="E44" s="161"/>
      <c r="F44" s="161"/>
      <c r="G44" s="161"/>
      <c r="H44" s="161"/>
    </row>
    <row r="45" spans="1:13" x14ac:dyDescent="0.25">
      <c r="A45"/>
      <c r="B45" s="161" t="s">
        <v>104</v>
      </c>
      <c r="C45" s="161"/>
      <c r="D45" s="161"/>
      <c r="E45" s="161"/>
      <c r="F45" s="161"/>
      <c r="G45" s="161"/>
      <c r="H45" s="161"/>
    </row>
    <row r="46" spans="1:13" x14ac:dyDescent="0.25">
      <c r="A46"/>
      <c r="B46" s="161" t="s">
        <v>105</v>
      </c>
      <c r="C46" s="161"/>
      <c r="D46" s="161"/>
      <c r="E46" s="161"/>
      <c r="F46" s="161"/>
      <c r="G46" s="161"/>
      <c r="H46" s="161"/>
    </row>
    <row r="47" spans="1:13" x14ac:dyDescent="0.25">
      <c r="A47"/>
      <c r="B47" s="161" t="s">
        <v>106</v>
      </c>
      <c r="C47" s="161"/>
      <c r="D47" s="161"/>
      <c r="E47" s="161"/>
      <c r="F47" s="161"/>
      <c r="G47" s="161"/>
      <c r="H47" s="161"/>
    </row>
    <row r="48" spans="1:13" x14ac:dyDescent="0.25">
      <c r="A48"/>
      <c r="B48" s="161" t="s">
        <v>107</v>
      </c>
      <c r="C48" s="161"/>
      <c r="D48" s="161"/>
      <c r="E48" s="161"/>
      <c r="F48" s="161"/>
      <c r="G48" s="161"/>
      <c r="H48" s="161"/>
    </row>
    <row r="49" spans="1:8" x14ac:dyDescent="0.25">
      <c r="A49"/>
      <c r="B49" s="161" t="s">
        <v>108</v>
      </c>
      <c r="C49" s="161"/>
      <c r="D49" s="161"/>
      <c r="E49" s="161"/>
      <c r="F49" s="161"/>
      <c r="G49" s="161"/>
      <c r="H49" s="161"/>
    </row>
    <row r="50" spans="1:8" x14ac:dyDescent="0.25">
      <c r="A50"/>
      <c r="B50" s="161"/>
      <c r="C50" s="161"/>
      <c r="D50" s="161"/>
      <c r="E50" s="161"/>
      <c r="F50" s="161"/>
      <c r="G50" s="161"/>
      <c r="H50" s="161"/>
    </row>
    <row r="51" spans="1:8" x14ac:dyDescent="0.25">
      <c r="A51"/>
      <c r="B51" s="161" t="s">
        <v>109</v>
      </c>
      <c r="C51" s="161"/>
      <c r="D51" s="161"/>
      <c r="E51" s="161"/>
      <c r="F51" s="161"/>
      <c r="G51" s="161"/>
      <c r="H51" s="161"/>
    </row>
    <row r="52" spans="1:8" x14ac:dyDescent="0.25">
      <c r="A52"/>
      <c r="B52" s="162" t="s">
        <v>110</v>
      </c>
      <c r="C52" s="162"/>
      <c r="D52" s="162"/>
      <c r="E52" s="162"/>
      <c r="F52" s="162"/>
      <c r="G52" s="162"/>
      <c r="H52" s="162"/>
    </row>
    <row r="53" spans="1:8" x14ac:dyDescent="0.25">
      <c r="A53"/>
      <c r="B53" s="162" t="s">
        <v>111</v>
      </c>
      <c r="C53" s="162"/>
      <c r="D53" s="162"/>
      <c r="E53" s="162"/>
      <c r="F53" s="162"/>
      <c r="G53" s="162"/>
      <c r="H53" s="162"/>
    </row>
    <row r="54" spans="1:8" x14ac:dyDescent="0.25">
      <c r="A54"/>
      <c r="B54" s="162" t="s">
        <v>112</v>
      </c>
      <c r="C54" s="162"/>
      <c r="D54" s="162"/>
      <c r="E54" s="162"/>
      <c r="F54" s="162"/>
      <c r="G54" s="162"/>
      <c r="H54" s="162"/>
    </row>
  </sheetData>
  <sheetProtection formatCells="0" formatColumns="0" formatRows="0" deleteColumns="0" deleteRows="0" selectLockedCells="1" sort="0"/>
  <mergeCells count="18">
    <mergeCell ref="B54:D54"/>
    <mergeCell ref="E52:H52"/>
    <mergeCell ref="E53:H53"/>
    <mergeCell ref="E54:H54"/>
    <mergeCell ref="A1:M1"/>
    <mergeCell ref="B51:H51"/>
    <mergeCell ref="B43:H43"/>
    <mergeCell ref="B52:D52"/>
    <mergeCell ref="B53:D53"/>
    <mergeCell ref="B46:H46"/>
    <mergeCell ref="B47:H47"/>
    <mergeCell ref="B48:H48"/>
    <mergeCell ref="B49:H49"/>
    <mergeCell ref="B50:H50"/>
    <mergeCell ref="A40:H41"/>
    <mergeCell ref="A39:H39"/>
    <mergeCell ref="B44:H44"/>
    <mergeCell ref="B45:H45"/>
  </mergeCells>
  <conditionalFormatting sqref="B33:M33">
    <cfRule type="cellIs" dxfId="16" priority="2" operator="lessThan">
      <formula>0</formula>
    </cfRule>
  </conditionalFormatting>
  <conditionalFormatting sqref="B35:M35 B37:M37">
    <cfRule type="cellIs" dxfId="15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2"/>
  <dimension ref="A1:M37"/>
  <sheetViews>
    <sheetView topLeftCell="A3" workbookViewId="0">
      <selection activeCell="C21" sqref="C21"/>
    </sheetView>
  </sheetViews>
  <sheetFormatPr defaultRowHeight="15" x14ac:dyDescent="0.25"/>
  <cols>
    <col min="1" max="1" width="32.7109375" style="4" bestFit="1" customWidth="1"/>
    <col min="2" max="13" width="13.140625" style="4" customWidth="1"/>
    <col min="14" max="16384" width="9.140625" style="4"/>
  </cols>
  <sheetData>
    <row r="1" spans="1:13" ht="26.25" customHeight="1" thickBot="1" x14ac:dyDescent="0.3">
      <c r="A1" s="158" t="s">
        <v>33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s="51" customFormat="1" ht="15" customHeight="1" x14ac:dyDescent="0.25">
      <c r="A2" s="48"/>
      <c r="B2" s="49" t="s">
        <v>31</v>
      </c>
      <c r="C2" s="49" t="s">
        <v>32</v>
      </c>
      <c r="D2" s="49" t="s">
        <v>31</v>
      </c>
      <c r="E2" s="49" t="s">
        <v>32</v>
      </c>
      <c r="F2" s="49" t="s">
        <v>31</v>
      </c>
      <c r="G2" s="49" t="s">
        <v>32</v>
      </c>
      <c r="H2" s="49" t="s">
        <v>31</v>
      </c>
      <c r="I2" s="49" t="s">
        <v>32</v>
      </c>
      <c r="J2" s="49" t="s">
        <v>31</v>
      </c>
      <c r="K2" s="49" t="s">
        <v>32</v>
      </c>
      <c r="L2" s="49" t="s">
        <v>31</v>
      </c>
      <c r="M2" s="50" t="s">
        <v>32</v>
      </c>
    </row>
    <row r="3" spans="1:13" ht="15" customHeight="1" thickBot="1" x14ac:dyDescent="0.3">
      <c r="A3" s="1"/>
      <c r="B3" s="2">
        <v>7</v>
      </c>
      <c r="C3" s="2">
        <v>7</v>
      </c>
      <c r="D3" s="2">
        <v>8</v>
      </c>
      <c r="E3" s="2">
        <v>8</v>
      </c>
      <c r="F3" s="2">
        <v>9</v>
      </c>
      <c r="G3" s="2">
        <v>9</v>
      </c>
      <c r="H3" s="2">
        <v>10</v>
      </c>
      <c r="I3" s="2">
        <v>10</v>
      </c>
      <c r="J3" s="2">
        <v>11</v>
      </c>
      <c r="K3" s="2">
        <v>11</v>
      </c>
      <c r="L3" s="2">
        <v>12</v>
      </c>
      <c r="M3" s="3">
        <v>12</v>
      </c>
    </row>
    <row r="4" spans="1:13" x14ac:dyDescent="0.25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s="8" customFormat="1" x14ac:dyDescent="0.25">
      <c r="A5" s="45" t="s">
        <v>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6" spans="1:13" s="8" customFormat="1" x14ac:dyDescent="0.25">
      <c r="A6" s="45" t="s">
        <v>36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</row>
    <row r="7" spans="1:13" s="8" customFormat="1" ht="15.75" thickBot="1" x14ac:dyDescent="0.3">
      <c r="A7" s="47" t="s">
        <v>21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/>
    </row>
    <row r="8" spans="1:13" ht="15.75" thickBot="1" x14ac:dyDescent="0.3">
      <c r="A8" s="5" t="s">
        <v>22</v>
      </c>
      <c r="B8" s="13">
        <f>SUM(B5:B7)</f>
        <v>0</v>
      </c>
      <c r="C8" s="13">
        <f t="shared" ref="C8:M8" si="0">SUM(C5:C7)</f>
        <v>0</v>
      </c>
      <c r="D8" s="13">
        <f t="shared" si="0"/>
        <v>0</v>
      </c>
      <c r="E8" s="13">
        <f t="shared" si="0"/>
        <v>0</v>
      </c>
      <c r="F8" s="13">
        <f t="shared" si="0"/>
        <v>0</v>
      </c>
      <c r="G8" s="13">
        <f t="shared" si="0"/>
        <v>0</v>
      </c>
      <c r="H8" s="13">
        <f t="shared" si="0"/>
        <v>0</v>
      </c>
      <c r="I8" s="13">
        <f t="shared" si="0"/>
        <v>0</v>
      </c>
      <c r="J8" s="13">
        <f t="shared" si="0"/>
        <v>0</v>
      </c>
      <c r="K8" s="13">
        <f t="shared" si="0"/>
        <v>0</v>
      </c>
      <c r="L8" s="13">
        <f t="shared" si="0"/>
        <v>0</v>
      </c>
      <c r="M8" s="13">
        <f t="shared" si="0"/>
        <v>0</v>
      </c>
    </row>
    <row r="9" spans="1:13" s="7" customFormat="1" x14ac:dyDescent="0.25">
      <c r="A9" s="42" t="s">
        <v>23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</row>
    <row r="10" spans="1:13" s="8" customFormat="1" x14ac:dyDescent="0.25">
      <c r="A10" s="45" t="s">
        <v>1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/>
    </row>
    <row r="11" spans="1:13" s="8" customFormat="1" x14ac:dyDescent="0.25">
      <c r="A11" s="45" t="s">
        <v>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s="8" customFormat="1" x14ac:dyDescent="0.25">
      <c r="A12" s="45" t="s">
        <v>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s="8" customFormat="1" x14ac:dyDescent="0.25">
      <c r="A13" s="45" t="s">
        <v>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s="8" customFormat="1" x14ac:dyDescent="0.25">
      <c r="A14" s="45" t="s">
        <v>24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 s="8" customFormat="1" x14ac:dyDescent="0.25">
      <c r="A15" s="45" t="s">
        <v>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 s="8" customFormat="1" x14ac:dyDescent="0.25">
      <c r="A16" s="45" t="s">
        <v>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3" s="8" customFormat="1" x14ac:dyDescent="0.25">
      <c r="A17" s="45" t="s">
        <v>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spans="1:13" s="8" customFormat="1" x14ac:dyDescent="0.25">
      <c r="A18" s="45" t="s">
        <v>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spans="1:13" s="8" customFormat="1" x14ac:dyDescent="0.25">
      <c r="A19" s="45" t="s">
        <v>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spans="1:13" s="8" customFormat="1" x14ac:dyDescent="0.25">
      <c r="A20" s="45" t="s">
        <v>10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spans="1:13" s="8" customFormat="1" x14ac:dyDescent="0.25">
      <c r="A21" s="45" t="s">
        <v>11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s="8" customFormat="1" x14ac:dyDescent="0.25">
      <c r="A22" s="45" t="s">
        <v>12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3" s="8" customFormat="1" x14ac:dyDescent="0.25">
      <c r="A23" s="45" t="s">
        <v>13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spans="1:13" s="8" customFormat="1" x14ac:dyDescent="0.25">
      <c r="A24" s="45" t="s">
        <v>14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 s="8" customFormat="1" x14ac:dyDescent="0.25">
      <c r="A25" s="45" t="s">
        <v>15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 s="8" customFormat="1" x14ac:dyDescent="0.25">
      <c r="A26" s="45" t="s">
        <v>16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s="8" customFormat="1" x14ac:dyDescent="0.25">
      <c r="A27" s="45" t="s">
        <v>17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 s="8" customFormat="1" x14ac:dyDescent="0.25">
      <c r="A28" s="45" t="s">
        <v>18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</row>
    <row r="29" spans="1:13" s="8" customFormat="1" x14ac:dyDescent="0.25">
      <c r="A29" s="45" t="s">
        <v>19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8"/>
    </row>
    <row r="30" spans="1:13" s="8" customFormat="1" x14ac:dyDescent="0.25">
      <c r="A30" s="46" t="s">
        <v>25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1:13" s="8" customFormat="1" ht="15.75" thickBot="1" x14ac:dyDescent="0.3">
      <c r="A31" s="45" t="s">
        <v>35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3" ht="15.75" thickBot="1" x14ac:dyDescent="0.3">
      <c r="A32" s="5" t="s">
        <v>26</v>
      </c>
      <c r="B32" s="31">
        <f t="shared" ref="B32:M32" si="1">SUM(B10:B31)</f>
        <v>0</v>
      </c>
      <c r="C32" s="31">
        <f t="shared" si="1"/>
        <v>0</v>
      </c>
      <c r="D32" s="31">
        <f t="shared" si="1"/>
        <v>0</v>
      </c>
      <c r="E32" s="31">
        <f t="shared" si="1"/>
        <v>0</v>
      </c>
      <c r="F32" s="31">
        <f t="shared" si="1"/>
        <v>0</v>
      </c>
      <c r="G32" s="31">
        <f t="shared" si="1"/>
        <v>0</v>
      </c>
      <c r="H32" s="31">
        <f t="shared" si="1"/>
        <v>0</v>
      </c>
      <c r="I32" s="31">
        <f t="shared" si="1"/>
        <v>0</v>
      </c>
      <c r="J32" s="31">
        <f t="shared" si="1"/>
        <v>0</v>
      </c>
      <c r="K32" s="31">
        <f t="shared" si="1"/>
        <v>0</v>
      </c>
      <c r="L32" s="31">
        <f t="shared" si="1"/>
        <v>0</v>
      </c>
      <c r="M32" s="34">
        <f t="shared" si="1"/>
        <v>0</v>
      </c>
    </row>
    <row r="33" spans="1:13" ht="15.75" thickBot="1" x14ac:dyDescent="0.3">
      <c r="A33" s="5" t="s">
        <v>27</v>
      </c>
      <c r="B33" s="31">
        <f t="shared" ref="B33:M33" si="2">B8-B32</f>
        <v>0</v>
      </c>
      <c r="C33" s="31">
        <f t="shared" si="2"/>
        <v>0</v>
      </c>
      <c r="D33" s="31">
        <f t="shared" si="2"/>
        <v>0</v>
      </c>
      <c r="E33" s="31">
        <f t="shared" si="2"/>
        <v>0</v>
      </c>
      <c r="F33" s="31">
        <f t="shared" si="2"/>
        <v>0</v>
      </c>
      <c r="G33" s="31">
        <f t="shared" si="2"/>
        <v>0</v>
      </c>
      <c r="H33" s="31">
        <f t="shared" si="2"/>
        <v>0</v>
      </c>
      <c r="I33" s="31">
        <f t="shared" si="2"/>
        <v>0</v>
      </c>
      <c r="J33" s="31">
        <f t="shared" si="2"/>
        <v>0</v>
      </c>
      <c r="K33" s="31">
        <f t="shared" si="2"/>
        <v>0</v>
      </c>
      <c r="L33" s="31">
        <f t="shared" si="2"/>
        <v>0</v>
      </c>
      <c r="M33" s="34">
        <f t="shared" si="2"/>
        <v>0</v>
      </c>
    </row>
    <row r="34" spans="1:13" ht="15.75" thickBot="1" x14ac:dyDescent="0.3">
      <c r="A34" s="5" t="s">
        <v>28</v>
      </c>
      <c r="B34" s="35">
        <f>'Fluxo de caixa 1 semestre'!L37</f>
        <v>17705.23</v>
      </c>
      <c r="C34" s="35">
        <f>'Fluxo de caixa 1 semestre'!M37</f>
        <v>0</v>
      </c>
      <c r="D34" s="36">
        <f t="shared" ref="D34:M34" si="3">B37</f>
        <v>17705.23</v>
      </c>
      <c r="E34" s="36">
        <f t="shared" si="3"/>
        <v>0</v>
      </c>
      <c r="F34" s="36">
        <f t="shared" si="3"/>
        <v>17705.23</v>
      </c>
      <c r="G34" s="36">
        <f t="shared" si="3"/>
        <v>0</v>
      </c>
      <c r="H34" s="36">
        <f t="shared" si="3"/>
        <v>17705.23</v>
      </c>
      <c r="I34" s="36">
        <f t="shared" si="3"/>
        <v>0</v>
      </c>
      <c r="J34" s="36">
        <f t="shared" si="3"/>
        <v>17705.23</v>
      </c>
      <c r="K34" s="36">
        <f t="shared" si="3"/>
        <v>0</v>
      </c>
      <c r="L34" s="36">
        <f t="shared" si="3"/>
        <v>17705.23</v>
      </c>
      <c r="M34" s="37">
        <f t="shared" si="3"/>
        <v>0</v>
      </c>
    </row>
    <row r="35" spans="1:13" ht="15.75" thickBot="1" x14ac:dyDescent="0.3">
      <c r="A35" s="5" t="s">
        <v>34</v>
      </c>
      <c r="B35" s="31">
        <f>B33+B34</f>
        <v>17705.23</v>
      </c>
      <c r="C35" s="31">
        <f t="shared" ref="C35:M35" si="4">C33+C34</f>
        <v>0</v>
      </c>
      <c r="D35" s="31">
        <f t="shared" si="4"/>
        <v>17705.23</v>
      </c>
      <c r="E35" s="31">
        <f t="shared" si="4"/>
        <v>0</v>
      </c>
      <c r="F35" s="31">
        <f t="shared" si="4"/>
        <v>17705.23</v>
      </c>
      <c r="G35" s="31">
        <f t="shared" si="4"/>
        <v>0</v>
      </c>
      <c r="H35" s="31">
        <f t="shared" si="4"/>
        <v>17705.23</v>
      </c>
      <c r="I35" s="31">
        <f t="shared" si="4"/>
        <v>0</v>
      </c>
      <c r="J35" s="31">
        <f t="shared" si="4"/>
        <v>17705.23</v>
      </c>
      <c r="K35" s="31">
        <f t="shared" si="4"/>
        <v>0</v>
      </c>
      <c r="L35" s="31">
        <f t="shared" si="4"/>
        <v>17705.23</v>
      </c>
      <c r="M35" s="34">
        <f t="shared" si="4"/>
        <v>0</v>
      </c>
    </row>
    <row r="36" spans="1:13" s="8" customFormat="1" ht="15.75" thickBot="1" x14ac:dyDescent="0.3">
      <c r="A36" s="9" t="s">
        <v>29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9"/>
    </row>
    <row r="37" spans="1:13" ht="15.75" thickBot="1" x14ac:dyDescent="0.3">
      <c r="A37" s="6" t="s">
        <v>30</v>
      </c>
      <c r="B37" s="40">
        <f>B35+B36</f>
        <v>17705.23</v>
      </c>
      <c r="C37" s="40">
        <f t="shared" ref="C37:M37" si="5">C35+C36</f>
        <v>0</v>
      </c>
      <c r="D37" s="40">
        <f t="shared" si="5"/>
        <v>17705.23</v>
      </c>
      <c r="E37" s="40">
        <f t="shared" si="5"/>
        <v>0</v>
      </c>
      <c r="F37" s="40">
        <f t="shared" si="5"/>
        <v>17705.23</v>
      </c>
      <c r="G37" s="40">
        <f t="shared" si="5"/>
        <v>0</v>
      </c>
      <c r="H37" s="40">
        <f t="shared" si="5"/>
        <v>17705.23</v>
      </c>
      <c r="I37" s="40">
        <f t="shared" si="5"/>
        <v>0</v>
      </c>
      <c r="J37" s="40">
        <f t="shared" si="5"/>
        <v>17705.23</v>
      </c>
      <c r="K37" s="40">
        <f t="shared" si="5"/>
        <v>0</v>
      </c>
      <c r="L37" s="40">
        <f t="shared" si="5"/>
        <v>17705.23</v>
      </c>
      <c r="M37" s="41">
        <f t="shared" si="5"/>
        <v>0</v>
      </c>
    </row>
  </sheetData>
  <sheetProtection formatCells="0" formatColumns="0" formatRows="0" deleteColumns="0" deleteRows="0" selectLockedCells="1" sort="0"/>
  <mergeCells count="1">
    <mergeCell ref="A1:M1"/>
  </mergeCells>
  <conditionalFormatting sqref="B37:M37 B35:M35 B33:M33">
    <cfRule type="cellIs" dxfId="14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"/>
  <sheetViews>
    <sheetView tabSelected="1" showWhiteSpace="0" view="pageLayout" zoomScaleNormal="100" workbookViewId="0">
      <selection activeCell="E13" sqref="E13"/>
    </sheetView>
  </sheetViews>
  <sheetFormatPr defaultRowHeight="15" x14ac:dyDescent="0.25"/>
  <cols>
    <col min="1" max="1" width="3.5703125" customWidth="1"/>
    <col min="2" max="2" width="16.28515625" customWidth="1"/>
    <col min="3" max="3" width="6.7109375" customWidth="1"/>
    <col min="4" max="4" width="6.85546875" customWidth="1"/>
    <col min="5" max="5" width="6.7109375" customWidth="1"/>
    <col min="6" max="6" width="5.85546875" customWidth="1"/>
    <col min="7" max="7" width="5.5703125" customWidth="1"/>
    <col min="8" max="8" width="5.42578125" customWidth="1"/>
    <col min="9" max="9" width="5.7109375" customWidth="1"/>
    <col min="10" max="10" width="6" customWidth="1"/>
    <col min="11" max="11" width="5.7109375" customWidth="1"/>
    <col min="12" max="12" width="5.42578125" customWidth="1"/>
    <col min="13" max="13" width="5.28515625" customWidth="1"/>
    <col min="14" max="14" width="6" customWidth="1"/>
    <col min="15" max="15" width="6.5703125" customWidth="1"/>
    <col min="16" max="16" width="10.28515625" customWidth="1"/>
    <col min="17" max="18" width="10.140625" customWidth="1"/>
    <col min="19" max="19" width="10.5703125" customWidth="1"/>
    <col min="20" max="20" width="10.42578125" customWidth="1"/>
    <col min="21" max="21" width="9.85546875" customWidth="1"/>
  </cols>
  <sheetData>
    <row r="1" spans="1:15" x14ac:dyDescent="0.25">
      <c r="A1" s="169" t="s">
        <v>37</v>
      </c>
      <c r="B1" s="169"/>
      <c r="C1" s="169"/>
      <c r="D1" s="170" t="s">
        <v>39</v>
      </c>
      <c r="E1" s="171"/>
      <c r="F1" s="170" t="s">
        <v>40</v>
      </c>
      <c r="G1" s="171"/>
      <c r="H1" s="170" t="s">
        <v>41</v>
      </c>
      <c r="I1" s="171"/>
      <c r="J1" s="170" t="s">
        <v>42</v>
      </c>
      <c r="K1" s="171"/>
      <c r="L1" s="170" t="s">
        <v>43</v>
      </c>
      <c r="M1" s="171"/>
      <c r="N1" s="170" t="s">
        <v>44</v>
      </c>
      <c r="O1" s="171"/>
    </row>
    <row r="2" spans="1:15" ht="33.75" x14ac:dyDescent="0.25">
      <c r="A2" s="58" t="s">
        <v>38</v>
      </c>
      <c r="B2" s="58" t="s">
        <v>52</v>
      </c>
      <c r="C2" s="57" t="s">
        <v>62</v>
      </c>
      <c r="D2" s="57" t="s">
        <v>76</v>
      </c>
      <c r="E2" s="57" t="s">
        <v>77</v>
      </c>
      <c r="F2" s="57" t="s">
        <v>76</v>
      </c>
      <c r="G2" s="57" t="s">
        <v>77</v>
      </c>
      <c r="H2" s="57" t="s">
        <v>76</v>
      </c>
      <c r="I2" s="57" t="s">
        <v>77</v>
      </c>
      <c r="J2" s="57" t="s">
        <v>76</v>
      </c>
      <c r="K2" s="57" t="s">
        <v>77</v>
      </c>
      <c r="L2" s="57" t="s">
        <v>76</v>
      </c>
      <c r="M2" s="57" t="s">
        <v>77</v>
      </c>
      <c r="N2" s="57" t="s">
        <v>76</v>
      </c>
      <c r="O2" s="57" t="s">
        <v>77</v>
      </c>
    </row>
    <row r="3" spans="1:15" x14ac:dyDescent="0.25">
      <c r="A3" s="56">
        <v>1</v>
      </c>
      <c r="B3" s="56" t="s">
        <v>59</v>
      </c>
      <c r="C3" s="56">
        <v>420</v>
      </c>
      <c r="D3" s="61" t="d">
        <v>2022-01-07</v>
      </c>
      <c r="E3" s="63">
        <v>420</v>
      </c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x14ac:dyDescent="0.25">
      <c r="A4" s="56">
        <v>4</v>
      </c>
      <c r="B4" s="56" t="s">
        <v>55</v>
      </c>
      <c r="C4" s="56">
        <v>450</v>
      </c>
      <c r="D4" s="62">
        <v>450</v>
      </c>
      <c r="E4" s="64" t="d">
        <v>2022-01-08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 x14ac:dyDescent="0.25">
      <c r="A5" s="56">
        <v>5</v>
      </c>
      <c r="B5" s="56" t="s">
        <v>57</v>
      </c>
      <c r="C5" s="56">
        <v>220</v>
      </c>
      <c r="D5" s="62">
        <v>220</v>
      </c>
      <c r="E5" s="64" t="d">
        <v>2022-01-04</v>
      </c>
      <c r="F5" s="63"/>
      <c r="G5" s="63"/>
      <c r="H5" s="63"/>
      <c r="I5" s="63"/>
      <c r="J5" s="63"/>
      <c r="K5" s="63"/>
      <c r="L5" s="63"/>
      <c r="M5" s="63"/>
      <c r="N5" s="63"/>
      <c r="O5" s="63"/>
    </row>
    <row r="6" spans="1:15" x14ac:dyDescent="0.25">
      <c r="A6" s="56">
        <v>6</v>
      </c>
      <c r="B6" s="56" t="s">
        <v>54</v>
      </c>
      <c r="C6" s="56">
        <v>420</v>
      </c>
      <c r="D6" s="61" t="d">
        <v>2022-01-06</v>
      </c>
      <c r="E6" s="63">
        <v>420</v>
      </c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x14ac:dyDescent="0.25">
      <c r="A7" s="56">
        <v>7</v>
      </c>
      <c r="B7" s="56" t="s">
        <v>51</v>
      </c>
      <c r="C7" s="56">
        <v>420</v>
      </c>
      <c r="D7" s="62">
        <v>420</v>
      </c>
      <c r="E7" s="64" t="d">
        <v>2022-01-08</v>
      </c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x14ac:dyDescent="0.25">
      <c r="A8" s="56">
        <v>10</v>
      </c>
      <c r="B8" s="56" t="s">
        <v>60</v>
      </c>
      <c r="C8" s="56">
        <v>450</v>
      </c>
      <c r="D8" s="62">
        <v>450</v>
      </c>
      <c r="E8" s="64" t="d">
        <v>2022-01-04</v>
      </c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x14ac:dyDescent="0.25">
      <c r="A9" s="56">
        <v>17</v>
      </c>
      <c r="B9" s="56" t="s">
        <v>56</v>
      </c>
      <c r="C9" s="56">
        <v>200</v>
      </c>
      <c r="D9" s="62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x14ac:dyDescent="0.25">
      <c r="A10" s="56">
        <v>19</v>
      </c>
      <c r="B10" s="56" t="s">
        <v>58</v>
      </c>
      <c r="C10" s="56">
        <v>420</v>
      </c>
      <c r="D10" s="62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x14ac:dyDescent="0.25">
      <c r="A11" s="56">
        <v>30</v>
      </c>
      <c r="B11" s="56" t="s">
        <v>53</v>
      </c>
      <c r="C11" s="56">
        <v>420</v>
      </c>
      <c r="D11" s="62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x14ac:dyDescent="0.25">
      <c r="A12" s="56"/>
      <c r="B12" s="59" t="s">
        <v>61</v>
      </c>
      <c r="C12" s="56">
        <f>SUM(C3:C11)</f>
        <v>3420</v>
      </c>
      <c r="D12" s="62">
        <f>D4+D5+D7+D8</f>
        <v>1540</v>
      </c>
      <c r="E12" s="63">
        <f>E3+E6</f>
        <v>840</v>
      </c>
      <c r="F12" s="65"/>
      <c r="G12" s="66"/>
      <c r="H12" s="66"/>
      <c r="I12" s="66"/>
      <c r="J12" s="66"/>
      <c r="K12" s="66"/>
      <c r="L12" s="66"/>
      <c r="M12" s="66"/>
      <c r="N12" s="66"/>
      <c r="O12" s="66"/>
    </row>
    <row r="13" spans="1:15" x14ac:dyDescent="0.25">
      <c r="A13" s="55"/>
      <c r="B13" s="56" t="s">
        <v>97</v>
      </c>
      <c r="C13" s="56">
        <v>5439.4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 spans="1:15" x14ac:dyDescent="0.25">
      <c r="A14" s="55"/>
      <c r="B14" s="56"/>
      <c r="C14" s="56">
        <f>C12+C13</f>
        <v>8859.4</v>
      </c>
      <c r="D14" s="171" t="s">
        <v>45</v>
      </c>
      <c r="E14" s="169"/>
      <c r="F14" s="170" t="s">
        <v>46</v>
      </c>
      <c r="G14" s="171"/>
      <c r="H14" s="170" t="s">
        <v>47</v>
      </c>
      <c r="I14" s="171"/>
      <c r="J14" s="170" t="s">
        <v>48</v>
      </c>
      <c r="K14" s="171"/>
      <c r="L14" s="170" t="s">
        <v>49</v>
      </c>
      <c r="M14" s="171"/>
      <c r="N14" s="170" t="s">
        <v>50</v>
      </c>
      <c r="O14" s="171"/>
    </row>
    <row r="15" spans="1:15" ht="22.5" x14ac:dyDescent="0.25">
      <c r="A15" s="55"/>
      <c r="B15" s="68" t="s">
        <v>78</v>
      </c>
      <c r="C15" s="68"/>
      <c r="D15" s="57" t="s">
        <v>76</v>
      </c>
      <c r="E15" s="57" t="s">
        <v>77</v>
      </c>
      <c r="F15" s="57" t="s">
        <v>76</v>
      </c>
      <c r="G15" s="57" t="s">
        <v>77</v>
      </c>
      <c r="H15" s="57" t="s">
        <v>76</v>
      </c>
      <c r="I15" s="57" t="s">
        <v>77</v>
      </c>
      <c r="J15" s="57" t="s">
        <v>76</v>
      </c>
      <c r="K15" s="57" t="s">
        <v>77</v>
      </c>
      <c r="L15" s="57" t="s">
        <v>76</v>
      </c>
      <c r="M15" s="57" t="s">
        <v>77</v>
      </c>
      <c r="N15" s="57" t="s">
        <v>76</v>
      </c>
      <c r="O15" s="57" t="s">
        <v>77</v>
      </c>
    </row>
    <row r="16" spans="1:15" x14ac:dyDescent="0.25">
      <c r="A16" s="55"/>
      <c r="B16" s="68" t="s">
        <v>79</v>
      </c>
      <c r="C16" s="69">
        <f>SUM(D12,F12,H12,J12,L12,N12,D22,F22,H22,J22,L22,N22)</f>
        <v>1540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 x14ac:dyDescent="0.25">
      <c r="A17" s="55"/>
      <c r="B17" s="68" t="s">
        <v>80</v>
      </c>
      <c r="C17" s="69">
        <f>SUM(E12,G12,I12,K12,M12,O12,E25,G25,I25,K25,M25,O25)</f>
        <v>840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 x14ac:dyDescent="0.25">
      <c r="A18" s="55"/>
      <c r="B18" s="68"/>
      <c r="C18" s="68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 x14ac:dyDescent="0.25">
      <c r="A19" s="55"/>
      <c r="C19" s="55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 x14ac:dyDescent="0.25">
      <c r="A20" s="55"/>
      <c r="B20" s="55"/>
      <c r="C20" s="55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 x14ac:dyDescent="0.25">
      <c r="A21" s="55"/>
      <c r="B21" s="55"/>
      <c r="C21" s="55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 x14ac:dyDescent="0.25">
      <c r="A22" s="55"/>
      <c r="B22" s="55"/>
      <c r="C22" s="55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 x14ac:dyDescent="0.25"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 x14ac:dyDescent="0.25"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 x14ac:dyDescent="0.25">
      <c r="B25" s="70"/>
      <c r="C25" s="59" t="s">
        <v>61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</row>
  </sheetData>
  <mergeCells count="13">
    <mergeCell ref="L1:M1"/>
    <mergeCell ref="N1:O1"/>
    <mergeCell ref="F14:G14"/>
    <mergeCell ref="D14:E14"/>
    <mergeCell ref="H14:I14"/>
    <mergeCell ref="J14:K14"/>
    <mergeCell ref="L14:M14"/>
    <mergeCell ref="N14:O14"/>
    <mergeCell ref="A1:C1"/>
    <mergeCell ref="D1:E1"/>
    <mergeCell ref="F1:G1"/>
    <mergeCell ref="H1:I1"/>
    <mergeCell ref="J1:K1"/>
  </mergeCells>
  <pageMargins left="0.25" right="0.25" top="0.75" bottom="0.75" header="0.3" footer="0.3"/>
  <pageSetup orientation="landscape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8"/>
  <sheetViews>
    <sheetView topLeftCell="A20" workbookViewId="0">
      <selection activeCell="A34" sqref="A34:C36"/>
    </sheetView>
  </sheetViews>
  <sheetFormatPr defaultRowHeight="15" x14ac:dyDescent="0.25"/>
  <cols>
    <col min="1" max="1" width="6.7109375" customWidth="1"/>
    <col min="2" max="2" width="37.85546875" customWidth="1"/>
    <col min="3" max="3" width="8.5703125" customWidth="1"/>
  </cols>
  <sheetData>
    <row r="1" spans="1:3" x14ac:dyDescent="0.25">
      <c r="A1" s="172" t="s">
        <v>63</v>
      </c>
      <c r="B1" s="172"/>
      <c r="C1" s="172"/>
    </row>
    <row r="2" spans="1:3" ht="22.5" x14ac:dyDescent="0.25">
      <c r="A2" s="58" t="s">
        <v>38</v>
      </c>
      <c r="B2" s="58" t="s">
        <v>52</v>
      </c>
      <c r="C2" s="57" t="s">
        <v>67</v>
      </c>
    </row>
    <row r="3" spans="1:3" x14ac:dyDescent="0.25">
      <c r="A3" s="54">
        <v>1</v>
      </c>
      <c r="B3" s="54"/>
      <c r="C3" s="71"/>
    </row>
    <row r="4" spans="1:3" x14ac:dyDescent="0.25">
      <c r="A4" s="56">
        <v>2</v>
      </c>
      <c r="B4" s="56" t="s">
        <v>65</v>
      </c>
      <c r="C4" s="71">
        <v>89.12</v>
      </c>
    </row>
    <row r="5" spans="1:3" x14ac:dyDescent="0.25">
      <c r="A5" s="56">
        <v>3</v>
      </c>
      <c r="B5" s="56"/>
      <c r="C5" s="71"/>
    </row>
    <row r="6" spans="1:3" x14ac:dyDescent="0.25">
      <c r="A6" s="56">
        <v>4</v>
      </c>
      <c r="B6" s="56"/>
      <c r="C6" s="71"/>
    </row>
    <row r="7" spans="1:3" x14ac:dyDescent="0.25">
      <c r="A7" s="56">
        <v>5</v>
      </c>
      <c r="B7" s="56" t="s">
        <v>73</v>
      </c>
      <c r="C7" s="71">
        <v>105.16</v>
      </c>
    </row>
    <row r="8" spans="1:3" x14ac:dyDescent="0.25">
      <c r="A8" s="56">
        <v>6</v>
      </c>
      <c r="B8" s="56"/>
      <c r="C8" s="71"/>
    </row>
    <row r="9" spans="1:3" x14ac:dyDescent="0.25">
      <c r="A9" s="56">
        <v>7</v>
      </c>
      <c r="B9" s="56" t="s">
        <v>85</v>
      </c>
      <c r="C9" s="71">
        <v>100</v>
      </c>
    </row>
    <row r="10" spans="1:3" x14ac:dyDescent="0.25">
      <c r="A10" s="56">
        <v>7</v>
      </c>
      <c r="B10" s="56" t="s">
        <v>89</v>
      </c>
      <c r="C10" s="71">
        <v>100</v>
      </c>
    </row>
    <row r="11" spans="1:3" x14ac:dyDescent="0.25">
      <c r="A11" s="56">
        <v>7</v>
      </c>
      <c r="B11" s="56" t="s">
        <v>86</v>
      </c>
      <c r="C11" s="71">
        <v>30</v>
      </c>
    </row>
    <row r="12" spans="1:3" x14ac:dyDescent="0.25">
      <c r="A12" s="56">
        <v>8</v>
      </c>
      <c r="B12" s="56"/>
      <c r="C12" s="71"/>
    </row>
    <row r="13" spans="1:3" x14ac:dyDescent="0.25">
      <c r="A13" s="56">
        <v>9</v>
      </c>
      <c r="B13" s="56"/>
      <c r="C13" s="71"/>
    </row>
    <row r="14" spans="1:3" x14ac:dyDescent="0.25">
      <c r="A14" s="60" t="d">
        <v>2022-12-09</v>
      </c>
      <c r="B14" s="56" t="s">
        <v>88</v>
      </c>
      <c r="C14" s="71">
        <v>272.11</v>
      </c>
    </row>
    <row r="15" spans="1:3" x14ac:dyDescent="0.25">
      <c r="A15" s="56">
        <v>10</v>
      </c>
      <c r="B15" s="56" t="s">
        <v>69</v>
      </c>
      <c r="C15" s="71">
        <v>190</v>
      </c>
    </row>
    <row r="16" spans="1:3" x14ac:dyDescent="0.25">
      <c r="A16" s="60" t="d">
        <v>2022-12-10</v>
      </c>
      <c r="B16" s="56" t="s">
        <v>64</v>
      </c>
      <c r="C16" s="71">
        <v>131.09</v>
      </c>
    </row>
    <row r="17" spans="1:3" x14ac:dyDescent="0.25">
      <c r="A17" s="56">
        <v>10</v>
      </c>
      <c r="B17" s="56" t="s">
        <v>64</v>
      </c>
      <c r="C17" s="71">
        <v>131.63</v>
      </c>
    </row>
    <row r="18" spans="1:3" x14ac:dyDescent="0.25">
      <c r="A18" s="56">
        <v>11</v>
      </c>
      <c r="B18" s="56" t="s">
        <v>68</v>
      </c>
      <c r="C18" s="71">
        <v>1180.1199999999999</v>
      </c>
    </row>
    <row r="19" spans="1:3" x14ac:dyDescent="0.25">
      <c r="A19" s="56">
        <v>12</v>
      </c>
      <c r="B19" s="67" t="s">
        <v>75</v>
      </c>
      <c r="C19" s="74">
        <v>50</v>
      </c>
    </row>
    <row r="20" spans="1:3" x14ac:dyDescent="0.25">
      <c r="A20" s="56">
        <v>13</v>
      </c>
      <c r="B20" s="56"/>
      <c r="C20" s="71"/>
    </row>
    <row r="21" spans="1:3" x14ac:dyDescent="0.25">
      <c r="A21" s="56">
        <v>14</v>
      </c>
      <c r="B21" s="56"/>
      <c r="C21" s="73"/>
    </row>
    <row r="22" spans="1:3" x14ac:dyDescent="0.25">
      <c r="A22" s="56">
        <v>15</v>
      </c>
      <c r="B22" s="56" t="s">
        <v>81</v>
      </c>
      <c r="C22" s="73">
        <v>44.28</v>
      </c>
    </row>
    <row r="23" spans="1:3" x14ac:dyDescent="0.25">
      <c r="A23" s="56">
        <v>15</v>
      </c>
      <c r="B23" s="56" t="s">
        <v>82</v>
      </c>
      <c r="C23" s="73">
        <v>111.98</v>
      </c>
    </row>
    <row r="24" spans="1:3" x14ac:dyDescent="0.25">
      <c r="A24" s="56">
        <v>15</v>
      </c>
      <c r="B24" s="56" t="s">
        <v>74</v>
      </c>
      <c r="C24" s="73">
        <v>89.9</v>
      </c>
    </row>
    <row r="25" spans="1:3" x14ac:dyDescent="0.25">
      <c r="A25" s="56">
        <v>16</v>
      </c>
      <c r="B25" s="56"/>
      <c r="C25" s="71"/>
    </row>
    <row r="26" spans="1:3" x14ac:dyDescent="0.25">
      <c r="A26" s="56">
        <v>17</v>
      </c>
      <c r="B26" s="54"/>
      <c r="C26" s="54"/>
    </row>
    <row r="27" spans="1:3" x14ac:dyDescent="0.25">
      <c r="A27" s="56">
        <v>18</v>
      </c>
      <c r="B27" s="54"/>
      <c r="C27" s="54"/>
    </row>
    <row r="28" spans="1:3" x14ac:dyDescent="0.25">
      <c r="A28" s="56">
        <v>19</v>
      </c>
      <c r="B28" s="54"/>
      <c r="C28" s="54"/>
    </row>
    <row r="29" spans="1:3" ht="15.75" customHeight="1" x14ac:dyDescent="0.25">
      <c r="A29" s="56">
        <v>20</v>
      </c>
      <c r="B29" s="56" t="s">
        <v>70</v>
      </c>
      <c r="C29" s="71">
        <v>401.5</v>
      </c>
    </row>
    <row r="30" spans="1:3" x14ac:dyDescent="0.25">
      <c r="A30" s="56">
        <v>20</v>
      </c>
      <c r="B30" s="56" t="s">
        <v>66</v>
      </c>
      <c r="C30" s="71">
        <v>99.9</v>
      </c>
    </row>
    <row r="31" spans="1:3" x14ac:dyDescent="0.25">
      <c r="A31" s="56">
        <v>20</v>
      </c>
      <c r="B31" s="56" t="s">
        <v>90</v>
      </c>
      <c r="C31" s="76">
        <v>60</v>
      </c>
    </row>
    <row r="32" spans="1:3" x14ac:dyDescent="0.25">
      <c r="A32" s="56">
        <v>20</v>
      </c>
      <c r="B32" s="67" t="s">
        <v>94</v>
      </c>
      <c r="C32" s="74">
        <v>60</v>
      </c>
    </row>
    <row r="33" spans="1:3" x14ac:dyDescent="0.25">
      <c r="A33" s="56">
        <v>21</v>
      </c>
      <c r="B33" s="56"/>
      <c r="C33" s="71"/>
    </row>
    <row r="34" spans="1:3" x14ac:dyDescent="0.25">
      <c r="A34" s="67">
        <v>22</v>
      </c>
      <c r="B34" s="67" t="s">
        <v>91</v>
      </c>
      <c r="C34" s="74">
        <v>130</v>
      </c>
    </row>
    <row r="35" spans="1:3" x14ac:dyDescent="0.25">
      <c r="A35" s="67">
        <v>22</v>
      </c>
      <c r="B35" s="67" t="s">
        <v>95</v>
      </c>
      <c r="C35" s="74">
        <v>30</v>
      </c>
    </row>
    <row r="36" spans="1:3" x14ac:dyDescent="0.25">
      <c r="A36" s="67">
        <v>22</v>
      </c>
      <c r="B36" s="67" t="s">
        <v>96</v>
      </c>
      <c r="C36" s="74">
        <v>130</v>
      </c>
    </row>
    <row r="37" spans="1:3" x14ac:dyDescent="0.25">
      <c r="A37" s="56">
        <v>23</v>
      </c>
      <c r="B37" s="56"/>
      <c r="C37" s="74"/>
    </row>
    <row r="38" spans="1:3" x14ac:dyDescent="0.25">
      <c r="A38" s="56">
        <v>24</v>
      </c>
      <c r="B38" s="56" t="s">
        <v>84</v>
      </c>
      <c r="C38" s="71">
        <v>827.44</v>
      </c>
    </row>
    <row r="39" spans="1:3" x14ac:dyDescent="0.25">
      <c r="A39" s="60" t="d">
        <v>2022-12-24</v>
      </c>
      <c r="B39" s="56" t="s">
        <v>83</v>
      </c>
      <c r="C39" s="71">
        <v>833.68</v>
      </c>
    </row>
    <row r="40" spans="1:3" x14ac:dyDescent="0.25">
      <c r="A40" s="56">
        <v>25</v>
      </c>
      <c r="B40" s="56" t="s">
        <v>92</v>
      </c>
      <c r="C40" s="71">
        <v>401.81</v>
      </c>
    </row>
    <row r="41" spans="1:3" x14ac:dyDescent="0.25">
      <c r="A41" s="56">
        <v>26</v>
      </c>
      <c r="B41" s="56"/>
      <c r="C41" s="71"/>
    </row>
    <row r="42" spans="1:3" x14ac:dyDescent="0.25">
      <c r="A42" s="56">
        <v>27</v>
      </c>
      <c r="B42" s="56"/>
      <c r="C42" s="71"/>
    </row>
    <row r="43" spans="1:3" x14ac:dyDescent="0.25">
      <c r="A43" s="56">
        <v>28</v>
      </c>
      <c r="B43" s="56" t="s">
        <v>71</v>
      </c>
      <c r="C43" s="71">
        <v>55.9</v>
      </c>
    </row>
    <row r="44" spans="1:3" x14ac:dyDescent="0.25">
      <c r="A44" s="60" t="d">
        <v>2022-12-28</v>
      </c>
      <c r="B44" s="56" t="s">
        <v>72</v>
      </c>
      <c r="C44" s="71">
        <v>173.8</v>
      </c>
    </row>
    <row r="45" spans="1:3" x14ac:dyDescent="0.25">
      <c r="A45" s="60" t="d">
        <v>1900-01-28</v>
      </c>
      <c r="B45" s="56"/>
      <c r="C45" s="71"/>
    </row>
    <row r="46" spans="1:3" x14ac:dyDescent="0.25">
      <c r="A46" s="60" t="d">
        <v>2022-11-30</v>
      </c>
      <c r="B46" s="56" t="s">
        <v>87</v>
      </c>
      <c r="C46" s="71">
        <v>324.58999999999997</v>
      </c>
    </row>
    <row r="47" spans="1:3" x14ac:dyDescent="0.25">
      <c r="A47" s="56">
        <v>31</v>
      </c>
      <c r="B47" s="56" t="s">
        <v>93</v>
      </c>
      <c r="C47" s="71">
        <v>420</v>
      </c>
    </row>
    <row r="48" spans="1:3" x14ac:dyDescent="0.25">
      <c r="A48" s="167" t="s">
        <v>61</v>
      </c>
      <c r="B48" s="168"/>
      <c r="C48" s="72">
        <f>SUM(C3:C47)</f>
        <v>6574.0100000000011</v>
      </c>
    </row>
  </sheetData>
  <mergeCells count="2">
    <mergeCell ref="A1:C1"/>
    <mergeCell ref="A48:B4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7"/>
  <sheetViews>
    <sheetView workbookViewId="0">
      <selection activeCell="C19" sqref="C19"/>
    </sheetView>
  </sheetViews>
  <sheetFormatPr defaultRowHeight="15" x14ac:dyDescent="0.25"/>
  <cols>
    <col min="1" max="1" width="6.42578125" customWidth="1"/>
    <col min="2" max="2" width="28.140625" customWidth="1"/>
    <col min="3" max="3" width="29" customWidth="1"/>
  </cols>
  <sheetData>
    <row r="1" spans="1:11" ht="23.25" customHeight="1" x14ac:dyDescent="0.25">
      <c r="A1" s="173" t="s">
        <v>120</v>
      </c>
      <c r="B1" s="173"/>
      <c r="C1" s="173"/>
    </row>
    <row r="2" spans="1:11" ht="23.25" customHeight="1" x14ac:dyDescent="0.25">
      <c r="A2" s="86"/>
      <c r="B2" s="86"/>
      <c r="C2" s="86"/>
      <c r="E2" t="s">
        <v>182</v>
      </c>
      <c r="F2">
        <v>1</v>
      </c>
    </row>
    <row r="3" spans="1:11" x14ac:dyDescent="0.25">
      <c r="A3" s="97" t="s">
        <v>121</v>
      </c>
      <c r="B3" s="100" t="s">
        <v>122</v>
      </c>
      <c r="C3" s="94" t="s">
        <v>129</v>
      </c>
      <c r="E3" t="s">
        <v>183</v>
      </c>
      <c r="F3">
        <v>2</v>
      </c>
      <c r="K3" s="97" t="s">
        <v>121</v>
      </c>
    </row>
    <row r="4" spans="1:11" x14ac:dyDescent="0.25">
      <c r="A4" s="98">
        <v>1</v>
      </c>
      <c r="B4" s="75" t="s">
        <v>123</v>
      </c>
      <c r="C4" s="95" t="str">
        <f>A4&amp;" - "&amp;B4</f>
        <v>1 - DEPOSITO CP MAE</v>
      </c>
      <c r="E4" t="s">
        <v>184</v>
      </c>
      <c r="F4">
        <v>3</v>
      </c>
      <c r="J4" s="93"/>
      <c r="K4" s="96" t="s">
        <v>127</v>
      </c>
    </row>
    <row r="5" spans="1:11" x14ac:dyDescent="0.25">
      <c r="A5" s="98">
        <v>2</v>
      </c>
      <c r="B5" s="75" t="s">
        <v>195</v>
      </c>
      <c r="C5" s="95" t="str">
        <f t="shared" ref="C5:C9" si="0">A5&amp;" - "&amp;B5</f>
        <v>2 - DEPOSITO CP MARGARETH</v>
      </c>
      <c r="E5" t="s">
        <v>185</v>
      </c>
      <c r="F5">
        <v>4</v>
      </c>
    </row>
    <row r="6" spans="1:11" x14ac:dyDescent="0.25">
      <c r="A6" s="98">
        <v>3</v>
      </c>
      <c r="B6" s="75" t="s">
        <v>124</v>
      </c>
      <c r="C6" s="95" t="str">
        <f t="shared" si="0"/>
        <v>3 - DEPOSITO CP DERLON</v>
      </c>
      <c r="E6" t="s">
        <v>186</v>
      </c>
      <c r="F6">
        <v>5</v>
      </c>
    </row>
    <row r="7" spans="1:11" x14ac:dyDescent="0.25">
      <c r="A7" s="98">
        <v>4</v>
      </c>
      <c r="B7" s="87" t="s">
        <v>125</v>
      </c>
      <c r="C7" s="95" t="str">
        <f t="shared" si="0"/>
        <v>4 - CARTAO ALIMENTACAO</v>
      </c>
      <c r="E7" t="s">
        <v>187</v>
      </c>
      <c r="F7">
        <v>6</v>
      </c>
    </row>
    <row r="8" spans="1:11" x14ac:dyDescent="0.25">
      <c r="A8" s="98">
        <v>5</v>
      </c>
      <c r="B8" s="87" t="s">
        <v>126</v>
      </c>
      <c r="C8" s="95" t="str">
        <f t="shared" si="0"/>
        <v>5 - CARTAO DE CREDITO</v>
      </c>
      <c r="E8" t="s">
        <v>188</v>
      </c>
      <c r="F8">
        <v>7</v>
      </c>
    </row>
    <row r="9" spans="1:11" x14ac:dyDescent="0.25">
      <c r="A9" s="99">
        <v>6</v>
      </c>
      <c r="B9" s="87" t="s">
        <v>99</v>
      </c>
      <c r="C9" s="95" t="str">
        <f t="shared" si="0"/>
        <v>6 - EMPRESTIMO</v>
      </c>
      <c r="E9" t="s">
        <v>189</v>
      </c>
      <c r="F9">
        <v>8</v>
      </c>
    </row>
    <row r="10" spans="1:11" x14ac:dyDescent="0.25">
      <c r="A10" s="96" t="s">
        <v>127</v>
      </c>
      <c r="B10" s="101" t="s">
        <v>128</v>
      </c>
      <c r="C10" s="96" t="s">
        <v>127</v>
      </c>
      <c r="E10" t="s">
        <v>190</v>
      </c>
      <c r="F10">
        <v>9</v>
      </c>
    </row>
    <row r="11" spans="1:11" x14ac:dyDescent="0.25">
      <c r="A11" s="75">
        <v>1</v>
      </c>
      <c r="B11" s="77" t="s">
        <v>153</v>
      </c>
      <c r="C11" s="95" t="str">
        <f t="shared" ref="C11:C47" si="1">A11&amp;" - "&amp;B11</f>
        <v>1 - COMISSAO - MANUTENCAO KITNET</v>
      </c>
      <c r="E11" t="s">
        <v>191</v>
      </c>
      <c r="F11">
        <v>10</v>
      </c>
    </row>
    <row r="12" spans="1:11" x14ac:dyDescent="0.25">
      <c r="A12" s="75">
        <v>2</v>
      </c>
      <c r="B12" s="87" t="s">
        <v>65</v>
      </c>
      <c r="C12" s="95" t="str">
        <f t="shared" si="1"/>
        <v>2 - AGUA KITNET</v>
      </c>
      <c r="E12" t="s">
        <v>192</v>
      </c>
      <c r="F12">
        <v>11</v>
      </c>
    </row>
    <row r="13" spans="1:11" x14ac:dyDescent="0.25">
      <c r="A13" s="75">
        <v>3</v>
      </c>
      <c r="B13" s="87" t="s">
        <v>160</v>
      </c>
      <c r="C13" s="95" t="str">
        <f t="shared" si="1"/>
        <v>3 - ENERGIA KITNET</v>
      </c>
      <c r="E13" t="s">
        <v>193</v>
      </c>
      <c r="F13">
        <v>12</v>
      </c>
    </row>
    <row r="14" spans="1:11" x14ac:dyDescent="0.25">
      <c r="A14" s="75">
        <v>4</v>
      </c>
      <c r="B14" s="87" t="s">
        <v>66</v>
      </c>
      <c r="C14" s="95" t="str">
        <f t="shared" si="1"/>
        <v>4 - INTERNET KITNET</v>
      </c>
    </row>
    <row r="15" spans="1:11" x14ac:dyDescent="0.25">
      <c r="A15" s="75">
        <v>5</v>
      </c>
      <c r="B15" s="77" t="s">
        <v>130</v>
      </c>
      <c r="C15" s="95" t="str">
        <f t="shared" si="1"/>
        <v>5 - TAXA DE JUROS</v>
      </c>
    </row>
    <row r="16" spans="1:11" x14ac:dyDescent="0.25">
      <c r="A16" s="75">
        <v>6</v>
      </c>
      <c r="B16" s="87" t="s">
        <v>144</v>
      </c>
      <c r="C16" s="95" t="str">
        <f t="shared" si="1"/>
        <v>6 - SEGURO KITNET</v>
      </c>
    </row>
    <row r="17" spans="1:3" x14ac:dyDescent="0.25">
      <c r="A17" s="75">
        <v>7</v>
      </c>
      <c r="B17" s="87" t="s">
        <v>146</v>
      </c>
      <c r="C17" s="95" t="str">
        <f t="shared" si="1"/>
        <v>7 - SEGURO APT BURITI</v>
      </c>
    </row>
    <row r="18" spans="1:3" x14ac:dyDescent="0.25">
      <c r="A18" s="75">
        <v>8</v>
      </c>
      <c r="B18" s="87" t="s">
        <v>145</v>
      </c>
      <c r="C18" s="95" t="str">
        <f t="shared" si="1"/>
        <v>8 - SEGURO DE VIDA</v>
      </c>
    </row>
    <row r="19" spans="1:3" x14ac:dyDescent="0.25">
      <c r="A19" s="75">
        <v>9</v>
      </c>
      <c r="B19" s="87" t="s">
        <v>147</v>
      </c>
      <c r="C19" s="95" t="str">
        <f t="shared" si="1"/>
        <v>9 - SEGURO EMPRESTIMO</v>
      </c>
    </row>
    <row r="20" spans="1:3" x14ac:dyDescent="0.25">
      <c r="A20" s="75">
        <v>10</v>
      </c>
      <c r="B20" s="77" t="s">
        <v>148</v>
      </c>
      <c r="C20" s="95" t="str">
        <f t="shared" si="1"/>
        <v xml:space="preserve">10 - EMPRESTIMO </v>
      </c>
    </row>
    <row r="21" spans="1:3" x14ac:dyDescent="0.25">
      <c r="A21" s="75">
        <v>11</v>
      </c>
      <c r="B21" s="77" t="s">
        <v>140</v>
      </c>
      <c r="C21" s="95" t="str">
        <f t="shared" si="1"/>
        <v>11 - GAS</v>
      </c>
    </row>
    <row r="22" spans="1:3" x14ac:dyDescent="0.25">
      <c r="A22" s="75">
        <v>12</v>
      </c>
      <c r="B22" s="77" t="s">
        <v>139</v>
      </c>
      <c r="C22" s="95" t="str">
        <f t="shared" si="1"/>
        <v xml:space="preserve">12 - LUZ BURITI  </v>
      </c>
    </row>
    <row r="23" spans="1:3" x14ac:dyDescent="0.25">
      <c r="A23" s="75">
        <v>13</v>
      </c>
      <c r="B23" s="77" t="s">
        <v>138</v>
      </c>
      <c r="C23" s="95" t="str">
        <f t="shared" si="1"/>
        <v xml:space="preserve">13 - AGUA BURITI  </v>
      </c>
    </row>
    <row r="24" spans="1:3" x14ac:dyDescent="0.25">
      <c r="A24" s="75">
        <v>14</v>
      </c>
      <c r="B24" s="77" t="s">
        <v>137</v>
      </c>
      <c r="C24" s="95" t="str">
        <f t="shared" si="1"/>
        <v>14 - COND BURITI</v>
      </c>
    </row>
    <row r="25" spans="1:3" x14ac:dyDescent="0.25">
      <c r="A25" s="75">
        <v>15</v>
      </c>
      <c r="B25" s="77" t="s">
        <v>74</v>
      </c>
      <c r="C25" s="95" t="str">
        <f t="shared" si="1"/>
        <v>15 - INTERNET BURITI  - PRO LABORE</v>
      </c>
    </row>
    <row r="26" spans="1:3" x14ac:dyDescent="0.25">
      <c r="A26" s="75">
        <v>16</v>
      </c>
      <c r="B26" s="78" t="s">
        <v>143</v>
      </c>
      <c r="C26" s="95" t="str">
        <f t="shared" si="1"/>
        <v>16 - PRESTACAO APT PARC</v>
      </c>
    </row>
    <row r="27" spans="1:3" x14ac:dyDescent="0.25">
      <c r="A27" s="75">
        <v>17</v>
      </c>
      <c r="B27" s="77" t="s">
        <v>98</v>
      </c>
      <c r="C27" s="95" t="str">
        <f t="shared" si="1"/>
        <v>17 - GASOLINA</v>
      </c>
    </row>
    <row r="28" spans="1:3" x14ac:dyDescent="0.25">
      <c r="A28" s="75">
        <v>18</v>
      </c>
      <c r="B28" s="77" t="s">
        <v>136</v>
      </c>
      <c r="C28" s="95" t="str">
        <f t="shared" si="1"/>
        <v>18 - CARTAO CAIXA</v>
      </c>
    </row>
    <row r="29" spans="1:3" x14ac:dyDescent="0.25">
      <c r="A29" s="75">
        <v>19</v>
      </c>
      <c r="B29" s="77" t="s">
        <v>135</v>
      </c>
      <c r="C29" s="95" t="str">
        <f t="shared" si="1"/>
        <v xml:space="preserve">19 - CARTAO AME </v>
      </c>
    </row>
    <row r="30" spans="1:3" x14ac:dyDescent="0.25">
      <c r="A30" s="75">
        <v>20</v>
      </c>
      <c r="B30" s="77" t="s">
        <v>142</v>
      </c>
      <c r="C30" s="95" t="str">
        <f t="shared" si="1"/>
        <v>20 - MAO DE OBRA MANUTNECAO APTO BURITI</v>
      </c>
    </row>
    <row r="31" spans="1:3" x14ac:dyDescent="0.25">
      <c r="A31" s="75">
        <v>21</v>
      </c>
      <c r="B31" s="77" t="s">
        <v>132</v>
      </c>
      <c r="C31" s="95" t="str">
        <f t="shared" si="1"/>
        <v>21 - MATERIAIS MANUTENCAO KITNET</v>
      </c>
    </row>
    <row r="32" spans="1:3" x14ac:dyDescent="0.25">
      <c r="A32" s="75">
        <v>22</v>
      </c>
      <c r="B32" s="77" t="s">
        <v>141</v>
      </c>
      <c r="C32" s="95" t="str">
        <f t="shared" si="1"/>
        <v>22 - MAO DE OBRA MANUTENCAO KITNET</v>
      </c>
    </row>
    <row r="33" spans="1:3" x14ac:dyDescent="0.25">
      <c r="A33" s="75">
        <v>23</v>
      </c>
      <c r="B33" s="77" t="s">
        <v>132</v>
      </c>
      <c r="C33" s="95" t="str">
        <f t="shared" si="1"/>
        <v>23 - MATERIAIS MANUTENCAO KITNET</v>
      </c>
    </row>
    <row r="34" spans="1:3" x14ac:dyDescent="0.25">
      <c r="A34" s="75">
        <v>24</v>
      </c>
      <c r="B34" s="77" t="s">
        <v>134</v>
      </c>
      <c r="C34" s="95" t="str">
        <f t="shared" si="1"/>
        <v>24 - REMEDIOS CACHORROS</v>
      </c>
    </row>
    <row r="35" spans="1:3" x14ac:dyDescent="0.25">
      <c r="A35" s="75">
        <v>25</v>
      </c>
      <c r="B35" s="102" t="s">
        <v>133</v>
      </c>
      <c r="C35" s="95" t="str">
        <f t="shared" si="1"/>
        <v>25 - RACAO CACHORROS</v>
      </c>
    </row>
    <row r="36" spans="1:3" x14ac:dyDescent="0.25">
      <c r="A36" s="75">
        <v>26</v>
      </c>
      <c r="B36" s="77" t="s">
        <v>149</v>
      </c>
      <c r="C36" s="95" t="str">
        <f t="shared" si="1"/>
        <v>26 - IPTU</v>
      </c>
    </row>
    <row r="37" spans="1:3" x14ac:dyDescent="0.25">
      <c r="A37" s="75">
        <v>27</v>
      </c>
      <c r="B37" s="77" t="s">
        <v>150</v>
      </c>
      <c r="C37" s="95" t="str">
        <f t="shared" si="1"/>
        <v>27 - IPVA</v>
      </c>
    </row>
    <row r="38" spans="1:3" x14ac:dyDescent="0.25">
      <c r="A38" s="75">
        <v>28</v>
      </c>
      <c r="B38" s="77" t="s">
        <v>151</v>
      </c>
      <c r="C38" s="95" t="str">
        <f t="shared" si="1"/>
        <v>28 - MEI</v>
      </c>
    </row>
    <row r="39" spans="1:3" x14ac:dyDescent="0.25">
      <c r="A39" s="75">
        <v>29</v>
      </c>
      <c r="B39" s="77" t="s">
        <v>131</v>
      </c>
      <c r="C39" s="95" t="str">
        <f t="shared" si="1"/>
        <v>29 - MARMITAS</v>
      </c>
    </row>
    <row r="40" spans="1:3" x14ac:dyDescent="0.25">
      <c r="A40" s="75">
        <v>30</v>
      </c>
      <c r="B40" s="78" t="s">
        <v>147</v>
      </c>
      <c r="C40" s="95" t="str">
        <f t="shared" si="1"/>
        <v>30 - SEGURO EMPRESTIMO</v>
      </c>
    </row>
    <row r="41" spans="1:3" x14ac:dyDescent="0.25">
      <c r="A41" s="75">
        <v>31</v>
      </c>
      <c r="B41" s="56" t="s">
        <v>152</v>
      </c>
      <c r="C41" s="95" t="str">
        <f t="shared" si="1"/>
        <v>31 - AJUDAS FINANCEIRAS</v>
      </c>
    </row>
    <row r="42" spans="1:3" x14ac:dyDescent="0.25">
      <c r="A42" s="75">
        <v>32</v>
      </c>
      <c r="B42" s="103" t="s">
        <v>154</v>
      </c>
      <c r="C42" s="95" t="str">
        <f t="shared" si="1"/>
        <v>32 - ALIMENTACAO</v>
      </c>
    </row>
    <row r="43" spans="1:3" x14ac:dyDescent="0.25">
      <c r="A43" s="75">
        <v>33</v>
      </c>
      <c r="B43" s="103" t="s">
        <v>157</v>
      </c>
      <c r="C43" s="95" t="str">
        <f t="shared" si="1"/>
        <v>33 - SALAO</v>
      </c>
    </row>
    <row r="44" spans="1:3" x14ac:dyDescent="0.25">
      <c r="A44" s="75">
        <v>34</v>
      </c>
      <c r="B44" s="103" t="s">
        <v>155</v>
      </c>
      <c r="C44" s="95" t="str">
        <f t="shared" si="1"/>
        <v>34 - MANUTENCAO CARRO</v>
      </c>
    </row>
    <row r="45" spans="1:3" x14ac:dyDescent="0.25">
      <c r="A45" s="75">
        <v>35</v>
      </c>
      <c r="B45" s="103" t="s">
        <v>156</v>
      </c>
      <c r="C45" s="95" t="str">
        <f t="shared" si="1"/>
        <v>35 - GASOLINA VIAGEM</v>
      </c>
    </row>
    <row r="46" spans="1:3" x14ac:dyDescent="0.25">
      <c r="A46" s="75">
        <v>36</v>
      </c>
      <c r="B46" s="103" t="s">
        <v>158</v>
      </c>
      <c r="C46" s="95" t="str">
        <f t="shared" si="1"/>
        <v>36 - LAZER</v>
      </c>
    </row>
    <row r="47" spans="1:3" x14ac:dyDescent="0.25">
      <c r="A47" s="75">
        <v>37</v>
      </c>
      <c r="B47" s="103" t="s">
        <v>159</v>
      </c>
      <c r="C47" s="95" t="str">
        <f t="shared" si="1"/>
        <v>37 - LOJAS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7"/>
  <sheetViews>
    <sheetView workbookViewId="0">
      <selection activeCell="G5" sqref="G5:G35"/>
    </sheetView>
  </sheetViews>
  <sheetFormatPr defaultRowHeight="15" x14ac:dyDescent="0.25"/>
  <cols>
    <col min="1" max="1" width="6.7109375" customWidth="1"/>
    <col min="2" max="2" width="11" customWidth="1"/>
    <col min="4" max="4" width="26.140625" customWidth="1"/>
    <col min="5" max="5" width="10.85546875" customWidth="1"/>
    <col min="6" max="6" width="10" customWidth="1"/>
    <col min="7" max="7" width="10.5703125" customWidth="1"/>
    <col min="8" max="8" width="9" customWidth="1"/>
    <col min="9" max="9" width="16.5703125" customWidth="1"/>
    <col min="13" max="13" width="10.42578125" customWidth="1"/>
  </cols>
  <sheetData>
    <row r="1" spans="1:16" x14ac:dyDescent="0.25">
      <c r="B1" s="135" t="s">
        <v>176</v>
      </c>
      <c r="C1" s="133">
        <v>2022</v>
      </c>
      <c r="D1" s="113"/>
      <c r="E1" s="113"/>
      <c r="F1" s="113"/>
      <c r="G1" s="113"/>
    </row>
    <row r="2" spans="1:16" x14ac:dyDescent="0.25">
      <c r="B2" s="133" t="s">
        <v>179</v>
      </c>
      <c r="C2" s="133" t="s">
        <v>183</v>
      </c>
      <c r="D2" s="104">
        <f>VLOOKUP(C2,'Base das contas'!E2:F13,2,0)</f>
        <v>2</v>
      </c>
      <c r="E2" s="113"/>
      <c r="F2" s="113"/>
      <c r="G2" s="113"/>
    </row>
    <row r="4" spans="1:16" ht="42" customHeight="1" x14ac:dyDescent="0.25">
      <c r="A4" s="108" t="s">
        <v>177</v>
      </c>
      <c r="B4" s="110" t="s">
        <v>170</v>
      </c>
      <c r="C4" s="109" t="s">
        <v>161</v>
      </c>
      <c r="D4" s="109" t="s">
        <v>167</v>
      </c>
      <c r="E4" s="110" t="s">
        <v>162</v>
      </c>
      <c r="F4" s="110" t="s">
        <v>163</v>
      </c>
      <c r="G4" s="110" t="s">
        <v>164</v>
      </c>
      <c r="H4" s="110" t="s">
        <v>165</v>
      </c>
      <c r="I4" s="111" t="s">
        <v>171</v>
      </c>
      <c r="M4" s="161"/>
      <c r="N4" s="161"/>
      <c r="O4" s="161"/>
      <c r="P4" s="161"/>
    </row>
    <row r="5" spans="1:16" x14ac:dyDescent="0.25">
      <c r="A5" s="106">
        <f>MONTH(Tabela1[[#This Row],[Data recebimento do credito  ou vencimento da fatura]])</f>
        <v>2</v>
      </c>
      <c r="B5" s="88" t="d">
        <f>DATE($C$1,$D$2,1)</f>
        <v>2022-02-01</v>
      </c>
      <c r="C5" s="54" t="s">
        <v>121</v>
      </c>
      <c r="D5" s="54" t="s">
        <v>168</v>
      </c>
      <c r="E5" s="91">
        <v>500</v>
      </c>
      <c r="F5" s="142">
        <v>0.02</v>
      </c>
      <c r="G5" s="89">
        <f>Tabela1[[#This Row],[Valor Bruto]]-(Tabela1[[#This Row],[Valor Bruto]]*Tabela1[[#This Row],[Taxa desconto]])</f>
        <v>490</v>
      </c>
      <c r="H5" s="143">
        <v>0</v>
      </c>
      <c r="I5" s="107" t="d">
        <v>2022-02-01</v>
      </c>
      <c r="M5" s="112"/>
      <c r="N5" s="112"/>
      <c r="O5" s="112"/>
      <c r="P5" s="112"/>
    </row>
    <row r="6" spans="1:16" x14ac:dyDescent="0.25">
      <c r="A6" s="106">
        <f>MONTH(Tabela1[[#This Row],[Data recebimento do credito  ou vencimento da fatura]])</f>
        <v>2</v>
      </c>
      <c r="B6" s="88" t="d">
        <v>2022-02-03</v>
      </c>
      <c r="C6" s="54" t="s">
        <v>121</v>
      </c>
      <c r="D6" s="54" t="s">
        <v>169</v>
      </c>
      <c r="E6" s="91">
        <v>700</v>
      </c>
      <c r="F6" s="142">
        <v>0</v>
      </c>
      <c r="G6" s="89">
        <f>Tabela1[[#This Row],[Valor Bruto]]-(Tabela1[[#This Row],[Valor Bruto]]*Tabela1[[#This Row],[Taxa desconto]])</f>
        <v>700</v>
      </c>
      <c r="H6" s="143">
        <v>0</v>
      </c>
      <c r="I6" s="107" t="d">
        <v>2022-02-28</v>
      </c>
    </row>
    <row r="7" spans="1:16" x14ac:dyDescent="0.25">
      <c r="A7" s="106">
        <f>MONTH(Tabela1[[#This Row],[Data recebimento do credito  ou vencimento da fatura]])</f>
        <v>2</v>
      </c>
      <c r="B7" s="88" t="d">
        <v>2022-02-05</v>
      </c>
      <c r="C7" s="54" t="s">
        <v>121</v>
      </c>
      <c r="D7" s="54" t="s">
        <v>166</v>
      </c>
      <c r="E7" s="91">
        <v>5549.4</v>
      </c>
      <c r="F7" s="142">
        <v>0</v>
      </c>
      <c r="G7" s="89">
        <f>Tabela1[[#This Row],[Valor Bruto]]-(Tabela1[[#This Row],[Valor Bruto]]*Tabela1[[#This Row],[Taxa desconto]])</f>
        <v>5549.4</v>
      </c>
      <c r="H7" s="143">
        <v>0</v>
      </c>
      <c r="I7" s="107" t="d">
        <v>2022-02-05</v>
      </c>
    </row>
    <row r="8" spans="1:16" x14ac:dyDescent="0.25">
      <c r="A8" s="106">
        <f>MONTH(Tabela1[[#This Row],[Data recebimento do credito  ou vencimento da fatura]])</f>
        <v>2</v>
      </c>
      <c r="B8" s="88" t="d">
        <v>2022-02-01</v>
      </c>
      <c r="C8" s="54" t="s">
        <v>121</v>
      </c>
      <c r="D8" s="54" t="s">
        <v>211</v>
      </c>
      <c r="E8" s="91">
        <v>420</v>
      </c>
      <c r="F8" s="142">
        <v>0</v>
      </c>
      <c r="G8" s="89">
        <f>Tabela1[[#This Row],[Valor Bruto]]-(Tabela1[[#This Row],[Valor Bruto]]*Tabela1[[#This Row],[Taxa desconto]])</f>
        <v>420</v>
      </c>
      <c r="H8" s="143">
        <v>25</v>
      </c>
      <c r="I8" s="107" t="d">
        <v>2022-02-28</v>
      </c>
    </row>
    <row r="9" spans="1:16" x14ac:dyDescent="0.25">
      <c r="A9" s="106">
        <f>MONTH(Tabela1[[#This Row],[Data recebimento do credito  ou vencimento da fatura]])</f>
        <v>2</v>
      </c>
      <c r="B9" s="88" t="d">
        <v>2022-02-05</v>
      </c>
      <c r="C9" s="54" t="s">
        <v>121</v>
      </c>
      <c r="D9" s="54" t="s">
        <v>168</v>
      </c>
      <c r="E9" s="91">
        <v>800</v>
      </c>
      <c r="F9" s="142">
        <v>0</v>
      </c>
      <c r="G9" s="89">
        <f>Tabela1[[#This Row],[Valor Bruto]]-(Tabela1[[#This Row],[Valor Bruto]]*Tabela1[[#This Row],[Taxa desconto]])</f>
        <v>800</v>
      </c>
      <c r="H9" s="143">
        <v>10</v>
      </c>
      <c r="I9" s="107" t="d">
        <v>2022-02-15</v>
      </c>
    </row>
    <row r="10" spans="1:16" x14ac:dyDescent="0.25">
      <c r="A10" s="106">
        <f>MONTH(Tabela1[[#This Row],[Data recebimento do credito  ou vencimento da fatura]])</f>
        <v>4</v>
      </c>
      <c r="B10" s="88"/>
      <c r="C10" s="54"/>
      <c r="D10" s="54"/>
      <c r="E10" s="72"/>
      <c r="F10" s="142">
        <v>0</v>
      </c>
      <c r="G10" s="89">
        <f>Tabela1[[#This Row],[Valor Bruto]]-(Tabela1[[#This Row],[Valor Bruto]]*Tabela1[[#This Row],[Taxa desconto]])</f>
        <v>0</v>
      </c>
      <c r="H10" s="143"/>
      <c r="I10" s="107" t="d">
        <v>2022-04-15</v>
      </c>
    </row>
    <row r="11" spans="1:16" x14ac:dyDescent="0.25">
      <c r="A11" s="106">
        <f>MONTH(Tabela1[[#This Row],[Data recebimento do credito  ou vencimento da fatura]])</f>
        <v>12</v>
      </c>
      <c r="B11" s="88"/>
      <c r="C11" s="54"/>
      <c r="D11" s="54"/>
      <c r="E11" s="72"/>
      <c r="F11" s="142"/>
      <c r="G11" s="89">
        <f>Tabela1[[#This Row],[Valor Bruto]]-(Tabela1[[#This Row],[Valor Bruto]]*Tabela1[[#This Row],[Taxa desconto]])</f>
        <v>0</v>
      </c>
      <c r="H11" s="143"/>
      <c r="I11" s="107"/>
    </row>
    <row r="12" spans="1:16" x14ac:dyDescent="0.25">
      <c r="A12" s="106">
        <f>MONTH(Tabela1[[#This Row],[Data recebimento do credito  ou vencimento da fatura]])</f>
        <v>12</v>
      </c>
      <c r="B12" s="88"/>
      <c r="C12" s="54"/>
      <c r="D12" s="54"/>
      <c r="E12" s="72"/>
      <c r="F12" s="142"/>
      <c r="G12" s="89">
        <f>Tabela1[[#This Row],[Valor Bruto]]-(Tabela1[[#This Row],[Valor Bruto]]*Tabela1[[#This Row],[Taxa desconto]])</f>
        <v>0</v>
      </c>
      <c r="H12" s="143"/>
      <c r="I12" s="107"/>
    </row>
    <row r="13" spans="1:16" x14ac:dyDescent="0.25">
      <c r="A13" s="106">
        <f>MONTH(Tabela1[[#This Row],[Data recebimento do credito  ou vencimento da fatura]])</f>
        <v>12</v>
      </c>
      <c r="B13" s="88"/>
      <c r="C13" s="54"/>
      <c r="D13" s="54"/>
      <c r="E13" s="72"/>
      <c r="F13" s="142"/>
      <c r="G13" s="89">
        <f>Tabela1[[#This Row],[Valor Bruto]]-(Tabela1[[#This Row],[Valor Bruto]]*Tabela1[[#This Row],[Taxa desconto]])</f>
        <v>0</v>
      </c>
      <c r="H13" s="143"/>
      <c r="I13" s="107"/>
    </row>
    <row r="14" spans="1:16" x14ac:dyDescent="0.25">
      <c r="A14" s="106">
        <f>MONTH(Tabela1[[#This Row],[Data recebimento do credito  ou vencimento da fatura]])</f>
        <v>12</v>
      </c>
      <c r="B14" s="88"/>
      <c r="C14" s="54"/>
      <c r="D14" s="54"/>
      <c r="E14" s="72"/>
      <c r="F14" s="142"/>
      <c r="G14" s="89">
        <f>Tabela1[[#This Row],[Valor Bruto]]-(Tabela1[[#This Row],[Valor Bruto]]*Tabela1[[#This Row],[Taxa desconto]])</f>
        <v>0</v>
      </c>
      <c r="H14" s="143"/>
      <c r="I14" s="107"/>
    </row>
    <row r="15" spans="1:16" x14ac:dyDescent="0.25">
      <c r="A15" s="106">
        <f>MONTH(Tabela1[[#This Row],[Data recebimento do credito  ou vencimento da fatura]])</f>
        <v>12</v>
      </c>
      <c r="B15" s="88"/>
      <c r="C15" s="54"/>
      <c r="D15" s="54"/>
      <c r="E15" s="72"/>
      <c r="F15" s="142"/>
      <c r="G15" s="89">
        <f>Tabela1[[#This Row],[Valor Bruto]]-(Tabela1[[#This Row],[Valor Bruto]]*Tabela1[[#This Row],[Taxa desconto]])</f>
        <v>0</v>
      </c>
      <c r="H15" s="143"/>
      <c r="I15" s="107"/>
    </row>
    <row r="16" spans="1:16" x14ac:dyDescent="0.25">
      <c r="A16" s="106">
        <f>MONTH(Tabela1[[#This Row],[Data recebimento do credito  ou vencimento da fatura]])</f>
        <v>12</v>
      </c>
      <c r="B16" s="88"/>
      <c r="C16" s="54"/>
      <c r="D16" s="54"/>
      <c r="E16" s="72"/>
      <c r="F16" s="142"/>
      <c r="G16" s="89">
        <f>Tabela1[[#This Row],[Valor Bruto]]-(Tabela1[[#This Row],[Valor Bruto]]*Tabela1[[#This Row],[Taxa desconto]])</f>
        <v>0</v>
      </c>
      <c r="H16" s="143"/>
      <c r="I16" s="107"/>
    </row>
    <row r="17" spans="1:9" x14ac:dyDescent="0.25">
      <c r="A17" s="106">
        <f>MONTH(Tabela1[[#This Row],[Data recebimento do credito  ou vencimento da fatura]])</f>
        <v>12</v>
      </c>
      <c r="B17" s="88"/>
      <c r="C17" s="54"/>
      <c r="D17" s="54"/>
      <c r="E17" s="72"/>
      <c r="F17" s="142"/>
      <c r="G17" s="89">
        <f>Tabela1[[#This Row],[Valor Bruto]]-(Tabela1[[#This Row],[Valor Bruto]]*Tabela1[[#This Row],[Taxa desconto]])</f>
        <v>0</v>
      </c>
      <c r="H17" s="143"/>
      <c r="I17" s="107"/>
    </row>
    <row r="18" spans="1:9" x14ac:dyDescent="0.25">
      <c r="A18" s="106">
        <f>MONTH(Tabela1[[#This Row],[Data recebimento do credito  ou vencimento da fatura]])</f>
        <v>12</v>
      </c>
      <c r="B18" s="88"/>
      <c r="C18" s="54"/>
      <c r="D18" s="54"/>
      <c r="E18" s="72"/>
      <c r="F18" s="142"/>
      <c r="G18" s="89">
        <f>Tabela1[[#This Row],[Valor Bruto]]-(Tabela1[[#This Row],[Valor Bruto]]*Tabela1[[#This Row],[Taxa desconto]])</f>
        <v>0</v>
      </c>
      <c r="H18" s="143"/>
      <c r="I18" s="107"/>
    </row>
    <row r="19" spans="1:9" x14ac:dyDescent="0.25">
      <c r="A19" s="106">
        <f>MONTH(Tabela1[[#This Row],[Data recebimento do credito  ou vencimento da fatura]])</f>
        <v>12</v>
      </c>
      <c r="B19" s="88"/>
      <c r="C19" s="54"/>
      <c r="D19" s="54"/>
      <c r="E19" s="72"/>
      <c r="F19" s="142"/>
      <c r="G19" s="89">
        <f>Tabela1[[#This Row],[Valor Bruto]]-(Tabela1[[#This Row],[Valor Bruto]]*Tabela1[[#This Row],[Taxa desconto]])</f>
        <v>0</v>
      </c>
      <c r="H19" s="143"/>
      <c r="I19" s="107"/>
    </row>
    <row r="20" spans="1:9" x14ac:dyDescent="0.25">
      <c r="A20" s="106">
        <f>MONTH(Tabela1[[#This Row],[Data recebimento do credito  ou vencimento da fatura]])</f>
        <v>12</v>
      </c>
      <c r="B20" s="88"/>
      <c r="C20" s="54"/>
      <c r="D20" s="54"/>
      <c r="E20" s="72"/>
      <c r="F20" s="142"/>
      <c r="G20" s="89">
        <f>Tabela1[[#This Row],[Valor Bruto]]-(Tabela1[[#This Row],[Valor Bruto]]*Tabela1[[#This Row],[Taxa desconto]])</f>
        <v>0</v>
      </c>
      <c r="H20" s="143"/>
      <c r="I20" s="107"/>
    </row>
    <row r="21" spans="1:9" x14ac:dyDescent="0.25">
      <c r="A21" s="106">
        <f>MONTH(Tabela1[[#This Row],[Data recebimento do credito  ou vencimento da fatura]])</f>
        <v>12</v>
      </c>
      <c r="B21" s="88"/>
      <c r="C21" s="54"/>
      <c r="D21" s="54"/>
      <c r="E21" s="72"/>
      <c r="F21" s="142"/>
      <c r="G21" s="89">
        <f>Tabela1[[#This Row],[Valor Bruto]]-(Tabela1[[#This Row],[Valor Bruto]]*Tabela1[[#This Row],[Taxa desconto]])</f>
        <v>0</v>
      </c>
      <c r="H21" s="143"/>
      <c r="I21" s="107"/>
    </row>
    <row r="22" spans="1:9" x14ac:dyDescent="0.25">
      <c r="A22" s="106">
        <f>MONTH(Tabela1[[#This Row],[Data recebimento do credito  ou vencimento da fatura]])</f>
        <v>12</v>
      </c>
      <c r="B22" s="88"/>
      <c r="C22" s="54"/>
      <c r="D22" s="54"/>
      <c r="E22" s="72"/>
      <c r="F22" s="142"/>
      <c r="G22" s="89">
        <f>Tabela1[[#This Row],[Valor Bruto]]-(Tabela1[[#This Row],[Valor Bruto]]*Tabela1[[#This Row],[Taxa desconto]])</f>
        <v>0</v>
      </c>
      <c r="H22" s="143"/>
      <c r="I22" s="107"/>
    </row>
    <row r="23" spans="1:9" x14ac:dyDescent="0.25">
      <c r="A23" s="106">
        <f>MONTH(Tabela1[[#This Row],[Data recebimento do credito  ou vencimento da fatura]])</f>
        <v>12</v>
      </c>
      <c r="B23" s="88"/>
      <c r="C23" s="54"/>
      <c r="D23" s="54"/>
      <c r="E23" s="72"/>
      <c r="F23" s="142"/>
      <c r="G23" s="89">
        <f>Tabela1[[#This Row],[Valor Bruto]]-(Tabela1[[#This Row],[Valor Bruto]]*Tabela1[[#This Row],[Taxa desconto]])</f>
        <v>0</v>
      </c>
      <c r="H23" s="143"/>
      <c r="I23" s="107"/>
    </row>
    <row r="24" spans="1:9" x14ac:dyDescent="0.25">
      <c r="A24" s="106">
        <f>MONTH(Tabela1[[#This Row],[Data recebimento do credito  ou vencimento da fatura]])</f>
        <v>12</v>
      </c>
      <c r="B24" s="88"/>
      <c r="C24" s="54"/>
      <c r="D24" s="54"/>
      <c r="E24" s="72"/>
      <c r="F24" s="142"/>
      <c r="G24" s="89">
        <f>Tabela1[[#This Row],[Valor Bruto]]-(Tabela1[[#This Row],[Valor Bruto]]*Tabela1[[#This Row],[Taxa desconto]])</f>
        <v>0</v>
      </c>
      <c r="H24" s="143"/>
      <c r="I24" s="107"/>
    </row>
    <row r="25" spans="1:9" x14ac:dyDescent="0.25">
      <c r="A25" s="106">
        <f>MONTH(Tabela1[[#This Row],[Data recebimento do credito  ou vencimento da fatura]])</f>
        <v>12</v>
      </c>
      <c r="B25" s="88"/>
      <c r="C25" s="54"/>
      <c r="D25" s="54"/>
      <c r="E25" s="72"/>
      <c r="F25" s="142"/>
      <c r="G25" s="89">
        <f>Tabela1[[#This Row],[Valor Bruto]]-(Tabela1[[#This Row],[Valor Bruto]]*Tabela1[[#This Row],[Taxa desconto]])</f>
        <v>0</v>
      </c>
      <c r="H25" s="143"/>
      <c r="I25" s="107"/>
    </row>
    <row r="26" spans="1:9" x14ac:dyDescent="0.25">
      <c r="A26" s="106">
        <f>MONTH(Tabela1[[#This Row],[Data recebimento do credito  ou vencimento da fatura]])</f>
        <v>12</v>
      </c>
      <c r="B26" s="88"/>
      <c r="C26" s="54"/>
      <c r="D26" s="54"/>
      <c r="E26" s="72"/>
      <c r="F26" s="142"/>
      <c r="G26" s="89">
        <f>Tabela1[[#This Row],[Valor Bruto]]-(Tabela1[[#This Row],[Valor Bruto]]*Tabela1[[#This Row],[Taxa desconto]])</f>
        <v>0</v>
      </c>
      <c r="H26" s="143"/>
      <c r="I26" s="107"/>
    </row>
    <row r="27" spans="1:9" x14ac:dyDescent="0.25">
      <c r="A27" s="106">
        <f>MONTH(Tabela1[[#This Row],[Data recebimento do credito  ou vencimento da fatura]])</f>
        <v>12</v>
      </c>
      <c r="B27" s="88"/>
      <c r="C27" s="54"/>
      <c r="D27" s="54"/>
      <c r="E27" s="72"/>
      <c r="F27" s="142"/>
      <c r="G27" s="89">
        <f>Tabela1[[#This Row],[Valor Bruto]]-(Tabela1[[#This Row],[Valor Bruto]]*Tabela1[[#This Row],[Taxa desconto]])</f>
        <v>0</v>
      </c>
      <c r="H27" s="143"/>
      <c r="I27" s="107"/>
    </row>
    <row r="28" spans="1:9" x14ac:dyDescent="0.25">
      <c r="A28" s="106">
        <f>MONTH(Tabela1[[#This Row],[Data recebimento do credito  ou vencimento da fatura]])</f>
        <v>12</v>
      </c>
      <c r="B28" s="88"/>
      <c r="C28" s="54"/>
      <c r="D28" s="54"/>
      <c r="E28" s="72"/>
      <c r="F28" s="142"/>
      <c r="G28" s="89">
        <f>Tabela1[[#This Row],[Valor Bruto]]-(Tabela1[[#This Row],[Valor Bruto]]*Tabela1[[#This Row],[Taxa desconto]])</f>
        <v>0</v>
      </c>
      <c r="H28" s="143"/>
      <c r="I28" s="107"/>
    </row>
    <row r="29" spans="1:9" x14ac:dyDescent="0.25">
      <c r="A29" s="106">
        <f>MONTH(Tabela1[[#This Row],[Data recebimento do credito  ou vencimento da fatura]])</f>
        <v>12</v>
      </c>
      <c r="B29" s="88"/>
      <c r="C29" s="54"/>
      <c r="D29" s="54"/>
      <c r="E29" s="72"/>
      <c r="F29" s="142"/>
      <c r="G29" s="89">
        <f>Tabela1[[#This Row],[Valor Bruto]]-(Tabela1[[#This Row],[Valor Bruto]]*Tabela1[[#This Row],[Taxa desconto]])</f>
        <v>0</v>
      </c>
      <c r="H29" s="143"/>
      <c r="I29" s="107"/>
    </row>
    <row r="30" spans="1:9" x14ac:dyDescent="0.25">
      <c r="A30" s="106">
        <f>MONTH(Tabela1[[#This Row],[Data recebimento do credito  ou vencimento da fatura]])</f>
        <v>12</v>
      </c>
      <c r="B30" s="88"/>
      <c r="C30" s="54"/>
      <c r="D30" s="54"/>
      <c r="E30" s="72"/>
      <c r="F30" s="142"/>
      <c r="G30" s="89">
        <f>Tabela1[[#This Row],[Valor Bruto]]-(Tabela1[[#This Row],[Valor Bruto]]*Tabela1[[#This Row],[Taxa desconto]])</f>
        <v>0</v>
      </c>
      <c r="H30" s="143"/>
      <c r="I30" s="107"/>
    </row>
    <row r="31" spans="1:9" x14ac:dyDescent="0.25">
      <c r="A31" s="106">
        <f>MONTH(Tabela1[[#This Row],[Data recebimento do credito  ou vencimento da fatura]])</f>
        <v>12</v>
      </c>
      <c r="B31" s="88"/>
      <c r="C31" s="54"/>
      <c r="D31" s="54"/>
      <c r="E31" s="72"/>
      <c r="F31" s="142"/>
      <c r="G31" s="89">
        <f>Tabela1[[#This Row],[Valor Bruto]]-(Tabela1[[#This Row],[Valor Bruto]]*Tabela1[[#This Row],[Taxa desconto]])</f>
        <v>0</v>
      </c>
      <c r="H31" s="143"/>
      <c r="I31" s="107"/>
    </row>
    <row r="32" spans="1:9" x14ac:dyDescent="0.25">
      <c r="A32" s="106">
        <f>MONTH(Tabela1[[#This Row],[Data recebimento do credito  ou vencimento da fatura]])</f>
        <v>12</v>
      </c>
      <c r="B32" s="88"/>
      <c r="C32" s="54"/>
      <c r="D32" s="54"/>
      <c r="E32" s="72"/>
      <c r="F32" s="142"/>
      <c r="G32" s="89">
        <f>Tabela1[[#This Row],[Valor Bruto]]-(Tabela1[[#This Row],[Valor Bruto]]*Tabela1[[#This Row],[Taxa desconto]])</f>
        <v>0</v>
      </c>
      <c r="H32" s="143"/>
      <c r="I32" s="107"/>
    </row>
    <row r="33" spans="1:9" x14ac:dyDescent="0.25">
      <c r="A33" s="106">
        <f>MONTH(Tabela1[[#This Row],[Data recebimento do credito  ou vencimento da fatura]])</f>
        <v>12</v>
      </c>
      <c r="B33" s="88"/>
      <c r="C33" s="54"/>
      <c r="D33" s="54"/>
      <c r="E33" s="72"/>
      <c r="F33" s="142"/>
      <c r="G33" s="89">
        <f>Tabela1[[#This Row],[Valor Bruto]]-(Tabela1[[#This Row],[Valor Bruto]]*Tabela1[[#This Row],[Taxa desconto]])</f>
        <v>0</v>
      </c>
      <c r="H33" s="143"/>
      <c r="I33" s="107"/>
    </row>
    <row r="34" spans="1:9" x14ac:dyDescent="0.25">
      <c r="A34" s="106">
        <f>MONTH(Tabela1[[#This Row],[Data recebimento do credito  ou vencimento da fatura]])</f>
        <v>12</v>
      </c>
      <c r="B34" s="88"/>
      <c r="C34" s="54"/>
      <c r="D34" s="54"/>
      <c r="E34" s="72"/>
      <c r="F34" s="142"/>
      <c r="G34" s="89">
        <f>Tabela1[[#This Row],[Valor Bruto]]-(Tabela1[[#This Row],[Valor Bruto]]*Tabela1[[#This Row],[Taxa desconto]])</f>
        <v>0</v>
      </c>
      <c r="H34" s="143"/>
      <c r="I34" s="107"/>
    </row>
    <row r="35" spans="1:9" x14ac:dyDescent="0.25">
      <c r="A35" s="106">
        <f>MONTH(Tabela1[[#This Row],[Data recebimento do credito  ou vencimento da fatura]])</f>
        <v>12</v>
      </c>
      <c r="B35" s="88"/>
      <c r="C35" s="54"/>
      <c r="D35" s="54"/>
      <c r="E35" s="72"/>
      <c r="F35" s="142"/>
      <c r="G35" s="89">
        <f>Tabela1[[#This Row],[Valor Bruto]]-(Tabela1[[#This Row],[Valor Bruto]]*Tabela1[[#This Row],[Taxa desconto]])</f>
        <v>0</v>
      </c>
      <c r="H35" s="143"/>
      <c r="I35" s="107"/>
    </row>
    <row r="36" spans="1:9" x14ac:dyDescent="0.25">
      <c r="I36" s="114"/>
    </row>
    <row r="37" spans="1:9" x14ac:dyDescent="0.25">
      <c r="I37" s="114"/>
    </row>
  </sheetData>
  <mergeCells count="1">
    <mergeCell ref="M4:P4"/>
  </mergeCells>
  <dataValidations count="1">
    <dataValidation type="date" operator="greaterThan" allowBlank="1" showInputMessage="1" showErrorMessage="1" sqref="B5:B9 B11:B35 I5:I9 I11:I35">
      <formula1>44561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'Base das contas'!$E$2:$E$13</xm:f>
          </x14:formula1>
          <xm:sqref>C2</xm:sqref>
        </x14:dataValidation>
        <x14:dataValidation type="list" allowBlank="1" showInputMessage="1" showErrorMessage="1">
          <x14:formula1>
            <xm:f>'Base das contas'!$K$3:$K$4</xm:f>
          </x14:formula1>
          <xm:sqref>C5:C9 C11:C35</xm:sqref>
        </x14:dataValidation>
        <x14:dataValidation type="list" allowBlank="1" showInputMessage="1" showErrorMessage="1">
          <x14:formula1>
            <xm:f>IF(C5="Entrada",'Base das contas'!$C$4:$C$9,'Base das contas'!$C$11:$C$47)</xm:f>
          </x14:formula1>
          <xm:sqref>D5:D9 D11:D35</xm:sqref>
        </x14:dataValidation>
      </x14:dataValidations>
    </ext>
  </extLst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8"/>
  <sheetViews>
    <sheetView topLeftCell="B6" workbookViewId="0">
      <selection activeCell="I17" sqref="I17"/>
    </sheetView>
  </sheetViews>
  <sheetFormatPr defaultRowHeight="15" x14ac:dyDescent="0.25"/>
  <cols>
    <col min="1" max="1" width="5.5703125" hidden="1" customWidth="1"/>
    <col min="2" max="2" width="10.7109375" bestFit="1" customWidth="1"/>
    <col min="4" max="4" width="14.5703125" customWidth="1"/>
    <col min="5" max="5" width="13.85546875" customWidth="1"/>
    <col min="6" max="6" width="15" customWidth="1"/>
    <col min="7" max="7" width="16.85546875" customWidth="1"/>
  </cols>
  <sheetData>
    <row r="1" spans="1:8" x14ac:dyDescent="0.25">
      <c r="A1" s="105"/>
      <c r="B1" s="161"/>
      <c r="C1" s="115" t="s">
        <v>176</v>
      </c>
      <c r="D1" s="134">
        <v>2022</v>
      </c>
      <c r="F1" s="113"/>
      <c r="G1" s="113"/>
      <c r="H1" s="112"/>
    </row>
    <row r="2" spans="1:8" x14ac:dyDescent="0.25">
      <c r="A2" s="112"/>
      <c r="B2" s="161"/>
      <c r="C2" s="133" t="s">
        <v>179</v>
      </c>
      <c r="D2" s="133" t="s">
        <v>183</v>
      </c>
      <c r="E2" s="133">
        <v>2</v>
      </c>
      <c r="F2" s="113"/>
      <c r="G2" s="113"/>
      <c r="H2" s="112"/>
    </row>
    <row r="3" spans="1:8" x14ac:dyDescent="0.25">
      <c r="A3" s="112"/>
      <c r="B3" s="161"/>
      <c r="C3" s="112"/>
      <c r="D3" s="112"/>
      <c r="E3" s="112"/>
      <c r="F3" s="112"/>
      <c r="G3" s="112"/>
    </row>
    <row r="4" spans="1:8" x14ac:dyDescent="0.25">
      <c r="A4" s="116" t="s">
        <v>209</v>
      </c>
      <c r="B4" s="118" t="s">
        <v>118</v>
      </c>
      <c r="C4" s="118" t="s">
        <v>180</v>
      </c>
      <c r="D4" s="119" t="s">
        <v>173</v>
      </c>
      <c r="E4" s="119" t="s">
        <v>178</v>
      </c>
      <c r="F4" s="120" t="s">
        <v>174</v>
      </c>
      <c r="G4" s="121" t="s">
        <v>175</v>
      </c>
    </row>
    <row r="5" spans="1:8" s="90" customFormat="1" ht="12" customHeight="1" x14ac:dyDescent="0.25">
      <c r="A5" s="122"/>
      <c r="B5" s="129"/>
      <c r="C5" s="118"/>
      <c r="D5" s="123" t="s">
        <v>172</v>
      </c>
      <c r="E5" s="124" t="s">
        <v>117</v>
      </c>
      <c r="F5" s="125"/>
      <c r="G5" s="125"/>
    </row>
    <row r="6" spans="1:8" ht="30" customHeight="1" x14ac:dyDescent="0.25">
      <c r="A6" s="122"/>
      <c r="B6" s="130"/>
      <c r="C6" s="126"/>
      <c r="D6" s="123" t="s">
        <v>172</v>
      </c>
      <c r="E6" s="124" t="s">
        <v>117</v>
      </c>
      <c r="F6" s="127" t="s">
        <v>181</v>
      </c>
      <c r="G6" s="128">
        <v>5000</v>
      </c>
    </row>
    <row r="7" spans="1:8" x14ac:dyDescent="0.25">
      <c r="A7">
        <v>1</v>
      </c>
      <c r="B7" s="114" t="d">
        <f>DATE($D$1,$E$2,Tabela8[[#This Row],[dia]])</f>
        <v>2022-02-01</v>
      </c>
      <c r="D7" s="131">
        <f>SUMIFS('Controle diario'!G:G,'Controle diario'!C:C,"Entrada",'Controle diario'!I:I,Tabela8[[#This Row],[Data]])</f>
        <v>490</v>
      </c>
      <c r="E7" s="131">
        <f>SUMIFS('Controle diario'!G:G,'Controle diario'!C:C,"Saidas",'Controle diario'!I:I,Tabela8[[#This Row],[Data]])</f>
        <v>0</v>
      </c>
      <c r="F7" s="117">
        <f>G6+Tabela8[[#This Row],[CAIXA]]-Tabela8[[#This Row],[CAIXA2]]</f>
        <v>5490</v>
      </c>
    </row>
    <row r="8" spans="1:8" x14ac:dyDescent="0.25">
      <c r="A8">
        <v>2</v>
      </c>
      <c r="B8" s="114" t="d">
        <f>DATE($D$1,$E$2,Tabela8[[#This Row],[dia]])</f>
        <v>2022-02-02</v>
      </c>
      <c r="D8" s="131">
        <f>SUMIFS('Controle diario'!G:G,'Controle diario'!C:C,"Entrada",'Controle diario'!I:I,Tabela8[[#This Row],[Data]])</f>
        <v>0</v>
      </c>
      <c r="E8" s="131">
        <f>SUMIFS('Controle diario'!G:G,'Controle diario'!C:C,"Saidas",'Controle diario'!I:I,Tabela8[[#This Row],[Data]])</f>
        <v>0</v>
      </c>
      <c r="F8" s="117">
        <f>F7+Tabela8[[#This Row],[CAIXA]]-Tabela8[[#This Row],[CAIXA2]]</f>
        <v>5490</v>
      </c>
    </row>
    <row r="9" spans="1:8" x14ac:dyDescent="0.25">
      <c r="A9">
        <v>3</v>
      </c>
      <c r="B9" s="114" t="d">
        <f>DATE($D$1,$E$2,Tabela8[[#This Row],[dia]])</f>
        <v>2022-02-03</v>
      </c>
      <c r="D9" s="131">
        <f>SUMIFS('Controle diario'!G:G,'Controle diario'!C:C,"Entrada",'Controle diario'!I:I,Tabela8[[#This Row],[Data]])</f>
        <v>0</v>
      </c>
      <c r="E9" s="131">
        <f>SUMIFS('Controle diario'!G:G,'Controle diario'!C:C,"Saidas",'Controle diario'!I:I,Tabela8[[#This Row],[Data]])</f>
        <v>0</v>
      </c>
      <c r="F9" s="117">
        <f>F8+Tabela8[[#This Row],[CAIXA]]-Tabela8[[#This Row],[CAIXA2]]</f>
        <v>5490</v>
      </c>
    </row>
    <row r="10" spans="1:8" x14ac:dyDescent="0.25">
      <c r="A10">
        <v>4</v>
      </c>
      <c r="B10" s="114" t="d">
        <f>DATE($D$1,$E$2,Tabela8[[#This Row],[dia]])</f>
        <v>2022-02-04</v>
      </c>
      <c r="D10" s="131">
        <f>SUMIFS('Controle diario'!G:G,'Controle diario'!C:C,"Entrada",'Controle diario'!I:I,Tabela8[[#This Row],[Data]])</f>
        <v>0</v>
      </c>
      <c r="E10" s="131">
        <f>SUMIFS('Controle diario'!G:G,'Controle diario'!C:C,"Saidas",'Controle diario'!I:I,Tabela8[[#This Row],[Data]])</f>
        <v>0</v>
      </c>
      <c r="F10" s="117">
        <f>F9+Tabela8[[#This Row],[CAIXA]]-Tabela8[[#This Row],[CAIXA2]]</f>
        <v>5490</v>
      </c>
    </row>
    <row r="11" spans="1:8" x14ac:dyDescent="0.25">
      <c r="A11">
        <v>5</v>
      </c>
      <c r="B11" s="114" t="d">
        <f>DATE($D$1,$E$2,Tabela8[[#This Row],[dia]])</f>
        <v>2022-02-05</v>
      </c>
      <c r="D11" s="131">
        <f>SUMIFS('Controle diario'!G:G,'Controle diario'!C:C,"Entrada",'Controle diario'!I:I,Tabela8[[#This Row],[Data]])</f>
        <v>5549.4</v>
      </c>
      <c r="E11" s="131">
        <f>SUMIFS('Controle diario'!G:G,'Controle diario'!C:C,"Saidas",'Controle diario'!I:I,Tabela8[[#This Row],[Data]])</f>
        <v>0</v>
      </c>
      <c r="F11" s="117">
        <f>F10+Tabela8[[#This Row],[CAIXA]]-Tabela8[[#This Row],[CAIXA2]]</f>
        <v>11039.4</v>
      </c>
    </row>
    <row r="12" spans="1:8" x14ac:dyDescent="0.25">
      <c r="A12">
        <v>6</v>
      </c>
      <c r="B12" s="114" t="d">
        <f>DATE($D$1,$E$2,Tabela8[[#This Row],[dia]])</f>
        <v>2022-02-06</v>
      </c>
      <c r="D12" s="131">
        <f>SUMIFS('Controle diario'!G:G,'Controle diario'!C:C,"Entrada",'Controle diario'!I:I,Tabela8[[#This Row],[Data]])</f>
        <v>0</v>
      </c>
      <c r="E12" s="131">
        <f>SUMIFS('Controle diario'!G:G,'Controle diario'!C:C,"Saidas",'Controle diario'!I:I,Tabela8[[#This Row],[Data]])</f>
        <v>0</v>
      </c>
      <c r="F12" s="117">
        <f>F11+Tabela8[[#This Row],[CAIXA]]-Tabela8[[#This Row],[CAIXA2]]</f>
        <v>11039.4</v>
      </c>
    </row>
    <row r="13" spans="1:8" x14ac:dyDescent="0.25">
      <c r="A13">
        <v>7</v>
      </c>
      <c r="B13" s="114" t="d">
        <f>DATE($D$1,$E$2,Tabela8[[#This Row],[dia]])</f>
        <v>2022-02-07</v>
      </c>
      <c r="D13" s="131">
        <f>SUMIFS('Controle diario'!G:G,'Controle diario'!C:C,"Entrada",'Controle diario'!I:I,Tabela8[[#This Row],[Data]])</f>
        <v>0</v>
      </c>
      <c r="E13" s="131">
        <f>SUMIFS('Controle diario'!G:G,'Controle diario'!C:C,"Saidas",'Controle diario'!I:I,Tabela8[[#This Row],[Data]])</f>
        <v>0</v>
      </c>
      <c r="F13" s="117">
        <f>F12+Tabela8[[#This Row],[CAIXA]]-Tabela8[[#This Row],[CAIXA2]]</f>
        <v>11039.4</v>
      </c>
    </row>
    <row r="14" spans="1:8" x14ac:dyDescent="0.25">
      <c r="A14">
        <v>8</v>
      </c>
      <c r="B14" s="114" t="d">
        <f>DATE($D$1,$E$2,Tabela8[[#This Row],[dia]])</f>
        <v>2022-02-08</v>
      </c>
      <c r="D14" s="131">
        <f>SUMIFS('Controle diario'!G:G,'Controle diario'!C:C,"Entrada",'Controle diario'!I:I,Tabela8[[#This Row],[Data]])</f>
        <v>0</v>
      </c>
      <c r="E14" s="131">
        <f>SUMIFS('Controle diario'!G:G,'Controle diario'!C:C,"Saidas",'Controle diario'!I:I,Tabela8[[#This Row],[Data]])</f>
        <v>0</v>
      </c>
      <c r="F14" s="117">
        <f>F13+Tabela8[[#This Row],[CAIXA]]-Tabela8[[#This Row],[CAIXA2]]</f>
        <v>11039.4</v>
      </c>
    </row>
    <row r="15" spans="1:8" x14ac:dyDescent="0.25">
      <c r="A15">
        <v>9</v>
      </c>
      <c r="B15" s="114" t="d">
        <f>DATE($D$1,$E$2,Tabela8[[#This Row],[dia]])</f>
        <v>2022-02-09</v>
      </c>
      <c r="D15" s="131">
        <f>SUMIFS('Controle diario'!G:G,'Controle diario'!C:C,"Entrada",'Controle diario'!I:I,Tabela8[[#This Row],[Data]])</f>
        <v>0</v>
      </c>
      <c r="E15" s="131">
        <f>SUMIFS('Controle diario'!G:G,'Controle diario'!C:C,"Saidas",'Controle diario'!I:I,Tabela8[[#This Row],[Data]])</f>
        <v>0</v>
      </c>
      <c r="F15" s="117">
        <f>F14+Tabela8[[#This Row],[CAIXA]]-Tabela8[[#This Row],[CAIXA2]]</f>
        <v>11039.4</v>
      </c>
    </row>
    <row r="16" spans="1:8" x14ac:dyDescent="0.25">
      <c r="A16">
        <v>10</v>
      </c>
      <c r="B16" s="114" t="d">
        <f>DATE($D$1,$E$2,Tabela8[[#This Row],[dia]])</f>
        <v>2022-02-10</v>
      </c>
      <c r="D16" s="131">
        <f>SUMIFS('Controle diario'!G:G,'Controle diario'!C:C,"Entrada",'Controle diario'!I:I,Tabela8[[#This Row],[Data]])</f>
        <v>0</v>
      </c>
      <c r="E16" s="131">
        <f>SUMIFS('Controle diario'!G:G,'Controle diario'!C:C,"Saidas",'Controle diario'!I:I,Tabela8[[#This Row],[Data]])</f>
        <v>0</v>
      </c>
      <c r="F16" s="117">
        <f>F15+Tabela8[[#This Row],[CAIXA]]-Tabela8[[#This Row],[CAIXA2]]</f>
        <v>11039.4</v>
      </c>
    </row>
    <row r="17" spans="1:6" x14ac:dyDescent="0.25">
      <c r="A17">
        <v>11</v>
      </c>
      <c r="B17" s="114" t="d">
        <f>DATE($D$1,$E$2,Tabela8[[#This Row],[dia]])</f>
        <v>2022-02-11</v>
      </c>
      <c r="D17" s="131">
        <f>SUMIFS('Controle diario'!G:G,'Controle diario'!C:C,"Entrada",'Controle diario'!I:I,Tabela8[[#This Row],[Data]])</f>
        <v>0</v>
      </c>
      <c r="E17" s="131">
        <f>SUMIFS('Controle diario'!G:G,'Controle diario'!C:C,"Saidas",'Controle diario'!I:I,Tabela8[[#This Row],[Data]])</f>
        <v>0</v>
      </c>
      <c r="F17" s="117">
        <f>F16+Tabela8[[#This Row],[CAIXA]]-Tabela8[[#This Row],[CAIXA2]]</f>
        <v>11039.4</v>
      </c>
    </row>
    <row r="18" spans="1:6" x14ac:dyDescent="0.25">
      <c r="A18">
        <v>12</v>
      </c>
      <c r="B18" s="114" t="d">
        <f>DATE($D$1,$E$2,Tabela8[[#This Row],[dia]])</f>
        <v>2022-02-12</v>
      </c>
      <c r="D18" s="131">
        <f>SUMIFS('Controle diario'!G:G,'Controle diario'!C:C,"Entrada",'Controle diario'!I:I,Tabela8[[#This Row],[Data]])</f>
        <v>0</v>
      </c>
      <c r="E18" s="131">
        <f>SUMIFS('Controle diario'!G:G,'Controle diario'!C:C,"Saidas",'Controle diario'!I:I,Tabela8[[#This Row],[Data]])</f>
        <v>0</v>
      </c>
      <c r="F18" s="117">
        <f>F17+Tabela8[[#This Row],[CAIXA]]-Tabela8[[#This Row],[CAIXA2]]</f>
        <v>11039.4</v>
      </c>
    </row>
    <row r="19" spans="1:6" x14ac:dyDescent="0.25">
      <c r="A19">
        <v>13</v>
      </c>
      <c r="B19" s="114" t="d">
        <f>DATE($D$1,$E$2,Tabela8[[#This Row],[dia]])</f>
        <v>2022-02-13</v>
      </c>
      <c r="D19" s="131">
        <f>SUMIFS('Controle diario'!G:G,'Controle diario'!C:C,"Entrada",'Controle diario'!I:I,Tabela8[[#This Row],[Data]])</f>
        <v>0</v>
      </c>
      <c r="E19" s="131">
        <f>SUMIFS('Controle diario'!G:G,'Controle diario'!C:C,"Saidas",'Controle diario'!I:I,Tabela8[[#This Row],[Data]])</f>
        <v>0</v>
      </c>
      <c r="F19" s="117">
        <f>F18+Tabela8[[#This Row],[CAIXA]]-Tabela8[[#This Row],[CAIXA2]]</f>
        <v>11039.4</v>
      </c>
    </row>
    <row r="20" spans="1:6" x14ac:dyDescent="0.25">
      <c r="A20">
        <v>14</v>
      </c>
      <c r="B20" s="114" t="d">
        <f>DATE($D$1,$E$2,Tabela8[[#This Row],[dia]])</f>
        <v>2022-02-14</v>
      </c>
      <c r="D20" s="131">
        <f>SUMIFS('Controle diario'!G:G,'Controle diario'!C:C,"Entrada",'Controle diario'!I:I,Tabela8[[#This Row],[Data]])</f>
        <v>0</v>
      </c>
      <c r="E20" s="131">
        <f>SUMIFS('Controle diario'!G:G,'Controle diario'!C:C,"Saidas",'Controle diario'!I:I,Tabela8[[#This Row],[Data]])</f>
        <v>0</v>
      </c>
      <c r="F20" s="117">
        <f>F19+Tabela8[[#This Row],[CAIXA]]-Tabela8[[#This Row],[CAIXA2]]</f>
        <v>11039.4</v>
      </c>
    </row>
    <row r="21" spans="1:6" x14ac:dyDescent="0.25">
      <c r="A21">
        <v>15</v>
      </c>
      <c r="B21" s="114" t="d">
        <f>DATE($D$1,$E$2,Tabela8[[#This Row],[dia]])</f>
        <v>2022-02-15</v>
      </c>
      <c r="D21" s="131">
        <f>SUMIFS('Controle diario'!G:G,'Controle diario'!C:C,"Entrada",'Controle diario'!I:I,Tabela8[[#This Row],[Data]])</f>
        <v>800</v>
      </c>
      <c r="E21" s="131">
        <f>SUMIFS('Controle diario'!G:G,'Controle diario'!C:C,"Saidas",'Controle diario'!I:I,Tabela8[[#This Row],[Data]])</f>
        <v>0</v>
      </c>
      <c r="F21" s="117">
        <f>F20+Tabela8[[#This Row],[CAIXA]]-Tabela8[[#This Row],[CAIXA2]]</f>
        <v>11839.4</v>
      </c>
    </row>
    <row r="22" spans="1:6" x14ac:dyDescent="0.25">
      <c r="A22">
        <v>16</v>
      </c>
      <c r="B22" s="114" t="d">
        <f>DATE($D$1,$E$2,Tabela8[[#This Row],[dia]])</f>
        <v>2022-02-16</v>
      </c>
      <c r="D22" s="131">
        <f>SUMIFS('Controle diario'!G:G,'Controle diario'!C:C,"Entrada",'Controle diario'!I:I,Tabela8[[#This Row],[Data]])</f>
        <v>0</v>
      </c>
      <c r="E22" s="131">
        <f>SUMIFS('Controle diario'!G:G,'Controle diario'!C:C,"Saidas",'Controle diario'!I:I,Tabela8[[#This Row],[Data]])</f>
        <v>0</v>
      </c>
      <c r="F22" s="117">
        <f>F21+Tabela8[[#This Row],[CAIXA]]-Tabela8[[#This Row],[CAIXA2]]</f>
        <v>11839.4</v>
      </c>
    </row>
    <row r="23" spans="1:6" x14ac:dyDescent="0.25">
      <c r="A23">
        <v>17</v>
      </c>
      <c r="B23" s="114" t="d">
        <f>DATE($D$1,$E$2,Tabela8[[#This Row],[dia]])</f>
        <v>2022-02-17</v>
      </c>
      <c r="D23" s="131">
        <f>SUMIFS('Controle diario'!G:G,'Controle diario'!C:C,"Entrada",'Controle diario'!I:I,Tabela8[[#This Row],[Data]])</f>
        <v>0</v>
      </c>
      <c r="E23" s="131">
        <f>SUMIFS('Controle diario'!G:G,'Controle diario'!C:C,"Saidas",'Controle diario'!I:I,Tabela8[[#This Row],[Data]])</f>
        <v>0</v>
      </c>
      <c r="F23" s="117">
        <f>F22+Tabela8[[#This Row],[CAIXA]]-Tabela8[[#This Row],[CAIXA2]]</f>
        <v>11839.4</v>
      </c>
    </row>
    <row r="24" spans="1:6" x14ac:dyDescent="0.25">
      <c r="A24">
        <v>18</v>
      </c>
      <c r="B24" s="114" t="d">
        <f>DATE($D$1,$E$2,Tabela8[[#This Row],[dia]])</f>
        <v>2022-02-18</v>
      </c>
      <c r="D24" s="131">
        <f>SUMIFS('Controle diario'!G:G,'Controle diario'!C:C,"Entrada",'Controle diario'!I:I,Tabela8[[#This Row],[Data]])</f>
        <v>0</v>
      </c>
      <c r="E24" s="131">
        <f>SUMIFS('Controle diario'!G:G,'Controle diario'!C:C,"Saidas",'Controle diario'!I:I,Tabela8[[#This Row],[Data]])</f>
        <v>0</v>
      </c>
      <c r="F24" s="117">
        <f>F23+Tabela8[[#This Row],[CAIXA]]-Tabela8[[#This Row],[CAIXA2]]</f>
        <v>11839.4</v>
      </c>
    </row>
    <row r="25" spans="1:6" x14ac:dyDescent="0.25">
      <c r="A25">
        <v>19</v>
      </c>
      <c r="B25" s="114" t="d">
        <f>DATE($D$1,$E$2,Tabela8[[#This Row],[dia]])</f>
        <v>2022-02-19</v>
      </c>
      <c r="D25" s="131">
        <f>SUMIFS('Controle diario'!G:G,'Controle diario'!C:C,"Entrada",'Controle diario'!I:I,Tabela8[[#This Row],[Data]])</f>
        <v>0</v>
      </c>
      <c r="E25" s="131">
        <f>SUMIFS('Controle diario'!G:G,'Controle diario'!C:C,"Saidas",'Controle diario'!I:I,Tabela8[[#This Row],[Data]])</f>
        <v>0</v>
      </c>
      <c r="F25" s="117">
        <f>F24+Tabela8[[#This Row],[CAIXA]]-Tabela8[[#This Row],[CAIXA2]]</f>
        <v>11839.4</v>
      </c>
    </row>
    <row r="26" spans="1:6" x14ac:dyDescent="0.25">
      <c r="A26">
        <v>20</v>
      </c>
      <c r="B26" s="114" t="d">
        <f>DATE($D$1,$E$2,Tabela8[[#This Row],[dia]])</f>
        <v>2022-02-20</v>
      </c>
      <c r="D26" s="131">
        <f>SUMIFS('Controle diario'!G:G,'Controle diario'!C:C,"Entrada",'Controle diario'!I:I,Tabela8[[#This Row],[Data]])</f>
        <v>0</v>
      </c>
      <c r="E26" s="131">
        <f>SUMIFS('Controle diario'!G:G,'Controle diario'!C:C,"Saidas",'Controle diario'!I:I,Tabela8[[#This Row],[Data]])</f>
        <v>0</v>
      </c>
      <c r="F26" s="117">
        <f>F25+Tabela8[[#This Row],[CAIXA]]-Tabela8[[#This Row],[CAIXA2]]</f>
        <v>11839.4</v>
      </c>
    </row>
    <row r="27" spans="1:6" x14ac:dyDescent="0.25">
      <c r="A27">
        <v>21</v>
      </c>
      <c r="B27" s="114" t="d">
        <f>DATE($D$1,$E$2,Tabela8[[#This Row],[dia]])</f>
        <v>2022-02-21</v>
      </c>
      <c r="D27" s="131">
        <f>SUMIFS('Controle diario'!G:G,'Controle diario'!C:C,"Entrada",'Controle diario'!I:I,Tabela8[[#This Row],[Data]])</f>
        <v>0</v>
      </c>
      <c r="E27" s="131">
        <f>SUMIFS('Controle diario'!G:G,'Controle diario'!C:C,"Saidas",'Controle diario'!I:I,Tabela8[[#This Row],[Data]])</f>
        <v>0</v>
      </c>
      <c r="F27" s="117">
        <f>F26+Tabela8[[#This Row],[CAIXA]]-Tabela8[[#This Row],[CAIXA2]]</f>
        <v>11839.4</v>
      </c>
    </row>
    <row r="28" spans="1:6" x14ac:dyDescent="0.25">
      <c r="A28">
        <v>22</v>
      </c>
      <c r="B28" s="114" t="d">
        <f>DATE($D$1,$E$2,Tabela8[[#This Row],[dia]])</f>
        <v>2022-02-22</v>
      </c>
      <c r="D28" s="131">
        <f>SUMIFS('Controle diario'!G:G,'Controle diario'!C:C,"Entrada",'Controle diario'!I:I,Tabela8[[#This Row],[Data]])</f>
        <v>0</v>
      </c>
      <c r="E28" s="131">
        <f>SUMIFS('Controle diario'!G:G,'Controle diario'!C:C,"Saidas",'Controle diario'!I:I,Tabela8[[#This Row],[Data]])</f>
        <v>0</v>
      </c>
      <c r="F28" s="117">
        <f>F27+Tabela8[[#This Row],[CAIXA]]-Tabela8[[#This Row],[CAIXA2]]</f>
        <v>11839.4</v>
      </c>
    </row>
    <row r="29" spans="1:6" x14ac:dyDescent="0.25">
      <c r="A29">
        <v>23</v>
      </c>
      <c r="B29" s="114" t="d">
        <f>DATE($D$1,$E$2,Tabela8[[#This Row],[dia]])</f>
        <v>2022-02-23</v>
      </c>
      <c r="D29" s="131">
        <f>SUMIFS('Controle diario'!G:G,'Controle diario'!C:C,"Entrada",'Controle diario'!I:I,Tabela8[[#This Row],[Data]])</f>
        <v>0</v>
      </c>
      <c r="E29" s="131">
        <f>SUMIFS('Controle diario'!G:G,'Controle diario'!C:C,"Saidas",'Controle diario'!I:I,Tabela8[[#This Row],[Data]])</f>
        <v>0</v>
      </c>
      <c r="F29" s="117">
        <f>F28+Tabela8[[#This Row],[CAIXA]]-Tabela8[[#This Row],[CAIXA2]]</f>
        <v>11839.4</v>
      </c>
    </row>
    <row r="30" spans="1:6" x14ac:dyDescent="0.25">
      <c r="A30">
        <v>24</v>
      </c>
      <c r="B30" s="114" t="d">
        <f>DATE($D$1,$E$2,Tabela8[[#This Row],[dia]])</f>
        <v>2022-02-24</v>
      </c>
      <c r="D30" s="131">
        <f>SUMIFS('Controle diario'!G:G,'Controle diario'!C:C,"Entrada",'Controle diario'!I:I,Tabela8[[#This Row],[Data]])</f>
        <v>0</v>
      </c>
      <c r="E30" s="131">
        <f>SUMIFS('Controle diario'!G:G,'Controle diario'!C:C,"Saidas",'Controle diario'!I:I,Tabela8[[#This Row],[Data]])</f>
        <v>0</v>
      </c>
      <c r="F30" s="117">
        <f>F29+Tabela8[[#This Row],[CAIXA]]-Tabela8[[#This Row],[CAIXA2]]</f>
        <v>11839.4</v>
      </c>
    </row>
    <row r="31" spans="1:6" x14ac:dyDescent="0.25">
      <c r="A31">
        <v>25</v>
      </c>
      <c r="B31" s="114" t="d">
        <f>DATE($D$1,$E$2,Tabela8[[#This Row],[dia]])</f>
        <v>2022-02-25</v>
      </c>
      <c r="D31" s="131">
        <f>SUMIFS('Controle diario'!G:G,'Controle diario'!C:C,"Entrada",'Controle diario'!I:I,Tabela8[[#This Row],[Data]])</f>
        <v>0</v>
      </c>
      <c r="E31" s="131">
        <f>SUMIFS('Controle diario'!G:G,'Controle diario'!C:C,"Saidas",'Controle diario'!I:I,Tabela8[[#This Row],[Data]])</f>
        <v>0</v>
      </c>
      <c r="F31" s="117">
        <f>F30+Tabela8[[#This Row],[CAIXA]]-Tabela8[[#This Row],[CAIXA2]]</f>
        <v>11839.4</v>
      </c>
    </row>
    <row r="32" spans="1:6" x14ac:dyDescent="0.25">
      <c r="A32">
        <v>26</v>
      </c>
      <c r="B32" s="114" t="d">
        <f>DATE($D$1,$E$2,Tabela8[[#This Row],[dia]])</f>
        <v>2022-02-26</v>
      </c>
      <c r="D32" s="131">
        <f>SUMIFS('Controle diario'!G:G,'Controle diario'!C:C,"Entrada",'Controle diario'!I:I,Tabela8[[#This Row],[Data]])</f>
        <v>0</v>
      </c>
      <c r="E32" s="131">
        <f>SUMIFS('Controle diario'!G:G,'Controle diario'!C:C,"Saidas",'Controle diario'!I:I,Tabela8[[#This Row],[Data]])</f>
        <v>0</v>
      </c>
      <c r="F32" s="117">
        <f>F31+Tabela8[[#This Row],[CAIXA]]-Tabela8[[#This Row],[CAIXA2]]</f>
        <v>11839.4</v>
      </c>
    </row>
    <row r="33" spans="1:6" x14ac:dyDescent="0.25">
      <c r="A33">
        <v>27</v>
      </c>
      <c r="B33" s="114" t="d">
        <f>DATE($D$1,$E$2,Tabela8[[#This Row],[dia]])</f>
        <v>2022-02-27</v>
      </c>
      <c r="D33" s="131">
        <f>SUMIFS('Controle diario'!G:G,'Controle diario'!C:C,"Entrada",'Controle diario'!I:I,Tabela8[[#This Row],[Data]])</f>
        <v>0</v>
      </c>
      <c r="E33" s="131">
        <f>SUMIFS('Controle diario'!G:G,'Controle diario'!C:C,"Saidas",'Controle diario'!I:I,Tabela8[[#This Row],[Data]])</f>
        <v>0</v>
      </c>
      <c r="F33" s="117">
        <f>F32+Tabela8[[#This Row],[CAIXA]]-Tabela8[[#This Row],[CAIXA2]]</f>
        <v>11839.4</v>
      </c>
    </row>
    <row r="34" spans="1:6" x14ac:dyDescent="0.25">
      <c r="A34">
        <v>28</v>
      </c>
      <c r="B34" s="114" t="d">
        <f>DATE($D$1,$E$2,Tabela8[[#This Row],[dia]])</f>
        <v>2022-02-28</v>
      </c>
      <c r="D34" s="131">
        <f>SUMIFS('Controle diario'!G:G,'Controle diario'!C:C,"Entrada",'Controle diario'!I:I,Tabela8[[#This Row],[Data]])</f>
        <v>1120</v>
      </c>
      <c r="E34" s="131">
        <f>SUMIFS('Controle diario'!G:G,'Controle diario'!C:C,"Saidas",'Controle diario'!I:I,Tabela8[[#This Row],[Data]])</f>
        <v>0</v>
      </c>
      <c r="F34" s="117">
        <f>F33+Tabela8[[#This Row],[CAIXA]]-Tabela8[[#This Row],[CAIXA2]]</f>
        <v>12959.4</v>
      </c>
    </row>
    <row r="35" spans="1:6" x14ac:dyDescent="0.25">
      <c r="A35">
        <v>29</v>
      </c>
      <c r="B35" s="114" t="d">
        <f>DATE($D$1,$E$2,Tabela8[[#This Row],[dia]])</f>
        <v>2022-03-01</v>
      </c>
      <c r="D35" s="131">
        <f>SUMIFS('Controle diario'!G:G,'Controle diario'!C:C,"Entrada",'Controle diario'!I:I,Tabela8[[#This Row],[Data]])</f>
        <v>0</v>
      </c>
      <c r="E35" s="131">
        <f>SUMIFS('Controle diario'!G:G,'Controle diario'!C:C,"Saidas",'Controle diario'!I:I,Tabela8[[#This Row],[Data]])</f>
        <v>0</v>
      </c>
      <c r="F35" s="117">
        <f>F34+Tabela8[[#This Row],[CAIXA]]-Tabela8[[#This Row],[CAIXA2]]</f>
        <v>12959.4</v>
      </c>
    </row>
    <row r="36" spans="1:6" x14ac:dyDescent="0.25">
      <c r="A36">
        <v>30</v>
      </c>
      <c r="B36" s="114" t="d">
        <f>DATE($D$1,$E$2,Tabela8[[#This Row],[dia]])</f>
        <v>2022-03-02</v>
      </c>
      <c r="D36" s="131">
        <f>SUMIFS('Controle diario'!G:G,'Controle diario'!C:C,"Entrada",'Controle diario'!I:I,Tabela8[[#This Row],[Data]])</f>
        <v>0</v>
      </c>
      <c r="E36" s="131">
        <f>SUMIFS('Controle diario'!G:G,'Controle diario'!C:C,"Saidas",'Controle diario'!I:I,Tabela8[[#This Row],[Data]])</f>
        <v>0</v>
      </c>
      <c r="F36" s="117">
        <f>F35+Tabela8[[#This Row],[CAIXA]]-Tabela8[[#This Row],[CAIXA2]]</f>
        <v>12959.4</v>
      </c>
    </row>
    <row r="37" spans="1:6" x14ac:dyDescent="0.25">
      <c r="A37">
        <v>31</v>
      </c>
      <c r="B37" s="114" t="d">
        <f>DATE($D$1,$E$2,Tabela8[[#This Row],[dia]])</f>
        <v>2022-03-03</v>
      </c>
      <c r="D37" s="131">
        <f>SUMIFS('Controle diario'!G:G,'Controle diario'!C:C,"Entrada",'Controle diario'!I:I,Tabela8[[#This Row],[Data]])</f>
        <v>0</v>
      </c>
      <c r="E37" s="131">
        <f>SUMIFS('Controle diario'!G:G,'Controle diario'!C:C,"Saidas",'Controle diario'!I:I,Tabela8[[#This Row],[Data]])</f>
        <v>0</v>
      </c>
      <c r="F37" s="117">
        <f>F36+Tabela8[[#This Row],[CAIXA]]-Tabela8[[#This Row],[CAIXA2]]</f>
        <v>12959.4</v>
      </c>
    </row>
    <row r="38" spans="1:6" x14ac:dyDescent="0.25">
      <c r="D38" s="117"/>
      <c r="F38" s="117"/>
    </row>
  </sheetData>
  <mergeCells count="1">
    <mergeCell ref="B1:B3"/>
  </mergeCell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'Base das contas'!$E$2:$E$13</xm:f>
          </x14:formula1>
          <xm:sqref>D2</xm:sqref>
        </x14:dataValidation>
      </x14:dataValidations>
    </ext>
  </extLst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3"/>
  <sheetViews>
    <sheetView showGridLines="0" topLeftCell="C3" workbookViewId="0">
      <selection activeCell="O53" sqref="C53:O53"/>
    </sheetView>
  </sheetViews>
  <sheetFormatPr defaultRowHeight="15" x14ac:dyDescent="0.25"/>
  <cols>
    <col min="1" max="1" width="4.5703125" style="79" hidden="1" customWidth="1"/>
    <col min="2" max="2" width="28.42578125" style="79" hidden="1" customWidth="1"/>
    <col min="3" max="3" width="28.7109375" customWidth="1"/>
    <col min="4" max="4" width="8" bestFit="1" customWidth="1"/>
    <col min="5" max="5" width="12" bestFit="1" customWidth="1"/>
    <col min="6" max="6" width="7.7109375" customWidth="1"/>
    <col min="7" max="9" width="9.140625" bestFit="1" customWidth="1"/>
    <col min="10" max="10" width="8.7109375" customWidth="1"/>
    <col min="11" max="11" width="7.7109375" customWidth="1"/>
    <col min="12" max="12" width="8.7109375" customWidth="1"/>
    <col min="13" max="13" width="9.140625" bestFit="1" customWidth="1"/>
    <col min="14" max="14" width="9" customWidth="1"/>
    <col min="15" max="15" width="8.42578125" customWidth="1"/>
  </cols>
  <sheetData>
    <row r="1" spans="1:15" ht="15.75" x14ac:dyDescent="0.25">
      <c r="B1" s="174" t="s">
        <v>213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</row>
    <row r="2" spans="1:15" x14ac:dyDescent="0.25">
      <c r="B2" s="175" t="s">
        <v>194</v>
      </c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7"/>
    </row>
    <row r="3" spans="1:15" x14ac:dyDescent="0.25">
      <c r="B3" s="92"/>
      <c r="C3" s="137"/>
      <c r="D3" s="54" t="s">
        <v>197</v>
      </c>
      <c r="E3" s="54" t="s">
        <v>198</v>
      </c>
      <c r="F3" s="54" t="s">
        <v>199</v>
      </c>
      <c r="G3" s="54" t="s">
        <v>200</v>
      </c>
      <c r="H3" s="54" t="s">
        <v>201</v>
      </c>
      <c r="I3" s="54" t="s">
        <v>202</v>
      </c>
      <c r="J3" s="54" t="s">
        <v>203</v>
      </c>
      <c r="K3" s="54" t="s">
        <v>204</v>
      </c>
      <c r="L3" s="54" t="s">
        <v>205</v>
      </c>
      <c r="M3" s="54" t="s">
        <v>206</v>
      </c>
      <c r="N3" s="54" t="s">
        <v>207</v>
      </c>
      <c r="O3" s="54" t="s">
        <v>208</v>
      </c>
    </row>
    <row r="4" spans="1:15" x14ac:dyDescent="0.25">
      <c r="A4" s="92">
        <v>1</v>
      </c>
      <c r="B4" s="92" t="s">
        <v>123</v>
      </c>
      <c r="C4" s="144" t="str">
        <f t="shared" ref="C4:C9" si="0">A4&amp;" - "&amp;B4</f>
        <v>1 - DEPOSITO CP MAE</v>
      </c>
      <c r="D4" s="145">
        <f>SUMIFS('Controle diario'!$G:$G,'Controle diario'!$A:$A,VLOOKUP('Resumo mensal de despesas caixa'!D$3,'Base das contas'!$E$2:$F$12,2,0),'Controle diario'!$D:$D,'Resumo mensal de despesas caixa'!$C4)</f>
        <v>0</v>
      </c>
      <c r="E4" s="145">
        <f>SUMIFS('Controle diario'!$G:$G,'Controle diario'!$A:$A,VLOOKUP('Resumo mensal de despesas caixa'!$E$3,'Base das contas'!$E$2:$F$12,2,0),'Controle diario'!$D:$D,'Resumo mensal de despesas caixa'!$C4)</f>
        <v>1290</v>
      </c>
      <c r="F4" s="145">
        <f>SUMIFS('Controle diario'!$G:$G,'Controle diario'!$A:$A,VLOOKUP('Resumo mensal de despesas caixa'!F$3,'Base das contas'!$E$2:$F$12,2,0),'Controle diario'!$D:$D,'Resumo mensal de despesas caixa'!$C4)</f>
        <v>0</v>
      </c>
      <c r="G4" s="145">
        <f>SUMIFS('Controle diario'!$G:$G,'Controle diario'!$A:$A,VLOOKUP('Resumo mensal de despesas caixa'!G$3,'Base das contas'!$E$2:$F$12,2,0),'Controle diario'!$D:$D,'Resumo mensal de despesas caixa'!$C4)</f>
        <v>0</v>
      </c>
      <c r="H4" s="145">
        <f>SUMIFS('Controle diario'!$G:$G,'Controle diario'!$A:$A,VLOOKUP('Resumo mensal de despesas caixa'!H$3,'Base das contas'!$E$2:$F$12,2,0),'Controle diario'!$D:$D,'Resumo mensal de despesas caixa'!$C4)</f>
        <v>0</v>
      </c>
      <c r="I4" s="145">
        <f>SUMIFS('Controle diario'!$G:$G,'Controle diario'!$A:$A,VLOOKUP('Resumo mensal de despesas caixa'!I$3,'Base das contas'!$E$2:$F$12,2,0),'Controle diario'!$D:$D,'Resumo mensal de despesas caixa'!$C4)</f>
        <v>0</v>
      </c>
      <c r="J4" s="145">
        <f>SUMIFS('Controle diario'!$G:$G,'Controle diario'!$A:$A,VLOOKUP('Resumo mensal de despesas caixa'!J$3,'Base das contas'!$E$2:$F$12,2,0),'Controle diario'!$D:$D,'Resumo mensal de despesas caixa'!$C4)</f>
        <v>0</v>
      </c>
      <c r="K4" s="145">
        <f>SUMIFS('Controle diario'!$G:$G,'Controle diario'!$A:$A,VLOOKUP('Resumo mensal de despesas caixa'!K$3,'Base das contas'!$E$2:$F$12,2,0),'Controle diario'!$D:$D,'Resumo mensal de despesas caixa'!$C4)</f>
        <v>0</v>
      </c>
      <c r="L4" s="145">
        <f>SUMIFS('Controle diario'!$G:$G,'Controle diario'!$A:$A,VLOOKUP('Resumo mensal de despesas caixa'!L$3,'Base das contas'!$E$2:$F$12,2,0),'Controle diario'!$D:$D,'Resumo mensal de despesas caixa'!$C4)</f>
        <v>0</v>
      </c>
      <c r="M4" s="145">
        <f>SUMIFS('Controle diario'!$G:$G,'Controle diario'!$A:$A,VLOOKUP('Resumo mensal de despesas caixa'!M$3,'Base das contas'!$E$2:$F$12,2,0),'Controle diario'!$D:$D,'Resumo mensal de despesas caixa'!$C4)</f>
        <v>0</v>
      </c>
      <c r="N4" s="145">
        <f>SUMIFS('Controle diario'!$G:$G,'Controle diario'!$A:$A,VLOOKUP('Resumo mensal de despesas caixa'!N$3,'Base das contas'!$E$2:$F$12,2,0),'Controle diario'!$D:$D,'Resumo mensal de despesas caixa'!$C4)</f>
        <v>0</v>
      </c>
      <c r="O4" s="145">
        <f>SUMIFS('Controle diario'!$G:$G,'Controle diario'!$A:$A,VLOOKUP('Resumo mensal de despesas caixa'!O$3,'Base das contas'!$E$2:$F$12,2,0),'Controle diario'!$D:$D,'Resumo mensal de despesas caixa'!$C4)</f>
        <v>0</v>
      </c>
    </row>
    <row r="5" spans="1:15" x14ac:dyDescent="0.25">
      <c r="A5" s="92">
        <v>2</v>
      </c>
      <c r="B5" s="92" t="s">
        <v>195</v>
      </c>
      <c r="C5" s="144" t="str">
        <f t="shared" si="0"/>
        <v>2 - DEPOSITO CP MARGARETH</v>
      </c>
      <c r="D5" s="145">
        <f>SUMIFS('Controle diario'!$G:$G,'Controle diario'!$A:$A,VLOOKUP('Resumo mensal de despesas caixa'!D$3,'Base das contas'!$E$2:$F$12,2,0),'Controle diario'!$D:$D,'Resumo mensal de despesas caixa'!$C5)</f>
        <v>0</v>
      </c>
      <c r="E5" s="145">
        <f>SUMIFS('Controle diario'!$G:$G,'Controle diario'!$A:$A,VLOOKUP('Resumo mensal de despesas caixa'!$E$3,'Base das contas'!$E$2:$F$12,2,0),'Controle diario'!$D:$D,'Resumo mensal de despesas caixa'!$C5)</f>
        <v>420</v>
      </c>
      <c r="F5" s="145">
        <f>SUMIFS('Controle diario'!$G:$G,'Controle diario'!$A:$A,VLOOKUP('Resumo mensal de despesas caixa'!F$3,'Base das contas'!$E$2:$F$12,2,0),'Controle diario'!$D:$D,'Resumo mensal de despesas caixa'!$C5)</f>
        <v>0</v>
      </c>
      <c r="G5" s="145">
        <f>SUMIFS('Controle diario'!$G:$G,'Controle diario'!$A:$A,VLOOKUP('Resumo mensal de despesas caixa'!G$3,'Base das contas'!$E$2:$F$12,2,0),'Controle diario'!$D:$D,'Resumo mensal de despesas caixa'!$C5)</f>
        <v>0</v>
      </c>
      <c r="H5" s="145">
        <f>SUMIFS('Controle diario'!$G:$G,'Controle diario'!$A:$A,VLOOKUP('Resumo mensal de despesas caixa'!H$3,'Base das contas'!$E$2:$F$12,2,0),'Controle diario'!$D:$D,'Resumo mensal de despesas caixa'!$C5)</f>
        <v>0</v>
      </c>
      <c r="I5" s="145">
        <f>SUMIFS('Controle diario'!$G:$G,'Controle diario'!$A:$A,VLOOKUP('Resumo mensal de despesas caixa'!I$3,'Base das contas'!$E$2:$F$12,2,0),'Controle diario'!$D:$D,'Resumo mensal de despesas caixa'!$C5)</f>
        <v>0</v>
      </c>
      <c r="J5" s="145">
        <f>SUMIFS('Controle diario'!$G:$G,'Controle diario'!$A:$A,VLOOKUP('Resumo mensal de despesas caixa'!J$3,'Base das contas'!$E$2:$F$12,2,0),'Controle diario'!$D:$D,'Resumo mensal de despesas caixa'!$C5)</f>
        <v>0</v>
      </c>
      <c r="K5" s="145">
        <f>SUMIFS('Controle diario'!$G:$G,'Controle diario'!$A:$A,VLOOKUP('Resumo mensal de despesas caixa'!K$3,'Base das contas'!$E$2:$F$12,2,0),'Controle diario'!$D:$D,'Resumo mensal de despesas caixa'!$C5)</f>
        <v>0</v>
      </c>
      <c r="L5" s="145">
        <f>SUMIFS('Controle diario'!$G:$G,'Controle diario'!$A:$A,VLOOKUP('Resumo mensal de despesas caixa'!L$3,'Base das contas'!$E$2:$F$12,2,0),'Controle diario'!$D:$D,'Resumo mensal de despesas caixa'!$C5)</f>
        <v>0</v>
      </c>
      <c r="M5" s="145">
        <f>SUMIFS('Controle diario'!$G:$G,'Controle diario'!$A:$A,VLOOKUP('Resumo mensal de despesas caixa'!M$3,'Base das contas'!$E$2:$F$12,2,0),'Controle diario'!$D:$D,'Resumo mensal de despesas caixa'!$C5)</f>
        <v>0</v>
      </c>
      <c r="N5" s="145">
        <f>SUMIFS('Controle diario'!$G:$G,'Controle diario'!$A:$A,VLOOKUP('Resumo mensal de despesas caixa'!N$3,'Base das contas'!$E$2:$F$12,2,0),'Controle diario'!$D:$D,'Resumo mensal de despesas caixa'!$C5)</f>
        <v>0</v>
      </c>
      <c r="O5" s="145">
        <f>SUMIFS('Controle diario'!$G:$G,'Controle diario'!$A:$A,VLOOKUP('Resumo mensal de despesas caixa'!O$3,'Base das contas'!$E$2:$F$12,2,0),'Controle diario'!$D:$D,'Resumo mensal de despesas caixa'!$C5)</f>
        <v>0</v>
      </c>
    </row>
    <row r="6" spans="1:15" x14ac:dyDescent="0.25">
      <c r="A6" s="92">
        <v>3</v>
      </c>
      <c r="B6" s="92" t="s">
        <v>124</v>
      </c>
      <c r="C6" s="144" t="str">
        <f t="shared" si="0"/>
        <v>3 - DEPOSITO CP DERLON</v>
      </c>
      <c r="D6" s="145">
        <f>SUMIFS('Controle diario'!$G:$G,'Controle diario'!$A:$A,VLOOKUP('Resumo mensal de despesas caixa'!D$3,'Base das contas'!$E$2:$F$12,2,0),'Controle diario'!$D:$D,'Resumo mensal de despesas caixa'!$C6)</f>
        <v>0</v>
      </c>
      <c r="E6" s="145">
        <f>SUMIFS('Controle diario'!$G:$G,'Controle diario'!$A:$A,VLOOKUP('Resumo mensal de despesas caixa'!$E$3,'Base das contas'!$E$2:$F$12,2,0),'Controle diario'!$D:$D,'Resumo mensal de despesas caixa'!$C6)</f>
        <v>5549.4</v>
      </c>
      <c r="F6" s="145">
        <f>SUMIFS('Controle diario'!$G:$G,'Controle diario'!$A:$A,VLOOKUP('Resumo mensal de despesas caixa'!F$3,'Base das contas'!$E$2:$F$12,2,0),'Controle diario'!$D:$D,'Resumo mensal de despesas caixa'!$C6)</f>
        <v>0</v>
      </c>
      <c r="G6" s="145">
        <f>SUMIFS('Controle diario'!$G:$G,'Controle diario'!$A:$A,VLOOKUP('Resumo mensal de despesas caixa'!G$3,'Base das contas'!$E$2:$F$12,2,0),'Controle diario'!$D:$D,'Resumo mensal de despesas caixa'!$C6)</f>
        <v>0</v>
      </c>
      <c r="H6" s="145">
        <f>SUMIFS('Controle diario'!$G:$G,'Controle diario'!$A:$A,VLOOKUP('Resumo mensal de despesas caixa'!H$3,'Base das contas'!$E$2:$F$12,2,0),'Controle diario'!$D:$D,'Resumo mensal de despesas caixa'!$C6)</f>
        <v>0</v>
      </c>
      <c r="I6" s="145">
        <f>SUMIFS('Controle diario'!$G:$G,'Controle diario'!$A:$A,VLOOKUP('Resumo mensal de despesas caixa'!I$3,'Base das contas'!$E$2:$F$12,2,0),'Controle diario'!$D:$D,'Resumo mensal de despesas caixa'!$C6)</f>
        <v>0</v>
      </c>
      <c r="J6" s="145">
        <f>SUMIFS('Controle diario'!$G:$G,'Controle diario'!$A:$A,VLOOKUP('Resumo mensal de despesas caixa'!J$3,'Base das contas'!$E$2:$F$12,2,0),'Controle diario'!$D:$D,'Resumo mensal de despesas caixa'!$C6)</f>
        <v>0</v>
      </c>
      <c r="K6" s="145">
        <f>SUMIFS('Controle diario'!$G:$G,'Controle diario'!$A:$A,VLOOKUP('Resumo mensal de despesas caixa'!K$3,'Base das contas'!$E$2:$F$12,2,0),'Controle diario'!$D:$D,'Resumo mensal de despesas caixa'!$C6)</f>
        <v>0</v>
      </c>
      <c r="L6" s="145">
        <f>SUMIFS('Controle diario'!$G:$G,'Controle diario'!$A:$A,VLOOKUP('Resumo mensal de despesas caixa'!L$3,'Base das contas'!$E$2:$F$12,2,0),'Controle diario'!$D:$D,'Resumo mensal de despesas caixa'!$C6)</f>
        <v>0</v>
      </c>
      <c r="M6" s="145">
        <f>SUMIFS('Controle diario'!$G:$G,'Controle diario'!$A:$A,VLOOKUP('Resumo mensal de despesas caixa'!M$3,'Base das contas'!$E$2:$F$12,2,0),'Controle diario'!$D:$D,'Resumo mensal de despesas caixa'!$C6)</f>
        <v>0</v>
      </c>
      <c r="N6" s="145">
        <f>SUMIFS('Controle diario'!$G:$G,'Controle diario'!$A:$A,VLOOKUP('Resumo mensal de despesas caixa'!N$3,'Base das contas'!$E$2:$F$12,2,0),'Controle diario'!$D:$D,'Resumo mensal de despesas caixa'!$C6)</f>
        <v>0</v>
      </c>
      <c r="O6" s="145">
        <f>SUMIFS('Controle diario'!$G:$G,'Controle diario'!$A:$A,VLOOKUP('Resumo mensal de despesas caixa'!O$3,'Base das contas'!$E$2:$F$12,2,0),'Controle diario'!$D:$D,'Resumo mensal de despesas caixa'!$C6)</f>
        <v>0</v>
      </c>
    </row>
    <row r="7" spans="1:15" x14ac:dyDescent="0.25">
      <c r="A7" s="92">
        <v>4</v>
      </c>
      <c r="B7" s="132" t="s">
        <v>125</v>
      </c>
      <c r="C7" s="144" t="str">
        <f t="shared" si="0"/>
        <v>4 - CARTAO ALIMENTACAO</v>
      </c>
      <c r="D7" s="145">
        <f>SUMIFS('Controle diario'!$G:$G,'Controle diario'!$A:$A,VLOOKUP('Resumo mensal de despesas caixa'!D$3,'Base das contas'!$E$2:$F$12,2,0),'Controle diario'!$D:$D,'Resumo mensal de despesas caixa'!$C7)</f>
        <v>0</v>
      </c>
      <c r="E7" s="145">
        <f>SUMIFS('Controle diario'!$G:$G,'Controle diario'!$A:$A,VLOOKUP('Resumo mensal de despesas caixa'!$E$3,'Base das contas'!$E$2:$F$12,2,0),'Controle diario'!$D:$D,'Resumo mensal de despesas caixa'!$C7)</f>
        <v>700</v>
      </c>
      <c r="F7" s="145">
        <f>SUMIFS('Controle diario'!$G:$G,'Controle diario'!$A:$A,VLOOKUP('Resumo mensal de despesas caixa'!F$3,'Base das contas'!$E$2:$F$12,2,0),'Controle diario'!$D:$D,'Resumo mensal de despesas caixa'!$C7)</f>
        <v>0</v>
      </c>
      <c r="G7" s="145">
        <f>SUMIFS('Controle diario'!$G:$G,'Controle diario'!$A:$A,VLOOKUP('Resumo mensal de despesas caixa'!G$3,'Base das contas'!$E$2:$F$12,2,0),'Controle diario'!$D:$D,'Resumo mensal de despesas caixa'!$C7)</f>
        <v>0</v>
      </c>
      <c r="H7" s="145">
        <f>SUMIFS('Controle diario'!$G:$G,'Controle diario'!$A:$A,VLOOKUP('Resumo mensal de despesas caixa'!H$3,'Base das contas'!$E$2:$F$12,2,0),'Controle diario'!$D:$D,'Resumo mensal de despesas caixa'!$C7)</f>
        <v>0</v>
      </c>
      <c r="I7" s="145">
        <f>SUMIFS('Controle diario'!$G:$G,'Controle diario'!$A:$A,VLOOKUP('Resumo mensal de despesas caixa'!I$3,'Base das contas'!$E$2:$F$12,2,0),'Controle diario'!$D:$D,'Resumo mensal de despesas caixa'!$C7)</f>
        <v>0</v>
      </c>
      <c r="J7" s="145">
        <f>SUMIFS('Controle diario'!$G:$G,'Controle diario'!$A:$A,VLOOKUP('Resumo mensal de despesas caixa'!J$3,'Base das contas'!$E$2:$F$12,2,0),'Controle diario'!$D:$D,'Resumo mensal de despesas caixa'!$C7)</f>
        <v>0</v>
      </c>
      <c r="K7" s="145">
        <f>SUMIFS('Controle diario'!$G:$G,'Controle diario'!$A:$A,VLOOKUP('Resumo mensal de despesas caixa'!K$3,'Base das contas'!$E$2:$F$12,2,0),'Controle diario'!$D:$D,'Resumo mensal de despesas caixa'!$C7)</f>
        <v>0</v>
      </c>
      <c r="L7" s="145">
        <f>SUMIFS('Controle diario'!$G:$G,'Controle diario'!$A:$A,VLOOKUP('Resumo mensal de despesas caixa'!L$3,'Base das contas'!$E$2:$F$12,2,0),'Controle diario'!$D:$D,'Resumo mensal de despesas caixa'!$C7)</f>
        <v>0</v>
      </c>
      <c r="M7" s="145">
        <f>SUMIFS('Controle diario'!$G:$G,'Controle diario'!$A:$A,VLOOKUP('Resumo mensal de despesas caixa'!M$3,'Base das contas'!$E$2:$F$12,2,0),'Controle diario'!$D:$D,'Resumo mensal de despesas caixa'!$C7)</f>
        <v>0</v>
      </c>
      <c r="N7" s="145">
        <f>SUMIFS('Controle diario'!$G:$G,'Controle diario'!$A:$A,VLOOKUP('Resumo mensal de despesas caixa'!N$3,'Base das contas'!$E$2:$F$12,2,0),'Controle diario'!$D:$D,'Resumo mensal de despesas caixa'!$C7)</f>
        <v>0</v>
      </c>
      <c r="O7" s="145">
        <f>SUMIFS('Controle diario'!$G:$G,'Controle diario'!$A:$A,VLOOKUP('Resumo mensal de despesas caixa'!O$3,'Base das contas'!$E$2:$F$12,2,0),'Controle diario'!$D:$D,'Resumo mensal de despesas caixa'!$C7)</f>
        <v>0</v>
      </c>
    </row>
    <row r="8" spans="1:15" x14ac:dyDescent="0.25">
      <c r="A8" s="92">
        <v>5</v>
      </c>
      <c r="B8" s="132" t="s">
        <v>126</v>
      </c>
      <c r="C8" s="144" t="str">
        <f t="shared" si="0"/>
        <v>5 - CARTAO DE CREDITO</v>
      </c>
      <c r="D8" s="145">
        <f>SUMIFS('Controle diario'!$G:$G,'Controle diario'!$A:$A,VLOOKUP('Resumo mensal de despesas caixa'!D$3,'Base das contas'!$E$2:$F$12,2,0),'Controle diario'!$D:$D,'Resumo mensal de despesas caixa'!$C8)</f>
        <v>0</v>
      </c>
      <c r="E8" s="145">
        <f>SUMIFS('Controle diario'!$G:$G,'Controle diario'!$A:$A,VLOOKUP('Resumo mensal de despesas caixa'!$E$3,'Base das contas'!$E$2:$F$12,2,0),'Controle diario'!$D:$D,'Resumo mensal de despesas caixa'!$C8)</f>
        <v>0</v>
      </c>
      <c r="F8" s="145">
        <f>SUMIFS('Controle diario'!$G:$G,'Controle diario'!$A:$A,VLOOKUP('Resumo mensal de despesas caixa'!F$3,'Base das contas'!$E$2:$F$12,2,0),'Controle diario'!$D:$D,'Resumo mensal de despesas caixa'!$C8)</f>
        <v>0</v>
      </c>
      <c r="G8" s="145">
        <f>SUMIFS('Controle diario'!$G:$G,'Controle diario'!$A:$A,VLOOKUP('Resumo mensal de despesas caixa'!G$3,'Base das contas'!$E$2:$F$12,2,0),'Controle diario'!$D:$D,'Resumo mensal de despesas caixa'!$C8)</f>
        <v>0</v>
      </c>
      <c r="H8" s="145">
        <f>SUMIFS('Controle diario'!$G:$G,'Controle diario'!$A:$A,VLOOKUP('Resumo mensal de despesas caixa'!H$3,'Base das contas'!$E$2:$F$12,2,0),'Controle diario'!$D:$D,'Resumo mensal de despesas caixa'!$C8)</f>
        <v>0</v>
      </c>
      <c r="I8" s="145">
        <f>SUMIFS('Controle diario'!$G:$G,'Controle diario'!$A:$A,VLOOKUP('Resumo mensal de despesas caixa'!I$3,'Base das contas'!$E$2:$F$12,2,0),'Controle diario'!$D:$D,'Resumo mensal de despesas caixa'!$C8)</f>
        <v>0</v>
      </c>
      <c r="J8" s="145">
        <f>SUMIFS('Controle diario'!$G:$G,'Controle diario'!$A:$A,VLOOKUP('Resumo mensal de despesas caixa'!J$3,'Base das contas'!$E$2:$F$12,2,0),'Controle diario'!$D:$D,'Resumo mensal de despesas caixa'!$C8)</f>
        <v>0</v>
      </c>
      <c r="K8" s="145">
        <f>SUMIFS('Controle diario'!$G:$G,'Controle diario'!$A:$A,VLOOKUP('Resumo mensal de despesas caixa'!K$3,'Base das contas'!$E$2:$F$12,2,0),'Controle diario'!$D:$D,'Resumo mensal de despesas caixa'!$C8)</f>
        <v>0</v>
      </c>
      <c r="L8" s="145">
        <f>SUMIFS('Controle diario'!$G:$G,'Controle diario'!$A:$A,VLOOKUP('Resumo mensal de despesas caixa'!L$3,'Base das contas'!$E$2:$F$12,2,0),'Controle diario'!$D:$D,'Resumo mensal de despesas caixa'!$C8)</f>
        <v>0</v>
      </c>
      <c r="M8" s="145">
        <f>SUMIFS('Controle diario'!$G:$G,'Controle diario'!$A:$A,VLOOKUP('Resumo mensal de despesas caixa'!M$3,'Base das contas'!$E$2:$F$12,2,0),'Controle diario'!$D:$D,'Resumo mensal de despesas caixa'!$C8)</f>
        <v>0</v>
      </c>
      <c r="N8" s="145">
        <f>SUMIFS('Controle diario'!$G:$G,'Controle diario'!$A:$A,VLOOKUP('Resumo mensal de despesas caixa'!N$3,'Base das contas'!$E$2:$F$12,2,0),'Controle diario'!$D:$D,'Resumo mensal de despesas caixa'!$C8)</f>
        <v>0</v>
      </c>
      <c r="O8" s="145">
        <f>SUMIFS('Controle diario'!$G:$G,'Controle diario'!$A:$A,VLOOKUP('Resumo mensal de despesas caixa'!O$3,'Base das contas'!$E$2:$F$12,2,0),'Controle diario'!$D:$D,'Resumo mensal de despesas caixa'!$C8)</f>
        <v>0</v>
      </c>
    </row>
    <row r="9" spans="1:15" x14ac:dyDescent="0.25">
      <c r="A9" s="132">
        <v>6</v>
      </c>
      <c r="B9" s="132" t="s">
        <v>99</v>
      </c>
      <c r="C9" s="144" t="str">
        <f t="shared" si="0"/>
        <v>6 - EMPRESTIMO</v>
      </c>
      <c r="D9" s="145">
        <f>SUMIFS('Controle diario'!$G:$G,'Controle diario'!$A:$A,VLOOKUP('Resumo mensal de despesas caixa'!D$3,'Base das contas'!$E$2:$F$12,2,0),'Controle diario'!$D:$D,'Resumo mensal de despesas caixa'!$C9)</f>
        <v>0</v>
      </c>
      <c r="E9" s="145">
        <f>SUMIFS('Controle diario'!$G:$G,'Controle diario'!$A:$A,VLOOKUP('Resumo mensal de despesas caixa'!$E$3,'Base das contas'!$E$2:$F$12,2,0),'Controle diario'!$D:$D,'Resumo mensal de despesas caixa'!$C9)</f>
        <v>0</v>
      </c>
      <c r="F9" s="145">
        <f>SUMIFS('Controle diario'!$G:$G,'Controle diario'!$A:$A,VLOOKUP('Resumo mensal de despesas caixa'!F$3,'Base das contas'!$E$2:$F$12,2,0),'Controle diario'!$D:$D,'Resumo mensal de despesas caixa'!$C9)</f>
        <v>0</v>
      </c>
      <c r="G9" s="145">
        <f>SUMIFS('Controle diario'!$G:$G,'Controle diario'!$A:$A,VLOOKUP('Resumo mensal de despesas caixa'!G$3,'Base das contas'!$E$2:$F$12,2,0),'Controle diario'!$D:$D,'Resumo mensal de despesas caixa'!$C9)</f>
        <v>0</v>
      </c>
      <c r="H9" s="145">
        <f>SUMIFS('Controle diario'!$G:$G,'Controle diario'!$A:$A,VLOOKUP('Resumo mensal de despesas caixa'!H$3,'Base das contas'!$E$2:$F$12,2,0),'Controle diario'!$D:$D,'Resumo mensal de despesas caixa'!$C9)</f>
        <v>0</v>
      </c>
      <c r="I9" s="145">
        <f>SUMIFS('Controle diario'!$G:$G,'Controle diario'!$A:$A,VLOOKUP('Resumo mensal de despesas caixa'!I$3,'Base das contas'!$E$2:$F$12,2,0),'Controle diario'!$D:$D,'Resumo mensal de despesas caixa'!$C9)</f>
        <v>0</v>
      </c>
      <c r="J9" s="145">
        <f>SUMIFS('Controle diario'!$G:$G,'Controle diario'!$A:$A,VLOOKUP('Resumo mensal de despesas caixa'!J$3,'Base das contas'!$E$2:$F$12,2,0),'Controle diario'!$D:$D,'Resumo mensal de despesas caixa'!$C9)</f>
        <v>0</v>
      </c>
      <c r="K9" s="145">
        <f>SUMIFS('Controle diario'!$G:$G,'Controle diario'!$A:$A,VLOOKUP('Resumo mensal de despesas caixa'!K$3,'Base das contas'!$E$2:$F$12,2,0),'Controle diario'!$D:$D,'Resumo mensal de despesas caixa'!$C9)</f>
        <v>0</v>
      </c>
      <c r="L9" s="145">
        <f>SUMIFS('Controle diario'!$G:$G,'Controle diario'!$A:$A,VLOOKUP('Resumo mensal de despesas caixa'!L$3,'Base das contas'!$E$2:$F$12,2,0),'Controle diario'!$D:$D,'Resumo mensal de despesas caixa'!$C9)</f>
        <v>0</v>
      </c>
      <c r="M9" s="145">
        <f>SUMIFS('Controle diario'!$G:$G,'Controle diario'!$A:$A,VLOOKUP('Resumo mensal de despesas caixa'!M$3,'Base das contas'!$E$2:$F$12,2,0),'Controle diario'!$D:$D,'Resumo mensal de despesas caixa'!$C9)</f>
        <v>0</v>
      </c>
      <c r="N9" s="145">
        <f>SUMIFS('Controle diario'!$G:$G,'Controle diario'!$A:$A,VLOOKUP('Resumo mensal de despesas caixa'!N$3,'Base das contas'!$E$2:$F$12,2,0),'Controle diario'!$D:$D,'Resumo mensal de despesas caixa'!$C9)</f>
        <v>0</v>
      </c>
      <c r="O9" s="145">
        <f>SUMIFS('Controle diario'!$G:$G,'Controle diario'!$A:$A,VLOOKUP('Resumo mensal de despesas caixa'!O$3,'Base das contas'!$E$2:$F$12,2,0),'Controle diario'!$D:$D,'Resumo mensal de despesas caixa'!$C9)</f>
        <v>0</v>
      </c>
    </row>
    <row r="10" spans="1:15" x14ac:dyDescent="0.25">
      <c r="B10" s="132"/>
      <c r="C10" s="146"/>
      <c r="D10" s="145">
        <f>SUMIFS('Controle diario'!$G:$G,'Controle diario'!$A:$A,VLOOKUP('Resumo mensal de despesas caixa'!D$3,'Base das contas'!$E$2:$F$12,2,0),'Controle diario'!$D:$D,'Resumo mensal de despesas caixa'!$C10)</f>
        <v>0</v>
      </c>
      <c r="E10" s="145">
        <f>SUMIFS('Controle diario'!$G:$G,'Controle diario'!$A:$A,VLOOKUP('Resumo mensal de despesas caixa'!$E$3,'Base das contas'!$E$2:$F$12,2,0),'Controle diario'!$D:$D,'Resumo mensal de despesas caixa'!$C10)</f>
        <v>0</v>
      </c>
      <c r="F10" s="145">
        <f>SUMIFS('Controle diario'!$G:$G,'Controle diario'!$A:$A,VLOOKUP('Resumo mensal de despesas caixa'!F$3,'Base das contas'!$E$2:$F$12,2,0),'Controle diario'!$D:$D,'Resumo mensal de despesas caixa'!$C10)</f>
        <v>0</v>
      </c>
      <c r="G10" s="145">
        <f>SUMIFS('Controle diario'!$G:$G,'Controle diario'!$A:$A,VLOOKUP('Resumo mensal de despesas caixa'!G$3,'Base das contas'!$E$2:$F$12,2,0),'Controle diario'!$D:$D,'Resumo mensal de despesas caixa'!$C10)</f>
        <v>0</v>
      </c>
      <c r="H10" s="145">
        <f>SUMIFS('Controle diario'!$G:$G,'Controle diario'!$A:$A,VLOOKUP('Resumo mensal de despesas caixa'!H$3,'Base das contas'!$E$2:$F$12,2,0),'Controle diario'!$D:$D,'Resumo mensal de despesas caixa'!$C10)</f>
        <v>0</v>
      </c>
      <c r="I10" s="145">
        <f>SUMIFS('Controle diario'!$G:$G,'Controle diario'!$A:$A,VLOOKUP('Resumo mensal de despesas caixa'!I$3,'Base das contas'!$E$2:$F$12,2,0),'Controle diario'!$D:$D,'Resumo mensal de despesas caixa'!$C10)</f>
        <v>0</v>
      </c>
      <c r="J10" s="145">
        <f>SUMIFS('Controle diario'!$G:$G,'Controle diario'!$A:$A,VLOOKUP('Resumo mensal de despesas caixa'!J$3,'Base das contas'!$E$2:$F$12,2,0),'Controle diario'!$D:$D,'Resumo mensal de despesas caixa'!$C10)</f>
        <v>0</v>
      </c>
      <c r="K10" s="145">
        <f>SUMIFS('Controle diario'!$G:$G,'Controle diario'!$A:$A,VLOOKUP('Resumo mensal de despesas caixa'!K$3,'Base das contas'!$E$2:$F$12,2,0),'Controle diario'!$D:$D,'Resumo mensal de despesas caixa'!$C10)</f>
        <v>0</v>
      </c>
      <c r="L10" s="145">
        <f>SUMIFS('Controle diario'!$G:$G,'Controle diario'!$A:$A,VLOOKUP('Resumo mensal de despesas caixa'!L$3,'Base das contas'!$E$2:$F$12,2,0),'Controle diario'!$D:$D,'Resumo mensal de despesas caixa'!$C10)</f>
        <v>0</v>
      </c>
      <c r="M10" s="145">
        <f>SUMIFS('Controle diario'!$G:$G,'Controle diario'!$A:$A,VLOOKUP('Resumo mensal de despesas caixa'!M$3,'Base das contas'!$E$2:$F$12,2,0),'Controle diario'!$D:$D,'Resumo mensal de despesas caixa'!$C10)</f>
        <v>0</v>
      </c>
      <c r="N10" s="145">
        <f>SUMIFS('Controle diario'!$G:$G,'Controle diario'!$A:$A,VLOOKUP('Resumo mensal de despesas caixa'!N$3,'Base das contas'!$E$2:$F$12,2,0),'Controle diario'!$D:$D,'Resumo mensal de despesas caixa'!$C10)</f>
        <v>0</v>
      </c>
      <c r="O10" s="145">
        <f>SUMIFS('Controle diario'!$G:$G,'Controle diario'!$A:$A,VLOOKUP('Resumo mensal de despesas caixa'!O$3,'Base das contas'!$E$2:$F$12,2,0),'Controle diario'!$D:$D,'Resumo mensal de despesas caixa'!$C10)</f>
        <v>0</v>
      </c>
    </row>
    <row r="11" spans="1:15" x14ac:dyDescent="0.25">
      <c r="B11" s="132" t="s">
        <v>210</v>
      </c>
      <c r="C11" s="150" t="s">
        <v>210</v>
      </c>
      <c r="D11" s="151">
        <f>SUM(D4:D10)</f>
        <v>0</v>
      </c>
      <c r="E11" s="151">
        <f>SUM(E4:E10)</f>
        <v>7959.4</v>
      </c>
      <c r="F11" s="151">
        <f t="shared" ref="F11:O11" si="1">SUM(F4:F10)</f>
        <v>0</v>
      </c>
      <c r="G11" s="151">
        <f t="shared" si="1"/>
        <v>0</v>
      </c>
      <c r="H11" s="151">
        <f t="shared" si="1"/>
        <v>0</v>
      </c>
      <c r="I11" s="151">
        <f t="shared" si="1"/>
        <v>0</v>
      </c>
      <c r="J11" s="151">
        <f t="shared" si="1"/>
        <v>0</v>
      </c>
      <c r="K11" s="151">
        <f t="shared" si="1"/>
        <v>0</v>
      </c>
      <c r="L11" s="151">
        <f t="shared" si="1"/>
        <v>0</v>
      </c>
      <c r="M11" s="151">
        <f t="shared" si="1"/>
        <v>0</v>
      </c>
      <c r="N11" s="151">
        <f t="shared" si="1"/>
        <v>0</v>
      </c>
      <c r="O11" s="151">
        <f t="shared" si="1"/>
        <v>0</v>
      </c>
    </row>
    <row r="12" spans="1:15" x14ac:dyDescent="0.25">
      <c r="B12" s="132"/>
      <c r="C12" s="147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9"/>
    </row>
    <row r="13" spans="1:15" x14ac:dyDescent="0.25">
      <c r="B13" s="175" t="s">
        <v>196</v>
      </c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9"/>
    </row>
    <row r="14" spans="1:15" x14ac:dyDescent="0.25">
      <c r="B14" s="92"/>
      <c r="C14" s="137"/>
      <c r="D14" s="54" t="s">
        <v>197</v>
      </c>
      <c r="E14" s="54" t="s">
        <v>198</v>
      </c>
      <c r="F14" s="54" t="s">
        <v>199</v>
      </c>
      <c r="G14" s="54" t="s">
        <v>200</v>
      </c>
      <c r="H14" s="54" t="s">
        <v>201</v>
      </c>
      <c r="I14" s="54" t="s">
        <v>202</v>
      </c>
      <c r="J14" s="54" t="s">
        <v>203</v>
      </c>
      <c r="K14" s="54" t="s">
        <v>204</v>
      </c>
      <c r="L14" s="54" t="s">
        <v>205</v>
      </c>
      <c r="M14" s="54" t="s">
        <v>206</v>
      </c>
      <c r="N14" s="54" t="s">
        <v>207</v>
      </c>
      <c r="O14" s="54" t="s">
        <v>208</v>
      </c>
    </row>
    <row r="15" spans="1:15" x14ac:dyDescent="0.25">
      <c r="A15" s="92">
        <v>1</v>
      </c>
      <c r="B15" s="138" t="s">
        <v>153</v>
      </c>
      <c r="C15" s="136" t="str">
        <f t="shared" ref="C15:C51" si="2">A15&amp;" - "&amp;B15</f>
        <v>1 - COMISSAO - MANUTENCAO KITNET</v>
      </c>
      <c r="D15" s="145">
        <f>SUMIFS('Controle diario'!$G:$G,'Controle diario'!$A:$A,VLOOKUP('Resumo mensal de despesas caixa'!D$3,'Base das contas'!$E$2:$F$12,2,0),'Controle diario'!$D:$D,'Resumo mensal de despesas caixa'!$C15)</f>
        <v>0</v>
      </c>
      <c r="E15" s="145">
        <f>SUMIFS('Controle diario'!$G:$G,'Controle diario'!$A:$A,VLOOKUP('Resumo mensal de despesas caixa'!$E$3,'Base das contas'!$E$2:$F$12,2,0),'Controle diario'!$D:$D,'Resumo mensal de despesas caixa'!$C15)</f>
        <v>0</v>
      </c>
      <c r="F15" s="145">
        <f>SUMIFS('Controle diario'!$G:$G,'Controle diario'!$A:$A,VLOOKUP('Resumo mensal de despesas caixa'!F$3,'Base das contas'!$E$2:$F$12,2,0),'Controle diario'!$D:$D,'Resumo mensal de despesas caixa'!$C15)</f>
        <v>0</v>
      </c>
      <c r="G15" s="145">
        <f>SUMIFS('Controle diario'!$G:$G,'Controle diario'!$A:$A,VLOOKUP('Resumo mensal de despesas caixa'!G$3,'Base das contas'!$E$2:$F$12,2,0),'Controle diario'!$D:$D,'Resumo mensal de despesas caixa'!$C15)</f>
        <v>0</v>
      </c>
      <c r="H15" s="145">
        <f>SUMIFS('Controle diario'!$G:$G,'Controle diario'!$A:$A,VLOOKUP('Resumo mensal de despesas caixa'!H$3,'Base das contas'!$E$2:$F$12,2,0),'Controle diario'!$D:$D,'Resumo mensal de despesas caixa'!$C15)</f>
        <v>0</v>
      </c>
      <c r="I15" s="145">
        <f>SUMIFS('Controle diario'!$G:$G,'Controle diario'!$A:$A,VLOOKUP('Resumo mensal de despesas caixa'!I$3,'Base das contas'!$E$2:$F$12,2,0),'Controle diario'!$D:$D,'Resumo mensal de despesas caixa'!$C15)</f>
        <v>0</v>
      </c>
      <c r="J15" s="145">
        <f>SUMIFS('Controle diario'!$G:$G,'Controle diario'!$A:$A,VLOOKUP('Resumo mensal de despesas caixa'!J$3,'Base das contas'!$E$2:$F$12,2,0),'Controle diario'!$D:$D,'Resumo mensal de despesas caixa'!$C15)</f>
        <v>0</v>
      </c>
      <c r="K15" s="145">
        <f>SUMIFS('Controle diario'!$G:$G,'Controle diario'!$A:$A,VLOOKUP('Resumo mensal de despesas caixa'!K$3,'Base das contas'!$E$2:$F$12,2,0),'Controle diario'!$D:$D,'Resumo mensal de despesas caixa'!$C15)</f>
        <v>0</v>
      </c>
      <c r="L15" s="145">
        <f>SUMIFS('Controle diario'!$G:$G,'Controle diario'!$A:$A,VLOOKUP('Resumo mensal de despesas caixa'!L$3,'Base das contas'!$E$2:$F$12,2,0),'Controle diario'!$D:$D,'Resumo mensal de despesas caixa'!$C15)</f>
        <v>0</v>
      </c>
      <c r="M15" s="145">
        <f>SUMIFS('Controle diario'!$G:$G,'Controle diario'!$A:$A,VLOOKUP('Resumo mensal de despesas caixa'!M$3,'Base das contas'!$E$2:$F$12,2,0),'Controle diario'!$D:$D,'Resumo mensal de despesas caixa'!$C15)</f>
        <v>0</v>
      </c>
      <c r="N15" s="145">
        <f>SUMIFS('Controle diario'!$G:$G,'Controle diario'!$A:$A,VLOOKUP('Resumo mensal de despesas caixa'!N$3,'Base das contas'!$E$2:$F$12,2,0),'Controle diario'!$D:$D,'Resumo mensal de despesas caixa'!$C15)</f>
        <v>0</v>
      </c>
      <c r="O15" s="145">
        <f>SUMIFS('Controle diario'!$G:$G,'Controle diario'!$A:$A,VLOOKUP('Resumo mensal de despesas caixa'!O$3,'Base das contas'!$E$2:$F$12,2,0),'Controle diario'!$D:$D,'Resumo mensal de despesas caixa'!$C15)</f>
        <v>0</v>
      </c>
    </row>
    <row r="16" spans="1:15" x14ac:dyDescent="0.25">
      <c r="A16" s="92">
        <v>2</v>
      </c>
      <c r="B16" s="132" t="s">
        <v>65</v>
      </c>
      <c r="C16" s="136" t="str">
        <f t="shared" si="2"/>
        <v>2 - AGUA KITNET</v>
      </c>
      <c r="D16" s="145">
        <f>SUMIFS('Controle diario'!$G:$G,'Controle diario'!$A:$A,VLOOKUP('Resumo mensal de despesas caixa'!D$3,'Base das contas'!$E$2:$F$12,2,0),'Controle diario'!$D:$D,'Resumo mensal de despesas caixa'!$C16)</f>
        <v>0</v>
      </c>
      <c r="E16" s="145">
        <f>SUMIFS('Controle diario'!$G:$G,'Controle diario'!$A:$A,VLOOKUP('Resumo mensal de despesas caixa'!$E$3,'Base das contas'!$E$2:$F$12,2,0),'Controle diario'!$D:$D,'Resumo mensal de despesas caixa'!$C16)</f>
        <v>0</v>
      </c>
      <c r="F16" s="145">
        <f>SUMIFS('Controle diario'!$G:$G,'Controle diario'!$A:$A,VLOOKUP('Resumo mensal de despesas caixa'!F$3,'Base das contas'!$E$2:$F$12,2,0),'Controle diario'!$D:$D,'Resumo mensal de despesas caixa'!$C16)</f>
        <v>0</v>
      </c>
      <c r="G16" s="145">
        <f>SUMIFS('Controle diario'!$G:$G,'Controle diario'!$A:$A,VLOOKUP('Resumo mensal de despesas caixa'!G$3,'Base das contas'!$E$2:$F$12,2,0),'Controle diario'!$D:$D,'Resumo mensal de despesas caixa'!$C16)</f>
        <v>0</v>
      </c>
      <c r="H16" s="145">
        <f>SUMIFS('Controle diario'!$G:$G,'Controle diario'!$A:$A,VLOOKUP('Resumo mensal de despesas caixa'!H$3,'Base das contas'!$E$2:$F$12,2,0),'Controle diario'!$D:$D,'Resumo mensal de despesas caixa'!$C16)</f>
        <v>0</v>
      </c>
      <c r="I16" s="145">
        <f>SUMIFS('Controle diario'!$G:$G,'Controle diario'!$A:$A,VLOOKUP('Resumo mensal de despesas caixa'!I$3,'Base das contas'!$E$2:$F$12,2,0),'Controle diario'!$D:$D,'Resumo mensal de despesas caixa'!$C16)</f>
        <v>0</v>
      </c>
      <c r="J16" s="145">
        <f>SUMIFS('Controle diario'!$G:$G,'Controle diario'!$A:$A,VLOOKUP('Resumo mensal de despesas caixa'!J$3,'Base das contas'!$E$2:$F$12,2,0),'Controle diario'!$D:$D,'Resumo mensal de despesas caixa'!$C16)</f>
        <v>0</v>
      </c>
      <c r="K16" s="145">
        <f>SUMIFS('Controle diario'!$G:$G,'Controle diario'!$A:$A,VLOOKUP('Resumo mensal de despesas caixa'!K$3,'Base das contas'!$E$2:$F$12,2,0),'Controle diario'!$D:$D,'Resumo mensal de despesas caixa'!$C16)</f>
        <v>0</v>
      </c>
      <c r="L16" s="145">
        <f>SUMIFS('Controle diario'!$G:$G,'Controle diario'!$A:$A,VLOOKUP('Resumo mensal de despesas caixa'!L$3,'Base das contas'!$E$2:$F$12,2,0),'Controle diario'!$D:$D,'Resumo mensal de despesas caixa'!$C16)</f>
        <v>0</v>
      </c>
      <c r="M16" s="145">
        <f>SUMIFS('Controle diario'!$G:$G,'Controle diario'!$A:$A,VLOOKUP('Resumo mensal de despesas caixa'!M$3,'Base das contas'!$E$2:$F$12,2,0),'Controle diario'!$D:$D,'Resumo mensal de despesas caixa'!$C16)</f>
        <v>0</v>
      </c>
      <c r="N16" s="145">
        <f>SUMIFS('Controle diario'!$G:$G,'Controle diario'!$A:$A,VLOOKUP('Resumo mensal de despesas caixa'!N$3,'Base das contas'!$E$2:$F$12,2,0),'Controle diario'!$D:$D,'Resumo mensal de despesas caixa'!$C16)</f>
        <v>0</v>
      </c>
      <c r="O16" s="145">
        <f>SUMIFS('Controle diario'!$G:$G,'Controle diario'!$A:$A,VLOOKUP('Resumo mensal de despesas caixa'!O$3,'Base das contas'!$E$2:$F$12,2,0),'Controle diario'!$D:$D,'Resumo mensal de despesas caixa'!$C16)</f>
        <v>0</v>
      </c>
    </row>
    <row r="17" spans="1:15" x14ac:dyDescent="0.25">
      <c r="A17" s="92">
        <v>3</v>
      </c>
      <c r="B17" s="132" t="s">
        <v>160</v>
      </c>
      <c r="C17" s="136" t="str">
        <f t="shared" si="2"/>
        <v>3 - ENERGIA KITNET</v>
      </c>
      <c r="D17" s="145">
        <f>SUMIFS('Controle diario'!$G:$G,'Controle diario'!$A:$A,VLOOKUP('Resumo mensal de despesas caixa'!D$3,'Base das contas'!$E$2:$F$12,2,0),'Controle diario'!$D:$D,'Resumo mensal de despesas caixa'!$C17)</f>
        <v>0</v>
      </c>
      <c r="E17" s="145">
        <f>SUMIFS('Controle diario'!$G:$G,'Controle diario'!$A:$A,VLOOKUP('Resumo mensal de despesas caixa'!$E$3,'Base das contas'!$E$2:$F$12,2,0),'Controle diario'!$D:$D,'Resumo mensal de despesas caixa'!$C17)</f>
        <v>0</v>
      </c>
      <c r="F17" s="145">
        <f>SUMIFS('Controle diario'!$G:$G,'Controle diario'!$A:$A,VLOOKUP('Resumo mensal de despesas caixa'!F$3,'Base das contas'!$E$2:$F$12,2,0),'Controle diario'!$D:$D,'Resumo mensal de despesas caixa'!$C17)</f>
        <v>0</v>
      </c>
      <c r="G17" s="145">
        <f>SUMIFS('Controle diario'!$G:$G,'Controle diario'!$A:$A,VLOOKUP('Resumo mensal de despesas caixa'!G$3,'Base das contas'!$E$2:$F$12,2,0),'Controle diario'!$D:$D,'Resumo mensal de despesas caixa'!$C17)</f>
        <v>0</v>
      </c>
      <c r="H17" s="145">
        <f>SUMIFS('Controle diario'!$G:$G,'Controle diario'!$A:$A,VLOOKUP('Resumo mensal de despesas caixa'!H$3,'Base das contas'!$E$2:$F$12,2,0),'Controle diario'!$D:$D,'Resumo mensal de despesas caixa'!$C17)</f>
        <v>0</v>
      </c>
      <c r="I17" s="145">
        <f>SUMIFS('Controle diario'!$G:$G,'Controle diario'!$A:$A,VLOOKUP('Resumo mensal de despesas caixa'!I$3,'Base das contas'!$E$2:$F$12,2,0),'Controle diario'!$D:$D,'Resumo mensal de despesas caixa'!$C17)</f>
        <v>0</v>
      </c>
      <c r="J17" s="145">
        <f>SUMIFS('Controle diario'!$G:$G,'Controle diario'!$A:$A,VLOOKUP('Resumo mensal de despesas caixa'!J$3,'Base das contas'!$E$2:$F$12,2,0),'Controle diario'!$D:$D,'Resumo mensal de despesas caixa'!$C17)</f>
        <v>0</v>
      </c>
      <c r="K17" s="145">
        <f>SUMIFS('Controle diario'!$G:$G,'Controle diario'!$A:$A,VLOOKUP('Resumo mensal de despesas caixa'!K$3,'Base das contas'!$E$2:$F$12,2,0),'Controle diario'!$D:$D,'Resumo mensal de despesas caixa'!$C17)</f>
        <v>0</v>
      </c>
      <c r="L17" s="145">
        <f>SUMIFS('Controle diario'!$G:$G,'Controle diario'!$A:$A,VLOOKUP('Resumo mensal de despesas caixa'!L$3,'Base das contas'!$E$2:$F$12,2,0),'Controle diario'!$D:$D,'Resumo mensal de despesas caixa'!$C17)</f>
        <v>0</v>
      </c>
      <c r="M17" s="145">
        <f>SUMIFS('Controle diario'!$G:$G,'Controle diario'!$A:$A,VLOOKUP('Resumo mensal de despesas caixa'!M$3,'Base das contas'!$E$2:$F$12,2,0),'Controle diario'!$D:$D,'Resumo mensal de despesas caixa'!$C17)</f>
        <v>0</v>
      </c>
      <c r="N17" s="145">
        <f>SUMIFS('Controle diario'!$G:$G,'Controle diario'!$A:$A,VLOOKUP('Resumo mensal de despesas caixa'!N$3,'Base das contas'!$E$2:$F$12,2,0),'Controle diario'!$D:$D,'Resumo mensal de despesas caixa'!$C17)</f>
        <v>0</v>
      </c>
      <c r="O17" s="145">
        <f>SUMIFS('Controle diario'!$G:$G,'Controle diario'!$A:$A,VLOOKUP('Resumo mensal de despesas caixa'!O$3,'Base das contas'!$E$2:$F$12,2,0),'Controle diario'!$D:$D,'Resumo mensal de despesas caixa'!$C17)</f>
        <v>0</v>
      </c>
    </row>
    <row r="18" spans="1:15" x14ac:dyDescent="0.25">
      <c r="A18" s="92">
        <v>4</v>
      </c>
      <c r="B18" s="132" t="s">
        <v>66</v>
      </c>
      <c r="C18" s="136" t="str">
        <f t="shared" si="2"/>
        <v>4 - INTERNET KITNET</v>
      </c>
      <c r="D18" s="145">
        <f>SUMIFS('Controle diario'!$G:$G,'Controle diario'!$A:$A,VLOOKUP('Resumo mensal de despesas caixa'!D$3,'Base das contas'!$E$2:$F$12,2,0),'Controle diario'!$D:$D,'Resumo mensal de despesas caixa'!$C18)</f>
        <v>0</v>
      </c>
      <c r="E18" s="145">
        <f>SUMIFS('Controle diario'!$G:$G,'Controle diario'!$A:$A,VLOOKUP('Resumo mensal de despesas caixa'!$E$3,'Base das contas'!$E$2:$F$12,2,0),'Controle diario'!$D:$D,'Resumo mensal de despesas caixa'!$C18)</f>
        <v>0</v>
      </c>
      <c r="F18" s="145">
        <f>SUMIFS('Controle diario'!$G:$G,'Controle diario'!$A:$A,VLOOKUP('Resumo mensal de despesas caixa'!F$3,'Base das contas'!$E$2:$F$12,2,0),'Controle diario'!$D:$D,'Resumo mensal de despesas caixa'!$C18)</f>
        <v>0</v>
      </c>
      <c r="G18" s="145">
        <f>SUMIFS('Controle diario'!$G:$G,'Controle diario'!$A:$A,VLOOKUP('Resumo mensal de despesas caixa'!G$3,'Base das contas'!$E$2:$F$12,2,0),'Controle diario'!$D:$D,'Resumo mensal de despesas caixa'!$C18)</f>
        <v>0</v>
      </c>
      <c r="H18" s="145">
        <f>SUMIFS('Controle diario'!$G:$G,'Controle diario'!$A:$A,VLOOKUP('Resumo mensal de despesas caixa'!H$3,'Base das contas'!$E$2:$F$12,2,0),'Controle diario'!$D:$D,'Resumo mensal de despesas caixa'!$C18)</f>
        <v>0</v>
      </c>
      <c r="I18" s="145">
        <f>SUMIFS('Controle diario'!$G:$G,'Controle diario'!$A:$A,VLOOKUP('Resumo mensal de despesas caixa'!I$3,'Base das contas'!$E$2:$F$12,2,0),'Controle diario'!$D:$D,'Resumo mensal de despesas caixa'!$C18)</f>
        <v>0</v>
      </c>
      <c r="J18" s="145">
        <f>SUMIFS('Controle diario'!$G:$G,'Controle diario'!$A:$A,VLOOKUP('Resumo mensal de despesas caixa'!J$3,'Base das contas'!$E$2:$F$12,2,0),'Controle diario'!$D:$D,'Resumo mensal de despesas caixa'!$C18)</f>
        <v>0</v>
      </c>
      <c r="K18" s="145">
        <f>SUMIFS('Controle diario'!$G:$G,'Controle diario'!$A:$A,VLOOKUP('Resumo mensal de despesas caixa'!K$3,'Base das contas'!$E$2:$F$12,2,0),'Controle diario'!$D:$D,'Resumo mensal de despesas caixa'!$C18)</f>
        <v>0</v>
      </c>
      <c r="L18" s="145">
        <f>SUMIFS('Controle diario'!$G:$G,'Controle diario'!$A:$A,VLOOKUP('Resumo mensal de despesas caixa'!L$3,'Base das contas'!$E$2:$F$12,2,0),'Controle diario'!$D:$D,'Resumo mensal de despesas caixa'!$C18)</f>
        <v>0</v>
      </c>
      <c r="M18" s="145">
        <f>SUMIFS('Controle diario'!$G:$G,'Controle diario'!$A:$A,VLOOKUP('Resumo mensal de despesas caixa'!M$3,'Base das contas'!$E$2:$F$12,2,0),'Controle diario'!$D:$D,'Resumo mensal de despesas caixa'!$C18)</f>
        <v>0</v>
      </c>
      <c r="N18" s="145">
        <f>SUMIFS('Controle diario'!$G:$G,'Controle diario'!$A:$A,VLOOKUP('Resumo mensal de despesas caixa'!N$3,'Base das contas'!$E$2:$F$12,2,0),'Controle diario'!$D:$D,'Resumo mensal de despesas caixa'!$C18)</f>
        <v>0</v>
      </c>
      <c r="O18" s="145">
        <f>SUMIFS('Controle diario'!$G:$G,'Controle diario'!$A:$A,VLOOKUP('Resumo mensal de despesas caixa'!O$3,'Base das contas'!$E$2:$F$12,2,0),'Controle diario'!$D:$D,'Resumo mensal de despesas caixa'!$C18)</f>
        <v>0</v>
      </c>
    </row>
    <row r="19" spans="1:15" x14ac:dyDescent="0.25">
      <c r="A19" s="92">
        <v>5</v>
      </c>
      <c r="B19" s="138" t="s">
        <v>130</v>
      </c>
      <c r="C19" s="136" t="str">
        <f t="shared" si="2"/>
        <v>5 - TAXA DE JUROS</v>
      </c>
      <c r="D19" s="145">
        <f>SUMIFS('Controle diario'!$G:$G,'Controle diario'!$A:$A,VLOOKUP('Resumo mensal de despesas caixa'!D$3,'Base das contas'!$E$2:$F$12,2,0),'Controle diario'!$D:$D,'Resumo mensal de despesas caixa'!$C19)</f>
        <v>0</v>
      </c>
      <c r="E19" s="145">
        <f>SUMIFS('Controle diario'!$G:$G,'Controle diario'!$A:$A,VLOOKUP('Resumo mensal de despesas caixa'!$E$3,'Base das contas'!$E$2:$F$12,2,0),'Controle diario'!$D:$D,'Resumo mensal de despesas caixa'!$C19)</f>
        <v>0</v>
      </c>
      <c r="F19" s="145">
        <f>SUMIFS('Controle diario'!$G:$G,'Controle diario'!$A:$A,VLOOKUP('Resumo mensal de despesas caixa'!F$3,'Base das contas'!$E$2:$F$12,2,0),'Controle diario'!$D:$D,'Resumo mensal de despesas caixa'!$C19)</f>
        <v>0</v>
      </c>
      <c r="G19" s="145">
        <f>SUMIFS('Controle diario'!$G:$G,'Controle diario'!$A:$A,VLOOKUP('Resumo mensal de despesas caixa'!G$3,'Base das contas'!$E$2:$F$12,2,0),'Controle diario'!$D:$D,'Resumo mensal de despesas caixa'!$C19)</f>
        <v>0</v>
      </c>
      <c r="H19" s="145">
        <f>SUMIFS('Controle diario'!$G:$G,'Controle diario'!$A:$A,VLOOKUP('Resumo mensal de despesas caixa'!H$3,'Base das contas'!$E$2:$F$12,2,0),'Controle diario'!$D:$D,'Resumo mensal de despesas caixa'!$C19)</f>
        <v>0</v>
      </c>
      <c r="I19" s="145">
        <f>SUMIFS('Controle diario'!$G:$G,'Controle diario'!$A:$A,VLOOKUP('Resumo mensal de despesas caixa'!I$3,'Base das contas'!$E$2:$F$12,2,0),'Controle diario'!$D:$D,'Resumo mensal de despesas caixa'!$C19)</f>
        <v>0</v>
      </c>
      <c r="J19" s="145">
        <f>SUMIFS('Controle diario'!$G:$G,'Controle diario'!$A:$A,VLOOKUP('Resumo mensal de despesas caixa'!J$3,'Base das contas'!$E$2:$F$12,2,0),'Controle diario'!$D:$D,'Resumo mensal de despesas caixa'!$C19)</f>
        <v>0</v>
      </c>
      <c r="K19" s="145">
        <f>SUMIFS('Controle diario'!$G:$G,'Controle diario'!$A:$A,VLOOKUP('Resumo mensal de despesas caixa'!K$3,'Base das contas'!$E$2:$F$12,2,0),'Controle diario'!$D:$D,'Resumo mensal de despesas caixa'!$C19)</f>
        <v>0</v>
      </c>
      <c r="L19" s="145">
        <f>SUMIFS('Controle diario'!$G:$G,'Controle diario'!$A:$A,VLOOKUP('Resumo mensal de despesas caixa'!L$3,'Base das contas'!$E$2:$F$12,2,0),'Controle diario'!$D:$D,'Resumo mensal de despesas caixa'!$C19)</f>
        <v>0</v>
      </c>
      <c r="M19" s="145">
        <f>SUMIFS('Controle diario'!$G:$G,'Controle diario'!$A:$A,VLOOKUP('Resumo mensal de despesas caixa'!M$3,'Base das contas'!$E$2:$F$12,2,0),'Controle diario'!$D:$D,'Resumo mensal de despesas caixa'!$C19)</f>
        <v>0</v>
      </c>
      <c r="N19" s="145">
        <f>SUMIFS('Controle diario'!$G:$G,'Controle diario'!$A:$A,VLOOKUP('Resumo mensal de despesas caixa'!N$3,'Base das contas'!$E$2:$F$12,2,0),'Controle diario'!$D:$D,'Resumo mensal de despesas caixa'!$C19)</f>
        <v>0</v>
      </c>
      <c r="O19" s="145">
        <f>SUMIFS('Controle diario'!$G:$G,'Controle diario'!$A:$A,VLOOKUP('Resumo mensal de despesas caixa'!O$3,'Base das contas'!$E$2:$F$12,2,0),'Controle diario'!$D:$D,'Resumo mensal de despesas caixa'!$C19)</f>
        <v>0</v>
      </c>
    </row>
    <row r="20" spans="1:15" x14ac:dyDescent="0.25">
      <c r="A20" s="92">
        <v>6</v>
      </c>
      <c r="B20" s="132" t="s">
        <v>144</v>
      </c>
      <c r="C20" s="136" t="str">
        <f t="shared" si="2"/>
        <v>6 - SEGURO KITNET</v>
      </c>
      <c r="D20" s="145">
        <f>SUMIFS('Controle diario'!$G:$G,'Controle diario'!$A:$A,VLOOKUP('Resumo mensal de despesas caixa'!D$3,'Base das contas'!$E$2:$F$12,2,0),'Controle diario'!$D:$D,'Resumo mensal de despesas caixa'!$C20)</f>
        <v>0</v>
      </c>
      <c r="E20" s="145">
        <f>SUMIFS('Controle diario'!$G:$G,'Controle diario'!$A:$A,VLOOKUP('Resumo mensal de despesas caixa'!$E$3,'Base das contas'!$E$2:$F$12,2,0),'Controle diario'!$D:$D,'Resumo mensal de despesas caixa'!$C20)</f>
        <v>0</v>
      </c>
      <c r="F20" s="145">
        <f>SUMIFS('Controle diario'!$G:$G,'Controle diario'!$A:$A,VLOOKUP('Resumo mensal de despesas caixa'!F$3,'Base das contas'!$E$2:$F$12,2,0),'Controle diario'!$D:$D,'Resumo mensal de despesas caixa'!$C20)</f>
        <v>0</v>
      </c>
      <c r="G20" s="145">
        <f>SUMIFS('Controle diario'!$G:$G,'Controle diario'!$A:$A,VLOOKUP('Resumo mensal de despesas caixa'!G$3,'Base das contas'!$E$2:$F$12,2,0),'Controle diario'!$D:$D,'Resumo mensal de despesas caixa'!$C20)</f>
        <v>0</v>
      </c>
      <c r="H20" s="145">
        <f>SUMIFS('Controle diario'!$G:$G,'Controle diario'!$A:$A,VLOOKUP('Resumo mensal de despesas caixa'!H$3,'Base das contas'!$E$2:$F$12,2,0),'Controle diario'!$D:$D,'Resumo mensal de despesas caixa'!$C20)</f>
        <v>0</v>
      </c>
      <c r="I20" s="145">
        <f>SUMIFS('Controle diario'!$G:$G,'Controle diario'!$A:$A,VLOOKUP('Resumo mensal de despesas caixa'!I$3,'Base das contas'!$E$2:$F$12,2,0),'Controle diario'!$D:$D,'Resumo mensal de despesas caixa'!$C20)</f>
        <v>0</v>
      </c>
      <c r="J20" s="145">
        <f>SUMIFS('Controle diario'!$G:$G,'Controle diario'!$A:$A,VLOOKUP('Resumo mensal de despesas caixa'!J$3,'Base das contas'!$E$2:$F$12,2,0),'Controle diario'!$D:$D,'Resumo mensal de despesas caixa'!$C20)</f>
        <v>0</v>
      </c>
      <c r="K20" s="145">
        <f>SUMIFS('Controle diario'!$G:$G,'Controle diario'!$A:$A,VLOOKUP('Resumo mensal de despesas caixa'!K$3,'Base das contas'!$E$2:$F$12,2,0),'Controle diario'!$D:$D,'Resumo mensal de despesas caixa'!$C20)</f>
        <v>0</v>
      </c>
      <c r="L20" s="145">
        <f>SUMIFS('Controle diario'!$G:$G,'Controle diario'!$A:$A,VLOOKUP('Resumo mensal de despesas caixa'!L$3,'Base das contas'!$E$2:$F$12,2,0),'Controle diario'!$D:$D,'Resumo mensal de despesas caixa'!$C20)</f>
        <v>0</v>
      </c>
      <c r="M20" s="145">
        <f>SUMIFS('Controle diario'!$G:$G,'Controle diario'!$A:$A,VLOOKUP('Resumo mensal de despesas caixa'!M$3,'Base das contas'!$E$2:$F$12,2,0),'Controle diario'!$D:$D,'Resumo mensal de despesas caixa'!$C20)</f>
        <v>0</v>
      </c>
      <c r="N20" s="145">
        <f>SUMIFS('Controle diario'!$G:$G,'Controle diario'!$A:$A,VLOOKUP('Resumo mensal de despesas caixa'!N$3,'Base das contas'!$E$2:$F$12,2,0),'Controle diario'!$D:$D,'Resumo mensal de despesas caixa'!$C20)</f>
        <v>0</v>
      </c>
      <c r="O20" s="145">
        <f>SUMIFS('Controle diario'!$G:$G,'Controle diario'!$A:$A,VLOOKUP('Resumo mensal de despesas caixa'!O$3,'Base das contas'!$E$2:$F$12,2,0),'Controle diario'!$D:$D,'Resumo mensal de despesas caixa'!$C20)</f>
        <v>0</v>
      </c>
    </row>
    <row r="21" spans="1:15" x14ac:dyDescent="0.25">
      <c r="A21" s="92">
        <v>7</v>
      </c>
      <c r="B21" s="132" t="s">
        <v>146</v>
      </c>
      <c r="C21" s="136" t="str">
        <f t="shared" si="2"/>
        <v>7 - SEGURO APT BURITI</v>
      </c>
      <c r="D21" s="145">
        <f>SUMIFS('Controle diario'!$G:$G,'Controle diario'!$A:$A,VLOOKUP('Resumo mensal de despesas caixa'!D$3,'Base das contas'!$E$2:$F$12,2,0),'Controle diario'!$D:$D,'Resumo mensal de despesas caixa'!$C21)</f>
        <v>0</v>
      </c>
      <c r="E21" s="145">
        <f>SUMIFS('Controle diario'!$G:$G,'Controle diario'!$A:$A,VLOOKUP('Resumo mensal de despesas caixa'!$E$3,'Base das contas'!$E$2:$F$12,2,0),'Controle diario'!$D:$D,'Resumo mensal de despesas caixa'!$C21)</f>
        <v>0</v>
      </c>
      <c r="F21" s="145">
        <f>SUMIFS('Controle diario'!$G:$G,'Controle diario'!$A:$A,VLOOKUP('Resumo mensal de despesas caixa'!F$3,'Base das contas'!$E$2:$F$12,2,0),'Controle diario'!$D:$D,'Resumo mensal de despesas caixa'!$C21)</f>
        <v>0</v>
      </c>
      <c r="G21" s="145">
        <f>SUMIFS('Controle diario'!$G:$G,'Controle diario'!$A:$A,VLOOKUP('Resumo mensal de despesas caixa'!G$3,'Base das contas'!$E$2:$F$12,2,0),'Controle diario'!$D:$D,'Resumo mensal de despesas caixa'!$C21)</f>
        <v>0</v>
      </c>
      <c r="H21" s="145">
        <f>SUMIFS('Controle diario'!$G:$G,'Controle diario'!$A:$A,VLOOKUP('Resumo mensal de despesas caixa'!H$3,'Base das contas'!$E$2:$F$12,2,0),'Controle diario'!$D:$D,'Resumo mensal de despesas caixa'!$C21)</f>
        <v>0</v>
      </c>
      <c r="I21" s="145">
        <f>SUMIFS('Controle diario'!$G:$G,'Controle diario'!$A:$A,VLOOKUP('Resumo mensal de despesas caixa'!I$3,'Base das contas'!$E$2:$F$12,2,0),'Controle diario'!$D:$D,'Resumo mensal de despesas caixa'!$C21)</f>
        <v>0</v>
      </c>
      <c r="J21" s="145">
        <f>SUMIFS('Controle diario'!$G:$G,'Controle diario'!$A:$A,VLOOKUP('Resumo mensal de despesas caixa'!J$3,'Base das contas'!$E$2:$F$12,2,0),'Controle diario'!$D:$D,'Resumo mensal de despesas caixa'!$C21)</f>
        <v>0</v>
      </c>
      <c r="K21" s="145">
        <f>SUMIFS('Controle diario'!$G:$G,'Controle diario'!$A:$A,VLOOKUP('Resumo mensal de despesas caixa'!K$3,'Base das contas'!$E$2:$F$12,2,0),'Controle diario'!$D:$D,'Resumo mensal de despesas caixa'!$C21)</f>
        <v>0</v>
      </c>
      <c r="L21" s="145">
        <f>SUMIFS('Controle diario'!$G:$G,'Controle diario'!$A:$A,VLOOKUP('Resumo mensal de despesas caixa'!L$3,'Base das contas'!$E$2:$F$12,2,0),'Controle diario'!$D:$D,'Resumo mensal de despesas caixa'!$C21)</f>
        <v>0</v>
      </c>
      <c r="M21" s="145">
        <f>SUMIFS('Controle diario'!$G:$G,'Controle diario'!$A:$A,VLOOKUP('Resumo mensal de despesas caixa'!M$3,'Base das contas'!$E$2:$F$12,2,0),'Controle diario'!$D:$D,'Resumo mensal de despesas caixa'!$C21)</f>
        <v>0</v>
      </c>
      <c r="N21" s="145">
        <f>SUMIFS('Controle diario'!$G:$G,'Controle diario'!$A:$A,VLOOKUP('Resumo mensal de despesas caixa'!N$3,'Base das contas'!$E$2:$F$12,2,0),'Controle diario'!$D:$D,'Resumo mensal de despesas caixa'!$C21)</f>
        <v>0</v>
      </c>
      <c r="O21" s="145">
        <f>SUMIFS('Controle diario'!$G:$G,'Controle diario'!$A:$A,VLOOKUP('Resumo mensal de despesas caixa'!O$3,'Base das contas'!$E$2:$F$12,2,0),'Controle diario'!$D:$D,'Resumo mensal de despesas caixa'!$C21)</f>
        <v>0</v>
      </c>
    </row>
    <row r="22" spans="1:15" x14ac:dyDescent="0.25">
      <c r="A22" s="92">
        <v>8</v>
      </c>
      <c r="B22" s="132" t="s">
        <v>145</v>
      </c>
      <c r="C22" s="136" t="str">
        <f t="shared" si="2"/>
        <v>8 - SEGURO DE VIDA</v>
      </c>
      <c r="D22" s="145">
        <f>SUMIFS('Controle diario'!$G:$G,'Controle diario'!$A:$A,VLOOKUP('Resumo mensal de despesas caixa'!D$3,'Base das contas'!$E$2:$F$12,2,0),'Controle diario'!$D:$D,'Resumo mensal de despesas caixa'!$C22)</f>
        <v>0</v>
      </c>
      <c r="E22" s="145">
        <f>SUMIFS('Controle diario'!$G:$G,'Controle diario'!$A:$A,VLOOKUP('Resumo mensal de despesas caixa'!$E$3,'Base das contas'!$E$2:$F$12,2,0),'Controle diario'!$D:$D,'Resumo mensal de despesas caixa'!$C22)</f>
        <v>0</v>
      </c>
      <c r="F22" s="145">
        <f>SUMIFS('Controle diario'!$G:$G,'Controle diario'!$A:$A,VLOOKUP('Resumo mensal de despesas caixa'!F$3,'Base das contas'!$E$2:$F$12,2,0),'Controle diario'!$D:$D,'Resumo mensal de despesas caixa'!$C22)</f>
        <v>0</v>
      </c>
      <c r="G22" s="145">
        <f>SUMIFS('Controle diario'!$G:$G,'Controle diario'!$A:$A,VLOOKUP('Resumo mensal de despesas caixa'!G$3,'Base das contas'!$E$2:$F$12,2,0),'Controle diario'!$D:$D,'Resumo mensal de despesas caixa'!$C22)</f>
        <v>0</v>
      </c>
      <c r="H22" s="145">
        <f>SUMIFS('Controle diario'!$G:$G,'Controle diario'!$A:$A,VLOOKUP('Resumo mensal de despesas caixa'!H$3,'Base das contas'!$E$2:$F$12,2,0),'Controle diario'!$D:$D,'Resumo mensal de despesas caixa'!$C22)</f>
        <v>0</v>
      </c>
      <c r="I22" s="145">
        <f>SUMIFS('Controle diario'!$G:$G,'Controle diario'!$A:$A,VLOOKUP('Resumo mensal de despesas caixa'!I$3,'Base das contas'!$E$2:$F$12,2,0),'Controle diario'!$D:$D,'Resumo mensal de despesas caixa'!$C22)</f>
        <v>0</v>
      </c>
      <c r="J22" s="145">
        <f>SUMIFS('Controle diario'!$G:$G,'Controle diario'!$A:$A,VLOOKUP('Resumo mensal de despesas caixa'!J$3,'Base das contas'!$E$2:$F$12,2,0),'Controle diario'!$D:$D,'Resumo mensal de despesas caixa'!$C22)</f>
        <v>0</v>
      </c>
      <c r="K22" s="145">
        <f>SUMIFS('Controle diario'!$G:$G,'Controle diario'!$A:$A,VLOOKUP('Resumo mensal de despesas caixa'!K$3,'Base das contas'!$E$2:$F$12,2,0),'Controle diario'!$D:$D,'Resumo mensal de despesas caixa'!$C22)</f>
        <v>0</v>
      </c>
      <c r="L22" s="145">
        <f>SUMIFS('Controle diario'!$G:$G,'Controle diario'!$A:$A,VLOOKUP('Resumo mensal de despesas caixa'!L$3,'Base das contas'!$E$2:$F$12,2,0),'Controle diario'!$D:$D,'Resumo mensal de despesas caixa'!$C22)</f>
        <v>0</v>
      </c>
      <c r="M22" s="145">
        <f>SUMIFS('Controle diario'!$G:$G,'Controle diario'!$A:$A,VLOOKUP('Resumo mensal de despesas caixa'!M$3,'Base das contas'!$E$2:$F$12,2,0),'Controle diario'!$D:$D,'Resumo mensal de despesas caixa'!$C22)</f>
        <v>0</v>
      </c>
      <c r="N22" s="145">
        <f>SUMIFS('Controle diario'!$G:$G,'Controle diario'!$A:$A,VLOOKUP('Resumo mensal de despesas caixa'!N$3,'Base das contas'!$E$2:$F$12,2,0),'Controle diario'!$D:$D,'Resumo mensal de despesas caixa'!$C22)</f>
        <v>0</v>
      </c>
      <c r="O22" s="145">
        <f>SUMIFS('Controle diario'!$G:$G,'Controle diario'!$A:$A,VLOOKUP('Resumo mensal de despesas caixa'!O$3,'Base das contas'!$E$2:$F$12,2,0),'Controle diario'!$D:$D,'Resumo mensal de despesas caixa'!$C22)</f>
        <v>0</v>
      </c>
    </row>
    <row r="23" spans="1:15" x14ac:dyDescent="0.25">
      <c r="A23" s="92">
        <v>9</v>
      </c>
      <c r="B23" s="132" t="s">
        <v>147</v>
      </c>
      <c r="C23" s="136" t="str">
        <f t="shared" si="2"/>
        <v>9 - SEGURO EMPRESTIMO</v>
      </c>
      <c r="D23" s="145">
        <f>SUMIFS('Controle diario'!$G:$G,'Controle diario'!$A:$A,VLOOKUP('Resumo mensal de despesas caixa'!D$3,'Base das contas'!$E$2:$F$12,2,0),'Controle diario'!$D:$D,'Resumo mensal de despesas caixa'!$C23)</f>
        <v>0</v>
      </c>
      <c r="E23" s="145">
        <f>SUMIFS('Controle diario'!$G:$G,'Controle diario'!$A:$A,VLOOKUP('Resumo mensal de despesas caixa'!$E$3,'Base das contas'!$E$2:$F$12,2,0),'Controle diario'!$D:$D,'Resumo mensal de despesas caixa'!$C23)</f>
        <v>0</v>
      </c>
      <c r="F23" s="145">
        <f>SUMIFS('Controle diario'!$G:$G,'Controle diario'!$A:$A,VLOOKUP('Resumo mensal de despesas caixa'!F$3,'Base das contas'!$E$2:$F$12,2,0),'Controle diario'!$D:$D,'Resumo mensal de despesas caixa'!$C23)</f>
        <v>0</v>
      </c>
      <c r="G23" s="145">
        <f>SUMIFS('Controle diario'!$G:$G,'Controle diario'!$A:$A,VLOOKUP('Resumo mensal de despesas caixa'!G$3,'Base das contas'!$E$2:$F$12,2,0),'Controle diario'!$D:$D,'Resumo mensal de despesas caixa'!$C23)</f>
        <v>0</v>
      </c>
      <c r="H23" s="145">
        <f>SUMIFS('Controle diario'!$G:$G,'Controle diario'!$A:$A,VLOOKUP('Resumo mensal de despesas caixa'!H$3,'Base das contas'!$E$2:$F$12,2,0),'Controle diario'!$D:$D,'Resumo mensal de despesas caixa'!$C23)</f>
        <v>0</v>
      </c>
      <c r="I23" s="145">
        <f>SUMIFS('Controle diario'!$G:$G,'Controle diario'!$A:$A,VLOOKUP('Resumo mensal de despesas caixa'!I$3,'Base das contas'!$E$2:$F$12,2,0),'Controle diario'!$D:$D,'Resumo mensal de despesas caixa'!$C23)</f>
        <v>0</v>
      </c>
      <c r="J23" s="145">
        <f>SUMIFS('Controle diario'!$G:$G,'Controle diario'!$A:$A,VLOOKUP('Resumo mensal de despesas caixa'!J$3,'Base das contas'!$E$2:$F$12,2,0),'Controle diario'!$D:$D,'Resumo mensal de despesas caixa'!$C23)</f>
        <v>0</v>
      </c>
      <c r="K23" s="145">
        <f>SUMIFS('Controle diario'!$G:$G,'Controle diario'!$A:$A,VLOOKUP('Resumo mensal de despesas caixa'!K$3,'Base das contas'!$E$2:$F$12,2,0),'Controle diario'!$D:$D,'Resumo mensal de despesas caixa'!$C23)</f>
        <v>0</v>
      </c>
      <c r="L23" s="145">
        <f>SUMIFS('Controle diario'!$G:$G,'Controle diario'!$A:$A,VLOOKUP('Resumo mensal de despesas caixa'!L$3,'Base das contas'!$E$2:$F$12,2,0),'Controle diario'!$D:$D,'Resumo mensal de despesas caixa'!$C23)</f>
        <v>0</v>
      </c>
      <c r="M23" s="145">
        <f>SUMIFS('Controle diario'!$G:$G,'Controle diario'!$A:$A,VLOOKUP('Resumo mensal de despesas caixa'!M$3,'Base das contas'!$E$2:$F$12,2,0),'Controle diario'!$D:$D,'Resumo mensal de despesas caixa'!$C23)</f>
        <v>0</v>
      </c>
      <c r="N23" s="145">
        <f>SUMIFS('Controle diario'!$G:$G,'Controle diario'!$A:$A,VLOOKUP('Resumo mensal de despesas caixa'!N$3,'Base das contas'!$E$2:$F$12,2,0),'Controle diario'!$D:$D,'Resumo mensal de despesas caixa'!$C23)</f>
        <v>0</v>
      </c>
      <c r="O23" s="145">
        <f>SUMIFS('Controle diario'!$G:$G,'Controle diario'!$A:$A,VLOOKUP('Resumo mensal de despesas caixa'!O$3,'Base das contas'!$E$2:$F$12,2,0),'Controle diario'!$D:$D,'Resumo mensal de despesas caixa'!$C23)</f>
        <v>0</v>
      </c>
    </row>
    <row r="24" spans="1:15" x14ac:dyDescent="0.25">
      <c r="A24" s="92">
        <v>10</v>
      </c>
      <c r="B24" s="138" t="s">
        <v>148</v>
      </c>
      <c r="C24" s="136" t="str">
        <f t="shared" si="2"/>
        <v xml:space="preserve">10 - EMPRESTIMO </v>
      </c>
      <c r="D24" s="145">
        <f>SUMIFS('Controle diario'!$G:$G,'Controle diario'!$A:$A,VLOOKUP('Resumo mensal de despesas caixa'!D$3,'Base das contas'!$E$2:$F$12,2,0),'Controle diario'!$D:$D,'Resumo mensal de despesas caixa'!$C24)</f>
        <v>0</v>
      </c>
      <c r="E24" s="145">
        <f>SUMIFS('Controle diario'!$G:$G,'Controle diario'!$A:$A,VLOOKUP('Resumo mensal de despesas caixa'!$E$3,'Base das contas'!$E$2:$F$12,2,0),'Controle diario'!$D:$D,'Resumo mensal de despesas caixa'!$C24)</f>
        <v>0</v>
      </c>
      <c r="F24" s="145">
        <f>SUMIFS('Controle diario'!$G:$G,'Controle diario'!$A:$A,VLOOKUP('Resumo mensal de despesas caixa'!F$3,'Base das contas'!$E$2:$F$12,2,0),'Controle diario'!$D:$D,'Resumo mensal de despesas caixa'!$C24)</f>
        <v>0</v>
      </c>
      <c r="G24" s="145">
        <f>SUMIFS('Controle diario'!$G:$G,'Controle diario'!$A:$A,VLOOKUP('Resumo mensal de despesas caixa'!G$3,'Base das contas'!$E$2:$F$12,2,0),'Controle diario'!$D:$D,'Resumo mensal de despesas caixa'!$C24)</f>
        <v>0</v>
      </c>
      <c r="H24" s="145">
        <f>SUMIFS('Controle diario'!$G:$G,'Controle diario'!$A:$A,VLOOKUP('Resumo mensal de despesas caixa'!H$3,'Base das contas'!$E$2:$F$12,2,0),'Controle diario'!$D:$D,'Resumo mensal de despesas caixa'!$C24)</f>
        <v>0</v>
      </c>
      <c r="I24" s="145">
        <f>SUMIFS('Controle diario'!$G:$G,'Controle diario'!$A:$A,VLOOKUP('Resumo mensal de despesas caixa'!I$3,'Base das contas'!$E$2:$F$12,2,0),'Controle diario'!$D:$D,'Resumo mensal de despesas caixa'!$C24)</f>
        <v>0</v>
      </c>
      <c r="J24" s="145">
        <f>SUMIFS('Controle diario'!$G:$G,'Controle diario'!$A:$A,VLOOKUP('Resumo mensal de despesas caixa'!J$3,'Base das contas'!$E$2:$F$12,2,0),'Controle diario'!$D:$D,'Resumo mensal de despesas caixa'!$C24)</f>
        <v>0</v>
      </c>
      <c r="K24" s="145">
        <f>SUMIFS('Controle diario'!$G:$G,'Controle diario'!$A:$A,VLOOKUP('Resumo mensal de despesas caixa'!K$3,'Base das contas'!$E$2:$F$12,2,0),'Controle diario'!$D:$D,'Resumo mensal de despesas caixa'!$C24)</f>
        <v>0</v>
      </c>
      <c r="L24" s="145">
        <f>SUMIFS('Controle diario'!$G:$G,'Controle diario'!$A:$A,VLOOKUP('Resumo mensal de despesas caixa'!L$3,'Base das contas'!$E$2:$F$12,2,0),'Controle diario'!$D:$D,'Resumo mensal de despesas caixa'!$C24)</f>
        <v>0</v>
      </c>
      <c r="M24" s="145">
        <f>SUMIFS('Controle diario'!$G:$G,'Controle diario'!$A:$A,VLOOKUP('Resumo mensal de despesas caixa'!M$3,'Base das contas'!$E$2:$F$12,2,0),'Controle diario'!$D:$D,'Resumo mensal de despesas caixa'!$C24)</f>
        <v>0</v>
      </c>
      <c r="N24" s="145">
        <f>SUMIFS('Controle diario'!$G:$G,'Controle diario'!$A:$A,VLOOKUP('Resumo mensal de despesas caixa'!N$3,'Base das contas'!$E$2:$F$12,2,0),'Controle diario'!$D:$D,'Resumo mensal de despesas caixa'!$C24)</f>
        <v>0</v>
      </c>
      <c r="O24" s="145">
        <f>SUMIFS('Controle diario'!$G:$G,'Controle diario'!$A:$A,VLOOKUP('Resumo mensal de despesas caixa'!O$3,'Base das contas'!$E$2:$F$12,2,0),'Controle diario'!$D:$D,'Resumo mensal de despesas caixa'!$C24)</f>
        <v>0</v>
      </c>
    </row>
    <row r="25" spans="1:15" x14ac:dyDescent="0.25">
      <c r="A25" s="92">
        <v>11</v>
      </c>
      <c r="B25" s="138" t="s">
        <v>140</v>
      </c>
      <c r="C25" s="136" t="str">
        <f t="shared" si="2"/>
        <v>11 - GAS</v>
      </c>
      <c r="D25" s="145">
        <f>SUMIFS('Controle diario'!$G:$G,'Controle diario'!$A:$A,VLOOKUP('Resumo mensal de despesas caixa'!D$3,'Base das contas'!$E$2:$F$12,2,0),'Controle diario'!$D:$D,'Resumo mensal de despesas caixa'!$C25)</f>
        <v>0</v>
      </c>
      <c r="E25" s="145">
        <f>SUMIFS('Controle diario'!$G:$G,'Controle diario'!$A:$A,VLOOKUP('Resumo mensal de despesas caixa'!$E$3,'Base das contas'!$E$2:$F$12,2,0),'Controle diario'!$D:$D,'Resumo mensal de despesas caixa'!$C25)</f>
        <v>0</v>
      </c>
      <c r="F25" s="145">
        <f>SUMIFS('Controle diario'!$G:$G,'Controle diario'!$A:$A,VLOOKUP('Resumo mensal de despesas caixa'!F$3,'Base das contas'!$E$2:$F$12,2,0),'Controle diario'!$D:$D,'Resumo mensal de despesas caixa'!$C25)</f>
        <v>0</v>
      </c>
      <c r="G25" s="145">
        <f>SUMIFS('Controle diario'!$G:$G,'Controle diario'!$A:$A,VLOOKUP('Resumo mensal de despesas caixa'!G$3,'Base das contas'!$E$2:$F$12,2,0),'Controle diario'!$D:$D,'Resumo mensal de despesas caixa'!$C25)</f>
        <v>0</v>
      </c>
      <c r="H25" s="145">
        <f>SUMIFS('Controle diario'!$G:$G,'Controle diario'!$A:$A,VLOOKUP('Resumo mensal de despesas caixa'!H$3,'Base das contas'!$E$2:$F$12,2,0),'Controle diario'!$D:$D,'Resumo mensal de despesas caixa'!$C25)</f>
        <v>0</v>
      </c>
      <c r="I25" s="145">
        <f>SUMIFS('Controle diario'!$G:$G,'Controle diario'!$A:$A,VLOOKUP('Resumo mensal de despesas caixa'!I$3,'Base das contas'!$E$2:$F$12,2,0),'Controle diario'!$D:$D,'Resumo mensal de despesas caixa'!$C25)</f>
        <v>0</v>
      </c>
      <c r="J25" s="145">
        <f>SUMIFS('Controle diario'!$G:$G,'Controle diario'!$A:$A,VLOOKUP('Resumo mensal de despesas caixa'!J$3,'Base das contas'!$E$2:$F$12,2,0),'Controle diario'!$D:$D,'Resumo mensal de despesas caixa'!$C25)</f>
        <v>0</v>
      </c>
      <c r="K25" s="145">
        <f>SUMIFS('Controle diario'!$G:$G,'Controle diario'!$A:$A,VLOOKUP('Resumo mensal de despesas caixa'!K$3,'Base das contas'!$E$2:$F$12,2,0),'Controle diario'!$D:$D,'Resumo mensal de despesas caixa'!$C25)</f>
        <v>0</v>
      </c>
      <c r="L25" s="145">
        <f>SUMIFS('Controle diario'!$G:$G,'Controle diario'!$A:$A,VLOOKUP('Resumo mensal de despesas caixa'!L$3,'Base das contas'!$E$2:$F$12,2,0),'Controle diario'!$D:$D,'Resumo mensal de despesas caixa'!$C25)</f>
        <v>0</v>
      </c>
      <c r="M25" s="145">
        <f>SUMIFS('Controle diario'!$G:$G,'Controle diario'!$A:$A,VLOOKUP('Resumo mensal de despesas caixa'!M$3,'Base das contas'!$E$2:$F$12,2,0),'Controle diario'!$D:$D,'Resumo mensal de despesas caixa'!$C25)</f>
        <v>0</v>
      </c>
      <c r="N25" s="145">
        <f>SUMIFS('Controle diario'!$G:$G,'Controle diario'!$A:$A,VLOOKUP('Resumo mensal de despesas caixa'!N$3,'Base das contas'!$E$2:$F$12,2,0),'Controle diario'!$D:$D,'Resumo mensal de despesas caixa'!$C25)</f>
        <v>0</v>
      </c>
      <c r="O25" s="145">
        <f>SUMIFS('Controle diario'!$G:$G,'Controle diario'!$A:$A,VLOOKUP('Resumo mensal de despesas caixa'!O$3,'Base das contas'!$E$2:$F$12,2,0),'Controle diario'!$D:$D,'Resumo mensal de despesas caixa'!$C25)</f>
        <v>0</v>
      </c>
    </row>
    <row r="26" spans="1:15" x14ac:dyDescent="0.25">
      <c r="A26" s="92">
        <v>12</v>
      </c>
      <c r="B26" s="138" t="s">
        <v>139</v>
      </c>
      <c r="C26" s="136" t="str">
        <f t="shared" si="2"/>
        <v xml:space="preserve">12 - LUZ BURITI  </v>
      </c>
      <c r="D26" s="145">
        <f>SUMIFS('Controle diario'!$G:$G,'Controle diario'!$A:$A,VLOOKUP('Resumo mensal de despesas caixa'!D$3,'Base das contas'!$E$2:$F$12,2,0),'Controle diario'!$D:$D,'Resumo mensal de despesas caixa'!$C26)</f>
        <v>0</v>
      </c>
      <c r="E26" s="145">
        <f>SUMIFS('Controle diario'!$G:$G,'Controle diario'!$A:$A,VLOOKUP('Resumo mensal de despesas caixa'!$E$3,'Base das contas'!$E$2:$F$12,2,0),'Controle diario'!$D:$D,'Resumo mensal de despesas caixa'!$C26)</f>
        <v>0</v>
      </c>
      <c r="F26" s="145">
        <f>SUMIFS('Controle diario'!$G:$G,'Controle diario'!$A:$A,VLOOKUP('Resumo mensal de despesas caixa'!F$3,'Base das contas'!$E$2:$F$12,2,0),'Controle diario'!$D:$D,'Resumo mensal de despesas caixa'!$C26)</f>
        <v>0</v>
      </c>
      <c r="G26" s="145">
        <f>SUMIFS('Controle diario'!$G:$G,'Controle diario'!$A:$A,VLOOKUP('Resumo mensal de despesas caixa'!G$3,'Base das contas'!$E$2:$F$12,2,0),'Controle diario'!$D:$D,'Resumo mensal de despesas caixa'!$C26)</f>
        <v>0</v>
      </c>
      <c r="H26" s="145">
        <f>SUMIFS('Controle diario'!$G:$G,'Controle diario'!$A:$A,VLOOKUP('Resumo mensal de despesas caixa'!H$3,'Base das contas'!$E$2:$F$12,2,0),'Controle diario'!$D:$D,'Resumo mensal de despesas caixa'!$C26)</f>
        <v>0</v>
      </c>
      <c r="I26" s="145">
        <f>SUMIFS('Controle diario'!$G:$G,'Controle diario'!$A:$A,VLOOKUP('Resumo mensal de despesas caixa'!I$3,'Base das contas'!$E$2:$F$12,2,0),'Controle diario'!$D:$D,'Resumo mensal de despesas caixa'!$C26)</f>
        <v>0</v>
      </c>
      <c r="J26" s="145">
        <f>SUMIFS('Controle diario'!$G:$G,'Controle diario'!$A:$A,VLOOKUP('Resumo mensal de despesas caixa'!J$3,'Base das contas'!$E$2:$F$12,2,0),'Controle diario'!$D:$D,'Resumo mensal de despesas caixa'!$C26)</f>
        <v>0</v>
      </c>
      <c r="K26" s="145">
        <f>SUMIFS('Controle diario'!$G:$G,'Controle diario'!$A:$A,VLOOKUP('Resumo mensal de despesas caixa'!K$3,'Base das contas'!$E$2:$F$12,2,0),'Controle diario'!$D:$D,'Resumo mensal de despesas caixa'!$C26)</f>
        <v>0</v>
      </c>
      <c r="L26" s="145">
        <f>SUMIFS('Controle diario'!$G:$G,'Controle diario'!$A:$A,VLOOKUP('Resumo mensal de despesas caixa'!L$3,'Base das contas'!$E$2:$F$12,2,0),'Controle diario'!$D:$D,'Resumo mensal de despesas caixa'!$C26)</f>
        <v>0</v>
      </c>
      <c r="M26" s="145">
        <f>SUMIFS('Controle diario'!$G:$G,'Controle diario'!$A:$A,VLOOKUP('Resumo mensal de despesas caixa'!M$3,'Base das contas'!$E$2:$F$12,2,0),'Controle diario'!$D:$D,'Resumo mensal de despesas caixa'!$C26)</f>
        <v>0</v>
      </c>
      <c r="N26" s="145">
        <f>SUMIFS('Controle diario'!$G:$G,'Controle diario'!$A:$A,VLOOKUP('Resumo mensal de despesas caixa'!N$3,'Base das contas'!$E$2:$F$12,2,0),'Controle diario'!$D:$D,'Resumo mensal de despesas caixa'!$C26)</f>
        <v>0</v>
      </c>
      <c r="O26" s="145">
        <f>SUMIFS('Controle diario'!$G:$G,'Controle diario'!$A:$A,VLOOKUP('Resumo mensal de despesas caixa'!O$3,'Base das contas'!$E$2:$F$12,2,0),'Controle diario'!$D:$D,'Resumo mensal de despesas caixa'!$C26)</f>
        <v>0</v>
      </c>
    </row>
    <row r="27" spans="1:15" x14ac:dyDescent="0.25">
      <c r="A27" s="92">
        <v>13</v>
      </c>
      <c r="B27" s="138" t="s">
        <v>138</v>
      </c>
      <c r="C27" s="136" t="str">
        <f t="shared" si="2"/>
        <v xml:space="preserve">13 - AGUA BURITI  </v>
      </c>
      <c r="D27" s="145">
        <f>SUMIFS('Controle diario'!$G:$G,'Controle diario'!$A:$A,VLOOKUP('Resumo mensal de despesas caixa'!D$3,'Base das contas'!$E$2:$F$12,2,0),'Controle diario'!$D:$D,'Resumo mensal de despesas caixa'!$C27)</f>
        <v>0</v>
      </c>
      <c r="E27" s="145">
        <f>SUMIFS('Controle diario'!$G:$G,'Controle diario'!$A:$A,VLOOKUP('Resumo mensal de despesas caixa'!$E$3,'Base das contas'!$E$2:$F$12,2,0),'Controle diario'!$D:$D,'Resumo mensal de despesas caixa'!$C27)</f>
        <v>0</v>
      </c>
      <c r="F27" s="145">
        <f>SUMIFS('Controle diario'!$G:$G,'Controle diario'!$A:$A,VLOOKUP('Resumo mensal de despesas caixa'!F$3,'Base das contas'!$E$2:$F$12,2,0),'Controle diario'!$D:$D,'Resumo mensal de despesas caixa'!$C27)</f>
        <v>0</v>
      </c>
      <c r="G27" s="145">
        <f>SUMIFS('Controle diario'!$G:$G,'Controle diario'!$A:$A,VLOOKUP('Resumo mensal de despesas caixa'!G$3,'Base das contas'!$E$2:$F$12,2,0),'Controle diario'!$D:$D,'Resumo mensal de despesas caixa'!$C27)</f>
        <v>0</v>
      </c>
      <c r="H27" s="145">
        <f>SUMIFS('Controle diario'!$G:$G,'Controle diario'!$A:$A,VLOOKUP('Resumo mensal de despesas caixa'!H$3,'Base das contas'!$E$2:$F$12,2,0),'Controle diario'!$D:$D,'Resumo mensal de despesas caixa'!$C27)</f>
        <v>0</v>
      </c>
      <c r="I27" s="145">
        <f>SUMIFS('Controle diario'!$G:$G,'Controle diario'!$A:$A,VLOOKUP('Resumo mensal de despesas caixa'!I$3,'Base das contas'!$E$2:$F$12,2,0),'Controle diario'!$D:$D,'Resumo mensal de despesas caixa'!$C27)</f>
        <v>0</v>
      </c>
      <c r="J27" s="145">
        <f>SUMIFS('Controle diario'!$G:$G,'Controle diario'!$A:$A,VLOOKUP('Resumo mensal de despesas caixa'!J$3,'Base das contas'!$E$2:$F$12,2,0),'Controle diario'!$D:$D,'Resumo mensal de despesas caixa'!$C27)</f>
        <v>0</v>
      </c>
      <c r="K27" s="145">
        <f>SUMIFS('Controle diario'!$G:$G,'Controle diario'!$A:$A,VLOOKUP('Resumo mensal de despesas caixa'!K$3,'Base das contas'!$E$2:$F$12,2,0),'Controle diario'!$D:$D,'Resumo mensal de despesas caixa'!$C27)</f>
        <v>0</v>
      </c>
      <c r="L27" s="145">
        <f>SUMIFS('Controle diario'!$G:$G,'Controle diario'!$A:$A,VLOOKUP('Resumo mensal de despesas caixa'!L$3,'Base das contas'!$E$2:$F$12,2,0),'Controle diario'!$D:$D,'Resumo mensal de despesas caixa'!$C27)</f>
        <v>0</v>
      </c>
      <c r="M27" s="145">
        <f>SUMIFS('Controle diario'!$G:$G,'Controle diario'!$A:$A,VLOOKUP('Resumo mensal de despesas caixa'!M$3,'Base das contas'!$E$2:$F$12,2,0),'Controle diario'!$D:$D,'Resumo mensal de despesas caixa'!$C27)</f>
        <v>0</v>
      </c>
      <c r="N27" s="145">
        <f>SUMIFS('Controle diario'!$G:$G,'Controle diario'!$A:$A,VLOOKUP('Resumo mensal de despesas caixa'!N$3,'Base das contas'!$E$2:$F$12,2,0),'Controle diario'!$D:$D,'Resumo mensal de despesas caixa'!$C27)</f>
        <v>0</v>
      </c>
      <c r="O27" s="145">
        <f>SUMIFS('Controle diario'!$G:$G,'Controle diario'!$A:$A,VLOOKUP('Resumo mensal de despesas caixa'!O$3,'Base das contas'!$E$2:$F$12,2,0),'Controle diario'!$D:$D,'Resumo mensal de despesas caixa'!$C27)</f>
        <v>0</v>
      </c>
    </row>
    <row r="28" spans="1:15" x14ac:dyDescent="0.25">
      <c r="A28" s="92">
        <v>14</v>
      </c>
      <c r="B28" s="138" t="s">
        <v>137</v>
      </c>
      <c r="C28" s="136" t="str">
        <f t="shared" si="2"/>
        <v>14 - COND BURITI</v>
      </c>
      <c r="D28" s="145">
        <f>SUMIFS('Controle diario'!$G:$G,'Controle diario'!$A:$A,VLOOKUP('Resumo mensal de despesas caixa'!D$3,'Base das contas'!$E$2:$F$12,2,0),'Controle diario'!$D:$D,'Resumo mensal de despesas caixa'!$C28)</f>
        <v>0</v>
      </c>
      <c r="E28" s="145">
        <f>SUMIFS('Controle diario'!$G:$G,'Controle diario'!$A:$A,VLOOKUP('Resumo mensal de despesas caixa'!$E$3,'Base das contas'!$E$2:$F$12,2,0),'Controle diario'!$D:$D,'Resumo mensal de despesas caixa'!$C28)</f>
        <v>0</v>
      </c>
      <c r="F28" s="145">
        <f>SUMIFS('Controle diario'!$G:$G,'Controle diario'!$A:$A,VLOOKUP('Resumo mensal de despesas caixa'!F$3,'Base das contas'!$E$2:$F$12,2,0),'Controle diario'!$D:$D,'Resumo mensal de despesas caixa'!$C28)</f>
        <v>0</v>
      </c>
      <c r="G28" s="145">
        <f>SUMIFS('Controle diario'!$G:$G,'Controle diario'!$A:$A,VLOOKUP('Resumo mensal de despesas caixa'!G$3,'Base das contas'!$E$2:$F$12,2,0),'Controle diario'!$D:$D,'Resumo mensal de despesas caixa'!$C28)</f>
        <v>0</v>
      </c>
      <c r="H28" s="145">
        <f>SUMIFS('Controle diario'!$G:$G,'Controle diario'!$A:$A,VLOOKUP('Resumo mensal de despesas caixa'!H$3,'Base das contas'!$E$2:$F$12,2,0),'Controle diario'!$D:$D,'Resumo mensal de despesas caixa'!$C28)</f>
        <v>0</v>
      </c>
      <c r="I28" s="145">
        <f>SUMIFS('Controle diario'!$G:$G,'Controle diario'!$A:$A,VLOOKUP('Resumo mensal de despesas caixa'!I$3,'Base das contas'!$E$2:$F$12,2,0),'Controle diario'!$D:$D,'Resumo mensal de despesas caixa'!$C28)</f>
        <v>0</v>
      </c>
      <c r="J28" s="145">
        <f>SUMIFS('Controle diario'!$G:$G,'Controle diario'!$A:$A,VLOOKUP('Resumo mensal de despesas caixa'!J$3,'Base das contas'!$E$2:$F$12,2,0),'Controle diario'!$D:$D,'Resumo mensal de despesas caixa'!$C28)</f>
        <v>0</v>
      </c>
      <c r="K28" s="145">
        <f>SUMIFS('Controle diario'!$G:$G,'Controle diario'!$A:$A,VLOOKUP('Resumo mensal de despesas caixa'!K$3,'Base das contas'!$E$2:$F$12,2,0),'Controle diario'!$D:$D,'Resumo mensal de despesas caixa'!$C28)</f>
        <v>0</v>
      </c>
      <c r="L28" s="145">
        <f>SUMIFS('Controle diario'!$G:$G,'Controle diario'!$A:$A,VLOOKUP('Resumo mensal de despesas caixa'!L$3,'Base das contas'!$E$2:$F$12,2,0),'Controle diario'!$D:$D,'Resumo mensal de despesas caixa'!$C28)</f>
        <v>0</v>
      </c>
      <c r="M28" s="145">
        <f>SUMIFS('Controle diario'!$G:$G,'Controle diario'!$A:$A,VLOOKUP('Resumo mensal de despesas caixa'!M$3,'Base das contas'!$E$2:$F$12,2,0),'Controle diario'!$D:$D,'Resumo mensal de despesas caixa'!$C28)</f>
        <v>0</v>
      </c>
      <c r="N28" s="145">
        <f>SUMIFS('Controle diario'!$G:$G,'Controle diario'!$A:$A,VLOOKUP('Resumo mensal de despesas caixa'!N$3,'Base das contas'!$E$2:$F$12,2,0),'Controle diario'!$D:$D,'Resumo mensal de despesas caixa'!$C28)</f>
        <v>0</v>
      </c>
      <c r="O28" s="145">
        <f>SUMIFS('Controle diario'!$G:$G,'Controle diario'!$A:$A,VLOOKUP('Resumo mensal de despesas caixa'!O$3,'Base das contas'!$E$2:$F$12,2,0),'Controle diario'!$D:$D,'Resumo mensal de despesas caixa'!$C28)</f>
        <v>0</v>
      </c>
    </row>
    <row r="29" spans="1:15" x14ac:dyDescent="0.25">
      <c r="A29" s="92">
        <v>15</v>
      </c>
      <c r="B29" s="138" t="s">
        <v>74</v>
      </c>
      <c r="C29" s="136" t="str">
        <f t="shared" si="2"/>
        <v>15 - INTERNET BURITI  - PRO LABORE</v>
      </c>
      <c r="D29" s="145">
        <f>SUMIFS('Controle diario'!$G:$G,'Controle diario'!$A:$A,VLOOKUP('Resumo mensal de despesas caixa'!D$3,'Base das contas'!$E$2:$F$12,2,0),'Controle diario'!$D:$D,'Resumo mensal de despesas caixa'!$C29)</f>
        <v>0</v>
      </c>
      <c r="E29" s="145">
        <f>SUMIFS('Controle diario'!$G:$G,'Controle diario'!$A:$A,VLOOKUP('Resumo mensal de despesas caixa'!$E$3,'Base das contas'!$E$2:$F$12,2,0),'Controle diario'!$D:$D,'Resumo mensal de despesas caixa'!$C29)</f>
        <v>0</v>
      </c>
      <c r="F29" s="145">
        <f>SUMIFS('Controle diario'!$G:$G,'Controle diario'!$A:$A,VLOOKUP('Resumo mensal de despesas caixa'!F$3,'Base das contas'!$E$2:$F$12,2,0),'Controle diario'!$D:$D,'Resumo mensal de despesas caixa'!$C29)</f>
        <v>0</v>
      </c>
      <c r="G29" s="145">
        <f>SUMIFS('Controle diario'!$G:$G,'Controle diario'!$A:$A,VLOOKUP('Resumo mensal de despesas caixa'!G$3,'Base das contas'!$E$2:$F$12,2,0),'Controle diario'!$D:$D,'Resumo mensal de despesas caixa'!$C29)</f>
        <v>0</v>
      </c>
      <c r="H29" s="145">
        <f>SUMIFS('Controle diario'!$G:$G,'Controle diario'!$A:$A,VLOOKUP('Resumo mensal de despesas caixa'!H$3,'Base das contas'!$E$2:$F$12,2,0),'Controle diario'!$D:$D,'Resumo mensal de despesas caixa'!$C29)</f>
        <v>0</v>
      </c>
      <c r="I29" s="145">
        <f>SUMIFS('Controle diario'!$G:$G,'Controle diario'!$A:$A,VLOOKUP('Resumo mensal de despesas caixa'!I$3,'Base das contas'!$E$2:$F$12,2,0),'Controle diario'!$D:$D,'Resumo mensal de despesas caixa'!$C29)</f>
        <v>0</v>
      </c>
      <c r="J29" s="145">
        <f>SUMIFS('Controle diario'!$G:$G,'Controle diario'!$A:$A,VLOOKUP('Resumo mensal de despesas caixa'!J$3,'Base das contas'!$E$2:$F$12,2,0),'Controle diario'!$D:$D,'Resumo mensal de despesas caixa'!$C29)</f>
        <v>0</v>
      </c>
      <c r="K29" s="145">
        <f>SUMIFS('Controle diario'!$G:$G,'Controle diario'!$A:$A,VLOOKUP('Resumo mensal de despesas caixa'!K$3,'Base das contas'!$E$2:$F$12,2,0),'Controle diario'!$D:$D,'Resumo mensal de despesas caixa'!$C29)</f>
        <v>0</v>
      </c>
      <c r="L29" s="145">
        <f>SUMIFS('Controle diario'!$G:$G,'Controle diario'!$A:$A,VLOOKUP('Resumo mensal de despesas caixa'!L$3,'Base das contas'!$E$2:$F$12,2,0),'Controle diario'!$D:$D,'Resumo mensal de despesas caixa'!$C29)</f>
        <v>0</v>
      </c>
      <c r="M29" s="145">
        <f>SUMIFS('Controle diario'!$G:$G,'Controle diario'!$A:$A,VLOOKUP('Resumo mensal de despesas caixa'!M$3,'Base das contas'!$E$2:$F$12,2,0),'Controle diario'!$D:$D,'Resumo mensal de despesas caixa'!$C29)</f>
        <v>0</v>
      </c>
      <c r="N29" s="145">
        <f>SUMIFS('Controle diario'!$G:$G,'Controle diario'!$A:$A,VLOOKUP('Resumo mensal de despesas caixa'!N$3,'Base das contas'!$E$2:$F$12,2,0),'Controle diario'!$D:$D,'Resumo mensal de despesas caixa'!$C29)</f>
        <v>0</v>
      </c>
      <c r="O29" s="145">
        <f>SUMIFS('Controle diario'!$G:$G,'Controle diario'!$A:$A,VLOOKUP('Resumo mensal de despesas caixa'!O$3,'Base das contas'!$E$2:$F$12,2,0),'Controle diario'!$D:$D,'Resumo mensal de despesas caixa'!$C29)</f>
        <v>0</v>
      </c>
    </row>
    <row r="30" spans="1:15" x14ac:dyDescent="0.25">
      <c r="A30" s="92">
        <v>16</v>
      </c>
      <c r="B30" s="139" t="s">
        <v>143</v>
      </c>
      <c r="C30" s="136" t="str">
        <f t="shared" si="2"/>
        <v>16 - PRESTACAO APT PARC</v>
      </c>
      <c r="D30" s="145">
        <f>SUMIFS('Controle diario'!$G:$G,'Controle diario'!$A:$A,VLOOKUP('Resumo mensal de despesas caixa'!D$3,'Base das contas'!$E$2:$F$12,2,0),'Controle diario'!$D:$D,'Resumo mensal de despesas caixa'!$C30)</f>
        <v>0</v>
      </c>
      <c r="E30" s="145">
        <f>SUMIFS('Controle diario'!$G:$G,'Controle diario'!$A:$A,VLOOKUP('Resumo mensal de despesas caixa'!$E$3,'Base das contas'!$E$2:$F$12,2,0),'Controle diario'!$D:$D,'Resumo mensal de despesas caixa'!$C30)</f>
        <v>0</v>
      </c>
      <c r="F30" s="145">
        <f>SUMIFS('Controle diario'!$G:$G,'Controle diario'!$A:$A,VLOOKUP('Resumo mensal de despesas caixa'!F$3,'Base das contas'!$E$2:$F$12,2,0),'Controle diario'!$D:$D,'Resumo mensal de despesas caixa'!$C30)</f>
        <v>0</v>
      </c>
      <c r="G30" s="145">
        <f>SUMIFS('Controle diario'!$G:$G,'Controle diario'!$A:$A,VLOOKUP('Resumo mensal de despesas caixa'!G$3,'Base das contas'!$E$2:$F$12,2,0),'Controle diario'!$D:$D,'Resumo mensal de despesas caixa'!$C30)</f>
        <v>0</v>
      </c>
      <c r="H30" s="145">
        <f>SUMIFS('Controle diario'!$G:$G,'Controle diario'!$A:$A,VLOOKUP('Resumo mensal de despesas caixa'!H$3,'Base das contas'!$E$2:$F$12,2,0),'Controle diario'!$D:$D,'Resumo mensal de despesas caixa'!$C30)</f>
        <v>0</v>
      </c>
      <c r="I30" s="145">
        <f>SUMIFS('Controle diario'!$G:$G,'Controle diario'!$A:$A,VLOOKUP('Resumo mensal de despesas caixa'!I$3,'Base das contas'!$E$2:$F$12,2,0),'Controle diario'!$D:$D,'Resumo mensal de despesas caixa'!$C30)</f>
        <v>0</v>
      </c>
      <c r="J30" s="145">
        <f>SUMIFS('Controle diario'!$G:$G,'Controle diario'!$A:$A,VLOOKUP('Resumo mensal de despesas caixa'!J$3,'Base das contas'!$E$2:$F$12,2,0),'Controle diario'!$D:$D,'Resumo mensal de despesas caixa'!$C30)</f>
        <v>0</v>
      </c>
      <c r="K30" s="145">
        <f>SUMIFS('Controle diario'!$G:$G,'Controle diario'!$A:$A,VLOOKUP('Resumo mensal de despesas caixa'!K$3,'Base das contas'!$E$2:$F$12,2,0),'Controle diario'!$D:$D,'Resumo mensal de despesas caixa'!$C30)</f>
        <v>0</v>
      </c>
      <c r="L30" s="145">
        <f>SUMIFS('Controle diario'!$G:$G,'Controle diario'!$A:$A,VLOOKUP('Resumo mensal de despesas caixa'!L$3,'Base das contas'!$E$2:$F$12,2,0),'Controle diario'!$D:$D,'Resumo mensal de despesas caixa'!$C30)</f>
        <v>0</v>
      </c>
      <c r="M30" s="145">
        <f>SUMIFS('Controle diario'!$G:$G,'Controle diario'!$A:$A,VLOOKUP('Resumo mensal de despesas caixa'!M$3,'Base das contas'!$E$2:$F$12,2,0),'Controle diario'!$D:$D,'Resumo mensal de despesas caixa'!$C30)</f>
        <v>0</v>
      </c>
      <c r="N30" s="145">
        <f>SUMIFS('Controle diario'!$G:$G,'Controle diario'!$A:$A,VLOOKUP('Resumo mensal de despesas caixa'!N$3,'Base das contas'!$E$2:$F$12,2,0),'Controle diario'!$D:$D,'Resumo mensal de despesas caixa'!$C30)</f>
        <v>0</v>
      </c>
      <c r="O30" s="145">
        <f>SUMIFS('Controle diario'!$G:$G,'Controle diario'!$A:$A,VLOOKUP('Resumo mensal de despesas caixa'!O$3,'Base das contas'!$E$2:$F$12,2,0),'Controle diario'!$D:$D,'Resumo mensal de despesas caixa'!$C30)</f>
        <v>0</v>
      </c>
    </row>
    <row r="31" spans="1:15" x14ac:dyDescent="0.25">
      <c r="A31" s="92">
        <v>17</v>
      </c>
      <c r="B31" s="138" t="s">
        <v>98</v>
      </c>
      <c r="C31" s="136" t="str">
        <f t="shared" si="2"/>
        <v>17 - GASOLINA</v>
      </c>
      <c r="D31" s="145">
        <f>SUMIFS('Controle diario'!$G:$G,'Controle diario'!$A:$A,VLOOKUP('Resumo mensal de despesas caixa'!D$3,'Base das contas'!$E$2:$F$12,2,0),'Controle diario'!$D:$D,'Resumo mensal de despesas caixa'!$C31)</f>
        <v>0</v>
      </c>
      <c r="E31" s="145">
        <f>SUMIFS('Controle diario'!$G:$G,'Controle diario'!$A:$A,VLOOKUP('Resumo mensal de despesas caixa'!$E$3,'Base das contas'!$E$2:$F$12,2,0),'Controle diario'!$D:$D,'Resumo mensal de despesas caixa'!$C31)</f>
        <v>0</v>
      </c>
      <c r="F31" s="145">
        <f>SUMIFS('Controle diario'!$G:$G,'Controle diario'!$A:$A,VLOOKUP('Resumo mensal de despesas caixa'!F$3,'Base das contas'!$E$2:$F$12,2,0),'Controle diario'!$D:$D,'Resumo mensal de despesas caixa'!$C31)</f>
        <v>0</v>
      </c>
      <c r="G31" s="145">
        <f>SUMIFS('Controle diario'!$G:$G,'Controle diario'!$A:$A,VLOOKUP('Resumo mensal de despesas caixa'!G$3,'Base das contas'!$E$2:$F$12,2,0),'Controle diario'!$D:$D,'Resumo mensal de despesas caixa'!$C31)</f>
        <v>0</v>
      </c>
      <c r="H31" s="145">
        <f>SUMIFS('Controle diario'!$G:$G,'Controle diario'!$A:$A,VLOOKUP('Resumo mensal de despesas caixa'!H$3,'Base das contas'!$E$2:$F$12,2,0),'Controle diario'!$D:$D,'Resumo mensal de despesas caixa'!$C31)</f>
        <v>0</v>
      </c>
      <c r="I31" s="145">
        <f>SUMIFS('Controle diario'!$G:$G,'Controle diario'!$A:$A,VLOOKUP('Resumo mensal de despesas caixa'!I$3,'Base das contas'!$E$2:$F$12,2,0),'Controle diario'!$D:$D,'Resumo mensal de despesas caixa'!$C31)</f>
        <v>0</v>
      </c>
      <c r="J31" s="145">
        <f>SUMIFS('Controle diario'!$G:$G,'Controle diario'!$A:$A,VLOOKUP('Resumo mensal de despesas caixa'!J$3,'Base das contas'!$E$2:$F$12,2,0),'Controle diario'!$D:$D,'Resumo mensal de despesas caixa'!$C31)</f>
        <v>0</v>
      </c>
      <c r="K31" s="145">
        <f>SUMIFS('Controle diario'!$G:$G,'Controle diario'!$A:$A,VLOOKUP('Resumo mensal de despesas caixa'!K$3,'Base das contas'!$E$2:$F$12,2,0),'Controle diario'!$D:$D,'Resumo mensal de despesas caixa'!$C31)</f>
        <v>0</v>
      </c>
      <c r="L31" s="145">
        <f>SUMIFS('Controle diario'!$G:$G,'Controle diario'!$A:$A,VLOOKUP('Resumo mensal de despesas caixa'!L$3,'Base das contas'!$E$2:$F$12,2,0),'Controle diario'!$D:$D,'Resumo mensal de despesas caixa'!$C31)</f>
        <v>0</v>
      </c>
      <c r="M31" s="145">
        <f>SUMIFS('Controle diario'!$G:$G,'Controle diario'!$A:$A,VLOOKUP('Resumo mensal de despesas caixa'!M$3,'Base das contas'!$E$2:$F$12,2,0),'Controle diario'!$D:$D,'Resumo mensal de despesas caixa'!$C31)</f>
        <v>0</v>
      </c>
      <c r="N31" s="145">
        <f>SUMIFS('Controle diario'!$G:$G,'Controle diario'!$A:$A,VLOOKUP('Resumo mensal de despesas caixa'!N$3,'Base das contas'!$E$2:$F$12,2,0),'Controle diario'!$D:$D,'Resumo mensal de despesas caixa'!$C31)</f>
        <v>0</v>
      </c>
      <c r="O31" s="145">
        <f>SUMIFS('Controle diario'!$G:$G,'Controle diario'!$A:$A,VLOOKUP('Resumo mensal de despesas caixa'!O$3,'Base das contas'!$E$2:$F$12,2,0),'Controle diario'!$D:$D,'Resumo mensal de despesas caixa'!$C31)</f>
        <v>0</v>
      </c>
    </row>
    <row r="32" spans="1:15" x14ac:dyDescent="0.25">
      <c r="A32" s="92">
        <v>18</v>
      </c>
      <c r="B32" s="138" t="s">
        <v>136</v>
      </c>
      <c r="C32" s="136" t="str">
        <f t="shared" si="2"/>
        <v>18 - CARTAO CAIXA</v>
      </c>
      <c r="D32" s="145">
        <f>SUMIFS('Controle diario'!$G:$G,'Controle diario'!$A:$A,VLOOKUP('Resumo mensal de despesas caixa'!D$3,'Base das contas'!$E$2:$F$12,2,0),'Controle diario'!$D:$D,'Resumo mensal de despesas caixa'!$C32)</f>
        <v>0</v>
      </c>
      <c r="E32" s="145">
        <f>SUMIFS('Controle diario'!$G:$G,'Controle diario'!$A:$A,VLOOKUP('Resumo mensal de despesas caixa'!$E$3,'Base das contas'!$E$2:$F$12,2,0),'Controle diario'!$D:$D,'Resumo mensal de despesas caixa'!$C32)</f>
        <v>0</v>
      </c>
      <c r="F32" s="145">
        <f>SUMIFS('Controle diario'!$G:$G,'Controle diario'!$A:$A,VLOOKUP('Resumo mensal de despesas caixa'!F$3,'Base das contas'!$E$2:$F$12,2,0),'Controle diario'!$D:$D,'Resumo mensal de despesas caixa'!$C32)</f>
        <v>0</v>
      </c>
      <c r="G32" s="145">
        <f>SUMIFS('Controle diario'!$G:$G,'Controle diario'!$A:$A,VLOOKUP('Resumo mensal de despesas caixa'!G$3,'Base das contas'!$E$2:$F$12,2,0),'Controle diario'!$D:$D,'Resumo mensal de despesas caixa'!$C32)</f>
        <v>0</v>
      </c>
      <c r="H32" s="145">
        <f>SUMIFS('Controle diario'!$G:$G,'Controle diario'!$A:$A,VLOOKUP('Resumo mensal de despesas caixa'!H$3,'Base das contas'!$E$2:$F$12,2,0),'Controle diario'!$D:$D,'Resumo mensal de despesas caixa'!$C32)</f>
        <v>0</v>
      </c>
      <c r="I32" s="145">
        <f>SUMIFS('Controle diario'!$G:$G,'Controle diario'!$A:$A,VLOOKUP('Resumo mensal de despesas caixa'!I$3,'Base das contas'!$E$2:$F$12,2,0),'Controle diario'!$D:$D,'Resumo mensal de despesas caixa'!$C32)</f>
        <v>0</v>
      </c>
      <c r="J32" s="145">
        <f>SUMIFS('Controle diario'!$G:$G,'Controle diario'!$A:$A,VLOOKUP('Resumo mensal de despesas caixa'!J$3,'Base das contas'!$E$2:$F$12,2,0),'Controle diario'!$D:$D,'Resumo mensal de despesas caixa'!$C32)</f>
        <v>0</v>
      </c>
      <c r="K32" s="145">
        <f>SUMIFS('Controle diario'!$G:$G,'Controle diario'!$A:$A,VLOOKUP('Resumo mensal de despesas caixa'!K$3,'Base das contas'!$E$2:$F$12,2,0),'Controle diario'!$D:$D,'Resumo mensal de despesas caixa'!$C32)</f>
        <v>0</v>
      </c>
      <c r="L32" s="145">
        <f>SUMIFS('Controle diario'!$G:$G,'Controle diario'!$A:$A,VLOOKUP('Resumo mensal de despesas caixa'!L$3,'Base das contas'!$E$2:$F$12,2,0),'Controle diario'!$D:$D,'Resumo mensal de despesas caixa'!$C32)</f>
        <v>0</v>
      </c>
      <c r="M32" s="145">
        <f>SUMIFS('Controle diario'!$G:$G,'Controle diario'!$A:$A,VLOOKUP('Resumo mensal de despesas caixa'!M$3,'Base das contas'!$E$2:$F$12,2,0),'Controle diario'!$D:$D,'Resumo mensal de despesas caixa'!$C32)</f>
        <v>0</v>
      </c>
      <c r="N32" s="145">
        <f>SUMIFS('Controle diario'!$G:$G,'Controle diario'!$A:$A,VLOOKUP('Resumo mensal de despesas caixa'!N$3,'Base das contas'!$E$2:$F$12,2,0),'Controle diario'!$D:$D,'Resumo mensal de despesas caixa'!$C32)</f>
        <v>0</v>
      </c>
      <c r="O32" s="145">
        <f>SUMIFS('Controle diario'!$G:$G,'Controle diario'!$A:$A,VLOOKUP('Resumo mensal de despesas caixa'!O$3,'Base das contas'!$E$2:$F$12,2,0),'Controle diario'!$D:$D,'Resumo mensal de despesas caixa'!$C32)</f>
        <v>0</v>
      </c>
    </row>
    <row r="33" spans="1:15" x14ac:dyDescent="0.25">
      <c r="A33" s="92">
        <v>19</v>
      </c>
      <c r="B33" s="138" t="s">
        <v>135</v>
      </c>
      <c r="C33" s="136" t="str">
        <f t="shared" si="2"/>
        <v xml:space="preserve">19 - CARTAO AME </v>
      </c>
      <c r="D33" s="145">
        <f>SUMIFS('Controle diario'!$G:$G,'Controle diario'!$A:$A,VLOOKUP('Resumo mensal de despesas caixa'!D$3,'Base das contas'!$E$2:$F$12,2,0),'Controle diario'!$D:$D,'Resumo mensal de despesas caixa'!$C33)</f>
        <v>0</v>
      </c>
      <c r="E33" s="145">
        <f>SUMIFS('Controle diario'!$G:$G,'Controle diario'!$A:$A,VLOOKUP('Resumo mensal de despesas caixa'!$E$3,'Base das contas'!$E$2:$F$12,2,0),'Controle diario'!$D:$D,'Resumo mensal de despesas caixa'!$C33)</f>
        <v>0</v>
      </c>
      <c r="F33" s="145">
        <f>SUMIFS('Controle diario'!$G:$G,'Controle diario'!$A:$A,VLOOKUP('Resumo mensal de despesas caixa'!F$3,'Base das contas'!$E$2:$F$12,2,0),'Controle diario'!$D:$D,'Resumo mensal de despesas caixa'!$C33)</f>
        <v>0</v>
      </c>
      <c r="G33" s="145">
        <f>SUMIFS('Controle diario'!$G:$G,'Controle diario'!$A:$A,VLOOKUP('Resumo mensal de despesas caixa'!G$3,'Base das contas'!$E$2:$F$12,2,0),'Controle diario'!$D:$D,'Resumo mensal de despesas caixa'!$C33)</f>
        <v>0</v>
      </c>
      <c r="H33" s="145">
        <f>SUMIFS('Controle diario'!$G:$G,'Controle diario'!$A:$A,VLOOKUP('Resumo mensal de despesas caixa'!H$3,'Base das contas'!$E$2:$F$12,2,0),'Controle diario'!$D:$D,'Resumo mensal de despesas caixa'!$C33)</f>
        <v>0</v>
      </c>
      <c r="I33" s="145">
        <f>SUMIFS('Controle diario'!$G:$G,'Controle diario'!$A:$A,VLOOKUP('Resumo mensal de despesas caixa'!I$3,'Base das contas'!$E$2:$F$12,2,0),'Controle diario'!$D:$D,'Resumo mensal de despesas caixa'!$C33)</f>
        <v>0</v>
      </c>
      <c r="J33" s="145">
        <f>SUMIFS('Controle diario'!$G:$G,'Controle diario'!$A:$A,VLOOKUP('Resumo mensal de despesas caixa'!J$3,'Base das contas'!$E$2:$F$12,2,0),'Controle diario'!$D:$D,'Resumo mensal de despesas caixa'!$C33)</f>
        <v>0</v>
      </c>
      <c r="K33" s="145">
        <f>SUMIFS('Controle diario'!$G:$G,'Controle diario'!$A:$A,VLOOKUP('Resumo mensal de despesas caixa'!K$3,'Base das contas'!$E$2:$F$12,2,0),'Controle diario'!$D:$D,'Resumo mensal de despesas caixa'!$C33)</f>
        <v>0</v>
      </c>
      <c r="L33" s="145">
        <f>SUMIFS('Controle diario'!$G:$G,'Controle diario'!$A:$A,VLOOKUP('Resumo mensal de despesas caixa'!L$3,'Base das contas'!$E$2:$F$12,2,0),'Controle diario'!$D:$D,'Resumo mensal de despesas caixa'!$C33)</f>
        <v>0</v>
      </c>
      <c r="M33" s="145">
        <f>SUMIFS('Controle diario'!$G:$G,'Controle diario'!$A:$A,VLOOKUP('Resumo mensal de despesas caixa'!M$3,'Base das contas'!$E$2:$F$12,2,0),'Controle diario'!$D:$D,'Resumo mensal de despesas caixa'!$C33)</f>
        <v>0</v>
      </c>
      <c r="N33" s="145">
        <f>SUMIFS('Controle diario'!$G:$G,'Controle diario'!$A:$A,VLOOKUP('Resumo mensal de despesas caixa'!N$3,'Base das contas'!$E$2:$F$12,2,0),'Controle diario'!$D:$D,'Resumo mensal de despesas caixa'!$C33)</f>
        <v>0</v>
      </c>
      <c r="O33" s="145">
        <f>SUMIFS('Controle diario'!$G:$G,'Controle diario'!$A:$A,VLOOKUP('Resumo mensal de despesas caixa'!O$3,'Base das contas'!$E$2:$F$12,2,0),'Controle diario'!$D:$D,'Resumo mensal de despesas caixa'!$C33)</f>
        <v>0</v>
      </c>
    </row>
    <row r="34" spans="1:15" x14ac:dyDescent="0.25">
      <c r="A34" s="92">
        <v>20</v>
      </c>
      <c r="B34" s="138" t="s">
        <v>142</v>
      </c>
      <c r="C34" s="136" t="str">
        <f t="shared" si="2"/>
        <v>20 - MAO DE OBRA MANUTNECAO APTO BURITI</v>
      </c>
      <c r="D34" s="145">
        <f>SUMIFS('Controle diario'!$G:$G,'Controle diario'!$A:$A,VLOOKUP('Resumo mensal de despesas caixa'!D$3,'Base das contas'!$E$2:$F$12,2,0),'Controle diario'!$D:$D,'Resumo mensal de despesas caixa'!$C34)</f>
        <v>0</v>
      </c>
      <c r="E34" s="145">
        <f>SUMIFS('Controle diario'!$G:$G,'Controle diario'!$A:$A,VLOOKUP('Resumo mensal de despesas caixa'!$E$3,'Base das contas'!$E$2:$F$12,2,0),'Controle diario'!$D:$D,'Resumo mensal de despesas caixa'!$C34)</f>
        <v>0</v>
      </c>
      <c r="F34" s="145">
        <f>SUMIFS('Controle diario'!$G:$G,'Controle diario'!$A:$A,VLOOKUP('Resumo mensal de despesas caixa'!F$3,'Base das contas'!$E$2:$F$12,2,0),'Controle diario'!$D:$D,'Resumo mensal de despesas caixa'!$C34)</f>
        <v>0</v>
      </c>
      <c r="G34" s="145">
        <f>SUMIFS('Controle diario'!$G:$G,'Controle diario'!$A:$A,VLOOKUP('Resumo mensal de despesas caixa'!G$3,'Base das contas'!$E$2:$F$12,2,0),'Controle diario'!$D:$D,'Resumo mensal de despesas caixa'!$C34)</f>
        <v>0</v>
      </c>
      <c r="H34" s="145">
        <f>SUMIFS('Controle diario'!$G:$G,'Controle diario'!$A:$A,VLOOKUP('Resumo mensal de despesas caixa'!H$3,'Base das contas'!$E$2:$F$12,2,0),'Controle diario'!$D:$D,'Resumo mensal de despesas caixa'!$C34)</f>
        <v>0</v>
      </c>
      <c r="I34" s="145">
        <f>SUMIFS('Controle diario'!$G:$G,'Controle diario'!$A:$A,VLOOKUP('Resumo mensal de despesas caixa'!I$3,'Base das contas'!$E$2:$F$12,2,0),'Controle diario'!$D:$D,'Resumo mensal de despesas caixa'!$C34)</f>
        <v>0</v>
      </c>
      <c r="J34" s="145">
        <f>SUMIFS('Controle diario'!$G:$G,'Controle diario'!$A:$A,VLOOKUP('Resumo mensal de despesas caixa'!J$3,'Base das contas'!$E$2:$F$12,2,0),'Controle diario'!$D:$D,'Resumo mensal de despesas caixa'!$C34)</f>
        <v>0</v>
      </c>
      <c r="K34" s="145">
        <f>SUMIFS('Controle diario'!$G:$G,'Controle diario'!$A:$A,VLOOKUP('Resumo mensal de despesas caixa'!K$3,'Base das contas'!$E$2:$F$12,2,0),'Controle diario'!$D:$D,'Resumo mensal de despesas caixa'!$C34)</f>
        <v>0</v>
      </c>
      <c r="L34" s="145">
        <f>SUMIFS('Controle diario'!$G:$G,'Controle diario'!$A:$A,VLOOKUP('Resumo mensal de despesas caixa'!L$3,'Base das contas'!$E$2:$F$12,2,0),'Controle diario'!$D:$D,'Resumo mensal de despesas caixa'!$C34)</f>
        <v>0</v>
      </c>
      <c r="M34" s="145">
        <f>SUMIFS('Controle diario'!$G:$G,'Controle diario'!$A:$A,VLOOKUP('Resumo mensal de despesas caixa'!M$3,'Base das contas'!$E$2:$F$12,2,0),'Controle diario'!$D:$D,'Resumo mensal de despesas caixa'!$C34)</f>
        <v>0</v>
      </c>
      <c r="N34" s="145">
        <f>SUMIFS('Controle diario'!$G:$G,'Controle diario'!$A:$A,VLOOKUP('Resumo mensal de despesas caixa'!N$3,'Base das contas'!$E$2:$F$12,2,0),'Controle diario'!$D:$D,'Resumo mensal de despesas caixa'!$C34)</f>
        <v>0</v>
      </c>
      <c r="O34" s="145">
        <f>SUMIFS('Controle diario'!$G:$G,'Controle diario'!$A:$A,VLOOKUP('Resumo mensal de despesas caixa'!O$3,'Base das contas'!$E$2:$F$12,2,0),'Controle diario'!$D:$D,'Resumo mensal de despesas caixa'!$C34)</f>
        <v>0</v>
      </c>
    </row>
    <row r="35" spans="1:15" x14ac:dyDescent="0.25">
      <c r="A35" s="92">
        <v>21</v>
      </c>
      <c r="B35" s="138" t="s">
        <v>132</v>
      </c>
      <c r="C35" s="136" t="str">
        <f t="shared" si="2"/>
        <v>21 - MATERIAIS MANUTENCAO KITNET</v>
      </c>
      <c r="D35" s="145">
        <f>SUMIFS('Controle diario'!$G:$G,'Controle diario'!$A:$A,VLOOKUP('Resumo mensal de despesas caixa'!D$3,'Base das contas'!$E$2:$F$12,2,0),'Controle diario'!$D:$D,'Resumo mensal de despesas caixa'!$C35)</f>
        <v>0</v>
      </c>
      <c r="E35" s="145">
        <f>SUMIFS('Controle diario'!$G:$G,'Controle diario'!$A:$A,VLOOKUP('Resumo mensal de despesas caixa'!$E$3,'Base das contas'!$E$2:$F$12,2,0),'Controle diario'!$D:$D,'Resumo mensal de despesas caixa'!$C35)</f>
        <v>0</v>
      </c>
      <c r="F35" s="145">
        <f>SUMIFS('Controle diario'!$G:$G,'Controle diario'!$A:$A,VLOOKUP('Resumo mensal de despesas caixa'!F$3,'Base das contas'!$E$2:$F$12,2,0),'Controle diario'!$D:$D,'Resumo mensal de despesas caixa'!$C35)</f>
        <v>0</v>
      </c>
      <c r="G35" s="145">
        <f>SUMIFS('Controle diario'!$G:$G,'Controle diario'!$A:$A,VLOOKUP('Resumo mensal de despesas caixa'!G$3,'Base das contas'!$E$2:$F$12,2,0),'Controle diario'!$D:$D,'Resumo mensal de despesas caixa'!$C35)</f>
        <v>0</v>
      </c>
      <c r="H35" s="145">
        <f>SUMIFS('Controle diario'!$G:$G,'Controle diario'!$A:$A,VLOOKUP('Resumo mensal de despesas caixa'!H$3,'Base das contas'!$E$2:$F$12,2,0),'Controle diario'!$D:$D,'Resumo mensal de despesas caixa'!$C35)</f>
        <v>0</v>
      </c>
      <c r="I35" s="145">
        <f>SUMIFS('Controle diario'!$G:$G,'Controle diario'!$A:$A,VLOOKUP('Resumo mensal de despesas caixa'!I$3,'Base das contas'!$E$2:$F$12,2,0),'Controle diario'!$D:$D,'Resumo mensal de despesas caixa'!$C35)</f>
        <v>0</v>
      </c>
      <c r="J35" s="145">
        <f>SUMIFS('Controle diario'!$G:$G,'Controle diario'!$A:$A,VLOOKUP('Resumo mensal de despesas caixa'!J$3,'Base das contas'!$E$2:$F$12,2,0),'Controle diario'!$D:$D,'Resumo mensal de despesas caixa'!$C35)</f>
        <v>0</v>
      </c>
      <c r="K35" s="145">
        <f>SUMIFS('Controle diario'!$G:$G,'Controle diario'!$A:$A,VLOOKUP('Resumo mensal de despesas caixa'!K$3,'Base das contas'!$E$2:$F$12,2,0),'Controle diario'!$D:$D,'Resumo mensal de despesas caixa'!$C35)</f>
        <v>0</v>
      </c>
      <c r="L35" s="145">
        <f>SUMIFS('Controle diario'!$G:$G,'Controle diario'!$A:$A,VLOOKUP('Resumo mensal de despesas caixa'!L$3,'Base das contas'!$E$2:$F$12,2,0),'Controle diario'!$D:$D,'Resumo mensal de despesas caixa'!$C35)</f>
        <v>0</v>
      </c>
      <c r="M35" s="145">
        <f>SUMIFS('Controle diario'!$G:$G,'Controle diario'!$A:$A,VLOOKUP('Resumo mensal de despesas caixa'!M$3,'Base das contas'!$E$2:$F$12,2,0),'Controle diario'!$D:$D,'Resumo mensal de despesas caixa'!$C35)</f>
        <v>0</v>
      </c>
      <c r="N35" s="145">
        <f>SUMIFS('Controle diario'!$G:$G,'Controle diario'!$A:$A,VLOOKUP('Resumo mensal de despesas caixa'!N$3,'Base das contas'!$E$2:$F$12,2,0),'Controle diario'!$D:$D,'Resumo mensal de despesas caixa'!$C35)</f>
        <v>0</v>
      </c>
      <c r="O35" s="145">
        <f>SUMIFS('Controle diario'!$G:$G,'Controle diario'!$A:$A,VLOOKUP('Resumo mensal de despesas caixa'!O$3,'Base das contas'!$E$2:$F$12,2,0),'Controle diario'!$D:$D,'Resumo mensal de despesas caixa'!$C35)</f>
        <v>0</v>
      </c>
    </row>
    <row r="36" spans="1:15" x14ac:dyDescent="0.25">
      <c r="A36" s="92">
        <v>22</v>
      </c>
      <c r="B36" s="138" t="s">
        <v>141</v>
      </c>
      <c r="C36" s="136" t="str">
        <f t="shared" si="2"/>
        <v>22 - MAO DE OBRA MANUTENCAO KITNET</v>
      </c>
      <c r="D36" s="145">
        <f>SUMIFS('Controle diario'!$G:$G,'Controle diario'!$A:$A,VLOOKUP('Resumo mensal de despesas caixa'!D$3,'Base das contas'!$E$2:$F$12,2,0),'Controle diario'!$D:$D,'Resumo mensal de despesas caixa'!$C36)</f>
        <v>0</v>
      </c>
      <c r="E36" s="145">
        <f>SUMIFS('Controle diario'!$G:$G,'Controle diario'!$A:$A,VLOOKUP('Resumo mensal de despesas caixa'!$E$3,'Base das contas'!$E$2:$F$12,2,0),'Controle diario'!$D:$D,'Resumo mensal de despesas caixa'!$C36)</f>
        <v>0</v>
      </c>
      <c r="F36" s="145">
        <f>SUMIFS('Controle diario'!$G:$G,'Controle diario'!$A:$A,VLOOKUP('Resumo mensal de despesas caixa'!F$3,'Base das contas'!$E$2:$F$12,2,0),'Controle diario'!$D:$D,'Resumo mensal de despesas caixa'!$C36)</f>
        <v>0</v>
      </c>
      <c r="G36" s="145">
        <f>SUMIFS('Controle diario'!$G:$G,'Controle diario'!$A:$A,VLOOKUP('Resumo mensal de despesas caixa'!G$3,'Base das contas'!$E$2:$F$12,2,0),'Controle diario'!$D:$D,'Resumo mensal de despesas caixa'!$C36)</f>
        <v>0</v>
      </c>
      <c r="H36" s="145">
        <f>SUMIFS('Controle diario'!$G:$G,'Controle diario'!$A:$A,VLOOKUP('Resumo mensal de despesas caixa'!H$3,'Base das contas'!$E$2:$F$12,2,0),'Controle diario'!$D:$D,'Resumo mensal de despesas caixa'!$C36)</f>
        <v>0</v>
      </c>
      <c r="I36" s="145">
        <f>SUMIFS('Controle diario'!$G:$G,'Controle diario'!$A:$A,VLOOKUP('Resumo mensal de despesas caixa'!I$3,'Base das contas'!$E$2:$F$12,2,0),'Controle diario'!$D:$D,'Resumo mensal de despesas caixa'!$C36)</f>
        <v>0</v>
      </c>
      <c r="J36" s="145">
        <f>SUMIFS('Controle diario'!$G:$G,'Controle diario'!$A:$A,VLOOKUP('Resumo mensal de despesas caixa'!J$3,'Base das contas'!$E$2:$F$12,2,0),'Controle diario'!$D:$D,'Resumo mensal de despesas caixa'!$C36)</f>
        <v>0</v>
      </c>
      <c r="K36" s="145">
        <f>SUMIFS('Controle diario'!$G:$G,'Controle diario'!$A:$A,VLOOKUP('Resumo mensal de despesas caixa'!K$3,'Base das contas'!$E$2:$F$12,2,0),'Controle diario'!$D:$D,'Resumo mensal de despesas caixa'!$C36)</f>
        <v>0</v>
      </c>
      <c r="L36" s="145">
        <f>SUMIFS('Controle diario'!$G:$G,'Controle diario'!$A:$A,VLOOKUP('Resumo mensal de despesas caixa'!L$3,'Base das contas'!$E$2:$F$12,2,0),'Controle diario'!$D:$D,'Resumo mensal de despesas caixa'!$C36)</f>
        <v>0</v>
      </c>
      <c r="M36" s="145">
        <f>SUMIFS('Controle diario'!$G:$G,'Controle diario'!$A:$A,VLOOKUP('Resumo mensal de despesas caixa'!M$3,'Base das contas'!$E$2:$F$12,2,0),'Controle diario'!$D:$D,'Resumo mensal de despesas caixa'!$C36)</f>
        <v>0</v>
      </c>
      <c r="N36" s="145">
        <f>SUMIFS('Controle diario'!$G:$G,'Controle diario'!$A:$A,VLOOKUP('Resumo mensal de despesas caixa'!N$3,'Base das contas'!$E$2:$F$12,2,0),'Controle diario'!$D:$D,'Resumo mensal de despesas caixa'!$C36)</f>
        <v>0</v>
      </c>
      <c r="O36" s="145">
        <f>SUMIFS('Controle diario'!$G:$G,'Controle diario'!$A:$A,VLOOKUP('Resumo mensal de despesas caixa'!O$3,'Base das contas'!$E$2:$F$12,2,0),'Controle diario'!$D:$D,'Resumo mensal de despesas caixa'!$C36)</f>
        <v>0</v>
      </c>
    </row>
    <row r="37" spans="1:15" x14ac:dyDescent="0.25">
      <c r="A37" s="92">
        <v>23</v>
      </c>
      <c r="B37" s="138" t="s">
        <v>132</v>
      </c>
      <c r="C37" s="136" t="str">
        <f t="shared" si="2"/>
        <v>23 - MATERIAIS MANUTENCAO KITNET</v>
      </c>
      <c r="D37" s="145">
        <f>SUMIFS('Controle diario'!$G:$G,'Controle diario'!$A:$A,VLOOKUP('Resumo mensal de despesas caixa'!D$3,'Base das contas'!$E$2:$F$12,2,0),'Controle diario'!$D:$D,'Resumo mensal de despesas caixa'!$C37)</f>
        <v>0</v>
      </c>
      <c r="E37" s="145">
        <f>SUMIFS('Controle diario'!$G:$G,'Controle diario'!$A:$A,VLOOKUP('Resumo mensal de despesas caixa'!$E$3,'Base das contas'!$E$2:$F$12,2,0),'Controle diario'!$D:$D,'Resumo mensal de despesas caixa'!$C37)</f>
        <v>0</v>
      </c>
      <c r="F37" s="145">
        <f>SUMIFS('Controle diario'!$G:$G,'Controle diario'!$A:$A,VLOOKUP('Resumo mensal de despesas caixa'!F$3,'Base das contas'!$E$2:$F$12,2,0),'Controle diario'!$D:$D,'Resumo mensal de despesas caixa'!$C37)</f>
        <v>0</v>
      </c>
      <c r="G37" s="145">
        <f>SUMIFS('Controle diario'!$G:$G,'Controle diario'!$A:$A,VLOOKUP('Resumo mensal de despesas caixa'!G$3,'Base das contas'!$E$2:$F$12,2,0),'Controle diario'!$D:$D,'Resumo mensal de despesas caixa'!$C37)</f>
        <v>0</v>
      </c>
      <c r="H37" s="145">
        <f>SUMIFS('Controle diario'!$G:$G,'Controle diario'!$A:$A,VLOOKUP('Resumo mensal de despesas caixa'!H$3,'Base das contas'!$E$2:$F$12,2,0),'Controle diario'!$D:$D,'Resumo mensal de despesas caixa'!$C37)</f>
        <v>0</v>
      </c>
      <c r="I37" s="145">
        <f>SUMIFS('Controle diario'!$G:$G,'Controle diario'!$A:$A,VLOOKUP('Resumo mensal de despesas caixa'!I$3,'Base das contas'!$E$2:$F$12,2,0),'Controle diario'!$D:$D,'Resumo mensal de despesas caixa'!$C37)</f>
        <v>0</v>
      </c>
      <c r="J37" s="145">
        <f>SUMIFS('Controle diario'!$G:$G,'Controle diario'!$A:$A,VLOOKUP('Resumo mensal de despesas caixa'!J$3,'Base das contas'!$E$2:$F$12,2,0),'Controle diario'!$D:$D,'Resumo mensal de despesas caixa'!$C37)</f>
        <v>0</v>
      </c>
      <c r="K37" s="145">
        <f>SUMIFS('Controle diario'!$G:$G,'Controle diario'!$A:$A,VLOOKUP('Resumo mensal de despesas caixa'!K$3,'Base das contas'!$E$2:$F$12,2,0),'Controle diario'!$D:$D,'Resumo mensal de despesas caixa'!$C37)</f>
        <v>0</v>
      </c>
      <c r="L37" s="145">
        <f>SUMIFS('Controle diario'!$G:$G,'Controle diario'!$A:$A,VLOOKUP('Resumo mensal de despesas caixa'!L$3,'Base das contas'!$E$2:$F$12,2,0),'Controle diario'!$D:$D,'Resumo mensal de despesas caixa'!$C37)</f>
        <v>0</v>
      </c>
      <c r="M37" s="145">
        <f>SUMIFS('Controle diario'!$G:$G,'Controle diario'!$A:$A,VLOOKUP('Resumo mensal de despesas caixa'!M$3,'Base das contas'!$E$2:$F$12,2,0),'Controle diario'!$D:$D,'Resumo mensal de despesas caixa'!$C37)</f>
        <v>0</v>
      </c>
      <c r="N37" s="145">
        <f>SUMIFS('Controle diario'!$G:$G,'Controle diario'!$A:$A,VLOOKUP('Resumo mensal de despesas caixa'!N$3,'Base das contas'!$E$2:$F$12,2,0),'Controle diario'!$D:$D,'Resumo mensal de despesas caixa'!$C37)</f>
        <v>0</v>
      </c>
      <c r="O37" s="145">
        <f>SUMIFS('Controle diario'!$G:$G,'Controle diario'!$A:$A,VLOOKUP('Resumo mensal de despesas caixa'!O$3,'Base das contas'!$E$2:$F$12,2,0),'Controle diario'!$D:$D,'Resumo mensal de despesas caixa'!$C37)</f>
        <v>0</v>
      </c>
    </row>
    <row r="38" spans="1:15" x14ac:dyDescent="0.25">
      <c r="A38" s="92">
        <v>24</v>
      </c>
      <c r="B38" s="138" t="s">
        <v>134</v>
      </c>
      <c r="C38" s="136" t="str">
        <f t="shared" si="2"/>
        <v>24 - REMEDIOS CACHORROS</v>
      </c>
      <c r="D38" s="145">
        <f>SUMIFS('Controle diario'!$G:$G,'Controle diario'!$A:$A,VLOOKUP('Resumo mensal de despesas caixa'!D$3,'Base das contas'!$E$2:$F$12,2,0),'Controle diario'!$D:$D,'Resumo mensal de despesas caixa'!$C38)</f>
        <v>0</v>
      </c>
      <c r="E38" s="145">
        <f>SUMIFS('Controle diario'!$G:$G,'Controle diario'!$A:$A,VLOOKUP('Resumo mensal de despesas caixa'!$E$3,'Base das contas'!$E$2:$F$12,2,0),'Controle diario'!$D:$D,'Resumo mensal de despesas caixa'!$C38)</f>
        <v>0</v>
      </c>
      <c r="F38" s="145">
        <f>SUMIFS('Controle diario'!$G:$G,'Controle diario'!$A:$A,VLOOKUP('Resumo mensal de despesas caixa'!F$3,'Base das contas'!$E$2:$F$12,2,0),'Controle diario'!$D:$D,'Resumo mensal de despesas caixa'!$C38)</f>
        <v>0</v>
      </c>
      <c r="G38" s="145">
        <f>SUMIFS('Controle diario'!$G:$G,'Controle diario'!$A:$A,VLOOKUP('Resumo mensal de despesas caixa'!G$3,'Base das contas'!$E$2:$F$12,2,0),'Controle diario'!$D:$D,'Resumo mensal de despesas caixa'!$C38)</f>
        <v>0</v>
      </c>
      <c r="H38" s="145">
        <f>SUMIFS('Controle diario'!$G:$G,'Controle diario'!$A:$A,VLOOKUP('Resumo mensal de despesas caixa'!H$3,'Base das contas'!$E$2:$F$12,2,0),'Controle diario'!$D:$D,'Resumo mensal de despesas caixa'!$C38)</f>
        <v>0</v>
      </c>
      <c r="I38" s="145">
        <f>SUMIFS('Controle diario'!$G:$G,'Controle diario'!$A:$A,VLOOKUP('Resumo mensal de despesas caixa'!I$3,'Base das contas'!$E$2:$F$12,2,0),'Controle diario'!$D:$D,'Resumo mensal de despesas caixa'!$C38)</f>
        <v>0</v>
      </c>
      <c r="J38" s="145">
        <f>SUMIFS('Controle diario'!$G:$G,'Controle diario'!$A:$A,VLOOKUP('Resumo mensal de despesas caixa'!J$3,'Base das contas'!$E$2:$F$12,2,0),'Controle diario'!$D:$D,'Resumo mensal de despesas caixa'!$C38)</f>
        <v>0</v>
      </c>
      <c r="K38" s="145">
        <f>SUMIFS('Controle diario'!$G:$G,'Controle diario'!$A:$A,VLOOKUP('Resumo mensal de despesas caixa'!K$3,'Base das contas'!$E$2:$F$12,2,0),'Controle diario'!$D:$D,'Resumo mensal de despesas caixa'!$C38)</f>
        <v>0</v>
      </c>
      <c r="L38" s="145">
        <f>SUMIFS('Controle diario'!$G:$G,'Controle diario'!$A:$A,VLOOKUP('Resumo mensal de despesas caixa'!L$3,'Base das contas'!$E$2:$F$12,2,0),'Controle diario'!$D:$D,'Resumo mensal de despesas caixa'!$C38)</f>
        <v>0</v>
      </c>
      <c r="M38" s="145">
        <f>SUMIFS('Controle diario'!$G:$G,'Controle diario'!$A:$A,VLOOKUP('Resumo mensal de despesas caixa'!M$3,'Base das contas'!$E$2:$F$12,2,0),'Controle diario'!$D:$D,'Resumo mensal de despesas caixa'!$C38)</f>
        <v>0</v>
      </c>
      <c r="N38" s="145">
        <f>SUMIFS('Controle diario'!$G:$G,'Controle diario'!$A:$A,VLOOKUP('Resumo mensal de despesas caixa'!N$3,'Base das contas'!$E$2:$F$12,2,0),'Controle diario'!$D:$D,'Resumo mensal de despesas caixa'!$C38)</f>
        <v>0</v>
      </c>
      <c r="O38" s="145">
        <f>SUMIFS('Controle diario'!$G:$G,'Controle diario'!$A:$A,VLOOKUP('Resumo mensal de despesas caixa'!O$3,'Base das contas'!$E$2:$F$12,2,0),'Controle diario'!$D:$D,'Resumo mensal de despesas caixa'!$C38)</f>
        <v>0</v>
      </c>
    </row>
    <row r="39" spans="1:15" x14ac:dyDescent="0.25">
      <c r="A39" s="92">
        <v>25</v>
      </c>
      <c r="B39" s="140" t="s">
        <v>133</v>
      </c>
      <c r="C39" s="136" t="str">
        <f t="shared" si="2"/>
        <v>25 - RACAO CACHORROS</v>
      </c>
      <c r="D39" s="145">
        <f>SUMIFS('Controle diario'!$G:$G,'Controle diario'!$A:$A,VLOOKUP('Resumo mensal de despesas caixa'!D$3,'Base das contas'!$E$2:$F$12,2,0),'Controle diario'!$D:$D,'Resumo mensal de despesas caixa'!$C39)</f>
        <v>0</v>
      </c>
      <c r="E39" s="145">
        <f>SUMIFS('Controle diario'!$G:$G,'Controle diario'!$A:$A,VLOOKUP('Resumo mensal de despesas caixa'!$E$3,'Base das contas'!$E$2:$F$12,2,0),'Controle diario'!$D:$D,'Resumo mensal de despesas caixa'!$C39)</f>
        <v>0</v>
      </c>
      <c r="F39" s="145">
        <f>SUMIFS('Controle diario'!$G:$G,'Controle diario'!$A:$A,VLOOKUP('Resumo mensal de despesas caixa'!F$3,'Base das contas'!$E$2:$F$12,2,0),'Controle diario'!$D:$D,'Resumo mensal de despesas caixa'!$C39)</f>
        <v>0</v>
      </c>
      <c r="G39" s="145">
        <f>SUMIFS('Controle diario'!$G:$G,'Controle diario'!$A:$A,VLOOKUP('Resumo mensal de despesas caixa'!G$3,'Base das contas'!$E$2:$F$12,2,0),'Controle diario'!$D:$D,'Resumo mensal de despesas caixa'!$C39)</f>
        <v>0</v>
      </c>
      <c r="H39" s="145">
        <f>SUMIFS('Controle diario'!$G:$G,'Controle diario'!$A:$A,VLOOKUP('Resumo mensal de despesas caixa'!H$3,'Base das contas'!$E$2:$F$12,2,0),'Controle diario'!$D:$D,'Resumo mensal de despesas caixa'!$C39)</f>
        <v>0</v>
      </c>
      <c r="I39" s="145">
        <f>SUMIFS('Controle diario'!$G:$G,'Controle diario'!$A:$A,VLOOKUP('Resumo mensal de despesas caixa'!I$3,'Base das contas'!$E$2:$F$12,2,0),'Controle diario'!$D:$D,'Resumo mensal de despesas caixa'!$C39)</f>
        <v>0</v>
      </c>
      <c r="J39" s="145">
        <f>SUMIFS('Controle diario'!$G:$G,'Controle diario'!$A:$A,VLOOKUP('Resumo mensal de despesas caixa'!J$3,'Base das contas'!$E$2:$F$12,2,0),'Controle diario'!$D:$D,'Resumo mensal de despesas caixa'!$C39)</f>
        <v>0</v>
      </c>
      <c r="K39" s="145">
        <f>SUMIFS('Controle diario'!$G:$G,'Controle diario'!$A:$A,VLOOKUP('Resumo mensal de despesas caixa'!K$3,'Base das contas'!$E$2:$F$12,2,0),'Controle diario'!$D:$D,'Resumo mensal de despesas caixa'!$C39)</f>
        <v>0</v>
      </c>
      <c r="L39" s="145">
        <f>SUMIFS('Controle diario'!$G:$G,'Controle diario'!$A:$A,VLOOKUP('Resumo mensal de despesas caixa'!L$3,'Base das contas'!$E$2:$F$12,2,0),'Controle diario'!$D:$D,'Resumo mensal de despesas caixa'!$C39)</f>
        <v>0</v>
      </c>
      <c r="M39" s="145">
        <f>SUMIFS('Controle diario'!$G:$G,'Controle diario'!$A:$A,VLOOKUP('Resumo mensal de despesas caixa'!M$3,'Base das contas'!$E$2:$F$12,2,0),'Controle diario'!$D:$D,'Resumo mensal de despesas caixa'!$C39)</f>
        <v>0</v>
      </c>
      <c r="N39" s="145">
        <f>SUMIFS('Controle diario'!$G:$G,'Controle diario'!$A:$A,VLOOKUP('Resumo mensal de despesas caixa'!N$3,'Base das contas'!$E$2:$F$12,2,0),'Controle diario'!$D:$D,'Resumo mensal de despesas caixa'!$C39)</f>
        <v>0</v>
      </c>
      <c r="O39" s="145">
        <f>SUMIFS('Controle diario'!$G:$G,'Controle diario'!$A:$A,VLOOKUP('Resumo mensal de despesas caixa'!O$3,'Base das contas'!$E$2:$F$12,2,0),'Controle diario'!$D:$D,'Resumo mensal de despesas caixa'!$C39)</f>
        <v>0</v>
      </c>
    </row>
    <row r="40" spans="1:15" x14ac:dyDescent="0.25">
      <c r="A40" s="92">
        <v>26</v>
      </c>
      <c r="B40" s="138" t="s">
        <v>149</v>
      </c>
      <c r="C40" s="136" t="str">
        <f t="shared" si="2"/>
        <v>26 - IPTU</v>
      </c>
      <c r="D40" s="145">
        <f>SUMIFS('Controle diario'!$G:$G,'Controle diario'!$A:$A,VLOOKUP('Resumo mensal de despesas caixa'!D$3,'Base das contas'!$E$2:$F$12,2,0),'Controle diario'!$D:$D,'Resumo mensal de despesas caixa'!$C40)</f>
        <v>0</v>
      </c>
      <c r="E40" s="145">
        <f>SUMIFS('Controle diario'!$G:$G,'Controle diario'!$A:$A,VLOOKUP('Resumo mensal de despesas caixa'!$E$3,'Base das contas'!$E$2:$F$12,2,0),'Controle diario'!$D:$D,'Resumo mensal de despesas caixa'!$C40)</f>
        <v>0</v>
      </c>
      <c r="F40" s="145">
        <f>SUMIFS('Controle diario'!$G:$G,'Controle diario'!$A:$A,VLOOKUP('Resumo mensal de despesas caixa'!F$3,'Base das contas'!$E$2:$F$12,2,0),'Controle diario'!$D:$D,'Resumo mensal de despesas caixa'!$C40)</f>
        <v>0</v>
      </c>
      <c r="G40" s="145">
        <f>SUMIFS('Controle diario'!$G:$G,'Controle diario'!$A:$A,VLOOKUP('Resumo mensal de despesas caixa'!G$3,'Base das contas'!$E$2:$F$12,2,0),'Controle diario'!$D:$D,'Resumo mensal de despesas caixa'!$C40)</f>
        <v>0</v>
      </c>
      <c r="H40" s="145">
        <f>SUMIFS('Controle diario'!$G:$G,'Controle diario'!$A:$A,VLOOKUP('Resumo mensal de despesas caixa'!H$3,'Base das contas'!$E$2:$F$12,2,0),'Controle diario'!$D:$D,'Resumo mensal de despesas caixa'!$C40)</f>
        <v>0</v>
      </c>
      <c r="I40" s="145">
        <f>SUMIFS('Controle diario'!$G:$G,'Controle diario'!$A:$A,VLOOKUP('Resumo mensal de despesas caixa'!I$3,'Base das contas'!$E$2:$F$12,2,0),'Controle diario'!$D:$D,'Resumo mensal de despesas caixa'!$C40)</f>
        <v>0</v>
      </c>
      <c r="J40" s="145">
        <f>SUMIFS('Controle diario'!$G:$G,'Controle diario'!$A:$A,VLOOKUP('Resumo mensal de despesas caixa'!J$3,'Base das contas'!$E$2:$F$12,2,0),'Controle diario'!$D:$D,'Resumo mensal de despesas caixa'!$C40)</f>
        <v>0</v>
      </c>
      <c r="K40" s="145">
        <f>SUMIFS('Controle diario'!$G:$G,'Controle diario'!$A:$A,VLOOKUP('Resumo mensal de despesas caixa'!K$3,'Base das contas'!$E$2:$F$12,2,0),'Controle diario'!$D:$D,'Resumo mensal de despesas caixa'!$C40)</f>
        <v>0</v>
      </c>
      <c r="L40" s="145">
        <f>SUMIFS('Controle diario'!$G:$G,'Controle diario'!$A:$A,VLOOKUP('Resumo mensal de despesas caixa'!L$3,'Base das contas'!$E$2:$F$12,2,0),'Controle diario'!$D:$D,'Resumo mensal de despesas caixa'!$C40)</f>
        <v>0</v>
      </c>
      <c r="M40" s="145">
        <f>SUMIFS('Controle diario'!$G:$G,'Controle diario'!$A:$A,VLOOKUP('Resumo mensal de despesas caixa'!M$3,'Base das contas'!$E$2:$F$12,2,0),'Controle diario'!$D:$D,'Resumo mensal de despesas caixa'!$C40)</f>
        <v>0</v>
      </c>
      <c r="N40" s="145">
        <f>SUMIFS('Controle diario'!$G:$G,'Controle diario'!$A:$A,VLOOKUP('Resumo mensal de despesas caixa'!N$3,'Base das contas'!$E$2:$F$12,2,0),'Controle diario'!$D:$D,'Resumo mensal de despesas caixa'!$C40)</f>
        <v>0</v>
      </c>
      <c r="O40" s="145">
        <f>SUMIFS('Controle diario'!$G:$G,'Controle diario'!$A:$A,VLOOKUP('Resumo mensal de despesas caixa'!O$3,'Base das contas'!$E$2:$F$12,2,0),'Controle diario'!$D:$D,'Resumo mensal de despesas caixa'!$C40)</f>
        <v>0</v>
      </c>
    </row>
    <row r="41" spans="1:15" x14ac:dyDescent="0.25">
      <c r="A41" s="92">
        <v>27</v>
      </c>
      <c r="B41" s="138" t="s">
        <v>150</v>
      </c>
      <c r="C41" s="136" t="str">
        <f t="shared" si="2"/>
        <v>27 - IPVA</v>
      </c>
      <c r="D41" s="145">
        <f>SUMIFS('Controle diario'!$G:$G,'Controle diario'!$A:$A,VLOOKUP('Resumo mensal de despesas caixa'!D$3,'Base das contas'!$E$2:$F$12,2,0),'Controle diario'!$D:$D,'Resumo mensal de despesas caixa'!$C41)</f>
        <v>0</v>
      </c>
      <c r="E41" s="145">
        <f>SUMIFS('Controle diario'!$G:$G,'Controle diario'!$A:$A,VLOOKUP('Resumo mensal de despesas caixa'!$E$3,'Base das contas'!$E$2:$F$12,2,0),'Controle diario'!$D:$D,'Resumo mensal de despesas caixa'!$C41)</f>
        <v>0</v>
      </c>
      <c r="F41" s="145">
        <f>SUMIFS('Controle diario'!$G:$G,'Controle diario'!$A:$A,VLOOKUP('Resumo mensal de despesas caixa'!F$3,'Base das contas'!$E$2:$F$12,2,0),'Controle diario'!$D:$D,'Resumo mensal de despesas caixa'!$C41)</f>
        <v>0</v>
      </c>
      <c r="G41" s="145">
        <f>SUMIFS('Controle diario'!$G:$G,'Controle diario'!$A:$A,VLOOKUP('Resumo mensal de despesas caixa'!G$3,'Base das contas'!$E$2:$F$12,2,0),'Controle diario'!$D:$D,'Resumo mensal de despesas caixa'!$C41)</f>
        <v>0</v>
      </c>
      <c r="H41" s="145">
        <f>SUMIFS('Controle diario'!$G:$G,'Controle diario'!$A:$A,VLOOKUP('Resumo mensal de despesas caixa'!H$3,'Base das contas'!$E$2:$F$12,2,0),'Controle diario'!$D:$D,'Resumo mensal de despesas caixa'!$C41)</f>
        <v>0</v>
      </c>
      <c r="I41" s="145">
        <f>SUMIFS('Controle diario'!$G:$G,'Controle diario'!$A:$A,VLOOKUP('Resumo mensal de despesas caixa'!I$3,'Base das contas'!$E$2:$F$12,2,0),'Controle diario'!$D:$D,'Resumo mensal de despesas caixa'!$C41)</f>
        <v>0</v>
      </c>
      <c r="J41" s="145">
        <f>SUMIFS('Controle diario'!$G:$G,'Controle diario'!$A:$A,VLOOKUP('Resumo mensal de despesas caixa'!J$3,'Base das contas'!$E$2:$F$12,2,0),'Controle diario'!$D:$D,'Resumo mensal de despesas caixa'!$C41)</f>
        <v>0</v>
      </c>
      <c r="K41" s="145">
        <f>SUMIFS('Controle diario'!$G:$G,'Controle diario'!$A:$A,VLOOKUP('Resumo mensal de despesas caixa'!K$3,'Base das contas'!$E$2:$F$12,2,0),'Controle diario'!$D:$D,'Resumo mensal de despesas caixa'!$C41)</f>
        <v>0</v>
      </c>
      <c r="L41" s="145">
        <f>SUMIFS('Controle diario'!$G:$G,'Controle diario'!$A:$A,VLOOKUP('Resumo mensal de despesas caixa'!L$3,'Base das contas'!$E$2:$F$12,2,0),'Controle diario'!$D:$D,'Resumo mensal de despesas caixa'!$C41)</f>
        <v>0</v>
      </c>
      <c r="M41" s="145">
        <f>SUMIFS('Controle diario'!$G:$G,'Controle diario'!$A:$A,VLOOKUP('Resumo mensal de despesas caixa'!M$3,'Base das contas'!$E$2:$F$12,2,0),'Controle diario'!$D:$D,'Resumo mensal de despesas caixa'!$C41)</f>
        <v>0</v>
      </c>
      <c r="N41" s="145">
        <f>SUMIFS('Controle diario'!$G:$G,'Controle diario'!$A:$A,VLOOKUP('Resumo mensal de despesas caixa'!N$3,'Base das contas'!$E$2:$F$12,2,0),'Controle diario'!$D:$D,'Resumo mensal de despesas caixa'!$C41)</f>
        <v>0</v>
      </c>
      <c r="O41" s="145">
        <f>SUMIFS('Controle diario'!$G:$G,'Controle diario'!$A:$A,VLOOKUP('Resumo mensal de despesas caixa'!O$3,'Base das contas'!$E$2:$F$12,2,0),'Controle diario'!$D:$D,'Resumo mensal de despesas caixa'!$C41)</f>
        <v>0</v>
      </c>
    </row>
    <row r="42" spans="1:15" x14ac:dyDescent="0.25">
      <c r="A42" s="92">
        <v>28</v>
      </c>
      <c r="B42" s="138" t="s">
        <v>151</v>
      </c>
      <c r="C42" s="136" t="str">
        <f t="shared" si="2"/>
        <v>28 - MEI</v>
      </c>
      <c r="D42" s="145">
        <f>SUMIFS('Controle diario'!$G:$G,'Controle diario'!$A:$A,VLOOKUP('Resumo mensal de despesas caixa'!D$3,'Base das contas'!$E$2:$F$12,2,0),'Controle diario'!$D:$D,'Resumo mensal de despesas caixa'!$C42)</f>
        <v>0</v>
      </c>
      <c r="E42" s="145">
        <f>SUMIFS('Controle diario'!$G:$G,'Controle diario'!$A:$A,VLOOKUP('Resumo mensal de despesas caixa'!$E$3,'Base das contas'!$E$2:$F$12,2,0),'Controle diario'!$D:$D,'Resumo mensal de despesas caixa'!$C42)</f>
        <v>0</v>
      </c>
      <c r="F42" s="145">
        <f>SUMIFS('Controle diario'!$G:$G,'Controle diario'!$A:$A,VLOOKUP('Resumo mensal de despesas caixa'!F$3,'Base das contas'!$E$2:$F$12,2,0),'Controle diario'!$D:$D,'Resumo mensal de despesas caixa'!$C42)</f>
        <v>0</v>
      </c>
      <c r="G42" s="145">
        <f>SUMIFS('Controle diario'!$G:$G,'Controle diario'!$A:$A,VLOOKUP('Resumo mensal de despesas caixa'!G$3,'Base das contas'!$E$2:$F$12,2,0),'Controle diario'!$D:$D,'Resumo mensal de despesas caixa'!$C42)</f>
        <v>0</v>
      </c>
      <c r="H42" s="145">
        <f>SUMIFS('Controle diario'!$G:$G,'Controle diario'!$A:$A,VLOOKUP('Resumo mensal de despesas caixa'!H$3,'Base das contas'!$E$2:$F$12,2,0),'Controle diario'!$D:$D,'Resumo mensal de despesas caixa'!$C42)</f>
        <v>0</v>
      </c>
      <c r="I42" s="145">
        <f>SUMIFS('Controle diario'!$G:$G,'Controle diario'!$A:$A,VLOOKUP('Resumo mensal de despesas caixa'!I$3,'Base das contas'!$E$2:$F$12,2,0),'Controle diario'!$D:$D,'Resumo mensal de despesas caixa'!$C42)</f>
        <v>0</v>
      </c>
      <c r="J42" s="145">
        <f>SUMIFS('Controle diario'!$G:$G,'Controle diario'!$A:$A,VLOOKUP('Resumo mensal de despesas caixa'!J$3,'Base das contas'!$E$2:$F$12,2,0),'Controle diario'!$D:$D,'Resumo mensal de despesas caixa'!$C42)</f>
        <v>0</v>
      </c>
      <c r="K42" s="145">
        <f>SUMIFS('Controle diario'!$G:$G,'Controle diario'!$A:$A,VLOOKUP('Resumo mensal de despesas caixa'!K$3,'Base das contas'!$E$2:$F$12,2,0),'Controle diario'!$D:$D,'Resumo mensal de despesas caixa'!$C42)</f>
        <v>0</v>
      </c>
      <c r="L42" s="145">
        <f>SUMIFS('Controle diario'!$G:$G,'Controle diario'!$A:$A,VLOOKUP('Resumo mensal de despesas caixa'!L$3,'Base das contas'!$E$2:$F$12,2,0),'Controle diario'!$D:$D,'Resumo mensal de despesas caixa'!$C42)</f>
        <v>0</v>
      </c>
      <c r="M42" s="145">
        <f>SUMIFS('Controle diario'!$G:$G,'Controle diario'!$A:$A,VLOOKUP('Resumo mensal de despesas caixa'!M$3,'Base das contas'!$E$2:$F$12,2,0),'Controle diario'!$D:$D,'Resumo mensal de despesas caixa'!$C42)</f>
        <v>0</v>
      </c>
      <c r="N42" s="145">
        <f>SUMIFS('Controle diario'!$G:$G,'Controle diario'!$A:$A,VLOOKUP('Resumo mensal de despesas caixa'!N$3,'Base das contas'!$E$2:$F$12,2,0),'Controle diario'!$D:$D,'Resumo mensal de despesas caixa'!$C42)</f>
        <v>0</v>
      </c>
      <c r="O42" s="145">
        <f>SUMIFS('Controle diario'!$G:$G,'Controle diario'!$A:$A,VLOOKUP('Resumo mensal de despesas caixa'!O$3,'Base das contas'!$E$2:$F$12,2,0),'Controle diario'!$D:$D,'Resumo mensal de despesas caixa'!$C42)</f>
        <v>0</v>
      </c>
    </row>
    <row r="43" spans="1:15" x14ac:dyDescent="0.25">
      <c r="A43" s="92">
        <v>29</v>
      </c>
      <c r="B43" s="138" t="s">
        <v>131</v>
      </c>
      <c r="C43" s="136" t="str">
        <f t="shared" si="2"/>
        <v>29 - MARMITAS</v>
      </c>
      <c r="D43" s="145">
        <f>SUMIFS('Controle diario'!$G:$G,'Controle diario'!$A:$A,VLOOKUP('Resumo mensal de despesas caixa'!D$3,'Base das contas'!$E$2:$F$12,2,0),'Controle diario'!$D:$D,'Resumo mensal de despesas caixa'!$C43)</f>
        <v>0</v>
      </c>
      <c r="E43" s="145">
        <f>SUMIFS('Controle diario'!$G:$G,'Controle diario'!$A:$A,VLOOKUP('Resumo mensal de despesas caixa'!$E$3,'Base das contas'!$E$2:$F$12,2,0),'Controle diario'!$D:$D,'Resumo mensal de despesas caixa'!$C43)</f>
        <v>0</v>
      </c>
      <c r="F43" s="145">
        <f>SUMIFS('Controle diario'!$G:$G,'Controle diario'!$A:$A,VLOOKUP('Resumo mensal de despesas caixa'!F$3,'Base das contas'!$E$2:$F$12,2,0),'Controle diario'!$D:$D,'Resumo mensal de despesas caixa'!$C43)</f>
        <v>0</v>
      </c>
      <c r="G43" s="145">
        <f>SUMIFS('Controle diario'!$G:$G,'Controle diario'!$A:$A,VLOOKUP('Resumo mensal de despesas caixa'!G$3,'Base das contas'!$E$2:$F$12,2,0),'Controle diario'!$D:$D,'Resumo mensal de despesas caixa'!$C43)</f>
        <v>0</v>
      </c>
      <c r="H43" s="145">
        <f>SUMIFS('Controle diario'!$G:$G,'Controle diario'!$A:$A,VLOOKUP('Resumo mensal de despesas caixa'!H$3,'Base das contas'!$E$2:$F$12,2,0),'Controle diario'!$D:$D,'Resumo mensal de despesas caixa'!$C43)</f>
        <v>0</v>
      </c>
      <c r="I43" s="145">
        <f>SUMIFS('Controle diario'!$G:$G,'Controle diario'!$A:$A,VLOOKUP('Resumo mensal de despesas caixa'!I$3,'Base das contas'!$E$2:$F$12,2,0),'Controle diario'!$D:$D,'Resumo mensal de despesas caixa'!$C43)</f>
        <v>0</v>
      </c>
      <c r="J43" s="145">
        <f>SUMIFS('Controle diario'!$G:$G,'Controle diario'!$A:$A,VLOOKUP('Resumo mensal de despesas caixa'!J$3,'Base das contas'!$E$2:$F$12,2,0),'Controle diario'!$D:$D,'Resumo mensal de despesas caixa'!$C43)</f>
        <v>0</v>
      </c>
      <c r="K43" s="145">
        <f>SUMIFS('Controle diario'!$G:$G,'Controle diario'!$A:$A,VLOOKUP('Resumo mensal de despesas caixa'!K$3,'Base das contas'!$E$2:$F$12,2,0),'Controle diario'!$D:$D,'Resumo mensal de despesas caixa'!$C43)</f>
        <v>0</v>
      </c>
      <c r="L43" s="145">
        <f>SUMIFS('Controle diario'!$G:$G,'Controle diario'!$A:$A,VLOOKUP('Resumo mensal de despesas caixa'!L$3,'Base das contas'!$E$2:$F$12,2,0),'Controle diario'!$D:$D,'Resumo mensal de despesas caixa'!$C43)</f>
        <v>0</v>
      </c>
      <c r="M43" s="145">
        <f>SUMIFS('Controle diario'!$G:$G,'Controle diario'!$A:$A,VLOOKUP('Resumo mensal de despesas caixa'!M$3,'Base das contas'!$E$2:$F$12,2,0),'Controle diario'!$D:$D,'Resumo mensal de despesas caixa'!$C43)</f>
        <v>0</v>
      </c>
      <c r="N43" s="145">
        <f>SUMIFS('Controle diario'!$G:$G,'Controle diario'!$A:$A,VLOOKUP('Resumo mensal de despesas caixa'!N$3,'Base das contas'!$E$2:$F$12,2,0),'Controle diario'!$D:$D,'Resumo mensal de despesas caixa'!$C43)</f>
        <v>0</v>
      </c>
      <c r="O43" s="145">
        <f>SUMIFS('Controle diario'!$G:$G,'Controle diario'!$A:$A,VLOOKUP('Resumo mensal de despesas caixa'!O$3,'Base das contas'!$E$2:$F$12,2,0),'Controle diario'!$D:$D,'Resumo mensal de despesas caixa'!$C43)</f>
        <v>0</v>
      </c>
    </row>
    <row r="44" spans="1:15" x14ac:dyDescent="0.25">
      <c r="A44" s="92">
        <v>30</v>
      </c>
      <c r="B44" s="139" t="s">
        <v>147</v>
      </c>
      <c r="C44" s="136" t="str">
        <f t="shared" si="2"/>
        <v>30 - SEGURO EMPRESTIMO</v>
      </c>
      <c r="D44" s="145">
        <f>SUMIFS('Controle diario'!$G:$G,'Controle diario'!$A:$A,VLOOKUP('Resumo mensal de despesas caixa'!D$3,'Base das contas'!$E$2:$F$12,2,0),'Controle diario'!$D:$D,'Resumo mensal de despesas caixa'!$C44)</f>
        <v>0</v>
      </c>
      <c r="E44" s="145">
        <f>SUMIFS('Controle diario'!$G:$G,'Controle diario'!$A:$A,VLOOKUP('Resumo mensal de despesas caixa'!$E$3,'Base das contas'!$E$2:$F$12,2,0),'Controle diario'!$D:$D,'Resumo mensal de despesas caixa'!$C44)</f>
        <v>0</v>
      </c>
      <c r="F44" s="145">
        <f>SUMIFS('Controle diario'!$G:$G,'Controle diario'!$A:$A,VLOOKUP('Resumo mensal de despesas caixa'!F$3,'Base das contas'!$E$2:$F$12,2,0),'Controle diario'!$D:$D,'Resumo mensal de despesas caixa'!$C44)</f>
        <v>0</v>
      </c>
      <c r="G44" s="145">
        <f>SUMIFS('Controle diario'!$G:$G,'Controle diario'!$A:$A,VLOOKUP('Resumo mensal de despesas caixa'!G$3,'Base das contas'!$E$2:$F$12,2,0),'Controle diario'!$D:$D,'Resumo mensal de despesas caixa'!$C44)</f>
        <v>0</v>
      </c>
      <c r="H44" s="145">
        <f>SUMIFS('Controle diario'!$G:$G,'Controle diario'!$A:$A,VLOOKUP('Resumo mensal de despesas caixa'!H$3,'Base das contas'!$E$2:$F$12,2,0),'Controle diario'!$D:$D,'Resumo mensal de despesas caixa'!$C44)</f>
        <v>0</v>
      </c>
      <c r="I44" s="145">
        <f>SUMIFS('Controle diario'!$G:$G,'Controle diario'!$A:$A,VLOOKUP('Resumo mensal de despesas caixa'!I$3,'Base das contas'!$E$2:$F$12,2,0),'Controle diario'!$D:$D,'Resumo mensal de despesas caixa'!$C44)</f>
        <v>0</v>
      </c>
      <c r="J44" s="145">
        <f>SUMIFS('Controle diario'!$G:$G,'Controle diario'!$A:$A,VLOOKUP('Resumo mensal de despesas caixa'!J$3,'Base das contas'!$E$2:$F$12,2,0),'Controle diario'!$D:$D,'Resumo mensal de despesas caixa'!$C44)</f>
        <v>0</v>
      </c>
      <c r="K44" s="145">
        <f>SUMIFS('Controle diario'!$G:$G,'Controle diario'!$A:$A,VLOOKUP('Resumo mensal de despesas caixa'!K$3,'Base das contas'!$E$2:$F$12,2,0),'Controle diario'!$D:$D,'Resumo mensal de despesas caixa'!$C44)</f>
        <v>0</v>
      </c>
      <c r="L44" s="145">
        <f>SUMIFS('Controle diario'!$G:$G,'Controle diario'!$A:$A,VLOOKUP('Resumo mensal de despesas caixa'!L$3,'Base das contas'!$E$2:$F$12,2,0),'Controle diario'!$D:$D,'Resumo mensal de despesas caixa'!$C44)</f>
        <v>0</v>
      </c>
      <c r="M44" s="145">
        <f>SUMIFS('Controle diario'!$G:$G,'Controle diario'!$A:$A,VLOOKUP('Resumo mensal de despesas caixa'!M$3,'Base das contas'!$E$2:$F$12,2,0),'Controle diario'!$D:$D,'Resumo mensal de despesas caixa'!$C44)</f>
        <v>0</v>
      </c>
      <c r="N44" s="145">
        <f>SUMIFS('Controle diario'!$G:$G,'Controle diario'!$A:$A,VLOOKUP('Resumo mensal de despesas caixa'!N$3,'Base das contas'!$E$2:$F$12,2,0),'Controle diario'!$D:$D,'Resumo mensal de despesas caixa'!$C44)</f>
        <v>0</v>
      </c>
      <c r="O44" s="145">
        <f>SUMIFS('Controle diario'!$G:$G,'Controle diario'!$A:$A,VLOOKUP('Resumo mensal de despesas caixa'!O$3,'Base das contas'!$E$2:$F$12,2,0),'Controle diario'!$D:$D,'Resumo mensal de despesas caixa'!$C44)</f>
        <v>0</v>
      </c>
    </row>
    <row r="45" spans="1:15" x14ac:dyDescent="0.25">
      <c r="A45" s="92">
        <v>31</v>
      </c>
      <c r="B45" s="70" t="s">
        <v>152</v>
      </c>
      <c r="C45" s="136" t="str">
        <f t="shared" si="2"/>
        <v>31 - AJUDAS FINANCEIRAS</v>
      </c>
      <c r="D45" s="145">
        <f>SUMIFS('Controle diario'!$G:$G,'Controle diario'!$A:$A,VLOOKUP('Resumo mensal de despesas caixa'!D$3,'Base das contas'!$E$2:$F$12,2,0),'Controle diario'!$D:$D,'Resumo mensal de despesas caixa'!$C45)</f>
        <v>0</v>
      </c>
      <c r="E45" s="145">
        <f>SUMIFS('Controle diario'!$G:$G,'Controle diario'!$A:$A,VLOOKUP('Resumo mensal de despesas caixa'!$E$3,'Base das contas'!$E$2:$F$12,2,0),'Controle diario'!$D:$D,'Resumo mensal de despesas caixa'!$C45)</f>
        <v>0</v>
      </c>
      <c r="F45" s="145">
        <f>SUMIFS('Controle diario'!$G:$G,'Controle diario'!$A:$A,VLOOKUP('Resumo mensal de despesas caixa'!F$3,'Base das contas'!$E$2:$F$12,2,0),'Controle diario'!$D:$D,'Resumo mensal de despesas caixa'!$C45)</f>
        <v>0</v>
      </c>
      <c r="G45" s="145">
        <f>SUMIFS('Controle diario'!$G:$G,'Controle diario'!$A:$A,VLOOKUP('Resumo mensal de despesas caixa'!G$3,'Base das contas'!$E$2:$F$12,2,0),'Controle diario'!$D:$D,'Resumo mensal de despesas caixa'!$C45)</f>
        <v>0</v>
      </c>
      <c r="H45" s="145">
        <f>SUMIFS('Controle diario'!$G:$G,'Controle diario'!$A:$A,VLOOKUP('Resumo mensal de despesas caixa'!H$3,'Base das contas'!$E$2:$F$12,2,0),'Controle diario'!$D:$D,'Resumo mensal de despesas caixa'!$C45)</f>
        <v>0</v>
      </c>
      <c r="I45" s="145">
        <f>SUMIFS('Controle diario'!$G:$G,'Controle diario'!$A:$A,VLOOKUP('Resumo mensal de despesas caixa'!I$3,'Base das contas'!$E$2:$F$12,2,0),'Controle diario'!$D:$D,'Resumo mensal de despesas caixa'!$C45)</f>
        <v>0</v>
      </c>
      <c r="J45" s="145">
        <f>SUMIFS('Controle diario'!$G:$G,'Controle diario'!$A:$A,VLOOKUP('Resumo mensal de despesas caixa'!J$3,'Base das contas'!$E$2:$F$12,2,0),'Controle diario'!$D:$D,'Resumo mensal de despesas caixa'!$C45)</f>
        <v>0</v>
      </c>
      <c r="K45" s="145">
        <f>SUMIFS('Controle diario'!$G:$G,'Controle diario'!$A:$A,VLOOKUP('Resumo mensal de despesas caixa'!K$3,'Base das contas'!$E$2:$F$12,2,0),'Controle diario'!$D:$D,'Resumo mensal de despesas caixa'!$C45)</f>
        <v>0</v>
      </c>
      <c r="L45" s="145">
        <f>SUMIFS('Controle diario'!$G:$G,'Controle diario'!$A:$A,VLOOKUP('Resumo mensal de despesas caixa'!L$3,'Base das contas'!$E$2:$F$12,2,0),'Controle diario'!$D:$D,'Resumo mensal de despesas caixa'!$C45)</f>
        <v>0</v>
      </c>
      <c r="M45" s="145">
        <f>SUMIFS('Controle diario'!$G:$G,'Controle diario'!$A:$A,VLOOKUP('Resumo mensal de despesas caixa'!M$3,'Base das contas'!$E$2:$F$12,2,0),'Controle diario'!$D:$D,'Resumo mensal de despesas caixa'!$C45)</f>
        <v>0</v>
      </c>
      <c r="N45" s="145">
        <f>SUMIFS('Controle diario'!$G:$G,'Controle diario'!$A:$A,VLOOKUP('Resumo mensal de despesas caixa'!N$3,'Base das contas'!$E$2:$F$12,2,0),'Controle diario'!$D:$D,'Resumo mensal de despesas caixa'!$C45)</f>
        <v>0</v>
      </c>
      <c r="O45" s="145">
        <f>SUMIFS('Controle diario'!$G:$G,'Controle diario'!$A:$A,VLOOKUP('Resumo mensal de despesas caixa'!O$3,'Base das contas'!$E$2:$F$12,2,0),'Controle diario'!$D:$D,'Resumo mensal de despesas caixa'!$C45)</f>
        <v>0</v>
      </c>
    </row>
    <row r="46" spans="1:15" x14ac:dyDescent="0.25">
      <c r="A46" s="92">
        <v>32</v>
      </c>
      <c r="B46" s="141" t="s">
        <v>154</v>
      </c>
      <c r="C46" s="136" t="str">
        <f t="shared" si="2"/>
        <v>32 - ALIMENTACAO</v>
      </c>
      <c r="D46" s="145">
        <f>SUMIFS('Controle diario'!$G:$G,'Controle diario'!$A:$A,VLOOKUP('Resumo mensal de despesas caixa'!D$3,'Base das contas'!$E$2:$F$12,2,0),'Controle diario'!$D:$D,'Resumo mensal de despesas caixa'!$C46)</f>
        <v>0</v>
      </c>
      <c r="E46" s="145">
        <f>SUMIFS('Controle diario'!$G:$G,'Controle diario'!$A:$A,VLOOKUP('Resumo mensal de despesas caixa'!$E$3,'Base das contas'!$E$2:$F$12,2,0),'Controle diario'!$D:$D,'Resumo mensal de despesas caixa'!$C46)</f>
        <v>0</v>
      </c>
      <c r="F46" s="145">
        <f>SUMIFS('Controle diario'!$G:$G,'Controle diario'!$A:$A,VLOOKUP('Resumo mensal de despesas caixa'!F$3,'Base das contas'!$E$2:$F$12,2,0),'Controle diario'!$D:$D,'Resumo mensal de despesas caixa'!$C46)</f>
        <v>0</v>
      </c>
      <c r="G46" s="145">
        <f>SUMIFS('Controle diario'!$G:$G,'Controle diario'!$A:$A,VLOOKUP('Resumo mensal de despesas caixa'!G$3,'Base das contas'!$E$2:$F$12,2,0),'Controle diario'!$D:$D,'Resumo mensal de despesas caixa'!$C46)</f>
        <v>0</v>
      </c>
      <c r="H46" s="145">
        <f>SUMIFS('Controle diario'!$G:$G,'Controle diario'!$A:$A,VLOOKUP('Resumo mensal de despesas caixa'!H$3,'Base das contas'!$E$2:$F$12,2,0),'Controle diario'!$D:$D,'Resumo mensal de despesas caixa'!$C46)</f>
        <v>0</v>
      </c>
      <c r="I46" s="145">
        <f>SUMIFS('Controle diario'!$G:$G,'Controle diario'!$A:$A,VLOOKUP('Resumo mensal de despesas caixa'!I$3,'Base das contas'!$E$2:$F$12,2,0),'Controle diario'!$D:$D,'Resumo mensal de despesas caixa'!$C46)</f>
        <v>0</v>
      </c>
      <c r="J46" s="145">
        <f>SUMIFS('Controle diario'!$G:$G,'Controle diario'!$A:$A,VLOOKUP('Resumo mensal de despesas caixa'!J$3,'Base das contas'!$E$2:$F$12,2,0),'Controle diario'!$D:$D,'Resumo mensal de despesas caixa'!$C46)</f>
        <v>0</v>
      </c>
      <c r="K46" s="145">
        <f>SUMIFS('Controle diario'!$G:$G,'Controle diario'!$A:$A,VLOOKUP('Resumo mensal de despesas caixa'!K$3,'Base das contas'!$E$2:$F$12,2,0),'Controle diario'!$D:$D,'Resumo mensal de despesas caixa'!$C46)</f>
        <v>0</v>
      </c>
      <c r="L46" s="145">
        <f>SUMIFS('Controle diario'!$G:$G,'Controle diario'!$A:$A,VLOOKUP('Resumo mensal de despesas caixa'!L$3,'Base das contas'!$E$2:$F$12,2,0),'Controle diario'!$D:$D,'Resumo mensal de despesas caixa'!$C46)</f>
        <v>0</v>
      </c>
      <c r="M46" s="145">
        <f>SUMIFS('Controle diario'!$G:$G,'Controle diario'!$A:$A,VLOOKUP('Resumo mensal de despesas caixa'!M$3,'Base das contas'!$E$2:$F$12,2,0),'Controle diario'!$D:$D,'Resumo mensal de despesas caixa'!$C46)</f>
        <v>0</v>
      </c>
      <c r="N46" s="145">
        <f>SUMIFS('Controle diario'!$G:$G,'Controle diario'!$A:$A,VLOOKUP('Resumo mensal de despesas caixa'!N$3,'Base das contas'!$E$2:$F$12,2,0),'Controle diario'!$D:$D,'Resumo mensal de despesas caixa'!$C46)</f>
        <v>0</v>
      </c>
      <c r="O46" s="145">
        <f>SUMIFS('Controle diario'!$G:$G,'Controle diario'!$A:$A,VLOOKUP('Resumo mensal de despesas caixa'!O$3,'Base das contas'!$E$2:$F$12,2,0),'Controle diario'!$D:$D,'Resumo mensal de despesas caixa'!$C46)</f>
        <v>0</v>
      </c>
    </row>
    <row r="47" spans="1:15" x14ac:dyDescent="0.25">
      <c r="A47" s="92">
        <v>33</v>
      </c>
      <c r="B47" s="141" t="s">
        <v>157</v>
      </c>
      <c r="C47" s="136" t="str">
        <f t="shared" si="2"/>
        <v>33 - SALAO</v>
      </c>
      <c r="D47" s="145">
        <f>SUMIFS('Controle diario'!$G:$G,'Controle diario'!$A:$A,VLOOKUP('Resumo mensal de despesas caixa'!D$3,'Base das contas'!$E$2:$F$12,2,0),'Controle diario'!$D:$D,'Resumo mensal de despesas caixa'!$C47)</f>
        <v>0</v>
      </c>
      <c r="E47" s="145">
        <f>SUMIFS('Controle diario'!$G:$G,'Controle diario'!$A:$A,VLOOKUP('Resumo mensal de despesas caixa'!$E$3,'Base das contas'!$E$2:$F$12,2,0),'Controle diario'!$D:$D,'Resumo mensal de despesas caixa'!$C47)</f>
        <v>0</v>
      </c>
      <c r="F47" s="145">
        <f>SUMIFS('Controle diario'!$G:$G,'Controle diario'!$A:$A,VLOOKUP('Resumo mensal de despesas caixa'!F$3,'Base das contas'!$E$2:$F$12,2,0),'Controle diario'!$D:$D,'Resumo mensal de despesas caixa'!$C47)</f>
        <v>0</v>
      </c>
      <c r="G47" s="145">
        <f>SUMIFS('Controle diario'!$G:$G,'Controle diario'!$A:$A,VLOOKUP('Resumo mensal de despesas caixa'!G$3,'Base das contas'!$E$2:$F$12,2,0),'Controle diario'!$D:$D,'Resumo mensal de despesas caixa'!$C47)</f>
        <v>0</v>
      </c>
      <c r="H47" s="145">
        <f>SUMIFS('Controle diario'!$G:$G,'Controle diario'!$A:$A,VLOOKUP('Resumo mensal de despesas caixa'!H$3,'Base das contas'!$E$2:$F$12,2,0),'Controle diario'!$D:$D,'Resumo mensal de despesas caixa'!$C47)</f>
        <v>0</v>
      </c>
      <c r="I47" s="145">
        <f>SUMIFS('Controle diario'!$G:$G,'Controle diario'!$A:$A,VLOOKUP('Resumo mensal de despesas caixa'!I$3,'Base das contas'!$E$2:$F$12,2,0),'Controle diario'!$D:$D,'Resumo mensal de despesas caixa'!$C47)</f>
        <v>0</v>
      </c>
      <c r="J47" s="145">
        <f>SUMIFS('Controle diario'!$G:$G,'Controle diario'!$A:$A,VLOOKUP('Resumo mensal de despesas caixa'!J$3,'Base das contas'!$E$2:$F$12,2,0),'Controle diario'!$D:$D,'Resumo mensal de despesas caixa'!$C47)</f>
        <v>0</v>
      </c>
      <c r="K47" s="145">
        <f>SUMIFS('Controle diario'!$G:$G,'Controle diario'!$A:$A,VLOOKUP('Resumo mensal de despesas caixa'!K$3,'Base das contas'!$E$2:$F$12,2,0),'Controle diario'!$D:$D,'Resumo mensal de despesas caixa'!$C47)</f>
        <v>0</v>
      </c>
      <c r="L47" s="145">
        <f>SUMIFS('Controle diario'!$G:$G,'Controle diario'!$A:$A,VLOOKUP('Resumo mensal de despesas caixa'!L$3,'Base das contas'!$E$2:$F$12,2,0),'Controle diario'!$D:$D,'Resumo mensal de despesas caixa'!$C47)</f>
        <v>0</v>
      </c>
      <c r="M47" s="145">
        <f>SUMIFS('Controle diario'!$G:$G,'Controle diario'!$A:$A,VLOOKUP('Resumo mensal de despesas caixa'!M$3,'Base das contas'!$E$2:$F$12,2,0),'Controle diario'!$D:$D,'Resumo mensal de despesas caixa'!$C47)</f>
        <v>0</v>
      </c>
      <c r="N47" s="145">
        <f>SUMIFS('Controle diario'!$G:$G,'Controle diario'!$A:$A,VLOOKUP('Resumo mensal de despesas caixa'!N$3,'Base das contas'!$E$2:$F$12,2,0),'Controle diario'!$D:$D,'Resumo mensal de despesas caixa'!$C47)</f>
        <v>0</v>
      </c>
      <c r="O47" s="145">
        <f>SUMIFS('Controle diario'!$G:$G,'Controle diario'!$A:$A,VLOOKUP('Resumo mensal de despesas caixa'!O$3,'Base das contas'!$E$2:$F$12,2,0),'Controle diario'!$D:$D,'Resumo mensal de despesas caixa'!$C47)</f>
        <v>0</v>
      </c>
    </row>
    <row r="48" spans="1:15" x14ac:dyDescent="0.25">
      <c r="A48" s="92">
        <v>34</v>
      </c>
      <c r="B48" s="141" t="s">
        <v>155</v>
      </c>
      <c r="C48" s="136" t="str">
        <f t="shared" si="2"/>
        <v>34 - MANUTENCAO CARRO</v>
      </c>
      <c r="D48" s="145">
        <f>SUMIFS('Controle diario'!$G:$G,'Controle diario'!$A:$A,VLOOKUP('Resumo mensal de despesas caixa'!D$3,'Base das contas'!$E$2:$F$12,2,0),'Controle diario'!$D:$D,'Resumo mensal de despesas caixa'!$C48)</f>
        <v>0</v>
      </c>
      <c r="E48" s="145">
        <f>SUMIFS('Controle diario'!$G:$G,'Controle diario'!$A:$A,VLOOKUP('Resumo mensal de despesas caixa'!$E$3,'Base das contas'!$E$2:$F$12,2,0),'Controle diario'!$D:$D,'Resumo mensal de despesas caixa'!$C48)</f>
        <v>0</v>
      </c>
      <c r="F48" s="145">
        <f>SUMIFS('Controle diario'!$G:$G,'Controle diario'!$A:$A,VLOOKUP('Resumo mensal de despesas caixa'!F$3,'Base das contas'!$E$2:$F$12,2,0),'Controle diario'!$D:$D,'Resumo mensal de despesas caixa'!$C48)</f>
        <v>0</v>
      </c>
      <c r="G48" s="145">
        <f>SUMIFS('Controle diario'!$G:$G,'Controle diario'!$A:$A,VLOOKUP('Resumo mensal de despesas caixa'!G$3,'Base das contas'!$E$2:$F$12,2,0),'Controle diario'!$D:$D,'Resumo mensal de despesas caixa'!$C48)</f>
        <v>0</v>
      </c>
      <c r="H48" s="145">
        <f>SUMIFS('Controle diario'!$G:$G,'Controle diario'!$A:$A,VLOOKUP('Resumo mensal de despesas caixa'!H$3,'Base das contas'!$E$2:$F$12,2,0),'Controle diario'!$D:$D,'Resumo mensal de despesas caixa'!$C48)</f>
        <v>0</v>
      </c>
      <c r="I48" s="145">
        <f>SUMIFS('Controle diario'!$G:$G,'Controle diario'!$A:$A,VLOOKUP('Resumo mensal de despesas caixa'!I$3,'Base das contas'!$E$2:$F$12,2,0),'Controle diario'!$D:$D,'Resumo mensal de despesas caixa'!$C48)</f>
        <v>0</v>
      </c>
      <c r="J48" s="145">
        <f>SUMIFS('Controle diario'!$G:$G,'Controle diario'!$A:$A,VLOOKUP('Resumo mensal de despesas caixa'!J$3,'Base das contas'!$E$2:$F$12,2,0),'Controle diario'!$D:$D,'Resumo mensal de despesas caixa'!$C48)</f>
        <v>0</v>
      </c>
      <c r="K48" s="145">
        <f>SUMIFS('Controle diario'!$G:$G,'Controle diario'!$A:$A,VLOOKUP('Resumo mensal de despesas caixa'!K$3,'Base das contas'!$E$2:$F$12,2,0),'Controle diario'!$D:$D,'Resumo mensal de despesas caixa'!$C48)</f>
        <v>0</v>
      </c>
      <c r="L48" s="145">
        <f>SUMIFS('Controle diario'!$G:$G,'Controle diario'!$A:$A,VLOOKUP('Resumo mensal de despesas caixa'!L$3,'Base das contas'!$E$2:$F$12,2,0),'Controle diario'!$D:$D,'Resumo mensal de despesas caixa'!$C48)</f>
        <v>0</v>
      </c>
      <c r="M48" s="145">
        <f>SUMIFS('Controle diario'!$G:$G,'Controle diario'!$A:$A,VLOOKUP('Resumo mensal de despesas caixa'!M$3,'Base das contas'!$E$2:$F$12,2,0),'Controle diario'!$D:$D,'Resumo mensal de despesas caixa'!$C48)</f>
        <v>0</v>
      </c>
      <c r="N48" s="145">
        <f>SUMIFS('Controle diario'!$G:$G,'Controle diario'!$A:$A,VLOOKUP('Resumo mensal de despesas caixa'!N$3,'Base das contas'!$E$2:$F$12,2,0),'Controle diario'!$D:$D,'Resumo mensal de despesas caixa'!$C48)</f>
        <v>0</v>
      </c>
      <c r="O48" s="145">
        <f>SUMIFS('Controle diario'!$G:$G,'Controle diario'!$A:$A,VLOOKUP('Resumo mensal de despesas caixa'!O$3,'Base das contas'!$E$2:$F$12,2,0),'Controle diario'!$D:$D,'Resumo mensal de despesas caixa'!$C48)</f>
        <v>0</v>
      </c>
    </row>
    <row r="49" spans="1:15" x14ac:dyDescent="0.25">
      <c r="A49" s="92">
        <v>35</v>
      </c>
      <c r="B49" s="141" t="s">
        <v>156</v>
      </c>
      <c r="C49" s="136" t="str">
        <f t="shared" si="2"/>
        <v>35 - GASOLINA VIAGEM</v>
      </c>
      <c r="D49" s="145">
        <f>SUMIFS('Controle diario'!$G:$G,'Controle diario'!$A:$A,VLOOKUP('Resumo mensal de despesas caixa'!D$3,'Base das contas'!$E$2:$F$12,2,0),'Controle diario'!$D:$D,'Resumo mensal de despesas caixa'!$C49)</f>
        <v>0</v>
      </c>
      <c r="E49" s="145">
        <f>SUMIFS('Controle diario'!$G:$G,'Controle diario'!$A:$A,VLOOKUP('Resumo mensal de despesas caixa'!$E$3,'Base das contas'!$E$2:$F$12,2,0),'Controle diario'!$D:$D,'Resumo mensal de despesas caixa'!$C49)</f>
        <v>0</v>
      </c>
      <c r="F49" s="145">
        <f>SUMIFS('Controle diario'!$G:$G,'Controle diario'!$A:$A,VLOOKUP('Resumo mensal de despesas caixa'!F$3,'Base das contas'!$E$2:$F$12,2,0),'Controle diario'!$D:$D,'Resumo mensal de despesas caixa'!$C49)</f>
        <v>0</v>
      </c>
      <c r="G49" s="145">
        <f>SUMIFS('Controle diario'!$G:$G,'Controle diario'!$A:$A,VLOOKUP('Resumo mensal de despesas caixa'!G$3,'Base das contas'!$E$2:$F$12,2,0),'Controle diario'!$D:$D,'Resumo mensal de despesas caixa'!$C49)</f>
        <v>0</v>
      </c>
      <c r="H49" s="145">
        <f>SUMIFS('Controle diario'!$G:$G,'Controle diario'!$A:$A,VLOOKUP('Resumo mensal de despesas caixa'!H$3,'Base das contas'!$E$2:$F$12,2,0),'Controle diario'!$D:$D,'Resumo mensal de despesas caixa'!$C49)</f>
        <v>0</v>
      </c>
      <c r="I49" s="145">
        <f>SUMIFS('Controle diario'!$G:$G,'Controle diario'!$A:$A,VLOOKUP('Resumo mensal de despesas caixa'!I$3,'Base das contas'!$E$2:$F$12,2,0),'Controle diario'!$D:$D,'Resumo mensal de despesas caixa'!$C49)</f>
        <v>0</v>
      </c>
      <c r="J49" s="145">
        <f>SUMIFS('Controle diario'!$G:$G,'Controle diario'!$A:$A,VLOOKUP('Resumo mensal de despesas caixa'!J$3,'Base das contas'!$E$2:$F$12,2,0),'Controle diario'!$D:$D,'Resumo mensal de despesas caixa'!$C49)</f>
        <v>0</v>
      </c>
      <c r="K49" s="145">
        <f>SUMIFS('Controle diario'!$G:$G,'Controle diario'!$A:$A,VLOOKUP('Resumo mensal de despesas caixa'!K$3,'Base das contas'!$E$2:$F$12,2,0),'Controle diario'!$D:$D,'Resumo mensal de despesas caixa'!$C49)</f>
        <v>0</v>
      </c>
      <c r="L49" s="145">
        <f>SUMIFS('Controle diario'!$G:$G,'Controle diario'!$A:$A,VLOOKUP('Resumo mensal de despesas caixa'!L$3,'Base das contas'!$E$2:$F$12,2,0),'Controle diario'!$D:$D,'Resumo mensal de despesas caixa'!$C49)</f>
        <v>0</v>
      </c>
      <c r="M49" s="145">
        <f>SUMIFS('Controle diario'!$G:$G,'Controle diario'!$A:$A,VLOOKUP('Resumo mensal de despesas caixa'!M$3,'Base das contas'!$E$2:$F$12,2,0),'Controle diario'!$D:$D,'Resumo mensal de despesas caixa'!$C49)</f>
        <v>0</v>
      </c>
      <c r="N49" s="145">
        <f>SUMIFS('Controle diario'!$G:$G,'Controle diario'!$A:$A,VLOOKUP('Resumo mensal de despesas caixa'!N$3,'Base das contas'!$E$2:$F$12,2,0),'Controle diario'!$D:$D,'Resumo mensal de despesas caixa'!$C49)</f>
        <v>0</v>
      </c>
      <c r="O49" s="145">
        <f>SUMIFS('Controle diario'!$G:$G,'Controle diario'!$A:$A,VLOOKUP('Resumo mensal de despesas caixa'!O$3,'Base das contas'!$E$2:$F$12,2,0),'Controle diario'!$D:$D,'Resumo mensal de despesas caixa'!$C49)</f>
        <v>0</v>
      </c>
    </row>
    <row r="50" spans="1:15" x14ac:dyDescent="0.25">
      <c r="A50" s="92">
        <v>36</v>
      </c>
      <c r="B50" s="141" t="s">
        <v>158</v>
      </c>
      <c r="C50" s="136" t="str">
        <f t="shared" si="2"/>
        <v>36 - LAZER</v>
      </c>
      <c r="D50" s="145">
        <f>SUMIFS('Controle diario'!$G:$G,'Controle diario'!$A:$A,VLOOKUP('Resumo mensal de despesas caixa'!D$3,'Base das contas'!$E$2:$F$12,2,0),'Controle diario'!$D:$D,'Resumo mensal de despesas caixa'!$C50)</f>
        <v>0</v>
      </c>
      <c r="E50" s="145">
        <f>SUMIFS('Controle diario'!$G:$G,'Controle diario'!$A:$A,VLOOKUP('Resumo mensal de despesas caixa'!$E$3,'Base das contas'!$E$2:$F$12,2,0),'Controle diario'!$D:$D,'Resumo mensal de despesas caixa'!$C50)</f>
        <v>0</v>
      </c>
      <c r="F50" s="145">
        <f>SUMIFS('Controle diario'!$G:$G,'Controle diario'!$A:$A,VLOOKUP('Resumo mensal de despesas caixa'!F$3,'Base das contas'!$E$2:$F$12,2,0),'Controle diario'!$D:$D,'Resumo mensal de despesas caixa'!$C50)</f>
        <v>0</v>
      </c>
      <c r="G50" s="145">
        <f>SUMIFS('Controle diario'!$G:$G,'Controle diario'!$A:$A,VLOOKUP('Resumo mensal de despesas caixa'!G$3,'Base das contas'!$E$2:$F$12,2,0),'Controle diario'!$D:$D,'Resumo mensal de despesas caixa'!$C50)</f>
        <v>0</v>
      </c>
      <c r="H50" s="145">
        <f>SUMIFS('Controle diario'!$G:$G,'Controle diario'!$A:$A,VLOOKUP('Resumo mensal de despesas caixa'!H$3,'Base das contas'!$E$2:$F$12,2,0),'Controle diario'!$D:$D,'Resumo mensal de despesas caixa'!$C50)</f>
        <v>0</v>
      </c>
      <c r="I50" s="145">
        <f>SUMIFS('Controle diario'!$G:$G,'Controle diario'!$A:$A,VLOOKUP('Resumo mensal de despesas caixa'!I$3,'Base das contas'!$E$2:$F$12,2,0),'Controle diario'!$D:$D,'Resumo mensal de despesas caixa'!$C50)</f>
        <v>0</v>
      </c>
      <c r="J50" s="145">
        <f>SUMIFS('Controle diario'!$G:$G,'Controle diario'!$A:$A,VLOOKUP('Resumo mensal de despesas caixa'!J$3,'Base das contas'!$E$2:$F$12,2,0),'Controle diario'!$D:$D,'Resumo mensal de despesas caixa'!$C50)</f>
        <v>0</v>
      </c>
      <c r="K50" s="145">
        <f>SUMIFS('Controle diario'!$G:$G,'Controle diario'!$A:$A,VLOOKUP('Resumo mensal de despesas caixa'!K$3,'Base das contas'!$E$2:$F$12,2,0),'Controle diario'!$D:$D,'Resumo mensal de despesas caixa'!$C50)</f>
        <v>0</v>
      </c>
      <c r="L50" s="145">
        <f>SUMIFS('Controle diario'!$G:$G,'Controle diario'!$A:$A,VLOOKUP('Resumo mensal de despesas caixa'!L$3,'Base das contas'!$E$2:$F$12,2,0),'Controle diario'!$D:$D,'Resumo mensal de despesas caixa'!$C50)</f>
        <v>0</v>
      </c>
      <c r="M50" s="145">
        <f>SUMIFS('Controle diario'!$G:$G,'Controle diario'!$A:$A,VLOOKUP('Resumo mensal de despesas caixa'!M$3,'Base das contas'!$E$2:$F$12,2,0),'Controle diario'!$D:$D,'Resumo mensal de despesas caixa'!$C50)</f>
        <v>0</v>
      </c>
      <c r="N50" s="145">
        <f>SUMIFS('Controle diario'!$G:$G,'Controle diario'!$A:$A,VLOOKUP('Resumo mensal de despesas caixa'!N$3,'Base das contas'!$E$2:$F$12,2,0),'Controle diario'!$D:$D,'Resumo mensal de despesas caixa'!$C50)</f>
        <v>0</v>
      </c>
      <c r="O50" s="145">
        <f>SUMIFS('Controle diario'!$G:$G,'Controle diario'!$A:$A,VLOOKUP('Resumo mensal de despesas caixa'!O$3,'Base das contas'!$E$2:$F$12,2,0),'Controle diario'!$D:$D,'Resumo mensal de despesas caixa'!$C50)</f>
        <v>0</v>
      </c>
    </row>
    <row r="51" spans="1:15" x14ac:dyDescent="0.25">
      <c r="A51" s="92">
        <v>37</v>
      </c>
      <c r="B51" s="141" t="s">
        <v>159</v>
      </c>
      <c r="C51" s="136" t="str">
        <f t="shared" si="2"/>
        <v>37 - LOJAS</v>
      </c>
      <c r="D51" s="145">
        <f>SUMIFS('Controle diario'!$G:$G,'Controle diario'!$A:$A,VLOOKUP('Resumo mensal de despesas caixa'!D$3,'Base das contas'!$E$2:$F$12,2,0),'Controle diario'!$D:$D,'Resumo mensal de despesas caixa'!$C51)</f>
        <v>0</v>
      </c>
      <c r="E51" s="145">
        <f>SUMIFS('Controle diario'!$G:$G,'Controle diario'!$A:$A,VLOOKUP('Resumo mensal de despesas caixa'!$E$3,'Base das contas'!$E$2:$F$12,2,0),'Controle diario'!$D:$D,'Resumo mensal de despesas caixa'!$C51)</f>
        <v>0</v>
      </c>
      <c r="F51" s="145">
        <f>SUMIFS('Controle diario'!$G:$G,'Controle diario'!$A:$A,VLOOKUP('Resumo mensal de despesas caixa'!F$3,'Base das contas'!$E$2:$F$12,2,0),'Controle diario'!$D:$D,'Resumo mensal de despesas caixa'!$C51)</f>
        <v>0</v>
      </c>
      <c r="G51" s="145">
        <f>SUMIFS('Controle diario'!$G:$G,'Controle diario'!$A:$A,VLOOKUP('Resumo mensal de despesas caixa'!G$3,'Base das contas'!$E$2:$F$12,2,0),'Controle diario'!$D:$D,'Resumo mensal de despesas caixa'!$C51)</f>
        <v>0</v>
      </c>
      <c r="H51" s="145">
        <f>SUMIFS('Controle diario'!$G:$G,'Controle diario'!$A:$A,VLOOKUP('Resumo mensal de despesas caixa'!H$3,'Base das contas'!$E$2:$F$12,2,0),'Controle diario'!$D:$D,'Resumo mensal de despesas caixa'!$C51)</f>
        <v>0</v>
      </c>
      <c r="I51" s="145">
        <f>SUMIFS('Controle diario'!$G:$G,'Controle diario'!$A:$A,VLOOKUP('Resumo mensal de despesas caixa'!I$3,'Base das contas'!$E$2:$F$12,2,0),'Controle diario'!$D:$D,'Resumo mensal de despesas caixa'!$C51)</f>
        <v>0</v>
      </c>
      <c r="J51" s="145">
        <f>SUMIFS('Controle diario'!$G:$G,'Controle diario'!$A:$A,VLOOKUP('Resumo mensal de despesas caixa'!J$3,'Base das contas'!$E$2:$F$12,2,0),'Controle diario'!$D:$D,'Resumo mensal de despesas caixa'!$C51)</f>
        <v>0</v>
      </c>
      <c r="K51" s="145">
        <f>SUMIFS('Controle diario'!$G:$G,'Controle diario'!$A:$A,VLOOKUP('Resumo mensal de despesas caixa'!K$3,'Base das contas'!$E$2:$F$12,2,0),'Controle diario'!$D:$D,'Resumo mensal de despesas caixa'!$C51)</f>
        <v>0</v>
      </c>
      <c r="L51" s="145">
        <f>SUMIFS('Controle diario'!$G:$G,'Controle diario'!$A:$A,VLOOKUP('Resumo mensal de despesas caixa'!L$3,'Base das contas'!$E$2:$F$12,2,0),'Controle diario'!$D:$D,'Resumo mensal de despesas caixa'!$C51)</f>
        <v>0</v>
      </c>
      <c r="M51" s="145">
        <f>SUMIFS('Controle diario'!$G:$G,'Controle diario'!$A:$A,VLOOKUP('Resumo mensal de despesas caixa'!M$3,'Base das contas'!$E$2:$F$12,2,0),'Controle diario'!$D:$D,'Resumo mensal de despesas caixa'!$C51)</f>
        <v>0</v>
      </c>
      <c r="N51" s="145">
        <f>SUMIFS('Controle diario'!$G:$G,'Controle diario'!$A:$A,VLOOKUP('Resumo mensal de despesas caixa'!N$3,'Base das contas'!$E$2:$F$12,2,0),'Controle diario'!$D:$D,'Resumo mensal de despesas caixa'!$C51)</f>
        <v>0</v>
      </c>
      <c r="O51" s="145">
        <f>SUMIFS('Controle diario'!$G:$G,'Controle diario'!$A:$A,VLOOKUP('Resumo mensal de despesas caixa'!O$3,'Base das contas'!$E$2:$F$12,2,0),'Controle diario'!$D:$D,'Resumo mensal de despesas caixa'!$C51)</f>
        <v>0</v>
      </c>
    </row>
    <row r="52" spans="1:15" x14ac:dyDescent="0.25">
      <c r="A52" s="154"/>
      <c r="B52" s="155" t="s">
        <v>210</v>
      </c>
      <c r="C52" s="152" t="s">
        <v>212</v>
      </c>
      <c r="D52" s="153">
        <f t="shared" ref="D52:O52" si="3">SUM(D15:D51)</f>
        <v>0</v>
      </c>
      <c r="E52" s="153">
        <f t="shared" si="3"/>
        <v>0</v>
      </c>
      <c r="F52" s="153">
        <f t="shared" si="3"/>
        <v>0</v>
      </c>
      <c r="G52" s="153">
        <f t="shared" si="3"/>
        <v>0</v>
      </c>
      <c r="H52" s="153">
        <f t="shared" si="3"/>
        <v>0</v>
      </c>
      <c r="I52" s="153">
        <f t="shared" si="3"/>
        <v>0</v>
      </c>
      <c r="J52" s="153">
        <f t="shared" si="3"/>
        <v>0</v>
      </c>
      <c r="K52" s="153">
        <f t="shared" si="3"/>
        <v>0</v>
      </c>
      <c r="L52" s="153">
        <f t="shared" si="3"/>
        <v>0</v>
      </c>
      <c r="M52" s="153">
        <f t="shared" si="3"/>
        <v>0</v>
      </c>
      <c r="N52" s="153">
        <f t="shared" si="3"/>
        <v>0</v>
      </c>
      <c r="O52" s="153">
        <f t="shared" si="3"/>
        <v>0</v>
      </c>
    </row>
    <row r="53" spans="1:15" ht="15.75" x14ac:dyDescent="0.25">
      <c r="A53" s="154"/>
      <c r="B53" s="154"/>
      <c r="C53" s="156" t="s">
        <v>119</v>
      </c>
      <c r="D53" s="157">
        <f t="shared" ref="D53:O53" si="4">D11-D52</f>
        <v>0</v>
      </c>
      <c r="E53" s="157">
        <f t="shared" si="4"/>
        <v>7959.4</v>
      </c>
      <c r="F53" s="157">
        <f t="shared" si="4"/>
        <v>0</v>
      </c>
      <c r="G53" s="157">
        <f t="shared" si="4"/>
        <v>0</v>
      </c>
      <c r="H53" s="157">
        <f t="shared" si="4"/>
        <v>0</v>
      </c>
      <c r="I53" s="157">
        <f t="shared" si="4"/>
        <v>0</v>
      </c>
      <c r="J53" s="157">
        <f t="shared" si="4"/>
        <v>0</v>
      </c>
      <c r="K53" s="157">
        <f t="shared" si="4"/>
        <v>0</v>
      </c>
      <c r="L53" s="157">
        <f t="shared" si="4"/>
        <v>0</v>
      </c>
      <c r="M53" s="157">
        <f t="shared" si="4"/>
        <v>0</v>
      </c>
      <c r="N53" s="157">
        <f t="shared" si="4"/>
        <v>0</v>
      </c>
      <c r="O53" s="157">
        <f t="shared" si="4"/>
        <v>0</v>
      </c>
    </row>
  </sheetData>
  <mergeCells count="3">
    <mergeCell ref="B1:O1"/>
    <mergeCell ref="B2:O2"/>
    <mergeCell ref="B13:O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Fluxo de caixa 1 semestre</vt:lpstr>
      <vt:lpstr>fluxo de caixa 2 semestre</vt:lpstr>
      <vt:lpstr>CONTAS A RECEBER</vt:lpstr>
      <vt:lpstr>CONTAS A PAGAR</vt:lpstr>
      <vt:lpstr>Base das contas</vt:lpstr>
      <vt:lpstr>Controle diario</vt:lpstr>
      <vt:lpstr>Relatorio diario caixa</vt:lpstr>
      <vt:lpstr>Resumo mensal de despesas caixa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joao.persico</dc:creator>
  <cp:lastModifiedBy>RH</cp:lastModifiedBy>
  <cp:lastPrinted>2022-01-12T21:29:55Z</cp:lastPrinted>
  <dcterms:created xsi:type="dcterms:W3CDTF">2011-09-16T20:06:25Z</dcterms:created>
  <dcterms:modified xsi:type="dcterms:W3CDTF">2022-01-16T20:24:12Z</dcterms:modified>
</cp:coreProperties>
</file>