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ISE\"/>
    </mc:Choice>
  </mc:AlternateContent>
  <bookViews>
    <workbookView xWindow="0" yWindow="0" windowWidth="16000" windowHeight="5550" firstSheet="5" activeTab="8"/>
  </bookViews>
  <sheets>
    <sheet name="Julho" sheetId="2" r:id="rId1"/>
    <sheet name="Agosto" sheetId="3" r:id="rId2"/>
    <sheet name="Setembro" sheetId="4" r:id="rId3"/>
    <sheet name="Outubro" sheetId="6" r:id="rId4"/>
    <sheet name="NOVEMBRO" sheetId="7" r:id="rId5"/>
    <sheet name="DEZEMBRO" sheetId="8" r:id="rId6"/>
    <sheet name="JANEIRO 2015" sheetId="9" r:id="rId7"/>
    <sheet name="FEVEREIRO 2015" sheetId="10" r:id="rId8"/>
    <sheet name="MARÇO 2015" sheetId="11" r:id="rId9"/>
  </sheets>
  <definedNames>
    <definedName name="_xlnm.Print_Area" localSheetId="6">'JANEIRO 2015'!$A$1:$U$70</definedName>
    <definedName name="_xlnm.Print_Area" localSheetId="0">Julho!$A$1:$U$57</definedName>
    <definedName name="_xlnm.Print_Area" localSheetId="3">Outubro!$A$1:$V$41</definedName>
  </definedNames>
  <calcPr calcId="152511"/>
</workbook>
</file>

<file path=xl/calcChain.xml><?xml version="1.0" encoding="utf-8"?>
<calcChain xmlns="http://schemas.openxmlformats.org/spreadsheetml/2006/main">
  <c r="O50" i="10" l="1"/>
  <c r="J63" i="10"/>
  <c r="E69" i="10"/>
  <c r="E49" i="10"/>
  <c r="D7" i="11"/>
  <c r="O70" i="11"/>
  <c r="T69" i="11"/>
  <c r="O69" i="11"/>
  <c r="O68" i="11"/>
  <c r="E68" i="11"/>
  <c r="H65" i="11"/>
  <c r="J63" i="11"/>
  <c r="E63" i="11"/>
  <c r="H55" i="11" s="1"/>
  <c r="T62" i="11"/>
  <c r="O62" i="11"/>
  <c r="E62" i="11"/>
  <c r="O61" i="11"/>
  <c r="O60" i="11"/>
  <c r="J58" i="11"/>
  <c r="J53" i="11"/>
  <c r="E53" i="11"/>
  <c r="J52" i="11"/>
  <c r="J51" i="11"/>
  <c r="E51" i="11"/>
  <c r="O50" i="11"/>
  <c r="J50" i="11"/>
  <c r="E49" i="11"/>
  <c r="J48" i="11"/>
  <c r="E48" i="11"/>
  <c r="H44" i="11" s="1"/>
  <c r="J47" i="11"/>
  <c r="E47" i="11"/>
  <c r="B41" i="11"/>
  <c r="B37" i="11"/>
  <c r="T33" i="11"/>
  <c r="B33" i="11"/>
  <c r="B28" i="11"/>
  <c r="G5" i="11" s="1"/>
  <c r="B23" i="11"/>
  <c r="B19" i="11"/>
  <c r="B15" i="11"/>
  <c r="L11" i="11"/>
  <c r="B11" i="11"/>
  <c r="E5" i="11" s="1"/>
  <c r="B7" i="11"/>
  <c r="C5" i="11"/>
  <c r="I3" i="11"/>
  <c r="C3" i="11" l="1"/>
  <c r="O5" i="11" s="1"/>
  <c r="S5" i="11" s="1"/>
  <c r="O70" i="10" l="1"/>
  <c r="T69" i="10"/>
  <c r="O69" i="10"/>
  <c r="O68" i="10"/>
  <c r="E68" i="10"/>
  <c r="E63" i="10"/>
  <c r="T62" i="10"/>
  <c r="O62" i="10"/>
  <c r="E62" i="10"/>
  <c r="O61" i="10"/>
  <c r="J58" i="10"/>
  <c r="H55" i="10"/>
  <c r="J53" i="10"/>
  <c r="E53" i="10"/>
  <c r="J52" i="10"/>
  <c r="J51" i="10"/>
  <c r="E51" i="10"/>
  <c r="J50" i="10"/>
  <c r="J48" i="10"/>
  <c r="E48" i="10"/>
  <c r="J47" i="10"/>
  <c r="E47" i="10"/>
  <c r="B41" i="10"/>
  <c r="B37" i="10"/>
  <c r="T33" i="10"/>
  <c r="B33" i="10" s="1"/>
  <c r="B28" i="10"/>
  <c r="B23" i="10"/>
  <c r="B19" i="10"/>
  <c r="B15" i="10"/>
  <c r="L11" i="10"/>
  <c r="B11" i="10" s="1"/>
  <c r="B7" i="10"/>
  <c r="I3" i="10"/>
  <c r="G5" i="10" l="1"/>
  <c r="H44" i="10"/>
  <c r="H65" i="10"/>
  <c r="C5" i="10"/>
  <c r="E5" i="10"/>
  <c r="E5" i="9"/>
  <c r="C3" i="9"/>
  <c r="O5" i="9"/>
  <c r="C3" i="10" l="1"/>
  <c r="O5" i="10" s="1"/>
  <c r="S5" i="10" s="1"/>
  <c r="J47" i="9"/>
  <c r="T62" i="9"/>
  <c r="E68" i="9" l="1"/>
  <c r="O70" i="9"/>
  <c r="J63" i="9"/>
  <c r="O62" i="9"/>
  <c r="L11" i="9"/>
  <c r="D7" i="9"/>
  <c r="T33" i="9"/>
  <c r="B33" i="9"/>
  <c r="B7" i="9"/>
  <c r="I3" i="9"/>
  <c r="O61" i="9" l="1"/>
  <c r="E63" i="9"/>
  <c r="O60" i="9" l="1"/>
  <c r="E53" i="9"/>
  <c r="T69" i="9"/>
  <c r="J58" i="9"/>
  <c r="O69" i="9"/>
  <c r="E62" i="9"/>
  <c r="O68" i="9"/>
  <c r="H65" i="9" s="1"/>
  <c r="E49" i="9"/>
  <c r="E48" i="9"/>
  <c r="E51" i="9"/>
  <c r="E47" i="9"/>
  <c r="H55" i="9" l="1"/>
  <c r="O50" i="9"/>
  <c r="J53" i="9"/>
  <c r="J52" i="9"/>
  <c r="J51" i="9"/>
  <c r="J50" i="9"/>
  <c r="J48" i="9"/>
  <c r="H44" i="9" l="1"/>
  <c r="B15" i="9"/>
  <c r="B11" i="9"/>
  <c r="B23" i="9"/>
  <c r="B28" i="9"/>
  <c r="B37" i="9"/>
  <c r="B41" i="9"/>
  <c r="G5" i="9" l="1"/>
  <c r="B19" i="9"/>
  <c r="C5" i="9" l="1"/>
  <c r="B7" i="7"/>
  <c r="B11" i="7"/>
  <c r="B42" i="8"/>
  <c r="B34" i="8"/>
  <c r="B30" i="8"/>
  <c r="V29" i="8"/>
  <c r="T29" i="8"/>
  <c r="R29" i="8"/>
  <c r="P29" i="8"/>
  <c r="N29" i="8"/>
  <c r="L29" i="8"/>
  <c r="J29" i="8"/>
  <c r="H29" i="8"/>
  <c r="F29" i="8"/>
  <c r="B25" i="8"/>
  <c r="B20" i="8"/>
  <c r="B16" i="8"/>
  <c r="B11" i="8"/>
  <c r="I1" i="8" s="1"/>
  <c r="B7" i="8"/>
  <c r="B3" i="8"/>
  <c r="S5" i="9" l="1"/>
  <c r="F1" i="7"/>
  <c r="W44" i="7"/>
  <c r="F1" i="8"/>
  <c r="C1" i="8"/>
  <c r="L1" i="8" l="1"/>
  <c r="T1" i="8" s="1"/>
  <c r="B34" i="7" l="1"/>
  <c r="B20" i="7"/>
  <c r="B42" i="7"/>
  <c r="B30" i="7"/>
  <c r="V29" i="7"/>
  <c r="T29" i="7"/>
  <c r="R29" i="7"/>
  <c r="P29" i="7"/>
  <c r="N29" i="7"/>
  <c r="L29" i="7"/>
  <c r="J29" i="7"/>
  <c r="H29" i="7"/>
  <c r="F29" i="7"/>
  <c r="B25" i="7"/>
  <c r="B16" i="7"/>
  <c r="B3" i="7"/>
  <c r="C1" i="7" l="1"/>
  <c r="I1" i="7"/>
  <c r="B3" i="6"/>
  <c r="B11" i="6"/>
  <c r="B32" i="6"/>
  <c r="B24" i="6"/>
  <c r="B20" i="6"/>
  <c r="B39" i="6"/>
  <c r="B29" i="6"/>
  <c r="V28" i="6"/>
  <c r="T28" i="6"/>
  <c r="R28" i="6"/>
  <c r="P28" i="6"/>
  <c r="N28" i="6"/>
  <c r="L28" i="6"/>
  <c r="J28" i="6"/>
  <c r="H28" i="6"/>
  <c r="F28" i="6"/>
  <c r="B16" i="6"/>
  <c r="B7" i="6"/>
  <c r="I1" i="6" l="1"/>
  <c r="C1" i="6"/>
  <c r="L1" i="7"/>
  <c r="T1" i="7" s="1"/>
  <c r="L1" i="6"/>
  <c r="T1" i="6" s="1"/>
  <c r="F1" i="6"/>
  <c r="Q2" i="4"/>
  <c r="N2" i="4"/>
  <c r="K2" i="4"/>
  <c r="U34" i="4"/>
  <c r="S34" i="4"/>
  <c r="Q34" i="4"/>
  <c r="O34" i="4"/>
  <c r="M34" i="4"/>
  <c r="K34" i="4"/>
  <c r="I34" i="4"/>
  <c r="G34" i="4"/>
  <c r="E34" i="4"/>
  <c r="C34" i="4"/>
  <c r="U19" i="4"/>
  <c r="S19" i="4"/>
  <c r="Q19" i="4"/>
  <c r="O19" i="4"/>
  <c r="M19" i="4"/>
  <c r="K19" i="4"/>
  <c r="I19" i="4"/>
  <c r="G19" i="4"/>
  <c r="E19" i="4"/>
  <c r="C19" i="4"/>
  <c r="U3" i="4"/>
  <c r="S3" i="4"/>
  <c r="Q3" i="4"/>
  <c r="O3" i="4"/>
  <c r="M3" i="4"/>
  <c r="K3" i="4"/>
  <c r="I3" i="4"/>
  <c r="G3" i="4"/>
  <c r="E3" i="4"/>
  <c r="C3" i="4"/>
  <c r="T2" i="4" l="1"/>
  <c r="K2" i="2"/>
  <c r="I2" i="2"/>
  <c r="G2" i="2"/>
  <c r="E2" i="2"/>
  <c r="C2" i="2"/>
  <c r="T30" i="3" l="1"/>
  <c r="R30" i="3"/>
  <c r="P30" i="3"/>
  <c r="N30" i="3"/>
  <c r="L30" i="3"/>
  <c r="J30" i="3"/>
  <c r="H30" i="3"/>
  <c r="F30" i="3"/>
  <c r="D30" i="3"/>
  <c r="B30" i="3"/>
  <c r="T16" i="3"/>
  <c r="R16" i="3"/>
  <c r="P16" i="3"/>
  <c r="N16" i="3"/>
  <c r="L16" i="3"/>
  <c r="J16" i="3"/>
  <c r="H16" i="3"/>
  <c r="F16" i="3"/>
  <c r="D16" i="3"/>
  <c r="B16" i="3"/>
  <c r="T2" i="3"/>
  <c r="R2" i="3"/>
  <c r="P2" i="3"/>
  <c r="N2" i="3"/>
  <c r="L2" i="3"/>
  <c r="J2" i="3"/>
  <c r="H2" i="3"/>
  <c r="F2" i="3"/>
  <c r="D2" i="3"/>
  <c r="B2" i="3"/>
  <c r="J1" i="3"/>
  <c r="U36" i="2"/>
  <c r="S36" i="2"/>
  <c r="Q36" i="2"/>
  <c r="O36" i="2"/>
  <c r="M36" i="2"/>
  <c r="K36" i="2"/>
  <c r="I36" i="2"/>
  <c r="G36" i="2"/>
  <c r="E36" i="2"/>
  <c r="C36" i="2"/>
  <c r="U18" i="2"/>
  <c r="S18" i="2"/>
  <c r="Q18" i="2"/>
  <c r="O18" i="2"/>
  <c r="M18" i="2"/>
  <c r="K18" i="2"/>
  <c r="I18" i="2"/>
  <c r="G18" i="2"/>
  <c r="E18" i="2"/>
  <c r="C18" i="2"/>
  <c r="U2" i="2"/>
  <c r="S2" i="2"/>
  <c r="Q2" i="2"/>
  <c r="O2" i="2"/>
  <c r="M2" i="2"/>
  <c r="T1" i="2" l="1"/>
  <c r="S1" i="3"/>
</calcChain>
</file>

<file path=xl/comments1.xml><?xml version="1.0" encoding="utf-8"?>
<comments xmlns="http://schemas.openxmlformats.org/spreadsheetml/2006/main">
  <authors>
    <author>hp</author>
    <author>sony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TEMOS A PAGAR 167.794,56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OI/ EMBRATEL</t>
        </r>
      </text>
    </comment>
  </commentList>
</comments>
</file>

<file path=xl/comments2.xml><?xml version="1.0" encoding="utf-8"?>
<comments xmlns="http://schemas.openxmlformats.org/spreadsheetml/2006/main">
  <authors>
    <author>hp</author>
    <author>sony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>TEMOS A PAGAR 167.794,56</t>
        </r>
      </text>
    </comment>
    <comment ref="G21" authorId="1" shape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OI/ EMBRATEL</t>
        </r>
      </text>
    </comment>
  </commentList>
</comments>
</file>

<file path=xl/comments3.xml><?xml version="1.0" encoding="utf-8"?>
<comments xmlns="http://schemas.openxmlformats.org/spreadsheetml/2006/main">
  <authors>
    <author>hp</author>
    <author>sony</author>
  </authors>
  <commentList>
    <comment ref="M2" authorId="0" shapeId="0">
      <text>
        <r>
          <rPr>
            <b/>
            <sz val="9"/>
            <color indexed="81"/>
            <rFont val="Tahoma"/>
            <family val="2"/>
          </rPr>
          <t>TEMOS A PAGAR 167.794,56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OI/ EMBRATEL</t>
        </r>
      </text>
    </comment>
  </commentList>
</comments>
</file>

<file path=xl/comments4.xml><?xml version="1.0" encoding="utf-8"?>
<comments xmlns="http://schemas.openxmlformats.org/spreadsheetml/2006/main">
  <authors>
    <author>DENISE</author>
  </authors>
  <commentList>
    <comment ref="M22" authorId="0" shapeId="0">
      <text>
        <r>
          <rPr>
            <b/>
            <sz val="9"/>
            <color indexed="81"/>
            <rFont val="Tahoma"/>
            <family val="2"/>
          </rPr>
          <t>DENISE:</t>
        </r>
        <r>
          <rPr>
            <sz val="9"/>
            <color indexed="81"/>
            <rFont val="Tahoma"/>
            <family val="2"/>
          </rPr>
          <t xml:space="preserve">
EMP. CAIXA 125.000,00  ATÉ  27/11/16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DENISE:</t>
        </r>
        <r>
          <rPr>
            <sz val="9"/>
            <color indexed="81"/>
            <rFont val="Tahoma"/>
            <family val="2"/>
          </rPr>
          <t xml:space="preserve">
 EMP. CAIXA 75.000,00  ATÉ  14/11/15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DENISE:</t>
        </r>
        <r>
          <rPr>
            <sz val="9"/>
            <color indexed="81"/>
            <rFont val="Tahoma"/>
            <family val="2"/>
          </rPr>
          <t xml:space="preserve">
ATÉ 09/2013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DENISE:</t>
        </r>
        <r>
          <rPr>
            <sz val="9"/>
            <color indexed="81"/>
            <rFont val="Tahoma"/>
            <family val="2"/>
          </rPr>
          <t xml:space="preserve">
Volt</t>
        </r>
      </text>
    </comment>
    <comment ref="Q39" authorId="0" shapeId="0">
      <text>
        <r>
          <rPr>
            <b/>
            <sz val="9"/>
            <color indexed="81"/>
            <rFont val="Tahoma"/>
            <family val="2"/>
          </rPr>
          <t>DENISE:</t>
        </r>
        <r>
          <rPr>
            <sz val="9"/>
            <color indexed="81"/>
            <rFont val="Tahoma"/>
            <family val="2"/>
          </rPr>
          <t xml:space="preserve">
Volx
</t>
        </r>
      </text>
    </comment>
  </commentList>
</comments>
</file>

<file path=xl/comments5.xml><?xml version="1.0" encoding="utf-8"?>
<comments xmlns="http://schemas.openxmlformats.org/spreadsheetml/2006/main">
  <authors>
    <author>PC</author>
    <author>DENISE</author>
  </authors>
  <commentList>
    <comment ref="G8" authorId="0" shapeId="0">
      <text>
        <r>
          <rPr>
            <b/>
            <sz val="9"/>
            <color indexed="81"/>
            <rFont val="Segoe UI"/>
            <charset val="1"/>
          </rPr>
          <t>PC:</t>
        </r>
        <r>
          <rPr>
            <sz val="9"/>
            <color indexed="81"/>
            <rFont val="Segoe UI"/>
            <charset val="1"/>
          </rPr>
          <t xml:space="preserve">
FITA ADESIVA</t>
        </r>
      </text>
    </comment>
    <comment ref="C25" authorId="0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5* ATÉ 11/03</t>
        </r>
      </text>
    </comment>
    <comment ref="K30" authorId="1" shapeId="0">
      <text>
        <r>
          <rPr>
            <b/>
            <sz val="9"/>
            <color indexed="81"/>
            <rFont val="Tahoma"/>
            <family val="2"/>
          </rPr>
          <t>DENISE:</t>
        </r>
        <r>
          <rPr>
            <sz val="9"/>
            <color indexed="81"/>
            <rFont val="Tahoma"/>
            <family val="2"/>
          </rPr>
          <t xml:space="preserve">
ATÉ 09/2013</t>
        </r>
      </text>
    </comment>
    <comment ref="Q30" authorId="1" shapeId="0">
      <text>
        <r>
          <rPr>
            <b/>
            <sz val="9"/>
            <color indexed="81"/>
            <rFont val="Tahoma"/>
            <family val="2"/>
          </rPr>
          <t>DENISE:</t>
        </r>
        <r>
          <rPr>
            <sz val="9"/>
            <color indexed="81"/>
            <rFont val="Tahoma"/>
            <family val="2"/>
          </rPr>
          <t xml:space="preserve">
Volt</t>
        </r>
      </text>
    </comment>
    <comment ref="Q42" authorId="1" shapeId="0">
      <text>
        <r>
          <rPr>
            <b/>
            <sz val="9"/>
            <color indexed="81"/>
            <rFont val="Tahoma"/>
            <family val="2"/>
          </rPr>
          <t>DENISE:</t>
        </r>
        <r>
          <rPr>
            <sz val="9"/>
            <color indexed="81"/>
            <rFont val="Tahoma"/>
            <family val="2"/>
          </rPr>
          <t xml:space="preserve">
Volx
</t>
        </r>
      </text>
    </comment>
  </commentList>
</comments>
</file>

<file path=xl/comments6.xml><?xml version="1.0" encoding="utf-8"?>
<comments xmlns="http://schemas.openxmlformats.org/spreadsheetml/2006/main">
  <authors>
    <author>PC</author>
    <author>DENISE</author>
  </authors>
  <commentList>
    <comment ref="G8" authorId="0" shapeId="0">
      <text>
        <r>
          <rPr>
            <b/>
            <sz val="9"/>
            <color indexed="81"/>
            <rFont val="Segoe UI"/>
            <charset val="1"/>
          </rPr>
          <t>PC:</t>
        </r>
        <r>
          <rPr>
            <sz val="9"/>
            <color indexed="81"/>
            <rFont val="Segoe UI"/>
            <charset val="1"/>
          </rPr>
          <t xml:space="preserve">
FITA ADESIVA</t>
        </r>
      </text>
    </comment>
    <comment ref="C25" authorId="0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5* ATÉ 11/03</t>
        </r>
      </text>
    </comment>
    <comment ref="K30" authorId="1" shapeId="0">
      <text>
        <r>
          <rPr>
            <b/>
            <sz val="9"/>
            <color indexed="81"/>
            <rFont val="Tahoma"/>
            <family val="2"/>
          </rPr>
          <t>DENISE:</t>
        </r>
        <r>
          <rPr>
            <sz val="9"/>
            <color indexed="81"/>
            <rFont val="Tahoma"/>
            <family val="2"/>
          </rPr>
          <t xml:space="preserve">
ATÉ 09/2013</t>
        </r>
      </text>
    </comment>
    <comment ref="Q30" authorId="1" shapeId="0">
      <text>
        <r>
          <rPr>
            <b/>
            <sz val="9"/>
            <color indexed="81"/>
            <rFont val="Tahoma"/>
            <family val="2"/>
          </rPr>
          <t>DENISE:</t>
        </r>
        <r>
          <rPr>
            <sz val="9"/>
            <color indexed="81"/>
            <rFont val="Tahoma"/>
            <family val="2"/>
          </rPr>
          <t xml:space="preserve">
Volt</t>
        </r>
      </text>
    </comment>
    <comment ref="Q42" authorId="1" shapeId="0">
      <text>
        <r>
          <rPr>
            <b/>
            <sz val="9"/>
            <color indexed="81"/>
            <rFont val="Tahoma"/>
            <family val="2"/>
          </rPr>
          <t>DENISE:</t>
        </r>
        <r>
          <rPr>
            <sz val="9"/>
            <color indexed="81"/>
            <rFont val="Tahoma"/>
            <family val="2"/>
          </rPr>
          <t xml:space="preserve">
Volx
</t>
        </r>
      </text>
    </comment>
  </commentList>
</comments>
</file>

<file path=xl/comments7.xml><?xml version="1.0" encoding="utf-8"?>
<comments xmlns="http://schemas.openxmlformats.org/spreadsheetml/2006/main">
  <authors>
    <author>DENISE</author>
  </authors>
  <commentList>
    <comment ref="J63" authorId="0" shapeId="0">
      <text>
        <r>
          <rPr>
            <b/>
            <sz val="9"/>
            <color indexed="81"/>
            <rFont val="Segoe UI"/>
            <family val="2"/>
          </rPr>
          <t>DENISE:</t>
        </r>
        <r>
          <rPr>
            <sz val="9"/>
            <color indexed="81"/>
            <rFont val="Segoe UI"/>
            <family val="2"/>
          </rPr>
          <t xml:space="preserve">
Roberto Neves 240k
Luiz Eduardo 27k
Mãe: 7k
DUOMO:7,4K
Sidera:5,5k
Esquadrias:1,95k
</t>
        </r>
      </text>
    </comment>
  </commentList>
</comments>
</file>

<file path=xl/comments8.xml><?xml version="1.0" encoding="utf-8"?>
<comments xmlns="http://schemas.openxmlformats.org/spreadsheetml/2006/main">
  <authors>
    <author>DENISE</author>
  </authors>
  <commentList>
    <comment ref="J63" authorId="0" shapeId="0">
      <text>
        <r>
          <rPr>
            <b/>
            <sz val="9"/>
            <color indexed="81"/>
            <rFont val="Segoe UI"/>
            <family val="2"/>
          </rPr>
          <t>DENISE:</t>
        </r>
        <r>
          <rPr>
            <sz val="9"/>
            <color indexed="81"/>
            <rFont val="Segoe UI"/>
            <family val="2"/>
          </rPr>
          <t xml:space="preserve">
Roberto Neves 240k
Luiz Eduardo 27k
Mãe: 7k
DUOMO:7,4K
Sidera:5,5k
Esquadrias:1,95k
</t>
        </r>
      </text>
    </comment>
  </commentList>
</comments>
</file>

<file path=xl/comments9.xml><?xml version="1.0" encoding="utf-8"?>
<comments xmlns="http://schemas.openxmlformats.org/spreadsheetml/2006/main">
  <authors>
    <author>DENISE</author>
  </authors>
  <commentList>
    <comment ref="J63" authorId="0" shapeId="0">
      <text>
        <r>
          <rPr>
            <b/>
            <sz val="9"/>
            <color indexed="81"/>
            <rFont val="Segoe UI"/>
            <family val="2"/>
          </rPr>
          <t>DENISE:</t>
        </r>
        <r>
          <rPr>
            <sz val="9"/>
            <color indexed="81"/>
            <rFont val="Segoe UI"/>
            <family val="2"/>
          </rPr>
          <t xml:space="preserve">
Roberto Neves 240k
Luiz Eduardo 27k
Mãe: 7k
DUOMO:7,4K
Sidera:5,5k
Esquadrias:1,95k
</t>
        </r>
      </text>
    </comment>
  </commentList>
</comments>
</file>

<file path=xl/sharedStrings.xml><?xml version="1.0" encoding="utf-8"?>
<sst xmlns="http://schemas.openxmlformats.org/spreadsheetml/2006/main" count="1251" uniqueCount="301">
  <si>
    <t>VOLT</t>
  </si>
  <si>
    <t>VOLX</t>
  </si>
  <si>
    <t>30 e 31</t>
  </si>
  <si>
    <t>C&amp;S</t>
  </si>
  <si>
    <t>NEXTEL</t>
  </si>
  <si>
    <t xml:space="preserve">TELEFONIA </t>
  </si>
  <si>
    <t>BRALIMPIA</t>
  </si>
  <si>
    <t>LIMA &amp; PERGER</t>
  </si>
  <si>
    <t>MÁXIMA</t>
  </si>
  <si>
    <t>SOMAR</t>
  </si>
  <si>
    <t>SUPRIMAX</t>
  </si>
  <si>
    <t>GALVÃO &amp; CAT.</t>
  </si>
  <si>
    <t xml:space="preserve">PROPAPER </t>
  </si>
  <si>
    <t>UNIFORMES</t>
  </si>
  <si>
    <t>IPTU</t>
  </si>
  <si>
    <t>ADHETEC</t>
  </si>
  <si>
    <t>ICMS SAMTAI</t>
  </si>
  <si>
    <t>ÔMEGA</t>
  </si>
  <si>
    <t>SAMTAI</t>
  </si>
  <si>
    <t xml:space="preserve">IPTU </t>
  </si>
  <si>
    <t>PROPAPER</t>
  </si>
  <si>
    <t>OMEGA</t>
  </si>
  <si>
    <t>WORKTEL</t>
  </si>
  <si>
    <t>BRASPAK</t>
  </si>
  <si>
    <t>GALVAO &amp; CAT.</t>
  </si>
  <si>
    <t>FABINJECT</t>
  </si>
  <si>
    <t>BRASPACK</t>
  </si>
  <si>
    <t>NOTEBOOK</t>
  </si>
  <si>
    <t>BROFFICE</t>
  </si>
  <si>
    <t>A&amp;C INFORMATICA</t>
  </si>
  <si>
    <t>CEB</t>
  </si>
  <si>
    <t xml:space="preserve"> </t>
  </si>
  <si>
    <t>Total:</t>
  </si>
  <si>
    <t xml:space="preserve">VOLX: </t>
  </si>
  <si>
    <t>C&amp;S:</t>
  </si>
  <si>
    <t>VOLT:</t>
  </si>
  <si>
    <t>Fornec</t>
  </si>
  <si>
    <t>Bancos</t>
  </si>
  <si>
    <t>Ret. Soc.</t>
  </si>
  <si>
    <t>Impostos</t>
  </si>
  <si>
    <t>Salários</t>
  </si>
  <si>
    <t>Invest.</t>
  </si>
  <si>
    <t>Provisio</t>
  </si>
  <si>
    <t>Despesas</t>
  </si>
  <si>
    <r>
      <rPr>
        <sz val="24"/>
        <color theme="1"/>
        <rFont val="Calibri"/>
        <family val="2"/>
        <scheme val="minor"/>
      </rPr>
      <t xml:space="preserve"> KANGOO                                                                 </t>
    </r>
    <r>
      <rPr>
        <sz val="10"/>
        <color rgb="FFFF0000"/>
        <rFont val="Calibri"/>
        <family val="2"/>
        <scheme val="minor"/>
      </rPr>
      <t/>
    </r>
  </si>
  <si>
    <t xml:space="preserve">ALUG. GALPÃO </t>
  </si>
  <si>
    <t xml:space="preserve">COND. PRIME                                         </t>
  </si>
  <si>
    <t>CONSULTING CRA ATÉ 04/2015 -</t>
  </si>
  <si>
    <t>FPAG + COM.</t>
  </si>
  <si>
    <t xml:space="preserve">VIVO JEFF. ROM. RODOL. </t>
  </si>
  <si>
    <t>CARRO HB 20 DENISE</t>
  </si>
  <si>
    <t xml:space="preserve"> ASCARD ATÉ 09/2013</t>
  </si>
  <si>
    <t xml:space="preserve">PLANO DE SAÚDE CAIXA          </t>
  </si>
  <si>
    <r>
      <rPr>
        <sz val="24"/>
        <color rgb="FFFF0000"/>
        <rFont val="Calibri"/>
        <family val="2"/>
        <scheme val="minor"/>
      </rPr>
      <t xml:space="preserve"> </t>
    </r>
    <r>
      <rPr>
        <sz val="24"/>
        <color theme="1"/>
        <rFont val="Calibri"/>
        <family val="2"/>
        <scheme val="minor"/>
      </rPr>
      <t xml:space="preserve">MAN. WINTHOR </t>
    </r>
  </si>
  <si>
    <t>HOST NET VOLX</t>
  </si>
  <si>
    <t>HOST NET VOLT</t>
  </si>
  <si>
    <t xml:space="preserve">POUP RNEVES </t>
  </si>
  <si>
    <t>EMP. CAIXA 125.000,00  ATÉ  27/11/16</t>
  </si>
  <si>
    <t xml:space="preserve">SEG. GALPÃO SCIA                                </t>
  </si>
  <si>
    <t xml:space="preserve"> EMPREST. CAIXA 75.000,00  ATÉ  14/11/15</t>
  </si>
  <si>
    <t>RUBBER  ATÉ 08/2013</t>
  </si>
  <si>
    <t xml:space="preserve">COMISSÕES 1ª QUINZENA </t>
  </si>
  <si>
    <t xml:space="preserve">PARC. IMP. VOLT </t>
  </si>
  <si>
    <t>VIVO VEND. - 2.600,00</t>
  </si>
  <si>
    <t xml:space="preserve">FINANC. KANGOO </t>
  </si>
  <si>
    <t>C.CRÉD.</t>
  </si>
  <si>
    <t>DAS</t>
  </si>
  <si>
    <t>INSS</t>
  </si>
  <si>
    <t>FGTS</t>
  </si>
  <si>
    <t>PLANDO DE SAÚDE</t>
  </si>
  <si>
    <t>DSL</t>
  </si>
  <si>
    <t>GASOLINA</t>
  </si>
  <si>
    <t>MAXIMA</t>
  </si>
  <si>
    <t>UNIMAX</t>
  </si>
  <si>
    <t>ADHETECH</t>
  </si>
  <si>
    <t>ALUGUEL CARRO PAULO</t>
  </si>
  <si>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MAN. WINTHOR </t>
    </r>
  </si>
  <si>
    <t>GALVAO</t>
  </si>
  <si>
    <t>PROPÁPER</t>
  </si>
  <si>
    <t>DICEMAR</t>
  </si>
  <si>
    <t>START</t>
  </si>
  <si>
    <t>PONTAL</t>
  </si>
  <si>
    <t>ALUGUEL</t>
  </si>
  <si>
    <t>REMO COMERCIAL</t>
  </si>
  <si>
    <t>IPVA</t>
  </si>
  <si>
    <t>COBRIR CHEQUE RAFAELA</t>
  </si>
  <si>
    <t>TURISMO RAFAELA</t>
  </si>
  <si>
    <t>TROCA DE CH C/ RAFAELA</t>
  </si>
  <si>
    <t>VER ESSE CHE C/ DENISE ITAU N° 349</t>
  </si>
  <si>
    <t>VER C/ DENISECH ITAU N 350</t>
  </si>
  <si>
    <t>DARF</t>
  </si>
  <si>
    <t>ADVOGADO</t>
  </si>
  <si>
    <t>IMPOSTO</t>
  </si>
  <si>
    <t>CASA DAS FERRAMENTAS</t>
  </si>
  <si>
    <t>EMBRATEL</t>
  </si>
  <si>
    <t>TORKAL</t>
  </si>
  <si>
    <t>OI</t>
  </si>
  <si>
    <t>PARC. INSS</t>
  </si>
  <si>
    <t>PARC.ISS/PIS</t>
  </si>
  <si>
    <t>ISS ALTOS DO LAGO</t>
  </si>
  <si>
    <t>LIMA &amp;PERGHER</t>
  </si>
  <si>
    <t>KANGOO</t>
  </si>
  <si>
    <t xml:space="preserve">VIVO VEND. </t>
  </si>
  <si>
    <t>GOEDERT</t>
  </si>
  <si>
    <t>PLANO DE SAUDE</t>
  </si>
  <si>
    <t>CARTORIO</t>
  </si>
  <si>
    <r>
      <t>A</t>
    </r>
    <r>
      <rPr>
        <u/>
        <sz val="11"/>
        <color theme="1"/>
        <rFont val="Calibri"/>
        <family val="2"/>
        <scheme val="minor"/>
      </rPr>
      <t>$ C</t>
    </r>
  </si>
  <si>
    <t>PROMAT</t>
  </si>
  <si>
    <t>PIS/COFINS/CSLL</t>
  </si>
  <si>
    <t>MANUTENÇÃO DE VEICULOS</t>
  </si>
  <si>
    <t>SUPORTE TI</t>
  </si>
  <si>
    <t>JUROS BANCARIO</t>
  </si>
  <si>
    <t>FESTA  FINAL DE ANO</t>
  </si>
  <si>
    <t>DEMISSÕES</t>
  </si>
  <si>
    <t xml:space="preserve">FÉRIAS </t>
  </si>
  <si>
    <t>13° SALARIO</t>
  </si>
  <si>
    <t>VIAGENS</t>
  </si>
  <si>
    <t>TREINAMENTOS</t>
  </si>
  <si>
    <t>CARTÃO BNDES</t>
  </si>
  <si>
    <t>CONTABILIDADE</t>
  </si>
  <si>
    <t>HSBC</t>
  </si>
  <si>
    <t>GESSO</t>
  </si>
  <si>
    <t>HSBC GESSO</t>
  </si>
  <si>
    <t>METAS:   REDUÇÃO CH ESPECIAL   /   REPACTUAÇÃO BANCÁRIA  / REESTRUTURAÇÃO DE PESSOAL.</t>
  </si>
  <si>
    <t>FÉRIAS</t>
  </si>
  <si>
    <t xml:space="preserve"> MAN. WINTHOR </t>
  </si>
  <si>
    <t>volt</t>
  </si>
  <si>
    <t>volx</t>
  </si>
  <si>
    <t>consulting</t>
  </si>
  <si>
    <t>DIXIE</t>
  </si>
  <si>
    <t>PLANO DE SAÚDE</t>
  </si>
  <si>
    <t>CRA / ANUIDADE</t>
  </si>
  <si>
    <t>PLESTIN</t>
  </si>
  <si>
    <t>BETTANIN</t>
  </si>
  <si>
    <t>DIGICARD</t>
  </si>
  <si>
    <t>PC - WINTHOR</t>
  </si>
  <si>
    <t>GESSSSSSO</t>
  </si>
  <si>
    <t>CARROS</t>
  </si>
  <si>
    <t>PC</t>
  </si>
  <si>
    <t>FORNECEDOR</t>
  </si>
  <si>
    <t>CARTOES</t>
  </si>
  <si>
    <t>LUZ</t>
  </si>
  <si>
    <t>BYWER</t>
  </si>
  <si>
    <t>MAPA FLUXO DE CAIXA  09/10/14</t>
  </si>
  <si>
    <t>CRA</t>
  </si>
  <si>
    <t>LAIANE</t>
  </si>
  <si>
    <t>COPALIMPA</t>
  </si>
  <si>
    <t>IRRF</t>
  </si>
  <si>
    <t>IRPJ  PC</t>
  </si>
  <si>
    <t>ACORDO DSL</t>
  </si>
  <si>
    <t>GEDERT</t>
  </si>
  <si>
    <t>CONS.</t>
  </si>
  <si>
    <t>CONSL</t>
  </si>
  <si>
    <t>EMP CEF</t>
  </si>
  <si>
    <t>COM. 1ª Q</t>
  </si>
  <si>
    <t>HOSTNET</t>
  </si>
  <si>
    <t xml:space="preserve">KANGOO </t>
  </si>
  <si>
    <t xml:space="preserve"> HB 20 </t>
  </si>
  <si>
    <t>PC - WINT</t>
  </si>
  <si>
    <t>TURISMO</t>
  </si>
  <si>
    <t xml:space="preserve"> ASCARD PEN</t>
  </si>
  <si>
    <t xml:space="preserve"> ASCARD ULT</t>
  </si>
  <si>
    <t>PU</t>
  </si>
  <si>
    <t>MU</t>
  </si>
  <si>
    <t>GU</t>
  </si>
  <si>
    <t>DIAS</t>
  </si>
  <si>
    <t>VIVO</t>
  </si>
  <si>
    <t>Despesas:</t>
  </si>
  <si>
    <t>Receitas:</t>
  </si>
  <si>
    <t>Cons.:</t>
  </si>
  <si>
    <t>Volx:</t>
  </si>
  <si>
    <t>Volt:</t>
  </si>
  <si>
    <t>Saldo:</t>
  </si>
  <si>
    <t>RODOBM</t>
  </si>
  <si>
    <t>TORCAL</t>
  </si>
  <si>
    <t>CAESB</t>
  </si>
  <si>
    <t>PRIME COND.</t>
  </si>
  <si>
    <t>ACORDO LAIANE</t>
  </si>
  <si>
    <t>CARREFOUR DENISE</t>
  </si>
  <si>
    <t>ACORDO ROSALINO</t>
  </si>
  <si>
    <t>MAXIMA SISTEMAS</t>
  </si>
  <si>
    <t>NOT</t>
  </si>
  <si>
    <t>PARC. IMPOSTOS</t>
  </si>
  <si>
    <t>ACORDO ASCARD</t>
  </si>
  <si>
    <t>ESQUADRIA</t>
  </si>
  <si>
    <t>ACORDO TRABALHISTA</t>
  </si>
  <si>
    <t>VER DATA</t>
  </si>
  <si>
    <t>MURO          672,00</t>
  </si>
  <si>
    <t>13º SALARIO</t>
  </si>
  <si>
    <t>COMISSÃO</t>
  </si>
  <si>
    <t>GPS/FGTS</t>
  </si>
  <si>
    <t>IMPOSTOS</t>
  </si>
  <si>
    <t>TELEFONIA</t>
  </si>
  <si>
    <t>HOST NET</t>
  </si>
  <si>
    <t>FESTA FINAL DE ANO</t>
  </si>
  <si>
    <t>MANUTENÇÃO VEICULO</t>
  </si>
  <si>
    <t>EMPESTIMO BANCOS</t>
  </si>
  <si>
    <t>PLANO DE SÚDE</t>
  </si>
  <si>
    <t>PEQ URG</t>
  </si>
  <si>
    <t>MED URG</t>
  </si>
  <si>
    <t>MUIT URG</t>
  </si>
  <si>
    <t>HB20</t>
  </si>
  <si>
    <t>ACORDO TRAB. EM AUDIÊNCIA</t>
  </si>
  <si>
    <t>FOLHA DE PAGAMENTO</t>
  </si>
  <si>
    <t>receita</t>
  </si>
  <si>
    <t>PRESTAÇÃO CAIXA</t>
  </si>
  <si>
    <t>DEZ 13° CONTABILIDADE</t>
  </si>
  <si>
    <t>PC INF</t>
  </si>
  <si>
    <t>PRIMEIRA LINHA</t>
  </si>
  <si>
    <t>RODOBEM</t>
  </si>
  <si>
    <t>Consulting</t>
  </si>
  <si>
    <t>Volt</t>
  </si>
  <si>
    <t>Volx</t>
  </si>
  <si>
    <t>Receitas</t>
  </si>
  <si>
    <t>Saldo</t>
  </si>
  <si>
    <t>Meta</t>
  </si>
  <si>
    <t>Painel de Controle</t>
  </si>
  <si>
    <t>Atingimento 
Economicidade</t>
  </si>
  <si>
    <t>CREDOR</t>
  </si>
  <si>
    <t>Simples Nacional</t>
  </si>
  <si>
    <t>GPS</t>
  </si>
  <si>
    <t>Contrib. Sindical</t>
  </si>
  <si>
    <t>Contabilidade</t>
  </si>
  <si>
    <t>PC / Máxima</t>
  </si>
  <si>
    <t>Totcal</t>
  </si>
  <si>
    <t>A PAGAR</t>
  </si>
  <si>
    <t>QDE</t>
  </si>
  <si>
    <t>PARC.</t>
  </si>
  <si>
    <t>Etiquetas</t>
  </si>
  <si>
    <t>Serasa</t>
  </si>
  <si>
    <t>Telefonia</t>
  </si>
  <si>
    <t>Primeira Linha</t>
  </si>
  <si>
    <t>Plano de Saúde</t>
  </si>
  <si>
    <t>Copa Limpa</t>
  </si>
  <si>
    <t>Pontal</t>
  </si>
  <si>
    <t>Fabinject</t>
  </si>
  <si>
    <t>VOLX A PAGAR =</t>
  </si>
  <si>
    <t>Aluguel</t>
  </si>
  <si>
    <t>Grupo ITW</t>
  </si>
  <si>
    <t>VOLT A PAGAR =</t>
  </si>
  <si>
    <t>Condomínio Prime</t>
  </si>
  <si>
    <t>Volt Car</t>
  </si>
  <si>
    <t>HB 20</t>
  </si>
  <si>
    <t>Sindicato</t>
  </si>
  <si>
    <t>Causas Trabalhistas</t>
  </si>
  <si>
    <t>Honorários Advocatícios</t>
  </si>
  <si>
    <t>Acordo Otávio e Denise</t>
  </si>
  <si>
    <t>PIS /COFINS/CSLL/IRPJ/ISS</t>
  </si>
  <si>
    <t>Consulting A PAGAR =</t>
  </si>
  <si>
    <t>Ascard</t>
  </si>
  <si>
    <t>Dividas Sócios</t>
  </si>
  <si>
    <t>Cartorio</t>
  </si>
  <si>
    <t>Digicard</t>
  </si>
  <si>
    <t>Studio Fiscal</t>
  </si>
  <si>
    <t>Cartão D&amp;0</t>
  </si>
  <si>
    <t>Bancos D&amp;O</t>
  </si>
  <si>
    <t>Aluguel D&amp;O</t>
  </si>
  <si>
    <t>IPTU/IPTU</t>
  </si>
  <si>
    <t>IPTU/IPVA</t>
  </si>
  <si>
    <t>Detalhes</t>
  </si>
  <si>
    <t xml:space="preserve">Mapa de Fluxo de Caixa  Grupo D. Franco - Exercício 2015  </t>
  </si>
  <si>
    <t>(Última Atualização:</t>
  </si>
  <si>
    <t>)</t>
  </si>
  <si>
    <t>CEF Neg.</t>
  </si>
  <si>
    <t>BB</t>
  </si>
  <si>
    <t>BNDES</t>
  </si>
  <si>
    <t>CEF</t>
  </si>
  <si>
    <t>CEF Lim.</t>
  </si>
  <si>
    <t>27 a 30</t>
  </si>
  <si>
    <t>Telefonia (Net, OI, Claro)</t>
  </si>
  <si>
    <t>MULTA HB20</t>
  </si>
  <si>
    <t>IPTU/IPVA D&amp;O</t>
  </si>
  <si>
    <t>CEB/ CAESB D&amp;O</t>
  </si>
  <si>
    <r>
      <t xml:space="preserve">BB </t>
    </r>
    <r>
      <rPr>
        <sz val="12"/>
        <rFont val="Calibri"/>
        <family val="2"/>
        <scheme val="minor"/>
      </rPr>
      <t>(01/07)</t>
    </r>
  </si>
  <si>
    <t>BrOff</t>
  </si>
  <si>
    <t>Cond. Pr</t>
  </si>
  <si>
    <t>Parcel.</t>
  </si>
  <si>
    <t>Dias</t>
  </si>
  <si>
    <t>Parc. Atrasado</t>
  </si>
  <si>
    <t>CEB/CAESB</t>
  </si>
  <si>
    <t>Parc. Atrasados</t>
  </si>
  <si>
    <t>Folha PG</t>
  </si>
  <si>
    <t>Kangoo</t>
  </si>
  <si>
    <t>Férias</t>
  </si>
  <si>
    <t>Studio</t>
  </si>
  <si>
    <t>FOPAG</t>
  </si>
  <si>
    <t>STUDIO</t>
  </si>
  <si>
    <t>SUPRIM</t>
  </si>
  <si>
    <t>CARREFOU</t>
  </si>
  <si>
    <t>COMISS</t>
  </si>
  <si>
    <t>PSAUDE</t>
  </si>
  <si>
    <t>WINTHOR</t>
  </si>
  <si>
    <t>Plestin 15 MAR/ABR/MAI/JUN</t>
  </si>
  <si>
    <t xml:space="preserve">PONTAL </t>
  </si>
  <si>
    <t>Recosystem</t>
  </si>
  <si>
    <t>RENKO</t>
  </si>
  <si>
    <t>CLINICA AMIGO</t>
  </si>
  <si>
    <t>GPS/DARF</t>
  </si>
  <si>
    <t>GDF/ST</t>
  </si>
  <si>
    <t>FRANCISQUINHO</t>
  </si>
  <si>
    <t>SIDERA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</si>
</sst>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53" x14ac:knownFonts="1">
    <font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i/>
      <sz val="48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sz val="2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20"/>
      <color rgb="FF222222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Arial"/>
      <family val="2"/>
    </font>
    <font>
      <b/>
      <sz val="2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6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5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4" fontId="3" fillId="3" borderId="7" xfId="0" applyNumberFormat="1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4" fontId="3" fillId="3" borderId="12" xfId="0" applyNumberFormat="1" applyFont="1" applyFill="1" applyBorder="1" applyAlignment="1">
      <alignment horizontal="center" vertical="center" wrapText="1"/>
    </xf>
    <xf numFmtId="4" fontId="3" fillId="3" borderId="14" xfId="0" applyNumberFormat="1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" fontId="13" fillId="0" borderId="1" xfId="0" applyNumberFormat="1" applyFont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/>
    <xf numFmtId="0" fontId="13" fillId="4" borderId="1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right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5" fillId="14" borderId="1" xfId="0" applyFont="1" applyFill="1" applyBorder="1" applyAlignment="1">
      <alignment horizontal="center" vertical="center" wrapText="1"/>
    </xf>
    <xf numFmtId="1" fontId="15" fillId="14" borderId="1" xfId="0" applyNumberFormat="1" applyFont="1" applyFill="1" applyBorder="1" applyAlignment="1">
      <alignment horizontal="center" vertical="center" wrapText="1"/>
    </xf>
    <xf numFmtId="0" fontId="15" fillId="14" borderId="1" xfId="1" applyNumberFormat="1" applyFont="1" applyFill="1" applyBorder="1" applyAlignment="1">
      <alignment horizontal="center" vertical="center" wrapText="1"/>
    </xf>
    <xf numFmtId="1" fontId="15" fillId="9" borderId="1" xfId="0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 wrapText="1"/>
    </xf>
    <xf numFmtId="1" fontId="15" fillId="8" borderId="1" xfId="0" applyNumberFormat="1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4" fontId="18" fillId="3" borderId="7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" fontId="19" fillId="9" borderId="1" xfId="0" applyNumberFormat="1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 wrapText="1"/>
    </xf>
    <xf numFmtId="0" fontId="19" fillId="14" borderId="1" xfId="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" fontId="0" fillId="0" borderId="1" xfId="0" applyNumberFormat="1" applyFont="1" applyBorder="1" applyAlignment="1">
      <alignment horizontal="center" vertical="center" wrapText="1"/>
    </xf>
    <xf numFmtId="1" fontId="19" fillId="14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1" fontId="19" fillId="8" borderId="1" xfId="0" applyNumberFormat="1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4" fontId="18" fillId="3" borderId="12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4" fontId="18" fillId="3" borderId="14" xfId="0" applyNumberFormat="1" applyFont="1" applyFill="1" applyBorder="1" applyAlignment="1">
      <alignment horizontal="center" vertical="center" wrapText="1"/>
    </xf>
    <xf numFmtId="0" fontId="16" fillId="5" borderId="0" xfId="0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20" fillId="2" borderId="4" xfId="0" applyFont="1" applyFill="1" applyBorder="1" applyAlignment="1">
      <alignment horizontal="right" vertical="center" wrapText="1"/>
    </xf>
    <xf numFmtId="0" fontId="8" fillId="5" borderId="6" xfId="0" applyFont="1" applyFill="1" applyBorder="1" applyAlignment="1">
      <alignment horizontal="center" vertical="center" textRotation="90"/>
    </xf>
    <xf numFmtId="43" fontId="15" fillId="10" borderId="1" xfId="1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textRotation="90"/>
    </xf>
    <xf numFmtId="0" fontId="13" fillId="0" borderId="7" xfId="0" applyFont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1" fontId="15" fillId="8" borderId="7" xfId="0" applyNumberFormat="1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5" fillId="14" borderId="17" xfId="0" applyFont="1" applyFill="1" applyBorder="1" applyAlignment="1">
      <alignment horizontal="center" vertical="center" wrapText="1"/>
    </xf>
    <xf numFmtId="2" fontId="13" fillId="0" borderId="7" xfId="0" applyNumberFormat="1" applyFont="1" applyBorder="1" applyAlignment="1">
      <alignment horizontal="center" vertical="center" wrapText="1"/>
    </xf>
    <xf numFmtId="0" fontId="15" fillId="14" borderId="7" xfId="0" applyFont="1" applyFill="1" applyBorder="1" applyAlignment="1">
      <alignment horizontal="center" vertical="center" wrapText="1"/>
    </xf>
    <xf numFmtId="1" fontId="15" fillId="14" borderId="7" xfId="0" applyNumberFormat="1" applyFont="1" applyFill="1" applyBorder="1" applyAlignment="1">
      <alignment horizontal="center" vertical="center" wrapText="1"/>
    </xf>
    <xf numFmtId="0" fontId="15" fillId="8" borderId="17" xfId="0" applyFont="1" applyFill="1" applyBorder="1" applyAlignment="1">
      <alignment horizontal="center" vertical="center" wrapText="1"/>
    </xf>
    <xf numFmtId="1" fontId="15" fillId="8" borderId="17" xfId="0" applyNumberFormat="1" applyFont="1" applyFill="1" applyBorder="1" applyAlignment="1">
      <alignment horizontal="center" vertical="center" wrapText="1"/>
    </xf>
    <xf numFmtId="1" fontId="15" fillId="14" borderId="17" xfId="0" applyNumberFormat="1" applyFont="1" applyFill="1" applyBorder="1" applyAlignment="1">
      <alignment horizontal="center" vertical="center" wrapText="1"/>
    </xf>
    <xf numFmtId="0" fontId="15" fillId="11" borderId="17" xfId="0" applyFont="1" applyFill="1" applyBorder="1" applyAlignment="1">
      <alignment horizontal="center" vertical="center" wrapText="1"/>
    </xf>
    <xf numFmtId="0" fontId="15" fillId="6" borderId="17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14" borderId="17" xfId="0" applyFont="1" applyFill="1" applyBorder="1" applyAlignment="1">
      <alignment horizontal="center" vertical="center" wrapText="1"/>
    </xf>
    <xf numFmtId="0" fontId="15" fillId="14" borderId="17" xfId="1" applyNumberFormat="1" applyFont="1" applyFill="1" applyBorder="1" applyAlignment="1">
      <alignment horizontal="center" vertical="center" wrapText="1"/>
    </xf>
    <xf numFmtId="0" fontId="15" fillId="11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3" fillId="9" borderId="17" xfId="0" applyFont="1" applyFill="1" applyBorder="1" applyAlignment="1">
      <alignment horizontal="center" vertical="center" wrapText="1"/>
    </xf>
    <xf numFmtId="1" fontId="15" fillId="9" borderId="17" xfId="0" applyNumberFormat="1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" fontId="15" fillId="9" borderId="7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17" fillId="0" borderId="1" xfId="0" applyFont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4" fontId="22" fillId="0" borderId="0" xfId="0" applyNumberFormat="1" applyFont="1"/>
    <xf numFmtId="4" fontId="23" fillId="0" borderId="0" xfId="0" applyNumberFormat="1" applyFont="1"/>
    <xf numFmtId="0" fontId="24" fillId="0" borderId="0" xfId="0" applyFont="1" applyAlignment="1">
      <alignment textRotation="90"/>
    </xf>
    <xf numFmtId="0" fontId="24" fillId="5" borderId="1" xfId="0" applyFont="1" applyFill="1" applyBorder="1" applyAlignment="1">
      <alignment textRotation="90"/>
    </xf>
    <xf numFmtId="0" fontId="24" fillId="5" borderId="0" xfId="0" applyFont="1" applyFill="1" applyAlignment="1">
      <alignment textRotation="90"/>
    </xf>
    <xf numFmtId="0" fontId="0" fillId="0" borderId="0" xfId="0" applyAlignment="1">
      <alignment textRotation="90"/>
    </xf>
    <xf numFmtId="0" fontId="25" fillId="8" borderId="1" xfId="0" applyFont="1" applyFill="1" applyBorder="1" applyAlignment="1">
      <alignment horizontal="center" vertical="center" wrapText="1"/>
    </xf>
    <xf numFmtId="0" fontId="25" fillId="10" borderId="1" xfId="0" applyFont="1" applyFill="1" applyBorder="1" applyAlignment="1">
      <alignment horizontal="center" vertical="center" wrapText="1"/>
    </xf>
    <xf numFmtId="0" fontId="25" fillId="9" borderId="1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 wrapText="1"/>
    </xf>
    <xf numFmtId="0" fontId="25" fillId="13" borderId="1" xfId="0" applyFont="1" applyFill="1" applyBorder="1" applyAlignment="1">
      <alignment horizontal="center" vertical="center" wrapText="1"/>
    </xf>
    <xf numFmtId="0" fontId="25" fillId="12" borderId="1" xfId="0" applyFont="1" applyFill="1" applyBorder="1" applyAlignment="1">
      <alignment horizontal="center" vertical="center" wrapText="1"/>
    </xf>
    <xf numFmtId="0" fontId="25" fillId="14" borderId="1" xfId="0" applyFont="1" applyFill="1" applyBorder="1" applyAlignment="1">
      <alignment horizontal="center" vertical="center" wrapText="1"/>
    </xf>
    <xf numFmtId="0" fontId="26" fillId="2" borderId="4" xfId="0" applyFont="1" applyFill="1" applyBorder="1" applyAlignment="1">
      <alignment horizontal="right" vertical="center" wrapText="1"/>
    </xf>
    <xf numFmtId="0" fontId="27" fillId="5" borderId="7" xfId="0" applyFont="1" applyFill="1" applyBorder="1" applyAlignment="1">
      <alignment horizontal="center" vertical="center" wrapText="1"/>
    </xf>
    <xf numFmtId="4" fontId="26" fillId="3" borderId="7" xfId="0" applyNumberFormat="1" applyFont="1" applyFill="1" applyBorder="1" applyAlignment="1">
      <alignment horizontal="center" vertical="center" wrapText="1"/>
    </xf>
    <xf numFmtId="0" fontId="28" fillId="9" borderId="1" xfId="0" applyFont="1" applyFill="1" applyBorder="1" applyAlignment="1">
      <alignment horizontal="center" vertical="center" wrapText="1"/>
    </xf>
    <xf numFmtId="1" fontId="28" fillId="9" borderId="1" xfId="0" applyNumberFormat="1" applyFont="1" applyFill="1" applyBorder="1" applyAlignment="1">
      <alignment horizontal="center" vertical="center" wrapText="1"/>
    </xf>
    <xf numFmtId="0" fontId="28" fillId="14" borderId="1" xfId="0" applyFont="1" applyFill="1" applyBorder="1" applyAlignment="1">
      <alignment horizontal="center" vertical="center" wrapText="1"/>
    </xf>
    <xf numFmtId="0" fontId="28" fillId="14" borderId="1" xfId="1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4" fontId="28" fillId="0" borderId="1" xfId="0" applyNumberFormat="1" applyFont="1" applyBorder="1" applyAlignment="1">
      <alignment horizontal="center" vertical="center" wrapText="1"/>
    </xf>
    <xf numFmtId="0" fontId="28" fillId="11" borderId="1" xfId="0" applyFont="1" applyFill="1" applyBorder="1" applyAlignment="1">
      <alignment horizontal="center" vertical="center" wrapText="1"/>
    </xf>
    <xf numFmtId="1" fontId="28" fillId="14" borderId="1" xfId="0" applyNumberFormat="1" applyFont="1" applyFill="1" applyBorder="1" applyAlignment="1">
      <alignment horizontal="center" vertical="center" wrapText="1"/>
    </xf>
    <xf numFmtId="1" fontId="25" fillId="14" borderId="1" xfId="0" applyNumberFormat="1" applyFont="1" applyFill="1" applyBorder="1" applyAlignment="1">
      <alignment horizontal="center" vertical="center" wrapText="1"/>
    </xf>
    <xf numFmtId="2" fontId="28" fillId="0" borderId="1" xfId="0" applyNumberFormat="1" applyFont="1" applyBorder="1" applyAlignment="1">
      <alignment horizontal="center" vertical="center" wrapText="1"/>
    </xf>
    <xf numFmtId="1" fontId="25" fillId="8" borderId="1" xfId="0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8" fillId="6" borderId="1" xfId="0" applyFont="1" applyFill="1" applyBorder="1" applyAlignment="1">
      <alignment horizontal="center" vertical="center" wrapText="1"/>
    </xf>
    <xf numFmtId="0" fontId="28" fillId="8" borderId="1" xfId="0" applyFont="1" applyFill="1" applyBorder="1" applyAlignment="1">
      <alignment horizontal="center" vertical="center" wrapText="1"/>
    </xf>
    <xf numFmtId="1" fontId="28" fillId="8" borderId="1" xfId="0" applyNumberFormat="1" applyFont="1" applyFill="1" applyBorder="1" applyAlignment="1">
      <alignment horizontal="center" vertical="center" wrapText="1"/>
    </xf>
    <xf numFmtId="0" fontId="27" fillId="5" borderId="8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 wrapText="1"/>
    </xf>
    <xf numFmtId="0" fontId="28" fillId="10" borderId="1" xfId="0" applyFont="1" applyFill="1" applyBorder="1" applyAlignment="1">
      <alignment horizontal="center" vertical="center" wrapText="1"/>
    </xf>
    <xf numFmtId="0" fontId="27" fillId="5" borderId="0" xfId="0" applyFont="1" applyFill="1" applyBorder="1" applyAlignment="1">
      <alignment horizontal="center" vertical="center" wrapText="1"/>
    </xf>
    <xf numFmtId="0" fontId="27" fillId="5" borderId="14" xfId="0" applyFont="1" applyFill="1" applyBorder="1" applyAlignment="1">
      <alignment horizontal="center" vertical="center" wrapText="1"/>
    </xf>
    <xf numFmtId="0" fontId="28" fillId="0" borderId="1" xfId="0" applyFont="1" applyBorder="1"/>
    <xf numFmtId="1" fontId="25" fillId="9" borderId="1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28" fillId="0" borderId="0" xfId="0" applyFont="1"/>
    <xf numFmtId="0" fontId="25" fillId="0" borderId="1" xfId="0" applyFont="1" applyBorder="1"/>
    <xf numFmtId="4" fontId="30" fillId="0" borderId="1" xfId="0" applyNumberFormat="1" applyFont="1" applyBorder="1"/>
    <xf numFmtId="0" fontId="25" fillId="4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vertical="center"/>
    </xf>
    <xf numFmtId="0" fontId="28" fillId="12" borderId="1" xfId="0" applyFont="1" applyFill="1" applyBorder="1" applyAlignment="1">
      <alignment horizontal="center" vertical="center" wrapText="1"/>
    </xf>
    <xf numFmtId="43" fontId="25" fillId="14" borderId="1" xfId="1" applyFont="1" applyFill="1" applyBorder="1" applyAlignment="1">
      <alignment horizontal="center" vertical="center" wrapText="1"/>
    </xf>
    <xf numFmtId="43" fontId="25" fillId="0" borderId="1" xfId="1" applyFont="1" applyBorder="1" applyAlignment="1">
      <alignment horizontal="center" vertical="center" wrapText="1"/>
    </xf>
    <xf numFmtId="0" fontId="29" fillId="14" borderId="1" xfId="0" applyFont="1" applyFill="1" applyBorder="1" applyAlignment="1">
      <alignment horizontal="center" vertical="center" wrapText="1"/>
    </xf>
    <xf numFmtId="1" fontId="29" fillId="14" borderId="1" xfId="0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4" fontId="27" fillId="3" borderId="12" xfId="0" applyNumberFormat="1" applyFont="1" applyFill="1" applyBorder="1" applyAlignment="1">
      <alignment horizontal="center" vertical="center" wrapText="1"/>
    </xf>
    <xf numFmtId="4" fontId="27" fillId="3" borderId="14" xfId="0" applyNumberFormat="1" applyFont="1" applyFill="1" applyBorder="1" applyAlignment="1">
      <alignment horizontal="center" vertical="center" wrapText="1"/>
    </xf>
    <xf numFmtId="0" fontId="29" fillId="8" borderId="1" xfId="0" applyFont="1" applyFill="1" applyBorder="1" applyAlignment="1">
      <alignment horizontal="center" vertical="center" wrapText="1"/>
    </xf>
    <xf numFmtId="1" fontId="29" fillId="8" borderId="1" xfId="0" applyNumberFormat="1" applyFont="1" applyFill="1" applyBorder="1" applyAlignment="1">
      <alignment horizontal="center" vertical="center" wrapText="1"/>
    </xf>
    <xf numFmtId="1" fontId="25" fillId="4" borderId="1" xfId="0" applyNumberFormat="1" applyFont="1" applyFill="1" applyBorder="1" applyAlignment="1">
      <alignment horizontal="center" vertical="center" wrapText="1"/>
    </xf>
    <xf numFmtId="1" fontId="28" fillId="4" borderId="1" xfId="0" applyNumberFormat="1" applyFont="1" applyFill="1" applyBorder="1" applyAlignment="1">
      <alignment horizontal="center" vertical="center" wrapText="1"/>
    </xf>
    <xf numFmtId="0" fontId="25" fillId="4" borderId="17" xfId="0" applyFont="1" applyFill="1" applyBorder="1" applyAlignment="1">
      <alignment horizontal="center" vertical="center" wrapText="1"/>
    </xf>
    <xf numFmtId="1" fontId="25" fillId="4" borderId="17" xfId="0" applyNumberFormat="1" applyFont="1" applyFill="1" applyBorder="1" applyAlignment="1">
      <alignment horizontal="center" vertical="center" wrapText="1"/>
    </xf>
    <xf numFmtId="0" fontId="25" fillId="4" borderId="21" xfId="0" applyFont="1" applyFill="1" applyBorder="1" applyAlignment="1">
      <alignment horizontal="center" vertical="center" wrapText="1"/>
    </xf>
    <xf numFmtId="1" fontId="25" fillId="4" borderId="21" xfId="0" applyNumberFormat="1" applyFont="1" applyFill="1" applyBorder="1" applyAlignment="1">
      <alignment horizontal="center" vertical="center" wrapText="1"/>
    </xf>
    <xf numFmtId="1" fontId="25" fillId="4" borderId="21" xfId="1" applyNumberFormat="1" applyFont="1" applyFill="1" applyBorder="1" applyAlignment="1">
      <alignment horizontal="center" vertical="center" wrapText="1"/>
    </xf>
    <xf numFmtId="1" fontId="25" fillId="4" borderId="22" xfId="0" applyNumberFormat="1" applyFont="1" applyFill="1" applyBorder="1" applyAlignment="1">
      <alignment horizontal="center" vertical="center" wrapText="1"/>
    </xf>
    <xf numFmtId="1" fontId="25" fillId="4" borderId="24" xfId="0" applyNumberFormat="1" applyFont="1" applyFill="1" applyBorder="1" applyAlignment="1">
      <alignment horizontal="center" vertical="center" wrapText="1"/>
    </xf>
    <xf numFmtId="0" fontId="25" fillId="4" borderId="26" xfId="0" applyFont="1" applyFill="1" applyBorder="1" applyAlignment="1">
      <alignment horizontal="center" vertical="center" wrapText="1"/>
    </xf>
    <xf numFmtId="1" fontId="25" fillId="4" borderId="26" xfId="0" applyNumberFormat="1" applyFont="1" applyFill="1" applyBorder="1" applyAlignment="1">
      <alignment horizontal="center" vertical="center" wrapText="1"/>
    </xf>
    <xf numFmtId="1" fontId="25" fillId="4" borderId="27" xfId="0" applyNumberFormat="1" applyFont="1" applyFill="1" applyBorder="1" applyAlignment="1">
      <alignment horizontal="center" vertical="center" wrapText="1"/>
    </xf>
    <xf numFmtId="1" fontId="25" fillId="4" borderId="34" xfId="0" applyNumberFormat="1" applyFont="1" applyFill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1" fontId="25" fillId="0" borderId="26" xfId="0" applyNumberFormat="1" applyFont="1" applyBorder="1" applyAlignment="1">
      <alignment horizontal="center" vertical="center" wrapText="1"/>
    </xf>
    <xf numFmtId="1" fontId="25" fillId="0" borderId="27" xfId="0" applyNumberFormat="1" applyFont="1" applyBorder="1" applyAlignment="1">
      <alignment horizontal="center" vertical="center" wrapText="1"/>
    </xf>
    <xf numFmtId="0" fontId="19" fillId="4" borderId="21" xfId="0" applyFont="1" applyFill="1" applyBorder="1" applyAlignment="1">
      <alignment horizontal="center" vertical="center" wrapText="1"/>
    </xf>
    <xf numFmtId="1" fontId="19" fillId="4" borderId="22" xfId="0" applyNumberFormat="1" applyFont="1" applyFill="1" applyBorder="1" applyAlignment="1">
      <alignment horizontal="center" vertical="center" wrapText="1"/>
    </xf>
    <xf numFmtId="1" fontId="28" fillId="4" borderId="26" xfId="0" applyNumberFormat="1" applyFont="1" applyFill="1" applyBorder="1" applyAlignment="1">
      <alignment horizontal="center" vertical="center" wrapText="1"/>
    </xf>
    <xf numFmtId="0" fontId="25" fillId="4" borderId="20" xfId="0" applyNumberFormat="1" applyFont="1" applyFill="1" applyBorder="1" applyAlignment="1">
      <alignment horizontal="center" vertical="center" wrapText="1"/>
    </xf>
    <xf numFmtId="0" fontId="25" fillId="4" borderId="21" xfId="1" applyNumberFormat="1" applyFont="1" applyFill="1" applyBorder="1" applyAlignment="1">
      <alignment horizontal="center" vertical="center" wrapText="1"/>
    </xf>
    <xf numFmtId="0" fontId="25" fillId="4" borderId="21" xfId="0" applyNumberFormat="1" applyFont="1" applyFill="1" applyBorder="1" applyAlignment="1">
      <alignment horizontal="center" vertical="center" wrapText="1"/>
    </xf>
    <xf numFmtId="0" fontId="25" fillId="4" borderId="35" xfId="0" applyNumberFormat="1" applyFont="1" applyFill="1" applyBorder="1" applyAlignment="1">
      <alignment horizontal="center" vertical="center" wrapText="1"/>
    </xf>
    <xf numFmtId="0" fontId="25" fillId="4" borderId="23" xfId="0" applyNumberFormat="1" applyFont="1" applyFill="1" applyBorder="1" applyAlignment="1">
      <alignment horizontal="center" vertical="center" wrapText="1"/>
    </xf>
    <xf numFmtId="0" fontId="25" fillId="4" borderId="1" xfId="0" applyNumberFormat="1" applyFont="1" applyFill="1" applyBorder="1" applyAlignment="1">
      <alignment horizontal="center" vertical="center" wrapText="1"/>
    </xf>
    <xf numFmtId="0" fontId="25" fillId="4" borderId="24" xfId="0" applyNumberFormat="1" applyFont="1" applyFill="1" applyBorder="1" applyAlignment="1">
      <alignment horizontal="center" vertical="center" wrapText="1"/>
    </xf>
    <xf numFmtId="0" fontId="25" fillId="4" borderId="5" xfId="0" applyNumberFormat="1" applyFont="1" applyFill="1" applyBorder="1" applyAlignment="1">
      <alignment horizontal="center" vertical="center" wrapText="1"/>
    </xf>
    <xf numFmtId="0" fontId="25" fillId="4" borderId="25" xfId="0" applyNumberFormat="1" applyFont="1" applyFill="1" applyBorder="1" applyAlignment="1">
      <alignment horizontal="center" vertical="center" wrapText="1"/>
    </xf>
    <xf numFmtId="0" fontId="25" fillId="4" borderId="26" xfId="0" applyNumberFormat="1" applyFont="1" applyFill="1" applyBorder="1" applyAlignment="1">
      <alignment horizontal="center" vertical="center" wrapText="1"/>
    </xf>
    <xf numFmtId="0" fontId="25" fillId="4" borderId="27" xfId="0" applyNumberFormat="1" applyFont="1" applyFill="1" applyBorder="1" applyAlignment="1">
      <alignment horizontal="center" vertical="center" wrapText="1"/>
    </xf>
    <xf numFmtId="0" fontId="25" fillId="4" borderId="36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25" fillId="4" borderId="1" xfId="0" applyNumberFormat="1" applyFont="1" applyFill="1" applyBorder="1" applyAlignment="1">
      <alignment horizontal="center" vertical="center"/>
    </xf>
    <xf numFmtId="1" fontId="30" fillId="4" borderId="24" xfId="0" applyNumberFormat="1" applyFont="1" applyFill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1" fontId="25" fillId="0" borderId="26" xfId="0" applyNumberFormat="1" applyFont="1" applyBorder="1" applyAlignment="1">
      <alignment horizontal="center" vertical="center"/>
    </xf>
    <xf numFmtId="0" fontId="25" fillId="4" borderId="21" xfId="0" applyFont="1" applyFill="1" applyBorder="1" applyAlignment="1">
      <alignment horizontal="center" vertical="center"/>
    </xf>
    <xf numFmtId="1" fontId="25" fillId="4" borderId="2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textRotation="90"/>
    </xf>
    <xf numFmtId="1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5" fillId="4" borderId="7" xfId="0" applyFont="1" applyFill="1" applyBorder="1" applyAlignment="1">
      <alignment horizontal="center" vertical="center" wrapText="1"/>
    </xf>
    <xf numFmtId="1" fontId="25" fillId="4" borderId="7" xfId="0" applyNumberFormat="1" applyFont="1" applyFill="1" applyBorder="1" applyAlignment="1">
      <alignment horizontal="center" vertical="center" wrapText="1"/>
    </xf>
    <xf numFmtId="1" fontId="30" fillId="4" borderId="47" xfId="0" applyNumberFormat="1" applyFont="1" applyFill="1" applyBorder="1" applyAlignment="1">
      <alignment horizontal="center" vertical="center"/>
    </xf>
    <xf numFmtId="1" fontId="25" fillId="4" borderId="20" xfId="0" applyNumberFormat="1" applyFont="1" applyFill="1" applyBorder="1" applyAlignment="1">
      <alignment horizontal="center" vertical="center" wrapText="1"/>
    </xf>
    <xf numFmtId="0" fontId="25" fillId="4" borderId="23" xfId="0" applyFont="1" applyFill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0" fontId="29" fillId="16" borderId="1" xfId="0" applyNumberFormat="1" applyFont="1" applyFill="1" applyBorder="1" applyAlignment="1">
      <alignment horizontal="center" vertical="center" wrapText="1"/>
    </xf>
    <xf numFmtId="0" fontId="29" fillId="5" borderId="1" xfId="0" applyNumberFormat="1" applyFont="1" applyFill="1" applyBorder="1" applyAlignment="1">
      <alignment horizontal="center" vertical="center" wrapText="1"/>
    </xf>
    <xf numFmtId="0" fontId="27" fillId="17" borderId="1" xfId="0" applyNumberFormat="1" applyFont="1" applyFill="1" applyBorder="1" applyAlignment="1">
      <alignment horizontal="center" vertical="center" wrapText="1"/>
    </xf>
    <xf numFmtId="43" fontId="16" fillId="0" borderId="0" xfId="1" applyFont="1" applyAlignment="1">
      <alignment horizontal="center" vertical="center" textRotation="90"/>
    </xf>
    <xf numFmtId="43" fontId="16" fillId="0" borderId="0" xfId="1" applyFont="1" applyAlignment="1">
      <alignment horizontal="center" vertical="center"/>
    </xf>
    <xf numFmtId="0" fontId="25" fillId="4" borderId="14" xfId="0" applyFont="1" applyFill="1" applyBorder="1" applyAlignment="1">
      <alignment horizontal="center" vertical="center" wrapText="1"/>
    </xf>
    <xf numFmtId="1" fontId="25" fillId="4" borderId="14" xfId="0" applyNumberFormat="1" applyFont="1" applyFill="1" applyBorder="1" applyAlignment="1">
      <alignment horizontal="center" vertical="center" wrapText="1"/>
    </xf>
    <xf numFmtId="1" fontId="25" fillId="4" borderId="48" xfId="0" applyNumberFormat="1" applyFont="1" applyFill="1" applyBorder="1" applyAlignment="1">
      <alignment horizontal="center" vertical="center" wrapText="1"/>
    </xf>
    <xf numFmtId="0" fontId="25" fillId="4" borderId="22" xfId="1" applyNumberFormat="1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3" fontId="20" fillId="2" borderId="53" xfId="1" applyFont="1" applyFill="1" applyBorder="1" applyAlignment="1">
      <alignment horizontal="center" vertical="center"/>
    </xf>
    <xf numFmtId="0" fontId="34" fillId="19" borderId="53" xfId="0" applyFont="1" applyFill="1" applyBorder="1" applyAlignment="1">
      <alignment horizontal="center" vertical="center" wrapText="1"/>
    </xf>
    <xf numFmtId="0" fontId="34" fillId="19" borderId="51" xfId="0" applyFont="1" applyFill="1" applyBorder="1" applyAlignment="1">
      <alignment horizontal="center" vertical="center" wrapText="1"/>
    </xf>
    <xf numFmtId="0" fontId="34" fillId="19" borderId="51" xfId="0" applyFont="1" applyFill="1" applyBorder="1" applyAlignment="1">
      <alignment horizontal="center" vertical="center" wrapText="1"/>
    </xf>
    <xf numFmtId="43" fontId="20" fillId="2" borderId="53" xfId="1" applyFont="1" applyFill="1" applyBorder="1" applyAlignment="1">
      <alignment horizontal="center" vertical="center"/>
    </xf>
    <xf numFmtId="0" fontId="25" fillId="16" borderId="1" xfId="0" applyFont="1" applyFill="1" applyBorder="1" applyAlignment="1">
      <alignment horizontal="center" vertical="center" wrapText="1"/>
    </xf>
    <xf numFmtId="0" fontId="17" fillId="16" borderId="0" xfId="0" applyFont="1" applyFill="1"/>
    <xf numFmtId="0" fontId="25" fillId="16" borderId="21" xfId="0" applyFont="1" applyFill="1" applyBorder="1" applyAlignment="1">
      <alignment horizontal="center" vertical="center" wrapText="1"/>
    </xf>
    <xf numFmtId="0" fontId="25" fillId="16" borderId="1" xfId="0" applyNumberFormat="1" applyFont="1" applyFill="1" applyBorder="1" applyAlignment="1">
      <alignment horizontal="center" vertical="center" wrapText="1"/>
    </xf>
    <xf numFmtId="0" fontId="25" fillId="16" borderId="21" xfId="0" applyNumberFormat="1" applyFont="1" applyFill="1" applyBorder="1" applyAlignment="1">
      <alignment horizontal="center" vertical="center" wrapText="1"/>
    </xf>
    <xf numFmtId="0" fontId="25" fillId="16" borderId="26" xfId="0" applyNumberFormat="1" applyFont="1" applyFill="1" applyBorder="1" applyAlignment="1">
      <alignment horizontal="center" vertical="center" wrapText="1"/>
    </xf>
    <xf numFmtId="0" fontId="34" fillId="19" borderId="51" xfId="0" applyFont="1" applyFill="1" applyBorder="1" applyAlignment="1">
      <alignment horizontal="center" vertical="center" wrapText="1"/>
    </xf>
    <xf numFmtId="43" fontId="20" fillId="2" borderId="53" xfId="1" applyFont="1" applyFill="1" applyBorder="1" applyAlignment="1">
      <alignment horizontal="center" vertical="center"/>
    </xf>
    <xf numFmtId="4" fontId="0" fillId="16" borderId="1" xfId="0" applyNumberFormat="1" applyFill="1" applyBorder="1"/>
    <xf numFmtId="0" fontId="0" fillId="16" borderId="1" xfId="0" applyFill="1" applyBorder="1"/>
    <xf numFmtId="0" fontId="28" fillId="4" borderId="23" xfId="0" applyNumberFormat="1" applyFont="1" applyFill="1" applyBorder="1" applyAlignment="1">
      <alignment horizontal="center" vertical="center" wrapText="1"/>
    </xf>
    <xf numFmtId="0" fontId="28" fillId="4" borderId="1" xfId="0" applyNumberFormat="1" applyFont="1" applyFill="1" applyBorder="1" applyAlignment="1">
      <alignment horizontal="center" vertical="center" wrapText="1"/>
    </xf>
    <xf numFmtId="0" fontId="28" fillId="4" borderId="25" xfId="0" applyNumberFormat="1" applyFont="1" applyFill="1" applyBorder="1" applyAlignment="1">
      <alignment horizontal="center" vertical="center" wrapText="1"/>
    </xf>
    <xf numFmtId="0" fontId="28" fillId="4" borderId="26" xfId="0" applyNumberFormat="1" applyFont="1" applyFill="1" applyBorder="1" applyAlignment="1">
      <alignment horizontal="center" vertical="center" wrapText="1"/>
    </xf>
    <xf numFmtId="0" fontId="28" fillId="4" borderId="20" xfId="0" applyNumberFormat="1" applyFont="1" applyFill="1" applyBorder="1" applyAlignment="1">
      <alignment horizontal="center" vertical="center" wrapText="1"/>
    </xf>
    <xf numFmtId="0" fontId="28" fillId="4" borderId="21" xfId="1" applyNumberFormat="1" applyFont="1" applyFill="1" applyBorder="1" applyAlignment="1">
      <alignment horizontal="center" vertical="center" wrapText="1"/>
    </xf>
    <xf numFmtId="0" fontId="28" fillId="4" borderId="21" xfId="0" applyNumberFormat="1" applyFont="1" applyFill="1" applyBorder="1" applyAlignment="1">
      <alignment horizontal="center" vertical="center" wrapText="1"/>
    </xf>
    <xf numFmtId="0" fontId="28" fillId="4" borderId="35" xfId="0" applyNumberFormat="1" applyFont="1" applyFill="1" applyBorder="1" applyAlignment="1">
      <alignment horizontal="center" vertical="center" wrapText="1"/>
    </xf>
    <xf numFmtId="0" fontId="28" fillId="16" borderId="21" xfId="0" applyNumberFormat="1" applyFont="1" applyFill="1" applyBorder="1" applyAlignment="1">
      <alignment horizontal="center" vertical="center" wrapText="1"/>
    </xf>
    <xf numFmtId="0" fontId="28" fillId="4" borderId="22" xfId="1" applyNumberFormat="1" applyFont="1" applyFill="1" applyBorder="1" applyAlignment="1">
      <alignment horizontal="center" vertical="center" wrapText="1"/>
    </xf>
    <xf numFmtId="0" fontId="28" fillId="4" borderId="5" xfId="0" applyNumberFormat="1" applyFont="1" applyFill="1" applyBorder="1" applyAlignment="1">
      <alignment horizontal="center" vertical="center" wrapText="1"/>
    </xf>
    <xf numFmtId="0" fontId="28" fillId="16" borderId="1" xfId="0" applyNumberFormat="1" applyFont="1" applyFill="1" applyBorder="1" applyAlignment="1">
      <alignment horizontal="center" vertical="center" wrapText="1"/>
    </xf>
    <xf numFmtId="0" fontId="28" fillId="4" borderId="24" xfId="0" applyNumberFormat="1" applyFont="1" applyFill="1" applyBorder="1" applyAlignment="1">
      <alignment horizontal="center" vertical="center" wrapText="1"/>
    </xf>
    <xf numFmtId="0" fontId="28" fillId="4" borderId="36" xfId="0" applyNumberFormat="1" applyFont="1" applyFill="1" applyBorder="1" applyAlignment="1">
      <alignment horizontal="center" vertical="center" wrapText="1"/>
    </xf>
    <xf numFmtId="0" fontId="17" fillId="0" borderId="1" xfId="0" applyFont="1" applyBorder="1"/>
    <xf numFmtId="0" fontId="28" fillId="4" borderId="21" xfId="0" applyFont="1" applyFill="1" applyBorder="1" applyAlignment="1">
      <alignment horizontal="center" vertical="center" wrapText="1"/>
    </xf>
    <xf numFmtId="1" fontId="28" fillId="4" borderId="21" xfId="0" applyNumberFormat="1" applyFont="1" applyFill="1" applyBorder="1" applyAlignment="1">
      <alignment horizontal="center" vertical="center" wrapText="1"/>
    </xf>
    <xf numFmtId="0" fontId="28" fillId="16" borderId="1" xfId="0" applyFont="1" applyFill="1" applyBorder="1" applyAlignment="1">
      <alignment horizontal="center" vertical="center" wrapText="1"/>
    </xf>
    <xf numFmtId="0" fontId="28" fillId="4" borderId="7" xfId="0" applyFont="1" applyFill="1" applyBorder="1" applyAlignment="1">
      <alignment horizontal="center" vertical="center" wrapText="1"/>
    </xf>
    <xf numFmtId="1" fontId="28" fillId="4" borderId="7" xfId="0" applyNumberFormat="1" applyFont="1" applyFill="1" applyBorder="1" applyAlignment="1">
      <alignment horizontal="center" vertical="center" wrapText="1"/>
    </xf>
    <xf numFmtId="0" fontId="28" fillId="4" borderId="26" xfId="0" applyFont="1" applyFill="1" applyBorder="1" applyAlignment="1">
      <alignment horizontal="center" vertical="center" wrapText="1"/>
    </xf>
    <xf numFmtId="1" fontId="28" fillId="4" borderId="20" xfId="0" applyNumberFormat="1" applyFont="1" applyFill="1" applyBorder="1" applyAlignment="1">
      <alignment horizontal="center" vertical="center" wrapText="1"/>
    </xf>
    <xf numFmtId="1" fontId="28" fillId="4" borderId="21" xfId="1" applyNumberFormat="1" applyFont="1" applyFill="1" applyBorder="1" applyAlignment="1">
      <alignment horizontal="center" vertical="center" wrapText="1"/>
    </xf>
    <xf numFmtId="0" fontId="28" fillId="4" borderId="23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1" fontId="28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" fontId="28" fillId="0" borderId="26" xfId="0" applyNumberFormat="1" applyFont="1" applyBorder="1" applyAlignment="1">
      <alignment horizontal="center" vertical="center"/>
    </xf>
    <xf numFmtId="44" fontId="25" fillId="4" borderId="21" xfId="2" applyFont="1" applyFill="1" applyBorder="1" applyAlignment="1">
      <alignment horizontal="center" vertical="center" wrapText="1"/>
    </xf>
    <xf numFmtId="0" fontId="28" fillId="4" borderId="46" xfId="0" applyFont="1" applyFill="1" applyBorder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5" fillId="16" borderId="7" xfId="0" applyFont="1" applyFill="1" applyBorder="1" applyAlignment="1">
      <alignment horizontal="center" vertical="center" wrapText="1"/>
    </xf>
    <xf numFmtId="0" fontId="25" fillId="4" borderId="17" xfId="0" applyFont="1" applyFill="1" applyBorder="1" applyAlignment="1">
      <alignment horizontal="center" vertical="center"/>
    </xf>
    <xf numFmtId="1" fontId="25" fillId="4" borderId="17" xfId="0" applyNumberFormat="1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 wrapText="1"/>
    </xf>
    <xf numFmtId="1" fontId="19" fillId="4" borderId="34" xfId="0" applyNumberFormat="1" applyFont="1" applyFill="1" applyBorder="1" applyAlignment="1">
      <alignment horizontal="center" vertical="center" wrapText="1"/>
    </xf>
    <xf numFmtId="0" fontId="19" fillId="0" borderId="1" xfId="0" applyFont="1" applyBorder="1"/>
    <xf numFmtId="0" fontId="25" fillId="4" borderId="46" xfId="0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wrapText="1"/>
    </xf>
    <xf numFmtId="0" fontId="29" fillId="17" borderId="1" xfId="0" applyNumberFormat="1" applyFont="1" applyFill="1" applyBorder="1" applyAlignment="1">
      <alignment horizontal="center" vertical="center" wrapText="1"/>
    </xf>
    <xf numFmtId="0" fontId="25" fillId="4" borderId="14" xfId="0" applyNumberFormat="1" applyFont="1" applyFill="1" applyBorder="1" applyAlignment="1">
      <alignment horizontal="center" vertical="center" wrapText="1"/>
    </xf>
    <xf numFmtId="0" fontId="28" fillId="4" borderId="17" xfId="0" applyNumberFormat="1" applyFont="1" applyFill="1" applyBorder="1" applyAlignment="1">
      <alignment horizontal="center" vertical="center" wrapText="1"/>
    </xf>
    <xf numFmtId="0" fontId="28" fillId="4" borderId="7" xfId="0" applyNumberFormat="1" applyFont="1" applyFill="1" applyBorder="1" applyAlignment="1">
      <alignment horizontal="center" vertical="center" wrapText="1"/>
    </xf>
    <xf numFmtId="0" fontId="28" fillId="4" borderId="46" xfId="0" applyNumberFormat="1" applyFont="1" applyFill="1" applyBorder="1" applyAlignment="1">
      <alignment horizontal="center" vertical="center" wrapText="1"/>
    </xf>
    <xf numFmtId="0" fontId="28" fillId="4" borderId="19" xfId="0" applyNumberFormat="1" applyFont="1" applyFill="1" applyBorder="1" applyAlignment="1">
      <alignment horizontal="center" vertical="center" wrapText="1"/>
    </xf>
    <xf numFmtId="0" fontId="28" fillId="4" borderId="47" xfId="0" applyNumberFormat="1" applyFont="1" applyFill="1" applyBorder="1" applyAlignment="1">
      <alignment horizontal="center" vertical="center" wrapText="1"/>
    </xf>
    <xf numFmtId="0" fontId="25" fillId="4" borderId="37" xfId="0" applyNumberFormat="1" applyFont="1" applyFill="1" applyBorder="1" applyAlignment="1">
      <alignment horizontal="center" vertical="center" wrapText="1"/>
    </xf>
    <xf numFmtId="0" fontId="25" fillId="4" borderId="17" xfId="1" applyNumberFormat="1" applyFont="1" applyFill="1" applyBorder="1" applyAlignment="1">
      <alignment horizontal="center" vertical="center" wrapText="1"/>
    </xf>
    <xf numFmtId="0" fontId="25" fillId="4" borderId="17" xfId="0" applyNumberFormat="1" applyFont="1" applyFill="1" applyBorder="1" applyAlignment="1">
      <alignment horizontal="center" vertical="center" wrapText="1"/>
    </xf>
    <xf numFmtId="0" fontId="28" fillId="4" borderId="17" xfId="1" applyNumberFormat="1" applyFont="1" applyFill="1" applyBorder="1" applyAlignment="1">
      <alignment horizontal="center" vertical="center" wrapText="1"/>
    </xf>
    <xf numFmtId="0" fontId="28" fillId="4" borderId="15" xfId="0" applyNumberFormat="1" applyFont="1" applyFill="1" applyBorder="1" applyAlignment="1">
      <alignment horizontal="center" vertical="center" wrapText="1"/>
    </xf>
    <xf numFmtId="0" fontId="28" fillId="4" borderId="34" xfId="0" applyNumberFormat="1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0" xfId="0" applyBorder="1"/>
    <xf numFmtId="0" fontId="25" fillId="4" borderId="0" xfId="0" applyNumberFormat="1" applyFont="1" applyFill="1" applyBorder="1" applyAlignment="1">
      <alignment horizontal="center" vertical="center" wrapText="1"/>
    </xf>
    <xf numFmtId="0" fontId="0" fillId="4" borderId="0" xfId="0" applyFill="1" applyBorder="1"/>
    <xf numFmtId="0" fontId="24" fillId="0" borderId="24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46" fillId="6" borderId="22" xfId="0" applyFont="1" applyFill="1" applyBorder="1" applyAlignment="1">
      <alignment horizontal="center" vertical="center"/>
    </xf>
    <xf numFmtId="0" fontId="46" fillId="6" borderId="24" xfId="0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65" xfId="0" applyFont="1" applyBorder="1" applyAlignment="1">
      <alignment horizontal="center" vertical="center"/>
    </xf>
    <xf numFmtId="9" fontId="34" fillId="23" borderId="58" xfId="0" applyNumberFormat="1" applyFont="1" applyFill="1" applyBorder="1" applyAlignment="1">
      <alignment horizontal="center" vertical="center"/>
    </xf>
    <xf numFmtId="1" fontId="24" fillId="0" borderId="64" xfId="0" applyNumberFormat="1" applyFont="1" applyBorder="1" applyAlignment="1">
      <alignment horizontal="center" vertical="center"/>
    </xf>
    <xf numFmtId="1" fontId="24" fillId="0" borderId="38" xfId="0" applyNumberFormat="1" applyFont="1" applyBorder="1" applyAlignment="1">
      <alignment horizontal="center" vertical="center"/>
    </xf>
    <xf numFmtId="0" fontId="46" fillId="6" borderId="66" xfId="0" applyFont="1" applyFill="1" applyBorder="1" applyAlignment="1">
      <alignment horizontal="center" vertical="center"/>
    </xf>
    <xf numFmtId="0" fontId="46" fillId="6" borderId="4" xfId="0" applyFont="1" applyFill="1" applyBorder="1" applyAlignment="1">
      <alignment horizontal="center" vertical="center"/>
    </xf>
    <xf numFmtId="164" fontId="24" fillId="0" borderId="4" xfId="0" applyNumberFormat="1" applyFont="1" applyBorder="1" applyAlignment="1">
      <alignment horizontal="center" vertical="center"/>
    </xf>
    <xf numFmtId="164" fontId="24" fillId="0" borderId="24" xfId="0" applyNumberFormat="1" applyFont="1" applyBorder="1" applyAlignment="1">
      <alignment horizontal="center" vertical="center"/>
    </xf>
    <xf numFmtId="164" fontId="24" fillId="0" borderId="65" xfId="0" applyNumberFormat="1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center" vertical="center"/>
    </xf>
    <xf numFmtId="164" fontId="24" fillId="0" borderId="26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1" fontId="24" fillId="0" borderId="24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" fontId="24" fillId="0" borderId="27" xfId="0" applyNumberFormat="1" applyFont="1" applyBorder="1" applyAlignment="1">
      <alignment horizontal="center" vertical="center"/>
    </xf>
    <xf numFmtId="0" fontId="47" fillId="22" borderId="56" xfId="0" applyFont="1" applyFill="1" applyBorder="1" applyAlignment="1">
      <alignment horizontal="center" vertical="center" wrapText="1"/>
    </xf>
    <xf numFmtId="0" fontId="47" fillId="22" borderId="24" xfId="0" applyFont="1" applyFill="1" applyBorder="1" applyAlignment="1">
      <alignment horizontal="center" vertical="center" wrapText="1"/>
    </xf>
    <xf numFmtId="164" fontId="24" fillId="0" borderId="26" xfId="0" applyNumberFormat="1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43" fillId="6" borderId="68" xfId="0" applyFont="1" applyFill="1" applyBorder="1" applyAlignment="1">
      <alignment horizontal="center" vertical="center"/>
    </xf>
    <xf numFmtId="0" fontId="50" fillId="4" borderId="1" xfId="0" applyNumberFormat="1" applyFont="1" applyFill="1" applyBorder="1" applyAlignment="1">
      <alignment horizontal="center" vertical="center" wrapText="1"/>
    </xf>
    <xf numFmtId="0" fontId="50" fillId="23" borderId="1" xfId="0" applyNumberFormat="1" applyFont="1" applyFill="1" applyBorder="1" applyAlignment="1">
      <alignment horizontal="center" vertical="center" wrapText="1"/>
    </xf>
    <xf numFmtId="0" fontId="50" fillId="4" borderId="24" xfId="0" applyNumberFormat="1" applyFont="1" applyFill="1" applyBorder="1" applyAlignment="1">
      <alignment horizontal="center" vertical="center" wrapText="1"/>
    </xf>
    <xf numFmtId="2" fontId="50" fillId="23" borderId="1" xfId="0" applyNumberFormat="1" applyFont="1" applyFill="1" applyBorder="1" applyAlignment="1">
      <alignment horizontal="center" vertical="center" wrapText="1"/>
    </xf>
    <xf numFmtId="0" fontId="51" fillId="4" borderId="1" xfId="0" applyNumberFormat="1" applyFont="1" applyFill="1" applyBorder="1" applyAlignment="1">
      <alignment horizontal="center" vertical="center" wrapText="1"/>
    </xf>
    <xf numFmtId="0" fontId="51" fillId="23" borderId="1" xfId="0" applyNumberFormat="1" applyFont="1" applyFill="1" applyBorder="1" applyAlignment="1">
      <alignment horizontal="center" vertical="center" wrapText="1"/>
    </xf>
    <xf numFmtId="0" fontId="51" fillId="4" borderId="24" xfId="0" applyNumberFormat="1" applyFont="1" applyFill="1" applyBorder="1" applyAlignment="1">
      <alignment horizontal="center" vertical="center" wrapText="1"/>
    </xf>
    <xf numFmtId="1" fontId="36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3" borderId="1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" fontId="2" fillId="23" borderId="1" xfId="0" applyNumberFormat="1" applyFont="1" applyFill="1" applyBorder="1" applyAlignment="1">
      <alignment horizontal="center" vertical="center" wrapText="1"/>
    </xf>
    <xf numFmtId="1" fontId="2" fillId="4" borderId="24" xfId="0" applyNumberFormat="1" applyFont="1" applyFill="1" applyBorder="1" applyAlignment="1">
      <alignment horizontal="center" vertical="center" wrapText="1"/>
    </xf>
    <xf numFmtId="1" fontId="50" fillId="23" borderId="1" xfId="0" applyNumberFormat="1" applyFont="1" applyFill="1" applyBorder="1" applyAlignment="1">
      <alignment horizontal="center" vertical="center" wrapText="1"/>
    </xf>
    <xf numFmtId="1" fontId="50" fillId="4" borderId="1" xfId="0" applyNumberFormat="1" applyFont="1" applyFill="1" applyBorder="1" applyAlignment="1">
      <alignment horizontal="center" vertical="center" wrapText="1"/>
    </xf>
    <xf numFmtId="1" fontId="50" fillId="4" borderId="24" xfId="0" applyNumberFormat="1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 wrapText="1"/>
    </xf>
    <xf numFmtId="0" fontId="50" fillId="4" borderId="1" xfId="0" applyFont="1" applyFill="1" applyBorder="1" applyAlignment="1">
      <alignment horizontal="center" vertical="center"/>
    </xf>
    <xf numFmtId="0" fontId="50" fillId="23" borderId="1" xfId="0" applyFont="1" applyFill="1" applyBorder="1" applyAlignment="1">
      <alignment horizontal="center" vertical="center"/>
    </xf>
    <xf numFmtId="0" fontId="50" fillId="4" borderId="24" xfId="0" applyFont="1" applyFill="1" applyBorder="1" applyAlignment="1">
      <alignment horizontal="center" vertical="center"/>
    </xf>
    <xf numFmtId="0" fontId="50" fillId="4" borderId="1" xfId="0" applyFont="1" applyFill="1" applyBorder="1" applyAlignment="1">
      <alignment horizontal="center" vertical="center" wrapText="1"/>
    </xf>
    <xf numFmtId="0" fontId="50" fillId="23" borderId="1" xfId="0" applyFont="1" applyFill="1" applyBorder="1" applyAlignment="1">
      <alignment horizontal="center" vertical="center" wrapText="1"/>
    </xf>
    <xf numFmtId="0" fontId="50" fillId="4" borderId="24" xfId="0" applyFont="1" applyFill="1" applyBorder="1" applyAlignment="1">
      <alignment horizontal="center" vertical="center" wrapText="1"/>
    </xf>
    <xf numFmtId="0" fontId="50" fillId="4" borderId="7" xfId="0" applyFont="1" applyFill="1" applyBorder="1" applyAlignment="1">
      <alignment horizontal="center" vertical="center" wrapText="1"/>
    </xf>
    <xf numFmtId="0" fontId="50" fillId="23" borderId="7" xfId="0" applyFont="1" applyFill="1" applyBorder="1" applyAlignment="1">
      <alignment horizontal="center" vertical="center" wrapText="1"/>
    </xf>
    <xf numFmtId="0" fontId="50" fillId="4" borderId="47" xfId="0" applyFont="1" applyFill="1" applyBorder="1" applyAlignment="1">
      <alignment horizontal="center" vertical="center" wrapText="1"/>
    </xf>
    <xf numFmtId="164" fontId="24" fillId="24" borderId="1" xfId="0" applyNumberFormat="1" applyFont="1" applyFill="1" applyBorder="1" applyAlignment="1">
      <alignment horizontal="center" vertical="center"/>
    </xf>
    <xf numFmtId="0" fontId="24" fillId="24" borderId="24" xfId="0" applyFont="1" applyFill="1" applyBorder="1" applyAlignment="1">
      <alignment horizontal="center" vertical="center"/>
    </xf>
    <xf numFmtId="1" fontId="24" fillId="24" borderId="64" xfId="0" applyNumberFormat="1" applyFont="1" applyFill="1" applyBorder="1" applyAlignment="1">
      <alignment horizontal="center" vertical="center"/>
    </xf>
    <xf numFmtId="0" fontId="24" fillId="24" borderId="4" xfId="0" applyFont="1" applyFill="1" applyBorder="1" applyAlignment="1">
      <alignment horizontal="center" vertical="center"/>
    </xf>
    <xf numFmtId="1" fontId="20" fillId="4" borderId="1" xfId="0" applyNumberFormat="1" applyFont="1" applyFill="1" applyBorder="1" applyAlignment="1">
      <alignment horizontal="center" vertical="center" wrapText="1"/>
    </xf>
    <xf numFmtId="164" fontId="24" fillId="0" borderId="1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6" xfId="0" applyNumberFormat="1" applyFont="1" applyBorder="1" applyAlignment="1">
      <alignment horizontal="center" vertical="center"/>
    </xf>
    <xf numFmtId="43" fontId="5" fillId="2" borderId="11" xfId="1" applyFont="1" applyFill="1" applyBorder="1" applyAlignment="1">
      <alignment horizontal="right" vertical="center" wrapText="1"/>
    </xf>
    <xf numFmtId="43" fontId="5" fillId="2" borderId="5" xfId="1" applyFont="1" applyFill="1" applyBorder="1" applyAlignment="1">
      <alignment horizontal="right" vertical="center" wrapText="1"/>
    </xf>
    <xf numFmtId="2" fontId="5" fillId="2" borderId="16" xfId="0" applyNumberFormat="1" applyFont="1" applyFill="1" applyBorder="1" applyAlignment="1">
      <alignment horizontal="right" vertical="center" wrapText="1"/>
    </xf>
    <xf numFmtId="2" fontId="5" fillId="2" borderId="15" xfId="0" applyNumberFormat="1" applyFont="1" applyFill="1" applyBorder="1" applyAlignment="1">
      <alignment horizontal="right" vertical="center" wrapText="1"/>
    </xf>
    <xf numFmtId="4" fontId="5" fillId="2" borderId="16" xfId="0" applyNumberFormat="1" applyFont="1" applyFill="1" applyBorder="1" applyAlignment="1">
      <alignment horizontal="right" vertical="center" wrapText="1"/>
    </xf>
    <xf numFmtId="4" fontId="5" fillId="2" borderId="15" xfId="0" applyNumberFormat="1" applyFont="1" applyFill="1" applyBorder="1" applyAlignment="1">
      <alignment horizontal="right" vertical="center" wrapText="1"/>
    </xf>
    <xf numFmtId="0" fontId="8" fillId="5" borderId="2" xfId="0" applyFont="1" applyFill="1" applyBorder="1" applyAlignment="1">
      <alignment horizontal="center" vertical="center" textRotation="90"/>
    </xf>
    <xf numFmtId="0" fontId="8" fillId="5" borderId="6" xfId="0" applyFont="1" applyFill="1" applyBorder="1" applyAlignment="1">
      <alignment horizontal="center" vertical="center" textRotation="90"/>
    </xf>
    <xf numFmtId="0" fontId="8" fillId="5" borderId="3" xfId="0" applyFont="1" applyFill="1" applyBorder="1" applyAlignment="1">
      <alignment horizontal="center" vertical="center" textRotation="90"/>
    </xf>
    <xf numFmtId="0" fontId="8" fillId="5" borderId="0" xfId="0" applyFont="1" applyFill="1" applyBorder="1" applyAlignment="1">
      <alignment horizontal="center" vertical="center" textRotation="90"/>
    </xf>
    <xf numFmtId="0" fontId="8" fillId="5" borderId="9" xfId="0" applyFont="1" applyFill="1" applyBorder="1" applyAlignment="1">
      <alignment horizontal="center" vertical="center" textRotation="90"/>
    </xf>
    <xf numFmtId="0" fontId="8" fillId="5" borderId="8" xfId="0" applyFont="1" applyFill="1" applyBorder="1" applyAlignment="1">
      <alignment horizontal="center" vertical="center" textRotation="90"/>
    </xf>
    <xf numFmtId="0" fontId="8" fillId="5" borderId="10" xfId="0" applyFont="1" applyFill="1" applyBorder="1" applyAlignment="1">
      <alignment horizontal="center" vertical="center" textRotation="90"/>
    </xf>
    <xf numFmtId="0" fontId="8" fillId="5" borderId="4" xfId="0" applyFont="1" applyFill="1" applyBorder="1" applyAlignment="1">
      <alignment horizontal="center" vertical="center" textRotation="90"/>
    </xf>
    <xf numFmtId="0" fontId="8" fillId="5" borderId="13" xfId="0" applyFont="1" applyFill="1" applyBorder="1" applyAlignment="1">
      <alignment horizontal="center" vertical="center" textRotation="90"/>
    </xf>
    <xf numFmtId="4" fontId="20" fillId="2" borderId="16" xfId="0" applyNumberFormat="1" applyFont="1" applyFill="1" applyBorder="1" applyAlignment="1">
      <alignment horizontal="right" vertical="center" wrapText="1"/>
    </xf>
    <xf numFmtId="4" fontId="20" fillId="2" borderId="15" xfId="0" applyNumberFormat="1" applyFont="1" applyFill="1" applyBorder="1" applyAlignment="1">
      <alignment horizontal="right" vertical="center" wrapText="1"/>
    </xf>
    <xf numFmtId="2" fontId="20" fillId="2" borderId="16" xfId="0" applyNumberFormat="1" applyFont="1" applyFill="1" applyBorder="1" applyAlignment="1">
      <alignment horizontal="right" vertical="center" wrapText="1"/>
    </xf>
    <xf numFmtId="2" fontId="20" fillId="2" borderId="15" xfId="0" applyNumberFormat="1" applyFont="1" applyFill="1" applyBorder="1" applyAlignment="1">
      <alignment horizontal="right" vertical="center" wrapText="1"/>
    </xf>
    <xf numFmtId="43" fontId="20" fillId="2" borderId="11" xfId="1" applyFont="1" applyFill="1" applyBorder="1" applyAlignment="1">
      <alignment horizontal="right" vertical="center" wrapText="1"/>
    </xf>
    <xf numFmtId="43" fontId="20" fillId="2" borderId="5" xfId="1" applyFont="1" applyFill="1" applyBorder="1" applyAlignment="1">
      <alignment horizontal="right" vertical="center" wrapText="1"/>
    </xf>
    <xf numFmtId="0" fontId="31" fillId="0" borderId="0" xfId="0" applyFont="1" applyAlignment="1">
      <alignment horizontal="center" vertical="center"/>
    </xf>
    <xf numFmtId="0" fontId="24" fillId="5" borderId="7" xfId="0" applyFont="1" applyFill="1" applyBorder="1" applyAlignment="1">
      <alignment horizontal="center" vertical="center" textRotation="90"/>
    </xf>
    <xf numFmtId="0" fontId="24" fillId="5" borderId="14" xfId="0" applyFont="1" applyFill="1" applyBorder="1" applyAlignment="1">
      <alignment horizontal="center" vertical="center" textRotation="90"/>
    </xf>
    <xf numFmtId="0" fontId="24" fillId="5" borderId="17" xfId="0" applyFont="1" applyFill="1" applyBorder="1" applyAlignment="1">
      <alignment horizontal="center" vertical="center" textRotation="90"/>
    </xf>
    <xf numFmtId="0" fontId="24" fillId="5" borderId="19" xfId="0" applyFont="1" applyFill="1" applyBorder="1" applyAlignment="1">
      <alignment horizontal="center" vertical="center" textRotation="90"/>
    </xf>
    <xf numFmtId="0" fontId="24" fillId="5" borderId="18" xfId="0" applyFont="1" applyFill="1" applyBorder="1" applyAlignment="1">
      <alignment horizontal="center" vertical="center" textRotation="90"/>
    </xf>
    <xf numFmtId="0" fontId="24" fillId="5" borderId="1" xfId="0" applyFont="1" applyFill="1" applyBorder="1" applyAlignment="1">
      <alignment horizontal="center" vertical="center" textRotation="90"/>
    </xf>
    <xf numFmtId="43" fontId="26" fillId="2" borderId="16" xfId="1" applyFont="1" applyFill="1" applyBorder="1" applyAlignment="1">
      <alignment horizontal="right" vertical="center" wrapText="1"/>
    </xf>
    <xf numFmtId="43" fontId="26" fillId="2" borderId="15" xfId="1" applyFont="1" applyFill="1" applyBorder="1" applyAlignment="1">
      <alignment horizontal="right" vertical="center" wrapText="1"/>
    </xf>
    <xf numFmtId="4" fontId="26" fillId="2" borderId="16" xfId="0" applyNumberFormat="1" applyFont="1" applyFill="1" applyBorder="1" applyAlignment="1">
      <alignment horizontal="right" vertical="center" wrapText="1"/>
    </xf>
    <xf numFmtId="4" fontId="26" fillId="2" borderId="15" xfId="0" applyNumberFormat="1" applyFont="1" applyFill="1" applyBorder="1" applyAlignment="1">
      <alignment horizontal="right" vertical="center" wrapText="1"/>
    </xf>
    <xf numFmtId="43" fontId="26" fillId="2" borderId="11" xfId="1" applyFont="1" applyFill="1" applyBorder="1" applyAlignment="1">
      <alignment horizontal="right" vertical="center" wrapText="1"/>
    </xf>
    <xf numFmtId="43" fontId="26" fillId="2" borderId="5" xfId="1" applyFont="1" applyFill="1" applyBorder="1" applyAlignment="1">
      <alignment horizontal="right" vertical="center" wrapText="1"/>
    </xf>
    <xf numFmtId="0" fontId="34" fillId="19" borderId="44" xfId="0" applyFont="1" applyFill="1" applyBorder="1" applyAlignment="1">
      <alignment horizontal="center" vertical="center" wrapText="1"/>
    </xf>
    <xf numFmtId="0" fontId="34" fillId="19" borderId="51" xfId="0" applyFont="1" applyFill="1" applyBorder="1" applyAlignment="1">
      <alignment horizontal="center" vertical="center" wrapText="1"/>
    </xf>
    <xf numFmtId="43" fontId="20" fillId="2" borderId="51" xfId="1" applyFont="1" applyFill="1" applyBorder="1" applyAlignment="1">
      <alignment horizontal="center" vertical="center"/>
    </xf>
    <xf numFmtId="43" fontId="20" fillId="2" borderId="53" xfId="1" applyFont="1" applyFill="1" applyBorder="1" applyAlignment="1">
      <alignment horizontal="center" vertical="center" wrapText="1"/>
    </xf>
    <xf numFmtId="43" fontId="20" fillId="2" borderId="51" xfId="1" applyFont="1" applyFill="1" applyBorder="1" applyAlignment="1">
      <alignment horizontal="center" vertical="center" wrapText="1"/>
    </xf>
    <xf numFmtId="43" fontId="20" fillId="2" borderId="45" xfId="1" applyFont="1" applyFill="1" applyBorder="1" applyAlignment="1">
      <alignment horizontal="center" vertical="center" wrapText="1"/>
    </xf>
    <xf numFmtId="0" fontId="34" fillId="21" borderId="51" xfId="0" applyFont="1" applyFill="1" applyBorder="1" applyAlignment="1">
      <alignment horizontal="center" vertical="center"/>
    </xf>
    <xf numFmtId="0" fontId="34" fillId="21" borderId="52" xfId="0" applyFont="1" applyFill="1" applyBorder="1" applyAlignment="1">
      <alignment horizontal="center" vertical="center"/>
    </xf>
    <xf numFmtId="43" fontId="20" fillId="2" borderId="53" xfId="1" applyFont="1" applyFill="1" applyBorder="1" applyAlignment="1">
      <alignment horizontal="center" vertical="center"/>
    </xf>
    <xf numFmtId="43" fontId="20" fillId="2" borderId="52" xfId="1" applyFont="1" applyFill="1" applyBorder="1" applyAlignment="1">
      <alignment horizontal="center" vertical="center"/>
    </xf>
    <xf numFmtId="0" fontId="34" fillId="18" borderId="53" xfId="0" applyFont="1" applyFill="1" applyBorder="1" applyAlignment="1">
      <alignment horizontal="center" vertical="center" wrapText="1"/>
    </xf>
    <xf numFmtId="0" fontId="34" fillId="18" borderId="51" xfId="0" applyFont="1" applyFill="1" applyBorder="1" applyAlignment="1">
      <alignment horizontal="center" vertical="center" wrapText="1"/>
    </xf>
    <xf numFmtId="0" fontId="34" fillId="20" borderId="44" xfId="0" applyFont="1" applyFill="1" applyBorder="1" applyAlignment="1">
      <alignment horizontal="center" vertical="center" wrapText="1"/>
    </xf>
    <xf numFmtId="0" fontId="34" fillId="20" borderId="51" xfId="0" applyFont="1" applyFill="1" applyBorder="1" applyAlignment="1">
      <alignment horizontal="center" vertical="center" wrapText="1"/>
    </xf>
    <xf numFmtId="0" fontId="32" fillId="5" borderId="28" xfId="0" applyFont="1" applyFill="1" applyBorder="1" applyAlignment="1">
      <alignment horizontal="center" vertical="center" textRotation="90"/>
    </xf>
    <xf numFmtId="0" fontId="32" fillId="5" borderId="29" xfId="0" applyFont="1" applyFill="1" applyBorder="1" applyAlignment="1">
      <alignment horizontal="center" vertical="center" textRotation="90"/>
    </xf>
    <xf numFmtId="0" fontId="32" fillId="5" borderId="30" xfId="0" applyFont="1" applyFill="1" applyBorder="1" applyAlignment="1">
      <alignment horizontal="center" vertical="center" textRotation="90"/>
    </xf>
    <xf numFmtId="43" fontId="32" fillId="5" borderId="42" xfId="1" applyFont="1" applyFill="1" applyBorder="1" applyAlignment="1">
      <alignment horizontal="center" vertical="center" textRotation="90"/>
    </xf>
    <xf numFmtId="43" fontId="32" fillId="5" borderId="14" xfId="1" applyFont="1" applyFill="1" applyBorder="1" applyAlignment="1">
      <alignment horizontal="center" vertical="center" textRotation="90"/>
    </xf>
    <xf numFmtId="43" fontId="32" fillId="5" borderId="43" xfId="1" applyFont="1" applyFill="1" applyBorder="1" applyAlignment="1">
      <alignment horizontal="center" vertical="center" textRotation="90"/>
    </xf>
    <xf numFmtId="0" fontId="32" fillId="5" borderId="37" xfId="0" applyFont="1" applyFill="1" applyBorder="1" applyAlignment="1">
      <alignment horizontal="center" vertical="center" textRotation="90"/>
    </xf>
    <xf numFmtId="0" fontId="32" fillId="5" borderId="25" xfId="0" applyFont="1" applyFill="1" applyBorder="1" applyAlignment="1">
      <alignment horizontal="center" vertical="center" textRotation="90"/>
    </xf>
    <xf numFmtId="43" fontId="32" fillId="5" borderId="42" xfId="1" applyFont="1" applyFill="1" applyBorder="1" applyAlignment="1">
      <alignment horizontal="center" textRotation="90"/>
    </xf>
    <xf numFmtId="43" fontId="32" fillId="5" borderId="14" xfId="1" applyFont="1" applyFill="1" applyBorder="1" applyAlignment="1">
      <alignment horizontal="center" textRotation="90"/>
    </xf>
    <xf numFmtId="43" fontId="32" fillId="5" borderId="43" xfId="1" applyFont="1" applyFill="1" applyBorder="1" applyAlignment="1">
      <alignment horizontal="center" textRotation="90"/>
    </xf>
    <xf numFmtId="0" fontId="35" fillId="15" borderId="33" xfId="0" applyFont="1" applyFill="1" applyBorder="1" applyAlignment="1">
      <alignment horizontal="center" vertical="center" wrapText="1"/>
    </xf>
    <xf numFmtId="0" fontId="35" fillId="15" borderId="38" xfId="0" applyFont="1" applyFill="1" applyBorder="1" applyAlignment="1">
      <alignment horizontal="center" vertical="center" wrapText="1"/>
    </xf>
    <xf numFmtId="0" fontId="35" fillId="15" borderId="44" xfId="0" applyFont="1" applyFill="1" applyBorder="1" applyAlignment="1">
      <alignment horizontal="center" vertical="center" textRotation="92"/>
    </xf>
    <xf numFmtId="0" fontId="35" fillId="15" borderId="45" xfId="0" applyFont="1" applyFill="1" applyBorder="1" applyAlignment="1">
      <alignment horizontal="center" vertical="center" textRotation="92"/>
    </xf>
    <xf numFmtId="0" fontId="35" fillId="15" borderId="44" xfId="0" applyFont="1" applyFill="1" applyBorder="1" applyAlignment="1">
      <alignment horizontal="center" vertical="center" wrapText="1"/>
    </xf>
    <xf numFmtId="0" fontId="35" fillId="15" borderId="45" xfId="0" applyFont="1" applyFill="1" applyBorder="1" applyAlignment="1">
      <alignment horizontal="center" vertical="center" wrapText="1"/>
    </xf>
    <xf numFmtId="0" fontId="32" fillId="5" borderId="20" xfId="0" applyFont="1" applyFill="1" applyBorder="1" applyAlignment="1">
      <alignment horizontal="center" vertical="center" textRotation="90"/>
    </xf>
    <xf numFmtId="0" fontId="32" fillId="5" borderId="23" xfId="0" applyFont="1" applyFill="1" applyBorder="1" applyAlignment="1">
      <alignment horizontal="center" vertical="center" textRotation="90"/>
    </xf>
    <xf numFmtId="0" fontId="32" fillId="5" borderId="46" xfId="0" applyFont="1" applyFill="1" applyBorder="1" applyAlignment="1">
      <alignment horizontal="center" vertical="center" textRotation="90"/>
    </xf>
    <xf numFmtId="43" fontId="32" fillId="5" borderId="49" xfId="1" applyFont="1" applyFill="1" applyBorder="1" applyAlignment="1">
      <alignment horizontal="center" vertical="center" textRotation="90"/>
    </xf>
    <xf numFmtId="43" fontId="32" fillId="5" borderId="6" xfId="1" applyFont="1" applyFill="1" applyBorder="1" applyAlignment="1">
      <alignment horizontal="center" vertical="center" textRotation="90"/>
    </xf>
    <xf numFmtId="43" fontId="32" fillId="5" borderId="50" xfId="1" applyFont="1" applyFill="1" applyBorder="1" applyAlignment="1">
      <alignment horizontal="center" vertical="center" textRotation="90"/>
    </xf>
    <xf numFmtId="0" fontId="32" fillId="5" borderId="9" xfId="0" applyFont="1" applyFill="1" applyBorder="1" applyAlignment="1">
      <alignment horizontal="center" vertical="center" textRotation="90"/>
    </xf>
    <xf numFmtId="0" fontId="32" fillId="5" borderId="8" xfId="0" applyFont="1" applyFill="1" applyBorder="1" applyAlignment="1">
      <alignment horizontal="center" vertical="center" textRotation="90"/>
    </xf>
    <xf numFmtId="0" fontId="32" fillId="5" borderId="39" xfId="0" applyFont="1" applyFill="1" applyBorder="1" applyAlignment="1">
      <alignment horizontal="center" vertical="center" textRotation="90"/>
    </xf>
    <xf numFmtId="0" fontId="0" fillId="0" borderId="40" xfId="0" applyBorder="1" applyAlignment="1">
      <alignment horizontal="center" vertical="center" textRotation="90"/>
    </xf>
    <xf numFmtId="0" fontId="0" fillId="0" borderId="41" xfId="0" applyBorder="1" applyAlignment="1">
      <alignment horizontal="center" vertical="center" textRotation="90"/>
    </xf>
    <xf numFmtId="43" fontId="32" fillId="5" borderId="39" xfId="1" applyFont="1" applyFill="1" applyBorder="1" applyAlignment="1">
      <alignment horizontal="center" textRotation="90"/>
    </xf>
    <xf numFmtId="43" fontId="32" fillId="5" borderId="40" xfId="1" applyFont="1" applyFill="1" applyBorder="1" applyAlignment="1">
      <alignment horizontal="center" textRotation="90"/>
    </xf>
    <xf numFmtId="43" fontId="32" fillId="5" borderId="41" xfId="1" applyFont="1" applyFill="1" applyBorder="1" applyAlignment="1">
      <alignment horizontal="center" textRotation="90"/>
    </xf>
    <xf numFmtId="0" fontId="32" fillId="5" borderId="31" xfId="0" applyFont="1" applyFill="1" applyBorder="1" applyAlignment="1">
      <alignment horizontal="center" vertical="center" textRotation="90"/>
    </xf>
    <xf numFmtId="0" fontId="32" fillId="5" borderId="32" xfId="0" applyFont="1" applyFill="1" applyBorder="1" applyAlignment="1">
      <alignment horizontal="center" vertical="center" textRotation="90"/>
    </xf>
    <xf numFmtId="0" fontId="32" fillId="5" borderId="33" xfId="0" applyFont="1" applyFill="1" applyBorder="1" applyAlignment="1">
      <alignment horizontal="center" vertical="center" textRotation="90"/>
    </xf>
    <xf numFmtId="0" fontId="32" fillId="5" borderId="10" xfId="0" applyFont="1" applyFill="1" applyBorder="1" applyAlignment="1">
      <alignment horizontal="center" vertical="center" textRotation="90"/>
    </xf>
    <xf numFmtId="43" fontId="32" fillId="5" borderId="39" xfId="1" applyFont="1" applyFill="1" applyBorder="1" applyAlignment="1">
      <alignment textRotation="90"/>
    </xf>
    <xf numFmtId="43" fontId="32" fillId="5" borderId="40" xfId="1" applyFont="1" applyFill="1" applyBorder="1" applyAlignment="1">
      <alignment textRotation="90"/>
    </xf>
    <xf numFmtId="43" fontId="32" fillId="5" borderId="41" xfId="1" applyFont="1" applyFill="1" applyBorder="1" applyAlignment="1">
      <alignment textRotation="90"/>
    </xf>
    <xf numFmtId="0" fontId="32" fillId="5" borderId="40" xfId="0" applyFont="1" applyFill="1" applyBorder="1" applyAlignment="1">
      <alignment horizontal="center" vertical="center" textRotation="90"/>
    </xf>
    <xf numFmtId="0" fontId="41" fillId="15" borderId="44" xfId="0" applyFont="1" applyFill="1" applyBorder="1" applyAlignment="1">
      <alignment horizontal="center" vertical="center" wrapText="1"/>
    </xf>
    <xf numFmtId="0" fontId="41" fillId="15" borderId="45" xfId="0" applyFont="1" applyFill="1" applyBorder="1" applyAlignment="1">
      <alignment horizontal="center" vertical="center" wrapText="1"/>
    </xf>
    <xf numFmtId="0" fontId="41" fillId="15" borderId="33" xfId="0" applyFont="1" applyFill="1" applyBorder="1" applyAlignment="1">
      <alignment horizontal="center" vertical="center" wrapText="1"/>
    </xf>
    <xf numFmtId="0" fontId="41" fillId="15" borderId="38" xfId="0" applyFont="1" applyFill="1" applyBorder="1" applyAlignment="1">
      <alignment horizontal="center" vertical="center" wrapText="1"/>
    </xf>
    <xf numFmtId="0" fontId="43" fillId="6" borderId="67" xfId="0" applyFont="1" applyFill="1" applyBorder="1" applyAlignment="1">
      <alignment horizontal="center" vertical="center"/>
    </xf>
    <xf numFmtId="14" fontId="43" fillId="6" borderId="67" xfId="0" applyNumberFormat="1" applyFont="1" applyFill="1" applyBorder="1" applyAlignment="1">
      <alignment horizontal="right" vertical="center"/>
    </xf>
    <xf numFmtId="164" fontId="24" fillId="0" borderId="26" xfId="0" applyNumberFormat="1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164" fontId="24" fillId="0" borderId="32" xfId="0" applyNumberFormat="1" applyFont="1" applyBorder="1" applyAlignment="1">
      <alignment horizontal="center" vertical="center"/>
    </xf>
    <xf numFmtId="164" fontId="24" fillId="0" borderId="5" xfId="0" applyNumberFormat="1" applyFont="1" applyBorder="1" applyAlignment="1">
      <alignment horizontal="center" vertical="center"/>
    </xf>
    <xf numFmtId="164" fontId="24" fillId="0" borderId="33" xfId="0" applyNumberFormat="1" applyFont="1" applyBorder="1" applyAlignment="1">
      <alignment horizontal="center" vertical="center"/>
    </xf>
    <xf numFmtId="164" fontId="24" fillId="0" borderId="36" xfId="0" applyNumberFormat="1" applyFont="1" applyBorder="1" applyAlignment="1">
      <alignment horizontal="center" vertical="center"/>
    </xf>
    <xf numFmtId="0" fontId="46" fillId="6" borderId="44" xfId="0" applyFont="1" applyFill="1" applyBorder="1" applyAlignment="1">
      <alignment horizontal="center" vertical="center"/>
    </xf>
    <xf numFmtId="0" fontId="46" fillId="6" borderId="51" xfId="0" applyFont="1" applyFill="1" applyBorder="1" applyAlignment="1">
      <alignment horizontal="center" vertical="center"/>
    </xf>
    <xf numFmtId="164" fontId="46" fillId="6" borderId="44" xfId="0" applyNumberFormat="1" applyFont="1" applyFill="1" applyBorder="1" applyAlignment="1">
      <alignment horizontal="center" vertical="center"/>
    </xf>
    <xf numFmtId="164" fontId="46" fillId="6" borderId="51" xfId="0" applyNumberFormat="1" applyFont="1" applyFill="1" applyBorder="1" applyAlignment="1">
      <alignment horizontal="center" vertical="center"/>
    </xf>
    <xf numFmtId="164" fontId="46" fillId="6" borderId="45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center" vertical="center"/>
    </xf>
    <xf numFmtId="0" fontId="46" fillId="6" borderId="9" xfId="0" applyFont="1" applyFill="1" applyBorder="1" applyAlignment="1">
      <alignment horizontal="center" vertical="center" textRotation="90"/>
    </xf>
    <xf numFmtId="0" fontId="46" fillId="6" borderId="8" xfId="0" applyFont="1" applyFill="1" applyBorder="1" applyAlignment="1">
      <alignment horizontal="center" vertical="center" textRotation="90"/>
    </xf>
    <xf numFmtId="0" fontId="46" fillId="6" borderId="10" xfId="0" applyFont="1" applyFill="1" applyBorder="1" applyAlignment="1">
      <alignment horizontal="center" vertical="center" textRotation="90"/>
    </xf>
    <xf numFmtId="0" fontId="46" fillId="6" borderId="20" xfId="0" applyFont="1" applyFill="1" applyBorder="1" applyAlignment="1">
      <alignment horizontal="center" vertical="center"/>
    </xf>
    <xf numFmtId="0" fontId="46" fillId="6" borderId="21" xfId="0" applyFont="1" applyFill="1" applyBorder="1" applyAlignment="1">
      <alignment horizontal="center" vertical="center"/>
    </xf>
    <xf numFmtId="0" fontId="46" fillId="6" borderId="23" xfId="0" applyFont="1" applyFill="1" applyBorder="1" applyAlignment="1">
      <alignment horizontal="center" vertical="center"/>
    </xf>
    <xf numFmtId="0" fontId="46" fillId="6" borderId="1" xfId="0" applyFont="1" applyFill="1" applyBorder="1" applyAlignment="1">
      <alignment horizontal="center" vertical="center"/>
    </xf>
    <xf numFmtId="0" fontId="46" fillId="6" borderId="49" xfId="0" applyFont="1" applyFill="1" applyBorder="1" applyAlignment="1">
      <alignment horizontal="center" vertical="center"/>
    </xf>
    <xf numFmtId="0" fontId="46" fillId="6" borderId="60" xfId="0" applyFont="1" applyFill="1" applyBorder="1" applyAlignment="1">
      <alignment horizontal="center" vertical="center"/>
    </xf>
    <xf numFmtId="0" fontId="46" fillId="6" borderId="13" xfId="0" applyFont="1" applyFill="1" applyBorder="1" applyAlignment="1">
      <alignment horizontal="center" vertical="center"/>
    </xf>
    <xf numFmtId="0" fontId="46" fillId="6" borderId="15" xfId="0" applyFont="1" applyFill="1" applyBorder="1" applyAlignment="1">
      <alignment horizontal="center" vertical="center"/>
    </xf>
    <xf numFmtId="0" fontId="46" fillId="6" borderId="9" xfId="0" applyFont="1" applyFill="1" applyBorder="1" applyAlignment="1">
      <alignment horizontal="center" vertical="center"/>
    </xf>
    <xf numFmtId="0" fontId="46" fillId="6" borderId="63" xfId="0" applyFont="1" applyFill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42" fillId="5" borderId="28" xfId="0" applyFont="1" applyFill="1" applyBorder="1" applyAlignment="1">
      <alignment horizontal="center" vertical="center" textRotation="90"/>
    </xf>
    <xf numFmtId="0" fontId="42" fillId="5" borderId="29" xfId="0" applyFont="1" applyFill="1" applyBorder="1" applyAlignment="1">
      <alignment horizontal="center" vertical="center" textRotation="90"/>
    </xf>
    <xf numFmtId="0" fontId="42" fillId="5" borderId="30" xfId="0" applyFont="1" applyFill="1" applyBorder="1" applyAlignment="1">
      <alignment horizontal="center" vertical="center" textRotation="90"/>
    </xf>
    <xf numFmtId="164" fontId="41" fillId="6" borderId="49" xfId="0" applyNumberFormat="1" applyFont="1" applyFill="1" applyBorder="1" applyAlignment="1">
      <alignment horizontal="center" vertical="center" textRotation="90" wrapText="1"/>
    </xf>
    <xf numFmtId="164" fontId="41" fillId="6" borderId="6" xfId="0" applyNumberFormat="1" applyFont="1" applyFill="1" applyBorder="1" applyAlignment="1">
      <alignment horizontal="center" vertical="center" textRotation="90" wrapText="1"/>
    </xf>
    <xf numFmtId="164" fontId="41" fillId="6" borderId="13" xfId="0" applyNumberFormat="1" applyFont="1" applyFill="1" applyBorder="1" applyAlignment="1">
      <alignment horizontal="center" vertical="center" textRotation="90" wrapText="1"/>
    </xf>
    <xf numFmtId="0" fontId="47" fillId="22" borderId="1" xfId="0" applyFont="1" applyFill="1" applyBorder="1" applyAlignment="1">
      <alignment horizontal="center" vertical="center" wrapText="1"/>
    </xf>
    <xf numFmtId="0" fontId="42" fillId="5" borderId="20" xfId="0" applyFont="1" applyFill="1" applyBorder="1" applyAlignment="1">
      <alignment horizontal="center" vertical="center" textRotation="90"/>
    </xf>
    <xf numFmtId="0" fontId="42" fillId="5" borderId="23" xfId="0" applyFont="1" applyFill="1" applyBorder="1" applyAlignment="1">
      <alignment horizontal="center" vertical="center" textRotation="90"/>
    </xf>
    <xf numFmtId="0" fontId="42" fillId="5" borderId="46" xfId="0" applyFont="1" applyFill="1" applyBorder="1" applyAlignment="1">
      <alignment horizontal="center" vertical="center" textRotation="90"/>
    </xf>
    <xf numFmtId="0" fontId="42" fillId="5" borderId="25" xfId="0" applyFont="1" applyFill="1" applyBorder="1" applyAlignment="1">
      <alignment horizontal="center" vertical="center" textRotation="90"/>
    </xf>
    <xf numFmtId="0" fontId="42" fillId="22" borderId="54" xfId="0" applyFont="1" applyFill="1" applyBorder="1" applyAlignment="1">
      <alignment horizontal="center" vertical="center" textRotation="45"/>
    </xf>
    <xf numFmtId="0" fontId="42" fillId="22" borderId="62" xfId="0" applyFont="1" applyFill="1" applyBorder="1" applyAlignment="1">
      <alignment horizontal="center" vertical="center" textRotation="45"/>
    </xf>
    <xf numFmtId="0" fontId="42" fillId="5" borderId="9" xfId="0" applyFont="1" applyFill="1" applyBorder="1" applyAlignment="1">
      <alignment horizontal="center" vertical="center" textRotation="90"/>
    </xf>
    <xf numFmtId="0" fontId="42" fillId="5" borderId="8" xfId="0" applyFont="1" applyFill="1" applyBorder="1" applyAlignment="1">
      <alignment horizontal="center" vertical="center" textRotation="90"/>
    </xf>
    <xf numFmtId="164" fontId="41" fillId="6" borderId="9" xfId="0" applyNumberFormat="1" applyFont="1" applyFill="1" applyBorder="1" applyAlignment="1">
      <alignment horizontal="center" vertical="center" textRotation="90" wrapText="1"/>
    </xf>
    <xf numFmtId="164" fontId="41" fillId="6" borderId="8" xfId="0" applyNumberFormat="1" applyFont="1" applyFill="1" applyBorder="1" applyAlignment="1">
      <alignment horizontal="center" vertical="center" textRotation="90" wrapText="1"/>
    </xf>
    <xf numFmtId="164" fontId="41" fillId="6" borderId="10" xfId="0" applyNumberFormat="1" applyFont="1" applyFill="1" applyBorder="1" applyAlignment="1">
      <alignment horizontal="center" vertical="center" textRotation="90" wrapText="1"/>
    </xf>
    <xf numFmtId="0" fontId="43" fillId="6" borderId="31" xfId="0" applyFont="1" applyFill="1" applyBorder="1" applyAlignment="1">
      <alignment horizontal="center" vertical="center"/>
    </xf>
    <xf numFmtId="0" fontId="47" fillId="22" borderId="55" xfId="0" applyFont="1" applyFill="1" applyBorder="1" applyAlignment="1">
      <alignment horizontal="center" vertical="center" wrapText="1"/>
    </xf>
    <xf numFmtId="0" fontId="47" fillId="22" borderId="59" xfId="0" applyFont="1" applyFill="1" applyBorder="1" applyAlignment="1">
      <alignment horizontal="center" vertical="center" wrapText="1"/>
    </xf>
    <xf numFmtId="0" fontId="42" fillId="5" borderId="31" xfId="0" applyFont="1" applyFill="1" applyBorder="1" applyAlignment="1">
      <alignment horizontal="center" vertical="center" textRotation="90"/>
    </xf>
    <xf numFmtId="0" fontId="42" fillId="5" borderId="32" xfId="0" applyFont="1" applyFill="1" applyBorder="1" applyAlignment="1">
      <alignment horizontal="center" vertical="center" textRotation="90"/>
    </xf>
    <xf numFmtId="0" fontId="42" fillId="5" borderId="33" xfId="0" applyFont="1" applyFill="1" applyBorder="1" applyAlignment="1">
      <alignment horizontal="center" vertical="center" textRotation="90"/>
    </xf>
    <xf numFmtId="164" fontId="41" fillId="6" borderId="2" xfId="0" applyNumberFormat="1" applyFont="1" applyFill="1" applyBorder="1" applyAlignment="1">
      <alignment horizontal="center" vertical="center" textRotation="90" wrapText="1"/>
    </xf>
    <xf numFmtId="164" fontId="41" fillId="6" borderId="50" xfId="0" applyNumberFormat="1" applyFont="1" applyFill="1" applyBorder="1" applyAlignment="1">
      <alignment horizontal="center" vertical="center" textRotation="90" wrapText="1"/>
    </xf>
    <xf numFmtId="0" fontId="34" fillId="19" borderId="1" xfId="0" applyFont="1" applyFill="1" applyBorder="1" applyAlignment="1">
      <alignment horizontal="center" vertical="center"/>
    </xf>
    <xf numFmtId="164" fontId="20" fillId="2" borderId="1" xfId="1" applyNumberFormat="1" applyFont="1" applyFill="1" applyBorder="1" applyAlignment="1">
      <alignment horizontal="center" vertical="center"/>
    </xf>
    <xf numFmtId="0" fontId="45" fillId="18" borderId="17" xfId="0" applyFont="1" applyFill="1" applyBorder="1" applyAlignment="1">
      <alignment horizontal="center" vertical="center" wrapText="1"/>
    </xf>
    <xf numFmtId="164" fontId="44" fillId="2" borderId="1" xfId="1" applyNumberFormat="1" applyFont="1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61" xfId="0" applyFill="1" applyBorder="1" applyAlignment="1">
      <alignment horizontal="center"/>
    </xf>
    <xf numFmtId="0" fontId="45" fillId="19" borderId="0" xfId="0" applyFont="1" applyFill="1" applyBorder="1" applyAlignment="1">
      <alignment horizontal="center" vertical="center"/>
    </xf>
    <xf numFmtId="0" fontId="45" fillId="19" borderId="12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45" fillId="20" borderId="17" xfId="0" applyFont="1" applyFill="1" applyBorder="1" applyAlignment="1">
      <alignment horizontal="center" vertical="center" wrapText="1"/>
    </xf>
    <xf numFmtId="164" fontId="20" fillId="23" borderId="57" xfId="0" applyNumberFormat="1" applyFont="1" applyFill="1" applyBorder="1" applyAlignment="1">
      <alignment horizontal="center" vertical="center"/>
    </xf>
    <xf numFmtId="0" fontId="20" fillId="23" borderId="57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 wrapText="1"/>
    </xf>
    <xf numFmtId="0" fontId="35" fillId="2" borderId="19" xfId="0" applyFont="1" applyFill="1" applyBorder="1" applyAlignment="1">
      <alignment horizontal="center" vertical="center"/>
    </xf>
    <xf numFmtId="0" fontId="35" fillId="2" borderId="13" xfId="0" applyFont="1" applyFill="1" applyBorder="1" applyAlignment="1">
      <alignment horizontal="center" vertical="center"/>
    </xf>
    <xf numFmtId="0" fontId="35" fillId="2" borderId="15" xfId="0" applyFont="1" applyFill="1" applyBorder="1" applyAlignment="1">
      <alignment horizontal="center" vertical="center"/>
    </xf>
    <xf numFmtId="0" fontId="35" fillId="2" borderId="24" xfId="0" applyFont="1" applyFill="1" applyBorder="1" applyAlignment="1">
      <alignment horizontal="center" vertical="center"/>
    </xf>
    <xf numFmtId="9" fontId="20" fillId="23" borderId="50" xfId="0" applyNumberFormat="1" applyFont="1" applyFill="1" applyBorder="1" applyAlignment="1">
      <alignment horizontal="center" vertical="center"/>
    </xf>
    <xf numFmtId="9" fontId="20" fillId="23" borderId="57" xfId="0" applyNumberFormat="1" applyFont="1" applyFill="1" applyBorder="1" applyAlignment="1">
      <alignment horizontal="center" vertical="center"/>
    </xf>
    <xf numFmtId="0" fontId="24" fillId="24" borderId="32" xfId="0" applyFont="1" applyFill="1" applyBorder="1" applyAlignment="1">
      <alignment horizontal="center" vertical="center"/>
    </xf>
    <xf numFmtId="0" fontId="24" fillId="24" borderId="5" xfId="0" applyFont="1" applyFill="1" applyBorder="1" applyAlignment="1">
      <alignment horizontal="center" vertical="center"/>
    </xf>
    <xf numFmtId="0" fontId="24" fillId="24" borderId="33" xfId="0" applyFont="1" applyFill="1" applyBorder="1" applyAlignment="1">
      <alignment horizontal="center" vertical="center"/>
    </xf>
    <xf numFmtId="0" fontId="24" fillId="24" borderId="36" xfId="0" applyFont="1" applyFill="1" applyBorder="1" applyAlignment="1">
      <alignment horizontal="center" vertical="center"/>
    </xf>
    <xf numFmtId="0" fontId="50" fillId="16" borderId="1" xfId="0" applyFont="1" applyFill="1" applyBorder="1" applyAlignment="1">
      <alignment horizontal="center" vertical="center"/>
    </xf>
    <xf numFmtId="0" fontId="52" fillId="4" borderId="1" xfId="0" applyFont="1" applyFill="1" applyBorder="1" applyAlignment="1">
      <alignment horizontal="center" vertical="center"/>
    </xf>
    <xf numFmtId="0" fontId="24" fillId="16" borderId="33" xfId="0" applyFont="1" applyFill="1" applyBorder="1" applyAlignment="1">
      <alignment horizontal="center" vertical="center"/>
    </xf>
    <xf numFmtId="0" fontId="24" fillId="16" borderId="36" xfId="0" applyFont="1" applyFill="1" applyBorder="1" applyAlignment="1">
      <alignment horizontal="center" vertical="center"/>
    </xf>
    <xf numFmtId="164" fontId="24" fillId="16" borderId="26" xfId="0" applyNumberFormat="1" applyFont="1" applyFill="1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CC9900"/>
      <color rgb="FF33CCCC"/>
      <color rgb="FF99FFCC"/>
      <color rgb="FFFF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59"/>
  <sheetViews>
    <sheetView topLeftCell="A31" zoomScale="50" zoomScaleNormal="50" workbookViewId="0">
      <selection activeCell="B7" sqref="B7"/>
    </sheetView>
  </sheetViews>
  <sheetFormatPr defaultRowHeight="33.5" x14ac:dyDescent="0.35"/>
  <cols>
    <col min="1" max="1" width="5.7265625" style="6" customWidth="1"/>
    <col min="2" max="2" width="23.26953125" style="2" customWidth="1"/>
    <col min="3" max="3" width="16.453125" style="2" customWidth="1"/>
    <col min="4" max="4" width="18.453125" style="2" customWidth="1"/>
    <col min="5" max="5" width="20.453125" style="2" customWidth="1"/>
    <col min="6" max="6" width="21.54296875" style="2" customWidth="1"/>
    <col min="7" max="7" width="19" style="2" customWidth="1"/>
    <col min="8" max="8" width="18.7265625" style="2" customWidth="1"/>
    <col min="9" max="9" width="21.26953125" style="2" customWidth="1"/>
    <col min="10" max="10" width="21" style="2" customWidth="1"/>
    <col min="11" max="11" width="19.26953125" style="2" customWidth="1"/>
    <col min="12" max="12" width="17" style="2" customWidth="1"/>
    <col min="13" max="13" width="20.1796875" style="2" customWidth="1"/>
    <col min="14" max="14" width="23.81640625" style="2" customWidth="1"/>
    <col min="15" max="15" width="25" style="2" customWidth="1"/>
    <col min="16" max="16" width="17.81640625" style="2" customWidth="1"/>
    <col min="17" max="17" width="21.54296875" style="2" customWidth="1"/>
    <col min="18" max="18" width="22.7265625" style="2" customWidth="1"/>
    <col min="19" max="19" width="21" style="2" customWidth="1"/>
    <col min="20" max="20" width="21.81640625" style="2" customWidth="1"/>
    <col min="21" max="21" width="20.7265625" style="2" bestFit="1" customWidth="1"/>
  </cols>
  <sheetData>
    <row r="1" spans="1:32" ht="72" x14ac:dyDescent="0.35">
      <c r="A1" s="19"/>
      <c r="B1" s="22" t="s">
        <v>36</v>
      </c>
      <c r="C1" s="24" t="s">
        <v>37</v>
      </c>
      <c r="D1" s="23" t="s">
        <v>38</v>
      </c>
      <c r="E1" s="25" t="s">
        <v>39</v>
      </c>
      <c r="F1" s="26" t="s">
        <v>40</v>
      </c>
      <c r="G1" s="28" t="s">
        <v>41</v>
      </c>
      <c r="H1" s="27" t="s">
        <v>42</v>
      </c>
      <c r="I1" s="29" t="s">
        <v>43</v>
      </c>
      <c r="J1" s="21" t="s">
        <v>35</v>
      </c>
      <c r="K1" s="356"/>
      <c r="L1" s="357"/>
      <c r="M1" s="21" t="s">
        <v>33</v>
      </c>
      <c r="N1" s="356"/>
      <c r="O1" s="357"/>
      <c r="P1" s="21" t="s">
        <v>34</v>
      </c>
      <c r="Q1" s="354"/>
      <c r="R1" s="355"/>
      <c r="S1" s="21" t="s">
        <v>32</v>
      </c>
      <c r="T1" s="352">
        <f>K1+N1+Q1</f>
        <v>0</v>
      </c>
      <c r="U1" s="353"/>
    </row>
    <row r="2" spans="1:32" s="4" customFormat="1" x14ac:dyDescent="0.35">
      <c r="A2" s="20"/>
      <c r="B2" s="7">
        <v>1</v>
      </c>
      <c r="C2" s="8">
        <f>C3+C4+C5+C6+C7</f>
        <v>0</v>
      </c>
      <c r="D2" s="7">
        <v>2</v>
      </c>
      <c r="E2" s="8">
        <f>E3+E4+E5+E6+E7</f>
        <v>0</v>
      </c>
      <c r="F2" s="7">
        <v>3</v>
      </c>
      <c r="G2" s="8">
        <f>G3+G4+G5+G6+G7</f>
        <v>0</v>
      </c>
      <c r="H2" s="7">
        <v>4</v>
      </c>
      <c r="I2" s="8">
        <f>I3+I4+I5+I6+I7</f>
        <v>0</v>
      </c>
      <c r="J2" s="7">
        <v>5</v>
      </c>
      <c r="K2" s="8">
        <f>K4+K5+K6+K7</f>
        <v>0</v>
      </c>
      <c r="L2" s="7">
        <v>6</v>
      </c>
      <c r="M2" s="8">
        <f>M3+M4+M5</f>
        <v>0</v>
      </c>
      <c r="N2" s="7"/>
      <c r="O2" s="8">
        <f>O3+O8+O4</f>
        <v>31275.25</v>
      </c>
      <c r="P2" s="7">
        <v>8</v>
      </c>
      <c r="Q2" s="8">
        <f>Q3+Q4+Q5</f>
        <v>0</v>
      </c>
      <c r="R2" s="7">
        <v>9</v>
      </c>
      <c r="S2" s="8">
        <f>S3+S4+S5</f>
        <v>0</v>
      </c>
      <c r="T2" s="7">
        <v>10</v>
      </c>
      <c r="U2" s="8">
        <f>U3+U4+U13</f>
        <v>849.6</v>
      </c>
    </row>
    <row r="3" spans="1:32" s="3" customFormat="1" ht="61.5" customHeight="1" x14ac:dyDescent="0.35">
      <c r="A3" s="358" t="s">
        <v>0</v>
      </c>
      <c r="B3" s="33"/>
      <c r="C3" s="32"/>
      <c r="D3" s="34"/>
      <c r="E3" s="31"/>
      <c r="F3" s="14"/>
      <c r="G3" s="15"/>
      <c r="H3" s="14"/>
      <c r="I3" s="15"/>
      <c r="J3" s="25" t="s">
        <v>68</v>
      </c>
      <c r="K3" s="25"/>
      <c r="L3" s="29"/>
      <c r="M3" s="29"/>
      <c r="N3" s="29" t="s">
        <v>44</v>
      </c>
      <c r="O3" s="30">
        <v>925.25</v>
      </c>
      <c r="P3" s="14"/>
      <c r="Q3" s="15"/>
      <c r="R3" s="14"/>
      <c r="S3" s="15"/>
      <c r="T3" s="29"/>
      <c r="U3" s="30"/>
    </row>
    <row r="4" spans="1:32" s="3" customFormat="1" ht="61.5" customHeight="1" x14ac:dyDescent="0.35">
      <c r="A4" s="359"/>
      <c r="B4" s="14"/>
      <c r="C4" s="32"/>
      <c r="D4" s="14"/>
      <c r="E4" s="14"/>
      <c r="F4" s="14"/>
      <c r="G4" s="14"/>
      <c r="H4" s="14"/>
      <c r="I4" s="14"/>
      <c r="J4" s="14"/>
      <c r="K4" s="14"/>
      <c r="L4" s="14"/>
      <c r="M4" s="14"/>
      <c r="N4" s="29" t="s">
        <v>13</v>
      </c>
      <c r="O4" s="30">
        <v>350</v>
      </c>
      <c r="P4" s="14"/>
      <c r="Q4" s="14"/>
      <c r="R4" s="14"/>
      <c r="S4" s="14"/>
      <c r="T4" s="29" t="s">
        <v>46</v>
      </c>
      <c r="U4" s="30">
        <v>603.6</v>
      </c>
    </row>
    <row r="5" spans="1:32" s="3" customFormat="1" ht="61.5" customHeight="1" x14ac:dyDescent="0.35">
      <c r="A5" s="359"/>
      <c r="B5" s="14"/>
      <c r="C5" s="32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6"/>
      <c r="P5" s="14"/>
      <c r="Q5" s="14"/>
      <c r="R5" s="14"/>
      <c r="S5" s="14"/>
      <c r="T5" s="29" t="s">
        <v>28</v>
      </c>
      <c r="U5" s="30">
        <v>230</v>
      </c>
    </row>
    <row r="6" spans="1:32" s="3" customFormat="1" ht="61.5" customHeight="1" x14ac:dyDescent="0.35">
      <c r="A6" s="359"/>
      <c r="B6" s="70"/>
      <c r="C6" s="94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5"/>
      <c r="P6" s="70"/>
      <c r="Q6" s="70"/>
      <c r="R6" s="70"/>
      <c r="S6" s="70"/>
      <c r="T6" s="76" t="s">
        <v>4</v>
      </c>
      <c r="U6" s="77">
        <v>1487.29</v>
      </c>
    </row>
    <row r="7" spans="1:32" s="95" customFormat="1" ht="61.5" customHeight="1" x14ac:dyDescent="0.35">
      <c r="A7" s="359"/>
      <c r="B7" s="14"/>
      <c r="C7" s="32"/>
      <c r="D7" s="14"/>
      <c r="E7" s="15"/>
      <c r="F7" s="14"/>
      <c r="G7" s="15"/>
      <c r="H7" s="14"/>
      <c r="I7" s="15"/>
      <c r="J7" s="14"/>
      <c r="K7" s="15"/>
      <c r="L7" s="14"/>
      <c r="M7" s="15"/>
      <c r="N7" s="14"/>
      <c r="O7" s="14"/>
      <c r="P7" s="14"/>
      <c r="Q7" s="14"/>
      <c r="R7" s="14"/>
      <c r="S7" s="14"/>
      <c r="T7" s="92"/>
      <c r="U7" s="92"/>
    </row>
    <row r="8" spans="1:32" s="3" customFormat="1" ht="61.5" customHeight="1" x14ac:dyDescent="0.35">
      <c r="A8" s="358" t="s">
        <v>1</v>
      </c>
      <c r="B8" s="78" t="s">
        <v>6</v>
      </c>
      <c r="C8" s="79">
        <v>1677.06</v>
      </c>
      <c r="D8" s="74" t="s">
        <v>8</v>
      </c>
      <c r="E8" s="80">
        <v>481</v>
      </c>
      <c r="F8" s="78" t="s">
        <v>10</v>
      </c>
      <c r="G8" s="79">
        <v>508.47</v>
      </c>
      <c r="H8" s="78" t="s">
        <v>6</v>
      </c>
      <c r="I8" s="79">
        <v>406.23</v>
      </c>
      <c r="J8" s="81" t="s">
        <v>68</v>
      </c>
      <c r="K8" s="81">
        <v>1000</v>
      </c>
      <c r="L8" s="73"/>
      <c r="M8" s="73"/>
      <c r="N8" s="82" t="s">
        <v>48</v>
      </c>
      <c r="O8" s="82">
        <v>30000</v>
      </c>
      <c r="P8" s="81" t="s">
        <v>14</v>
      </c>
      <c r="Q8" s="81">
        <v>309.72000000000003</v>
      </c>
      <c r="R8" s="74" t="s">
        <v>16</v>
      </c>
      <c r="S8" s="80">
        <v>1705.89</v>
      </c>
      <c r="T8" s="78" t="s">
        <v>18</v>
      </c>
      <c r="U8" s="79">
        <v>2767.59</v>
      </c>
    </row>
    <row r="9" spans="1:32" s="3" customFormat="1" ht="61.5" customHeight="1" x14ac:dyDescent="0.35">
      <c r="A9" s="359" t="s">
        <v>1</v>
      </c>
      <c r="B9" s="22" t="s">
        <v>7</v>
      </c>
      <c r="C9" s="35">
        <v>700.8</v>
      </c>
      <c r="D9" s="29" t="s">
        <v>9</v>
      </c>
      <c r="E9" s="30">
        <v>500</v>
      </c>
      <c r="F9" s="22" t="s">
        <v>11</v>
      </c>
      <c r="G9" s="35">
        <v>512.12</v>
      </c>
      <c r="H9" s="22" t="s">
        <v>12</v>
      </c>
      <c r="I9" s="35">
        <v>8051.01</v>
      </c>
      <c r="J9" s="14"/>
      <c r="K9" s="14"/>
      <c r="L9" s="14"/>
      <c r="M9" s="14"/>
      <c r="N9" s="25" t="s">
        <v>14</v>
      </c>
      <c r="O9" s="25">
        <v>302.45</v>
      </c>
      <c r="P9" s="14"/>
      <c r="Q9" s="14"/>
      <c r="R9" s="25" t="s">
        <v>14</v>
      </c>
      <c r="S9" s="25">
        <v>309.72000000000003</v>
      </c>
      <c r="T9" s="25" t="s">
        <v>19</v>
      </c>
      <c r="U9" s="25">
        <v>24.67</v>
      </c>
    </row>
    <row r="10" spans="1:32" s="3" customFormat="1" ht="61.5" customHeight="1" x14ac:dyDescent="0.35">
      <c r="A10" s="359"/>
      <c r="B10" s="14" t="s">
        <v>69</v>
      </c>
      <c r="C10" s="14">
        <v>1348</v>
      </c>
      <c r="D10" s="14"/>
      <c r="E10" s="14"/>
      <c r="F10" s="14"/>
      <c r="G10" s="14"/>
      <c r="H10" s="14" t="s">
        <v>70</v>
      </c>
      <c r="I10" s="14">
        <v>4309.29</v>
      </c>
      <c r="J10" s="14"/>
      <c r="K10" s="14"/>
      <c r="L10" s="14"/>
      <c r="M10" s="14"/>
      <c r="N10" s="22" t="s">
        <v>15</v>
      </c>
      <c r="O10" s="35">
        <v>5894.11</v>
      </c>
      <c r="P10" s="14"/>
      <c r="Q10" s="14"/>
      <c r="R10" s="22" t="s">
        <v>17</v>
      </c>
      <c r="S10" s="35">
        <v>128.72999999999999</v>
      </c>
      <c r="T10" s="14" t="s">
        <v>71</v>
      </c>
      <c r="U10" s="15">
        <v>7000</v>
      </c>
      <c r="AF10" s="3" t="s">
        <v>31</v>
      </c>
    </row>
    <row r="11" spans="1:32" s="3" customFormat="1" ht="61.5" customHeight="1" x14ac:dyDescent="0.35">
      <c r="A11" s="359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1"/>
      <c r="O11" s="72"/>
      <c r="P11" s="70"/>
      <c r="Q11" s="70"/>
      <c r="R11" s="70" t="s">
        <v>20</v>
      </c>
      <c r="S11" s="70">
        <v>5763.01</v>
      </c>
      <c r="T11" s="70" t="s">
        <v>72</v>
      </c>
      <c r="U11" s="70">
        <v>241.82</v>
      </c>
    </row>
    <row r="12" spans="1:32" s="95" customFormat="1" ht="61.5" customHeight="1" x14ac:dyDescent="0.35">
      <c r="A12" s="359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92"/>
      <c r="S12" s="92"/>
      <c r="T12" s="92"/>
      <c r="U12" s="92"/>
    </row>
    <row r="13" spans="1:32" s="3" customFormat="1" ht="61.5" customHeight="1" x14ac:dyDescent="0.35">
      <c r="A13" s="360" t="s">
        <v>3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4" t="s">
        <v>47</v>
      </c>
      <c r="U13" s="74">
        <v>246</v>
      </c>
      <c r="AC13" s="3" t="s">
        <v>31</v>
      </c>
    </row>
    <row r="14" spans="1:32" s="3" customFormat="1" ht="61.5" customHeight="1" x14ac:dyDescent="0.35">
      <c r="A14" s="361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29" t="s">
        <v>28</v>
      </c>
      <c r="U14" s="30">
        <v>230</v>
      </c>
    </row>
    <row r="15" spans="1:32" s="3" customFormat="1" ht="61.5" customHeight="1" x14ac:dyDescent="0.35">
      <c r="A15" s="36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32" s="3" customFormat="1" ht="61.5" customHeight="1" x14ac:dyDescent="0.35">
      <c r="A16" s="361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s="95" customFormat="1" ht="61.5" customHeight="1" x14ac:dyDescent="0.35">
      <c r="A17" s="361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1:21" s="4" customFormat="1" ht="34" thickBot="1" x14ac:dyDescent="0.4">
      <c r="A18" s="20"/>
      <c r="B18" s="9">
        <v>11</v>
      </c>
      <c r="C18" s="10">
        <f>C19+C20+C21</f>
        <v>0</v>
      </c>
      <c r="D18" s="9">
        <v>12</v>
      </c>
      <c r="E18" s="10">
        <f>E19+E20+E21</f>
        <v>0</v>
      </c>
      <c r="F18" s="9">
        <v>13</v>
      </c>
      <c r="G18" s="10">
        <f>G19+G20+G21</f>
        <v>0</v>
      </c>
      <c r="H18" s="9">
        <v>14</v>
      </c>
      <c r="I18" s="10">
        <f>I19+I20+I21</f>
        <v>0</v>
      </c>
      <c r="J18" s="9">
        <v>15</v>
      </c>
      <c r="K18" s="10">
        <f>K19+K20+K21</f>
        <v>0</v>
      </c>
      <c r="L18" s="9">
        <v>16</v>
      </c>
      <c r="M18" s="10">
        <f>M19+M20+M21</f>
        <v>0</v>
      </c>
      <c r="N18" s="9">
        <v>17</v>
      </c>
      <c r="O18" s="10">
        <f>O19+O20+O21</f>
        <v>957.82</v>
      </c>
      <c r="P18" s="9">
        <v>18</v>
      </c>
      <c r="Q18" s="10">
        <f>Q19+Q20+Q21</f>
        <v>0</v>
      </c>
      <c r="R18" s="9">
        <v>19</v>
      </c>
      <c r="S18" s="10">
        <f>S19+S20+S21</f>
        <v>0</v>
      </c>
      <c r="T18" s="9">
        <v>20</v>
      </c>
      <c r="U18" s="10">
        <f>U24+U20+U21</f>
        <v>14780.1</v>
      </c>
    </row>
    <row r="19" spans="1:21" s="5" customFormat="1" ht="61.5" customHeight="1" x14ac:dyDescent="0.5">
      <c r="A19" s="362" t="s">
        <v>0</v>
      </c>
      <c r="B19" s="14"/>
      <c r="C19" s="15"/>
      <c r="D19" s="14"/>
      <c r="E19" s="15"/>
      <c r="F19" s="14"/>
      <c r="G19" s="15"/>
      <c r="H19" s="14"/>
      <c r="I19" s="15"/>
      <c r="J19" s="14"/>
      <c r="K19" s="15"/>
      <c r="L19" s="14"/>
      <c r="M19" s="15"/>
      <c r="N19" s="29" t="s">
        <v>49</v>
      </c>
      <c r="O19" s="30">
        <v>957.82</v>
      </c>
      <c r="P19" s="14"/>
      <c r="Q19" s="15"/>
      <c r="R19" s="14"/>
      <c r="S19" s="15"/>
      <c r="T19" s="25" t="s">
        <v>67</v>
      </c>
      <c r="U19" s="25"/>
    </row>
    <row r="20" spans="1:21" s="5" customFormat="1" ht="61.5" customHeight="1" x14ac:dyDescent="0.5">
      <c r="A20" s="36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29"/>
      <c r="O20" s="30"/>
      <c r="P20" s="14"/>
      <c r="Q20" s="14"/>
      <c r="R20" s="14"/>
      <c r="S20" s="14"/>
      <c r="T20" s="14" t="s">
        <v>124</v>
      </c>
      <c r="U20" s="101">
        <v>3780.1</v>
      </c>
    </row>
    <row r="21" spans="1:21" s="5" customFormat="1" ht="61.5" customHeight="1" x14ac:dyDescent="0.5">
      <c r="A21" s="36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29"/>
      <c r="O21" s="30"/>
      <c r="P21" s="14"/>
      <c r="Q21" s="14"/>
      <c r="R21" s="14"/>
      <c r="S21" s="14"/>
      <c r="T21" s="14"/>
      <c r="U21" s="14"/>
    </row>
    <row r="22" spans="1:21" s="5" customFormat="1" ht="61.5" customHeight="1" x14ac:dyDescent="0.5">
      <c r="A22" s="36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29"/>
      <c r="O22" s="30"/>
      <c r="P22" s="14"/>
      <c r="Q22" s="14"/>
      <c r="R22" s="14"/>
      <c r="S22" s="14"/>
      <c r="T22" s="14"/>
      <c r="U22" s="14"/>
    </row>
    <row r="23" spans="1:21" s="97" customFormat="1" ht="61.5" customHeight="1" thickBot="1" x14ac:dyDescent="0.55000000000000004">
      <c r="A23" s="36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1:21" s="5" customFormat="1" ht="61.5" customHeight="1" x14ac:dyDescent="0.5">
      <c r="A24" s="358" t="s">
        <v>1</v>
      </c>
      <c r="B24" s="79" t="s">
        <v>20</v>
      </c>
      <c r="C24" s="79">
        <v>8051.02</v>
      </c>
      <c r="D24" s="74"/>
      <c r="E24" s="80"/>
      <c r="F24" s="83"/>
      <c r="G24" s="83"/>
      <c r="H24" s="74" t="s">
        <v>5</v>
      </c>
      <c r="I24" s="80">
        <v>300</v>
      </c>
      <c r="J24" s="74" t="s">
        <v>22</v>
      </c>
      <c r="K24" s="80">
        <v>533.28</v>
      </c>
      <c r="L24" s="84" t="s">
        <v>45</v>
      </c>
      <c r="M24" s="85">
        <v>14000</v>
      </c>
      <c r="N24" s="79" t="s">
        <v>18</v>
      </c>
      <c r="O24" s="79">
        <v>2767.6</v>
      </c>
      <c r="P24" s="74" t="s">
        <v>60</v>
      </c>
      <c r="Q24" s="80">
        <v>10000</v>
      </c>
      <c r="R24" s="73" t="s">
        <v>96</v>
      </c>
      <c r="S24" s="73">
        <v>90.85</v>
      </c>
      <c r="T24" s="82" t="s">
        <v>61</v>
      </c>
      <c r="U24" s="82">
        <v>11000</v>
      </c>
    </row>
    <row r="25" spans="1:21" s="5" customFormat="1" ht="61.5" customHeight="1" x14ac:dyDescent="0.5">
      <c r="A25" s="359" t="s">
        <v>1</v>
      </c>
      <c r="B25" s="14" t="s">
        <v>21</v>
      </c>
      <c r="C25" s="14">
        <v>128.72999999999999</v>
      </c>
      <c r="D25" s="18"/>
      <c r="E25" s="18"/>
      <c r="F25" s="18"/>
      <c r="G25" s="18"/>
      <c r="H25" s="18" t="s">
        <v>74</v>
      </c>
      <c r="I25" s="18">
        <v>5713.08</v>
      </c>
      <c r="J25" s="35" t="s">
        <v>23</v>
      </c>
      <c r="K25" s="35">
        <v>1287.29</v>
      </c>
      <c r="L25" s="35" t="s">
        <v>24</v>
      </c>
      <c r="M25" s="35">
        <v>143.63999999999999</v>
      </c>
      <c r="N25" s="34" t="s">
        <v>58</v>
      </c>
      <c r="O25" s="30">
        <v>482.29</v>
      </c>
      <c r="P25" s="35" t="s">
        <v>15</v>
      </c>
      <c r="Q25" s="35">
        <v>11083.47</v>
      </c>
      <c r="R25" s="14"/>
      <c r="S25" s="14"/>
      <c r="T25" s="25" t="s">
        <v>66</v>
      </c>
      <c r="U25" s="25">
        <v>14000</v>
      </c>
    </row>
    <row r="26" spans="1:21" s="5" customFormat="1" ht="61.5" customHeight="1" x14ac:dyDescent="0.5">
      <c r="A26" s="359"/>
      <c r="B26" s="25" t="s">
        <v>14</v>
      </c>
      <c r="C26" s="25">
        <v>924.16</v>
      </c>
      <c r="D26" s="18"/>
      <c r="E26" s="18"/>
      <c r="F26" s="18"/>
      <c r="G26" s="18"/>
      <c r="H26" s="18"/>
      <c r="I26" s="18"/>
      <c r="J26" s="36" t="s">
        <v>56</v>
      </c>
      <c r="K26" s="35">
        <v>13333.33</v>
      </c>
      <c r="L26" s="35" t="s">
        <v>18</v>
      </c>
      <c r="M26" s="35">
        <v>1892.8</v>
      </c>
      <c r="N26" s="37" t="s">
        <v>59</v>
      </c>
      <c r="O26" s="24">
        <v>3835.67</v>
      </c>
      <c r="P26" s="14"/>
      <c r="Q26" s="14"/>
      <c r="R26" s="14"/>
      <c r="S26" s="14"/>
      <c r="T26" s="25" t="s">
        <v>67</v>
      </c>
      <c r="U26" s="25">
        <v>1000</v>
      </c>
    </row>
    <row r="27" spans="1:21" s="5" customFormat="1" ht="61.5" customHeight="1" x14ac:dyDescent="0.5">
      <c r="A27" s="359"/>
      <c r="B27" s="25" t="s">
        <v>14</v>
      </c>
      <c r="C27" s="25">
        <v>24.67</v>
      </c>
      <c r="D27" s="18"/>
      <c r="E27" s="18"/>
      <c r="F27" s="18"/>
      <c r="G27" s="18"/>
      <c r="H27" s="18"/>
      <c r="I27" s="18"/>
      <c r="J27" s="14" t="s">
        <v>75</v>
      </c>
      <c r="K27" s="14">
        <v>400</v>
      </c>
      <c r="L27" s="24" t="s">
        <v>57</v>
      </c>
      <c r="M27" s="24">
        <v>4297.12</v>
      </c>
      <c r="N27" s="14"/>
      <c r="O27" s="14"/>
      <c r="P27" s="14"/>
      <c r="Q27" s="14"/>
      <c r="R27" s="14"/>
      <c r="S27" s="14"/>
      <c r="T27" s="14"/>
      <c r="U27" s="14"/>
    </row>
    <row r="28" spans="1:21" s="5" customFormat="1" ht="61.5" customHeight="1" x14ac:dyDescent="0.5">
      <c r="A28" s="67"/>
      <c r="B28" s="25"/>
      <c r="C28" s="25"/>
      <c r="D28" s="18"/>
      <c r="E28" s="18"/>
      <c r="F28" s="18"/>
      <c r="G28" s="18"/>
      <c r="H28" s="18"/>
      <c r="I28" s="18"/>
      <c r="J28" s="14"/>
      <c r="K28" s="14"/>
      <c r="L28" s="24" t="s">
        <v>85</v>
      </c>
      <c r="M28" s="68">
        <v>388.27</v>
      </c>
      <c r="N28" s="14"/>
      <c r="O28" s="14"/>
      <c r="P28" s="14"/>
      <c r="Q28" s="14"/>
      <c r="R28" s="14"/>
      <c r="S28" s="14"/>
      <c r="T28" s="14"/>
      <c r="U28" s="14"/>
    </row>
    <row r="29" spans="1:21" s="5" customFormat="1" ht="61.5" customHeight="1" x14ac:dyDescent="0.5">
      <c r="A29" s="69"/>
      <c r="B29" s="86"/>
      <c r="C29" s="86"/>
      <c r="D29" s="87"/>
      <c r="E29" s="87"/>
      <c r="F29" s="87"/>
      <c r="G29" s="87"/>
      <c r="H29" s="87"/>
      <c r="I29" s="87"/>
      <c r="J29" s="70"/>
      <c r="K29" s="70"/>
      <c r="L29" s="88" t="s">
        <v>20</v>
      </c>
      <c r="M29" s="88">
        <v>5763.01</v>
      </c>
      <c r="N29" s="70"/>
      <c r="O29" s="70"/>
      <c r="P29" s="70"/>
      <c r="Q29" s="70"/>
      <c r="R29" s="70"/>
      <c r="S29" s="70"/>
      <c r="T29" s="70"/>
      <c r="U29" s="70"/>
    </row>
    <row r="30" spans="1:21" s="97" customFormat="1" ht="61.5" customHeight="1" x14ac:dyDescent="0.5">
      <c r="A30" s="91"/>
      <c r="B30" s="25"/>
      <c r="C30" s="25"/>
      <c r="D30" s="18"/>
      <c r="E30" s="18"/>
      <c r="F30" s="18"/>
      <c r="G30" s="18"/>
      <c r="H30" s="18"/>
      <c r="I30" s="18"/>
      <c r="J30" s="14"/>
      <c r="K30" s="14"/>
      <c r="L30" s="93"/>
      <c r="M30" s="93"/>
      <c r="N30" s="14"/>
      <c r="O30" s="14"/>
      <c r="P30" s="14"/>
      <c r="Q30" s="14"/>
      <c r="R30" s="14"/>
      <c r="S30" s="14"/>
      <c r="T30" s="14"/>
      <c r="U30" s="14"/>
    </row>
    <row r="31" spans="1:21" s="5" customFormat="1" ht="61.5" customHeight="1" x14ac:dyDescent="0.5">
      <c r="A31" s="365" t="s">
        <v>3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</row>
    <row r="32" spans="1:21" s="5" customFormat="1" ht="61.5" customHeight="1" x14ac:dyDescent="0.5">
      <c r="A32" s="36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</row>
    <row r="33" spans="1:21" s="5" customFormat="1" ht="61.5" customHeight="1" x14ac:dyDescent="0.5">
      <c r="A33" s="36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</row>
    <row r="34" spans="1:21" s="5" customFormat="1" ht="61.5" customHeight="1" x14ac:dyDescent="0.5">
      <c r="A34" s="36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</row>
    <row r="35" spans="1:21" s="97" customFormat="1" ht="61.5" customHeight="1" x14ac:dyDescent="0.5">
      <c r="A35" s="36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21" s="1" customFormat="1" x14ac:dyDescent="0.35">
      <c r="A36" s="20"/>
      <c r="B36" s="9">
        <v>21</v>
      </c>
      <c r="C36" s="11">
        <f>C43+C38+C39</f>
        <v>2161.08</v>
      </c>
      <c r="D36" s="12">
        <v>22</v>
      </c>
      <c r="E36" s="11">
        <f>E42+E38+E39</f>
        <v>770.03</v>
      </c>
      <c r="F36" s="12">
        <v>23</v>
      </c>
      <c r="G36" s="11">
        <f>G37+G38+G39</f>
        <v>0</v>
      </c>
      <c r="H36" s="12">
        <v>24</v>
      </c>
      <c r="I36" s="10">
        <f>I43+I38+I39</f>
        <v>827.35</v>
      </c>
      <c r="J36" s="9">
        <v>25</v>
      </c>
      <c r="K36" s="11">
        <f>K42+K38+K39</f>
        <v>8294.7200000000012</v>
      </c>
      <c r="L36" s="13">
        <v>26</v>
      </c>
      <c r="M36" s="10">
        <f>M42+M38+M39</f>
        <v>796</v>
      </c>
      <c r="N36" s="9">
        <v>27</v>
      </c>
      <c r="O36" s="10">
        <f>O37+O38+O39</f>
        <v>8125.23</v>
      </c>
      <c r="P36" s="9">
        <v>28</v>
      </c>
      <c r="Q36" s="10">
        <f>Q37+Q38+Q39</f>
        <v>89</v>
      </c>
      <c r="R36" s="9">
        <v>29</v>
      </c>
      <c r="S36" s="10">
        <f>S37+S38+S39</f>
        <v>0</v>
      </c>
      <c r="T36" s="9" t="s">
        <v>2</v>
      </c>
      <c r="U36" s="10">
        <f>U37+U38+U39</f>
        <v>56814.86</v>
      </c>
    </row>
    <row r="37" spans="1:21" s="5" customFormat="1" ht="61.5" customHeight="1" x14ac:dyDescent="0.7">
      <c r="A37" s="358" t="s">
        <v>0</v>
      </c>
      <c r="B37" s="17" t="s">
        <v>92</v>
      </c>
      <c r="C37" s="17">
        <v>12589.34</v>
      </c>
      <c r="D37" s="17"/>
      <c r="E37" s="17"/>
      <c r="F37" s="14"/>
      <c r="G37" s="15"/>
      <c r="H37" s="14"/>
      <c r="I37" s="14"/>
      <c r="J37" s="29" t="s">
        <v>51</v>
      </c>
      <c r="K37" s="29">
        <v>10000</v>
      </c>
      <c r="L37" s="14" t="s">
        <v>91</v>
      </c>
      <c r="M37" s="14">
        <v>1500</v>
      </c>
      <c r="N37" s="25" t="s">
        <v>62</v>
      </c>
      <c r="O37" s="25">
        <v>8125.23</v>
      </c>
      <c r="P37" s="29" t="s">
        <v>55</v>
      </c>
      <c r="Q37" s="30">
        <v>89</v>
      </c>
      <c r="R37" s="14"/>
      <c r="S37" s="15"/>
      <c r="T37" s="14" t="s">
        <v>92</v>
      </c>
      <c r="U37" s="15">
        <v>51095.44</v>
      </c>
    </row>
    <row r="38" spans="1:21" s="5" customFormat="1" ht="61.5" customHeight="1" x14ac:dyDescent="0.5">
      <c r="A38" s="359"/>
      <c r="B38" s="14"/>
      <c r="C38" s="14"/>
      <c r="D38" s="14"/>
      <c r="E38" s="14"/>
      <c r="F38" s="14"/>
      <c r="G38" s="14"/>
      <c r="H38" s="14"/>
      <c r="I38" s="14"/>
      <c r="J38" s="33" t="s">
        <v>65</v>
      </c>
      <c r="K38" s="32"/>
      <c r="L38" s="14"/>
      <c r="M38" s="14"/>
      <c r="N38" s="14"/>
      <c r="O38" s="14"/>
      <c r="P38" s="29"/>
      <c r="Q38" s="30"/>
      <c r="R38" s="14"/>
      <c r="S38" s="14"/>
      <c r="T38" s="14" t="s">
        <v>97</v>
      </c>
      <c r="U38" s="14">
        <v>2766.58</v>
      </c>
    </row>
    <row r="39" spans="1:21" s="5" customFormat="1" ht="61.5" customHeight="1" x14ac:dyDescent="0.5">
      <c r="A39" s="359"/>
      <c r="B39" s="14"/>
      <c r="C39" s="14"/>
      <c r="D39" s="14"/>
      <c r="E39" s="14"/>
      <c r="F39" s="14"/>
      <c r="G39" s="14"/>
      <c r="H39" s="14"/>
      <c r="I39" s="14"/>
      <c r="J39" s="14" t="s">
        <v>92</v>
      </c>
      <c r="K39" s="14">
        <v>5717.52</v>
      </c>
      <c r="L39" s="14"/>
      <c r="M39" s="14"/>
      <c r="N39" s="14"/>
      <c r="O39" s="14"/>
      <c r="P39" s="14"/>
      <c r="Q39" s="14"/>
      <c r="R39" s="14"/>
      <c r="S39" s="14"/>
      <c r="T39" s="14" t="s">
        <v>98</v>
      </c>
      <c r="U39" s="14">
        <v>2952.84</v>
      </c>
    </row>
    <row r="40" spans="1:21" s="5" customFormat="1" ht="61.5" customHeight="1" x14ac:dyDescent="0.5">
      <c r="A40" s="359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 t="s">
        <v>99</v>
      </c>
      <c r="U40" s="14">
        <v>762</v>
      </c>
    </row>
    <row r="41" spans="1:21" s="97" customFormat="1" ht="61.5" customHeight="1" x14ac:dyDescent="0.5">
      <c r="A41" s="366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</row>
    <row r="42" spans="1:21" s="5" customFormat="1" ht="61.5" customHeight="1" x14ac:dyDescent="0.5">
      <c r="A42" s="358" t="s">
        <v>1</v>
      </c>
      <c r="B42" s="78" t="s">
        <v>25</v>
      </c>
      <c r="C42" s="79">
        <v>2960.32</v>
      </c>
      <c r="D42" s="74" t="s">
        <v>64</v>
      </c>
      <c r="E42" s="74">
        <v>770.03</v>
      </c>
      <c r="F42" s="73" t="s">
        <v>10</v>
      </c>
      <c r="G42" s="73">
        <v>359.4</v>
      </c>
      <c r="H42" s="74" t="s">
        <v>27</v>
      </c>
      <c r="I42" s="74">
        <v>216</v>
      </c>
      <c r="J42" s="89" t="s">
        <v>52</v>
      </c>
      <c r="K42" s="90">
        <v>2577.1999999999998</v>
      </c>
      <c r="L42" s="74" t="s">
        <v>53</v>
      </c>
      <c r="M42" s="80">
        <v>796</v>
      </c>
      <c r="N42" s="83" t="s">
        <v>96</v>
      </c>
      <c r="O42" s="83">
        <v>166.27</v>
      </c>
      <c r="P42" s="74" t="s">
        <v>54</v>
      </c>
      <c r="Q42" s="80">
        <v>89</v>
      </c>
      <c r="R42" s="73"/>
      <c r="S42" s="73"/>
      <c r="T42" s="73" t="s">
        <v>20</v>
      </c>
      <c r="U42" s="73">
        <v>5162.59</v>
      </c>
    </row>
    <row r="43" spans="1:21" s="5" customFormat="1" ht="61.5" customHeight="1" x14ac:dyDescent="0.5">
      <c r="A43" s="359" t="s">
        <v>1</v>
      </c>
      <c r="B43" s="29" t="s">
        <v>63</v>
      </c>
      <c r="C43" s="29">
        <v>2161.08</v>
      </c>
      <c r="D43" s="22" t="s">
        <v>24</v>
      </c>
      <c r="E43" s="35">
        <v>550.79999999999995</v>
      </c>
      <c r="F43" s="14" t="s">
        <v>20</v>
      </c>
      <c r="G43" s="14">
        <v>5163.62</v>
      </c>
      <c r="H43" s="33" t="s">
        <v>50</v>
      </c>
      <c r="I43" s="32">
        <v>827.35</v>
      </c>
      <c r="J43" s="14" t="s">
        <v>86</v>
      </c>
      <c r="K43" s="14">
        <v>1170.6300000000001</v>
      </c>
      <c r="L43" s="29" t="s">
        <v>29</v>
      </c>
      <c r="M43" s="30">
        <v>725</v>
      </c>
      <c r="N43" s="18"/>
      <c r="O43" s="18"/>
      <c r="P43" s="29" t="s">
        <v>24</v>
      </c>
      <c r="Q43" s="30">
        <v>623.94000000000005</v>
      </c>
      <c r="R43" s="14"/>
      <c r="S43" s="14"/>
      <c r="T43" s="14" t="s">
        <v>20</v>
      </c>
      <c r="U43" s="14">
        <v>6426.08</v>
      </c>
    </row>
    <row r="44" spans="1:21" s="5" customFormat="1" ht="61.5" customHeight="1" x14ac:dyDescent="0.5">
      <c r="A44" s="359"/>
      <c r="B44" s="14"/>
      <c r="C44" s="14"/>
      <c r="D44" s="22" t="s">
        <v>26</v>
      </c>
      <c r="E44" s="35">
        <v>1249.43</v>
      </c>
      <c r="F44" s="18" t="s">
        <v>20</v>
      </c>
      <c r="G44" s="18">
        <v>6426.08</v>
      </c>
      <c r="H44" s="18" t="s">
        <v>73</v>
      </c>
      <c r="I44" s="18">
        <v>155.69999999999999</v>
      </c>
      <c r="J44" s="14" t="s">
        <v>88</v>
      </c>
      <c r="K44" s="14">
        <v>254.83</v>
      </c>
      <c r="L44" s="14"/>
      <c r="M44" s="14"/>
      <c r="N44" s="18"/>
      <c r="O44" s="18"/>
      <c r="P44" s="14" t="s">
        <v>30</v>
      </c>
      <c r="Q44" s="14">
        <v>400</v>
      </c>
      <c r="R44" s="14"/>
      <c r="S44" s="14"/>
      <c r="T44" s="14" t="s">
        <v>20</v>
      </c>
      <c r="U44" s="14">
        <v>5427.62</v>
      </c>
    </row>
    <row r="45" spans="1:21" s="5" customFormat="1" ht="61.5" customHeight="1" x14ac:dyDescent="0.5">
      <c r="A45" s="359"/>
      <c r="B45" s="14"/>
      <c r="C45" s="14"/>
      <c r="D45" s="22"/>
      <c r="E45" s="35"/>
      <c r="F45" s="18"/>
      <c r="G45" s="18"/>
      <c r="H45" s="18"/>
      <c r="I45" s="18"/>
      <c r="J45" s="14"/>
      <c r="K45" s="14"/>
      <c r="L45" s="14"/>
      <c r="M45" s="14"/>
      <c r="N45" s="18"/>
      <c r="O45" s="18"/>
      <c r="P45" s="14"/>
      <c r="Q45" s="14"/>
      <c r="R45" s="14" t="s">
        <v>26</v>
      </c>
      <c r="S45" s="14">
        <v>1249.43</v>
      </c>
      <c r="T45" s="14"/>
      <c r="U45" s="14"/>
    </row>
    <row r="46" spans="1:21" s="97" customFormat="1" ht="61.5" customHeight="1" x14ac:dyDescent="0.5">
      <c r="A46" s="359"/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</row>
    <row r="47" spans="1:21" s="5" customFormat="1" ht="61.5" customHeight="1" x14ac:dyDescent="0.5">
      <c r="A47" s="359"/>
      <c r="B47" s="73"/>
      <c r="C47" s="73"/>
      <c r="D47" s="83"/>
      <c r="E47" s="83"/>
      <c r="F47" s="83" t="s">
        <v>84</v>
      </c>
      <c r="G47" s="83">
        <v>34.75</v>
      </c>
      <c r="H47" s="83" t="s">
        <v>84</v>
      </c>
      <c r="I47" s="83">
        <v>34.75</v>
      </c>
      <c r="J47" s="73" t="s">
        <v>70</v>
      </c>
      <c r="K47" s="73">
        <v>5713.26</v>
      </c>
      <c r="L47" s="73"/>
      <c r="M47" s="73"/>
      <c r="N47" s="83"/>
      <c r="O47" s="83"/>
      <c r="P47" s="73" t="s">
        <v>94</v>
      </c>
      <c r="Q47" s="73">
        <v>115.97</v>
      </c>
      <c r="R47" s="73"/>
      <c r="S47" s="73"/>
      <c r="T47" s="73" t="s">
        <v>84</v>
      </c>
      <c r="U47" s="73">
        <v>405.43</v>
      </c>
    </row>
    <row r="48" spans="1:21" s="5" customFormat="1" ht="61.5" customHeight="1" x14ac:dyDescent="0.5">
      <c r="A48" s="359"/>
      <c r="B48" s="14"/>
      <c r="C48" s="14"/>
      <c r="D48" s="18"/>
      <c r="E48" s="18"/>
      <c r="F48" s="18" t="s">
        <v>67</v>
      </c>
      <c r="G48" s="18">
        <v>943.88</v>
      </c>
      <c r="H48" s="18"/>
      <c r="I48" s="18"/>
      <c r="J48" s="14"/>
      <c r="K48" s="14"/>
      <c r="L48" s="14"/>
      <c r="M48" s="14"/>
      <c r="N48" s="18"/>
      <c r="O48" s="18"/>
      <c r="P48" s="14"/>
      <c r="Q48" s="14"/>
      <c r="R48" s="14"/>
      <c r="S48" s="14"/>
      <c r="T48" s="14" t="s">
        <v>84</v>
      </c>
      <c r="U48" s="14">
        <v>398.57</v>
      </c>
    </row>
    <row r="49" spans="1:31" s="5" customFormat="1" ht="61.5" customHeight="1" x14ac:dyDescent="0.5">
      <c r="A49" s="359"/>
      <c r="B49" s="14"/>
      <c r="C49" s="14"/>
      <c r="D49" s="18"/>
      <c r="E49" s="18"/>
      <c r="F49" s="18" t="s">
        <v>67</v>
      </c>
      <c r="G49" s="18">
        <v>982</v>
      </c>
      <c r="H49" s="18"/>
      <c r="I49" s="18"/>
      <c r="J49" s="14"/>
      <c r="K49" s="14"/>
      <c r="L49" s="14"/>
      <c r="M49" s="14"/>
      <c r="N49" s="18"/>
      <c r="O49" s="18"/>
      <c r="P49" s="14"/>
      <c r="Q49" s="14"/>
      <c r="R49" s="14"/>
      <c r="S49" s="14"/>
      <c r="T49" s="14" t="s">
        <v>90</v>
      </c>
      <c r="U49" s="14">
        <v>14.72</v>
      </c>
    </row>
    <row r="50" spans="1:31" s="5" customFormat="1" ht="61.5" customHeight="1" x14ac:dyDescent="0.5">
      <c r="A50" s="359"/>
      <c r="B50" s="14"/>
      <c r="C50" s="14"/>
      <c r="D50" s="18"/>
      <c r="E50" s="18"/>
      <c r="F50" s="18" t="s">
        <v>70</v>
      </c>
      <c r="G50" s="18">
        <v>2007.54</v>
      </c>
      <c r="H50" s="18"/>
      <c r="I50" s="18"/>
      <c r="J50" s="14"/>
      <c r="K50" s="14"/>
      <c r="L50" s="14"/>
      <c r="M50" s="14"/>
      <c r="N50" s="18"/>
      <c r="O50" s="18"/>
      <c r="P50" s="14"/>
      <c r="Q50" s="14"/>
      <c r="R50" s="14"/>
      <c r="S50" s="14"/>
      <c r="T50" s="14" t="s">
        <v>84</v>
      </c>
      <c r="U50" s="14">
        <v>2213</v>
      </c>
    </row>
    <row r="51" spans="1:31" s="5" customFormat="1" ht="61.5" customHeight="1" x14ac:dyDescent="0.5">
      <c r="A51" s="359"/>
      <c r="B51" s="70"/>
      <c r="C51" s="70"/>
      <c r="D51" s="87"/>
      <c r="E51" s="87"/>
      <c r="F51" s="87" t="s">
        <v>20</v>
      </c>
      <c r="G51" s="87">
        <v>5763.02</v>
      </c>
      <c r="H51" s="87"/>
      <c r="I51" s="87"/>
      <c r="J51" s="70"/>
      <c r="K51" s="70"/>
      <c r="L51" s="70"/>
      <c r="M51" s="70"/>
      <c r="N51" s="87"/>
      <c r="O51" s="87"/>
      <c r="P51" s="70" t="s">
        <v>83</v>
      </c>
      <c r="Q51" s="70">
        <v>40</v>
      </c>
      <c r="R51" s="70"/>
      <c r="S51" s="70"/>
      <c r="T51" s="70" t="s">
        <v>6</v>
      </c>
      <c r="U51" s="70">
        <v>566.21</v>
      </c>
    </row>
    <row r="52" spans="1:31" s="97" customFormat="1" ht="61.5" customHeight="1" x14ac:dyDescent="0.5">
      <c r="A52" s="359"/>
      <c r="B52" s="14"/>
      <c r="C52" s="14"/>
      <c r="D52" s="18"/>
      <c r="E52" s="18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</row>
    <row r="53" spans="1:31" s="5" customFormat="1" ht="61.5" customHeight="1" x14ac:dyDescent="0.5">
      <c r="A53" s="360" t="s">
        <v>3</v>
      </c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4" t="s">
        <v>54</v>
      </c>
      <c r="Q53" s="74">
        <v>89</v>
      </c>
      <c r="R53" s="73"/>
      <c r="S53" s="73"/>
      <c r="T53" s="73" t="s">
        <v>90</v>
      </c>
      <c r="U53" s="73">
        <v>990.55</v>
      </c>
    </row>
    <row r="54" spans="1:31" s="5" customFormat="1" ht="61.5" customHeight="1" x14ac:dyDescent="0.5">
      <c r="A54" s="361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 t="s">
        <v>90</v>
      </c>
      <c r="U54" s="14">
        <v>933.27</v>
      </c>
    </row>
    <row r="55" spans="1:31" s="5" customFormat="1" ht="61.5" customHeight="1" x14ac:dyDescent="0.5">
      <c r="A55" s="361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31" s="5" customFormat="1" ht="61.5" customHeight="1" x14ac:dyDescent="0.5">
      <c r="A56" s="361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31" s="97" customFormat="1" ht="61.5" customHeight="1" x14ac:dyDescent="0.5">
      <c r="A57" s="361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31" x14ac:dyDescent="0.35">
      <c r="D58" s="4"/>
      <c r="E58" s="4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x14ac:dyDescent="0.35">
      <c r="D59" s="4"/>
      <c r="E59" s="4"/>
      <c r="V59" s="2"/>
      <c r="W59" s="2"/>
      <c r="X59" s="2"/>
      <c r="Y59" s="2"/>
      <c r="Z59" s="2"/>
      <c r="AA59" s="2"/>
      <c r="AB59" s="2"/>
      <c r="AC59" s="2"/>
      <c r="AD59" s="2"/>
      <c r="AE59" s="2"/>
    </row>
  </sheetData>
  <mergeCells count="13">
    <mergeCell ref="A53:A57"/>
    <mergeCell ref="A8:A12"/>
    <mergeCell ref="A13:A17"/>
    <mergeCell ref="A19:A23"/>
    <mergeCell ref="A24:A27"/>
    <mergeCell ref="A31:A35"/>
    <mergeCell ref="A37:A41"/>
    <mergeCell ref="T1:U1"/>
    <mergeCell ref="Q1:R1"/>
    <mergeCell ref="N1:O1"/>
    <mergeCell ref="K1:L1"/>
    <mergeCell ref="A42:A52"/>
    <mergeCell ref="A3:A7"/>
  </mergeCells>
  <printOptions horizontalCentered="1" verticalCentered="1"/>
  <pageMargins left="0.25" right="0.25" top="0.75" bottom="0.75" header="0.3" footer="0.3"/>
  <pageSetup paperSize="9" scale="14" orientation="landscape" horizontalDpi="4294967293" verticalDpi="4294967293" r:id="rId1"/>
  <headerFooter>
    <oddHeader>&amp;CMAPA DE FLUXO DE CAIXA</oddHeader>
    <oddFooter>&amp;L&amp;18&amp;A Grupo D. Franco&amp;C&amp;14Uso Reservado
 Gestão e Controle e Diretoria&amp;11
&amp;R&amp;14&amp;D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7"/>
  <sheetViews>
    <sheetView topLeftCell="A19" workbookViewId="0">
      <selection activeCell="S31" sqref="S31:T31"/>
    </sheetView>
  </sheetViews>
  <sheetFormatPr defaultRowHeight="14.5" x14ac:dyDescent="0.35"/>
  <cols>
    <col min="1" max="1" width="12.453125" customWidth="1"/>
    <col min="2" max="2" width="8.453125" customWidth="1"/>
    <col min="3" max="3" width="6.453125" customWidth="1"/>
    <col min="4" max="4" width="7.54296875" customWidth="1"/>
    <col min="5" max="5" width="5.81640625" customWidth="1"/>
    <col min="6" max="6" width="6.54296875" customWidth="1"/>
    <col min="7" max="7" width="7" customWidth="1"/>
    <col min="8" max="8" width="7.453125" customWidth="1"/>
    <col min="9" max="9" width="6.453125" customWidth="1"/>
    <col min="10" max="10" width="8.26953125" customWidth="1"/>
    <col min="11" max="11" width="6.7265625" customWidth="1"/>
    <col min="12" max="12" width="8" customWidth="1"/>
    <col min="13" max="13" width="5.81640625" customWidth="1"/>
    <col min="14" max="14" width="9.1796875" customWidth="1"/>
    <col min="15" max="15" width="5.453125" customWidth="1"/>
    <col min="16" max="17" width="7.1796875" customWidth="1"/>
    <col min="18" max="18" width="6.54296875" customWidth="1"/>
    <col min="19" max="20" width="8.81640625" customWidth="1"/>
  </cols>
  <sheetData>
    <row r="1" spans="1:20" ht="29.25" customHeight="1" x14ac:dyDescent="0.35">
      <c r="A1" s="38" t="s">
        <v>36</v>
      </c>
      <c r="B1" s="39" t="s">
        <v>37</v>
      </c>
      <c r="C1" s="40" t="s">
        <v>38</v>
      </c>
      <c r="D1" s="41" t="s">
        <v>39</v>
      </c>
      <c r="E1" s="42" t="s">
        <v>40</v>
      </c>
      <c r="F1" s="43" t="s">
        <v>41</v>
      </c>
      <c r="G1" s="44" t="s">
        <v>42</v>
      </c>
      <c r="H1" s="45" t="s">
        <v>43</v>
      </c>
      <c r="I1" s="66" t="s">
        <v>35</v>
      </c>
      <c r="J1" s="367">
        <f>(B3+B4+B5+B6+D3+D4+D5+F3+F4+F5+H3+H4+H5+J3+J4+J5+J6+L3+L4+L5+N3+N4+N5+P3+P4+P5+R3+R4+R5+T3+T4+T5+T6+B17+B18+B19+D17+D18+D19+F17+F18+F19+H17+H18+H20+J17+J18+J19+L17+L18+L19+N17+N18+N19+P17+P18+P19+R17+R18+R19+T17+T18+T19+B31+B32+B33+D31+D32+D33+F31+F32+F33+H31+H32+H33+J31+J32+J33+L31+L32+L33+N31+N32+N33+P31+P32+P33+R31+R32+R33+T31+T32+T33+T34)</f>
        <v>38598.94</v>
      </c>
      <c r="K1" s="368"/>
      <c r="L1" s="66" t="s">
        <v>33</v>
      </c>
      <c r="M1" s="367"/>
      <c r="N1" s="368"/>
      <c r="O1" s="66" t="s">
        <v>34</v>
      </c>
      <c r="P1" s="369"/>
      <c r="Q1" s="370"/>
      <c r="R1" s="66" t="s">
        <v>32</v>
      </c>
      <c r="S1" s="371">
        <f>J1+M1+P1</f>
        <v>38598.94</v>
      </c>
      <c r="T1" s="372"/>
    </row>
    <row r="2" spans="1:20" x14ac:dyDescent="0.35">
      <c r="A2" s="46">
        <v>1</v>
      </c>
      <c r="B2" s="47">
        <f>B3+B4+B5</f>
        <v>0</v>
      </c>
      <c r="C2" s="46">
        <v>2</v>
      </c>
      <c r="D2" s="47">
        <f>D3+D4+D5</f>
        <v>0</v>
      </c>
      <c r="E2" s="46">
        <v>3</v>
      </c>
      <c r="F2" s="47">
        <f>F3+F4+F5</f>
        <v>0</v>
      </c>
      <c r="G2" s="46">
        <v>4</v>
      </c>
      <c r="H2" s="47">
        <f>H3+H4+H5</f>
        <v>0</v>
      </c>
      <c r="I2" s="46">
        <v>5</v>
      </c>
      <c r="J2" s="47">
        <f>J4+J5</f>
        <v>0</v>
      </c>
      <c r="K2" s="46">
        <v>6</v>
      </c>
      <c r="L2" s="47">
        <f>L3+L4+L5</f>
        <v>0</v>
      </c>
      <c r="M2" s="46">
        <v>7</v>
      </c>
      <c r="N2" s="47">
        <f>N3+N7+N4</f>
        <v>30350</v>
      </c>
      <c r="O2" s="46">
        <v>8</v>
      </c>
      <c r="P2" s="47">
        <f>P3+P4+P5</f>
        <v>0</v>
      </c>
      <c r="Q2" s="46">
        <v>9</v>
      </c>
      <c r="R2" s="47">
        <f>R3+R4+R5</f>
        <v>0</v>
      </c>
      <c r="S2" s="46">
        <v>10</v>
      </c>
      <c r="T2" s="47">
        <f>T3+T4+T12</f>
        <v>849.6</v>
      </c>
    </row>
    <row r="3" spans="1:20" ht="30.75" customHeight="1" x14ac:dyDescent="0.35">
      <c r="A3" s="48"/>
      <c r="B3" s="49"/>
      <c r="C3" s="50"/>
      <c r="D3" s="51"/>
      <c r="E3" s="52"/>
      <c r="F3" s="53"/>
      <c r="G3" s="52"/>
      <c r="H3" s="53"/>
      <c r="I3" s="41" t="s">
        <v>68</v>
      </c>
      <c r="J3" s="41"/>
      <c r="K3" s="45"/>
      <c r="L3" s="45"/>
      <c r="M3" s="45"/>
      <c r="N3" s="54"/>
      <c r="O3" s="52"/>
      <c r="P3" s="53"/>
      <c r="Q3" s="52"/>
      <c r="R3" s="53"/>
      <c r="S3" s="45"/>
      <c r="T3" s="54"/>
    </row>
    <row r="4" spans="1:20" ht="25.5" customHeight="1" x14ac:dyDescent="0.3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45" t="s">
        <v>79</v>
      </c>
      <c r="N4" s="54">
        <v>350</v>
      </c>
      <c r="O4" s="52"/>
      <c r="P4" s="52"/>
      <c r="Q4" s="52"/>
      <c r="R4" s="52"/>
      <c r="S4" s="45" t="s">
        <v>46</v>
      </c>
      <c r="T4" s="54">
        <v>603.6</v>
      </c>
    </row>
    <row r="5" spans="1:20" ht="24" customHeight="1" x14ac:dyDescent="0.3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5"/>
      <c r="O5" s="52"/>
      <c r="P5" s="52"/>
      <c r="Q5" s="52"/>
      <c r="R5" s="52"/>
      <c r="S5" s="45" t="s">
        <v>28</v>
      </c>
      <c r="T5" s="54">
        <v>230</v>
      </c>
    </row>
    <row r="6" spans="1:20" ht="27" customHeight="1" x14ac:dyDescent="0.3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45" t="s">
        <v>4</v>
      </c>
      <c r="T6" s="54">
        <v>1487.29</v>
      </c>
    </row>
    <row r="7" spans="1:20" ht="43.5" x14ac:dyDescent="0.35">
      <c r="A7" s="38"/>
      <c r="B7" s="56"/>
      <c r="C7" s="45" t="s">
        <v>8</v>
      </c>
      <c r="D7" s="54">
        <v>481</v>
      </c>
      <c r="E7" s="38"/>
      <c r="F7" s="56"/>
      <c r="G7" s="38" t="s">
        <v>77</v>
      </c>
      <c r="H7" s="56">
        <v>623.94000000000005</v>
      </c>
      <c r="I7" s="41" t="s">
        <v>68</v>
      </c>
      <c r="J7" s="41">
        <v>1000</v>
      </c>
      <c r="K7" s="52" t="s">
        <v>20</v>
      </c>
      <c r="L7" s="52">
        <v>5162.6000000000004</v>
      </c>
      <c r="M7" s="42" t="s">
        <v>48</v>
      </c>
      <c r="N7" s="42">
        <v>30000</v>
      </c>
      <c r="O7" s="41" t="s">
        <v>80</v>
      </c>
      <c r="P7" s="41">
        <v>700.74</v>
      </c>
      <c r="Q7" s="45"/>
      <c r="R7" s="54"/>
      <c r="S7" s="99" t="s">
        <v>118</v>
      </c>
      <c r="T7" s="56"/>
    </row>
    <row r="8" spans="1:20" ht="26.25" customHeight="1" x14ac:dyDescent="0.35">
      <c r="A8" s="38"/>
      <c r="B8" s="56"/>
      <c r="C8" s="45" t="s">
        <v>9</v>
      </c>
      <c r="D8" s="54">
        <v>500</v>
      </c>
      <c r="E8" s="38"/>
      <c r="F8" s="56"/>
      <c r="G8" s="38" t="s">
        <v>70</v>
      </c>
      <c r="H8" s="56">
        <v>4682.3500000000004</v>
      </c>
      <c r="I8" s="52" t="s">
        <v>78</v>
      </c>
      <c r="J8" s="52">
        <v>5271.53</v>
      </c>
      <c r="K8" s="52" t="s">
        <v>20</v>
      </c>
      <c r="L8" s="52">
        <v>6426.08</v>
      </c>
      <c r="M8" s="41" t="s">
        <v>20</v>
      </c>
      <c r="N8" s="41">
        <v>1635.25</v>
      </c>
      <c r="O8" s="52"/>
      <c r="P8" s="52"/>
      <c r="Q8" s="41"/>
      <c r="R8" s="41"/>
      <c r="S8" s="41" t="s">
        <v>21</v>
      </c>
      <c r="T8" s="41">
        <v>128.72999999999999</v>
      </c>
    </row>
    <row r="9" spans="1:20" ht="27.75" customHeight="1" x14ac:dyDescent="0.35">
      <c r="A9" s="52" t="s">
        <v>69</v>
      </c>
      <c r="B9" s="52">
        <v>1348</v>
      </c>
      <c r="C9" s="52"/>
      <c r="D9" s="52"/>
      <c r="E9" s="52"/>
      <c r="F9" s="52"/>
      <c r="G9" s="52"/>
      <c r="H9" s="52"/>
      <c r="I9" s="52" t="s">
        <v>15</v>
      </c>
      <c r="J9" s="52">
        <v>5894.11</v>
      </c>
      <c r="K9" s="52" t="s">
        <v>77</v>
      </c>
      <c r="L9" s="52">
        <v>1007.5</v>
      </c>
      <c r="M9" s="38" t="s">
        <v>20</v>
      </c>
      <c r="N9" s="56">
        <v>5427.62</v>
      </c>
      <c r="O9" s="52"/>
      <c r="P9" s="52"/>
      <c r="Q9" s="38"/>
      <c r="R9" s="56"/>
      <c r="S9" s="52" t="s">
        <v>71</v>
      </c>
      <c r="T9" s="53">
        <v>7000</v>
      </c>
    </row>
    <row r="10" spans="1:20" ht="32.25" customHeight="1" x14ac:dyDescent="0.3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 t="s">
        <v>18</v>
      </c>
      <c r="L10" s="52">
        <v>3956</v>
      </c>
      <c r="M10" s="52" t="s">
        <v>20</v>
      </c>
      <c r="N10" s="52">
        <v>3553.87</v>
      </c>
      <c r="O10" s="52"/>
      <c r="P10" s="52"/>
      <c r="Q10" s="52"/>
      <c r="R10" s="52"/>
      <c r="S10" s="52" t="s">
        <v>72</v>
      </c>
      <c r="T10" s="52">
        <v>241.82</v>
      </c>
    </row>
    <row r="11" spans="1:20" ht="32.25" customHeight="1" x14ac:dyDescent="0.3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 t="s">
        <v>100</v>
      </c>
      <c r="L11" s="52">
        <v>700.74</v>
      </c>
      <c r="M11" s="52" t="s">
        <v>18</v>
      </c>
      <c r="N11" s="52">
        <v>3498.33</v>
      </c>
      <c r="O11" s="52"/>
      <c r="P11" s="52"/>
      <c r="Q11" s="52"/>
      <c r="R11" s="52"/>
      <c r="S11" s="98" t="s">
        <v>117</v>
      </c>
      <c r="T11" s="52"/>
    </row>
    <row r="12" spans="1:20" ht="30.75" customHeight="1" x14ac:dyDescent="0.3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45" t="s">
        <v>47</v>
      </c>
      <c r="T12" s="45">
        <v>246</v>
      </c>
    </row>
    <row r="13" spans="1:20" ht="27" customHeight="1" x14ac:dyDescent="0.3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 t="s">
        <v>101</v>
      </c>
      <c r="N13" s="52">
        <v>925.25</v>
      </c>
      <c r="O13" s="52"/>
      <c r="P13" s="52"/>
      <c r="Q13" s="52"/>
      <c r="R13" s="52"/>
      <c r="S13" s="45" t="s">
        <v>28</v>
      </c>
      <c r="T13" s="54">
        <v>230</v>
      </c>
    </row>
    <row r="14" spans="1:20" ht="33" customHeight="1" x14ac:dyDescent="0.3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</row>
    <row r="15" spans="1:20" ht="23.25" customHeight="1" x14ac:dyDescent="0.3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</row>
    <row r="16" spans="1:20" x14ac:dyDescent="0.35">
      <c r="A16" s="57">
        <v>11</v>
      </c>
      <c r="B16" s="58">
        <f>B17+B18+B19</f>
        <v>190.49</v>
      </c>
      <c r="C16" s="57">
        <v>12</v>
      </c>
      <c r="D16" s="58">
        <f>D17+D18+D19</f>
        <v>0</v>
      </c>
      <c r="E16" s="57">
        <v>13</v>
      </c>
      <c r="F16" s="58">
        <f>F17+F18+F19</f>
        <v>0</v>
      </c>
      <c r="G16" s="57">
        <v>14</v>
      </c>
      <c r="H16" s="58">
        <f>H17+H18+H19</f>
        <v>0</v>
      </c>
      <c r="I16" s="57">
        <v>15</v>
      </c>
      <c r="J16" s="58">
        <f>J17+J18+J19</f>
        <v>0</v>
      </c>
      <c r="K16" s="57">
        <v>16</v>
      </c>
      <c r="L16" s="58">
        <f>L17+L18+L19</f>
        <v>0</v>
      </c>
      <c r="M16" s="57">
        <v>17</v>
      </c>
      <c r="N16" s="58">
        <f>N17+N18+N19</f>
        <v>704.61</v>
      </c>
      <c r="O16" s="57">
        <v>18</v>
      </c>
      <c r="P16" s="58">
        <f>P17+P18+P19</f>
        <v>252.11</v>
      </c>
      <c r="Q16" s="57">
        <v>19</v>
      </c>
      <c r="R16" s="58">
        <f>R17+R18+R19</f>
        <v>0</v>
      </c>
      <c r="S16" s="57">
        <v>20</v>
      </c>
      <c r="T16" s="58">
        <f>T21+T18+T19</f>
        <v>17316.61</v>
      </c>
    </row>
    <row r="17" spans="1:20" ht="42.75" customHeight="1" x14ac:dyDescent="0.35">
      <c r="A17" s="52" t="s">
        <v>93</v>
      </c>
      <c r="B17" s="53">
        <v>190.49</v>
      </c>
      <c r="C17" s="52"/>
      <c r="D17" s="53"/>
      <c r="E17" s="52"/>
      <c r="F17" s="53"/>
      <c r="G17" s="52"/>
      <c r="H17" s="53"/>
      <c r="I17" s="98" t="s">
        <v>119</v>
      </c>
      <c r="J17" s="53"/>
      <c r="K17" s="52"/>
      <c r="L17" s="53"/>
      <c r="M17" s="45" t="s">
        <v>49</v>
      </c>
      <c r="N17" s="54">
        <v>704.61</v>
      </c>
      <c r="O17" s="52" t="s">
        <v>93</v>
      </c>
      <c r="P17" s="53">
        <v>252.11</v>
      </c>
      <c r="Q17" s="52"/>
      <c r="R17" s="53"/>
      <c r="S17" s="41" t="s">
        <v>67</v>
      </c>
      <c r="T17" s="41"/>
    </row>
    <row r="18" spans="1:20" ht="26.25" customHeight="1" x14ac:dyDescent="0.3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45"/>
      <c r="N18" s="54"/>
      <c r="O18" s="52"/>
      <c r="P18" s="52"/>
      <c r="Q18" s="52"/>
      <c r="R18" s="52"/>
      <c r="S18" s="98" t="s">
        <v>114</v>
      </c>
      <c r="T18" s="100">
        <v>6316.61</v>
      </c>
    </row>
    <row r="19" spans="1:20" ht="24" customHeight="1" x14ac:dyDescent="0.3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45"/>
      <c r="N19" s="54"/>
      <c r="O19" s="52"/>
      <c r="P19" s="52"/>
      <c r="Q19" s="52"/>
      <c r="R19" s="52"/>
      <c r="S19" s="98" t="s">
        <v>115</v>
      </c>
      <c r="T19" s="52"/>
    </row>
    <row r="20" spans="1:20" ht="34.5" customHeight="1" x14ac:dyDescent="0.3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98" t="s">
        <v>116</v>
      </c>
      <c r="T20" s="52"/>
    </row>
    <row r="21" spans="1:20" ht="25.5" customHeight="1" x14ac:dyDescent="0.35">
      <c r="A21" s="56" t="s">
        <v>20</v>
      </c>
      <c r="B21" s="56">
        <v>5713.08</v>
      </c>
      <c r="C21" s="45" t="s">
        <v>81</v>
      </c>
      <c r="D21" s="54">
        <v>1172</v>
      </c>
      <c r="E21" s="59" t="s">
        <v>80</v>
      </c>
      <c r="F21" s="59">
        <v>700.74</v>
      </c>
      <c r="G21" s="45" t="s">
        <v>5</v>
      </c>
      <c r="H21" s="54">
        <v>300</v>
      </c>
      <c r="I21" s="45" t="s">
        <v>14</v>
      </c>
      <c r="J21" s="54">
        <v>24.69</v>
      </c>
      <c r="K21" s="50" t="s">
        <v>87</v>
      </c>
      <c r="L21" s="51">
        <v>388.74</v>
      </c>
      <c r="M21" s="56" t="s">
        <v>82</v>
      </c>
      <c r="N21" s="56">
        <v>14000</v>
      </c>
      <c r="O21" s="45" t="s">
        <v>60</v>
      </c>
      <c r="P21" s="54">
        <v>10000</v>
      </c>
      <c r="Q21" s="52" t="s">
        <v>104</v>
      </c>
      <c r="R21" s="52">
        <v>1690.34</v>
      </c>
      <c r="S21" s="42" t="s">
        <v>61</v>
      </c>
      <c r="T21" s="42">
        <v>11000</v>
      </c>
    </row>
    <row r="22" spans="1:20" ht="22.5" customHeight="1" x14ac:dyDescent="0.35">
      <c r="A22" s="52" t="s">
        <v>81</v>
      </c>
      <c r="B22" s="52">
        <v>1178.4100000000001</v>
      </c>
      <c r="C22" s="59" t="s">
        <v>77</v>
      </c>
      <c r="D22" s="59">
        <v>920</v>
      </c>
      <c r="E22" s="59" t="s">
        <v>14</v>
      </c>
      <c r="F22" s="59">
        <v>357.14</v>
      </c>
      <c r="G22" s="59" t="s">
        <v>20</v>
      </c>
      <c r="H22" s="59">
        <v>5427.61</v>
      </c>
      <c r="I22" s="56" t="s">
        <v>14</v>
      </c>
      <c r="J22" s="56">
        <v>924.69</v>
      </c>
      <c r="K22" s="56"/>
      <c r="L22" s="56"/>
      <c r="M22" s="50" t="s">
        <v>58</v>
      </c>
      <c r="N22" s="54">
        <v>482.29</v>
      </c>
      <c r="O22" s="56" t="s">
        <v>93</v>
      </c>
      <c r="P22" s="56">
        <v>252.11</v>
      </c>
      <c r="Q22" s="52" t="s">
        <v>25</v>
      </c>
      <c r="R22" s="52">
        <v>1072.8699999999999</v>
      </c>
      <c r="S22" s="41" t="s">
        <v>66</v>
      </c>
      <c r="T22" s="41">
        <v>14000</v>
      </c>
    </row>
    <row r="23" spans="1:20" ht="28.5" customHeight="1" x14ac:dyDescent="0.35">
      <c r="A23" s="41" t="s">
        <v>14</v>
      </c>
      <c r="B23" s="41">
        <v>302.45</v>
      </c>
      <c r="C23" s="59" t="s">
        <v>14</v>
      </c>
      <c r="D23" s="59">
        <v>309.72000000000003</v>
      </c>
      <c r="E23" s="59" t="s">
        <v>18</v>
      </c>
      <c r="F23" s="59">
        <v>3956.01</v>
      </c>
      <c r="G23" s="59" t="s">
        <v>14</v>
      </c>
      <c r="H23" s="59">
        <v>24.69</v>
      </c>
      <c r="I23" s="60" t="s">
        <v>56</v>
      </c>
      <c r="J23" s="56">
        <v>13333.33</v>
      </c>
      <c r="K23" s="56"/>
      <c r="L23" s="56"/>
      <c r="M23" s="61" t="s">
        <v>59</v>
      </c>
      <c r="N23" s="39">
        <v>3835.67</v>
      </c>
      <c r="O23" s="52" t="s">
        <v>20</v>
      </c>
      <c r="P23" s="52">
        <v>4446.03</v>
      </c>
      <c r="Q23" s="52" t="s">
        <v>77</v>
      </c>
      <c r="R23" s="52">
        <v>920</v>
      </c>
      <c r="S23" s="41" t="s">
        <v>18</v>
      </c>
      <c r="T23" s="41">
        <v>3956</v>
      </c>
    </row>
    <row r="24" spans="1:20" ht="42.75" customHeight="1" x14ac:dyDescent="0.35">
      <c r="A24" s="41"/>
      <c r="B24" s="41"/>
      <c r="C24" s="59"/>
      <c r="D24" s="59"/>
      <c r="E24" s="59"/>
      <c r="F24" s="59"/>
      <c r="G24" s="59"/>
      <c r="H24" s="59"/>
      <c r="I24" s="52" t="s">
        <v>75</v>
      </c>
      <c r="J24" s="52">
        <v>400</v>
      </c>
      <c r="K24" s="39" t="s">
        <v>57</v>
      </c>
      <c r="L24" s="39">
        <v>4297.12</v>
      </c>
      <c r="M24" s="52" t="s">
        <v>120</v>
      </c>
      <c r="N24" s="52" t="s">
        <v>121</v>
      </c>
      <c r="O24" s="52">
        <v>3700</v>
      </c>
      <c r="P24" s="52"/>
      <c r="Q24" s="52" t="s">
        <v>81</v>
      </c>
      <c r="R24" s="52">
        <v>1172</v>
      </c>
      <c r="S24" s="52" t="s">
        <v>77</v>
      </c>
      <c r="T24" s="52">
        <v>1007.5</v>
      </c>
    </row>
    <row r="25" spans="1:20" ht="21.75" customHeight="1" x14ac:dyDescent="0.35">
      <c r="A25" s="41"/>
      <c r="B25" s="41"/>
      <c r="C25" s="59"/>
      <c r="D25" s="59"/>
      <c r="E25" s="59"/>
      <c r="F25" s="59"/>
      <c r="G25" s="59"/>
      <c r="H25" s="59"/>
      <c r="I25" s="52" t="s">
        <v>95</v>
      </c>
      <c r="J25" s="52">
        <v>876</v>
      </c>
      <c r="K25" s="39"/>
      <c r="L25" s="39"/>
      <c r="M25" s="52"/>
      <c r="N25" s="52"/>
      <c r="O25" s="52"/>
      <c r="P25" s="52"/>
      <c r="Q25" s="52" t="s">
        <v>96</v>
      </c>
      <c r="R25" s="52">
        <v>90.85</v>
      </c>
      <c r="S25" s="52" t="s">
        <v>80</v>
      </c>
      <c r="T25" s="52">
        <v>700.05</v>
      </c>
    </row>
    <row r="26" spans="1:20" ht="20.25" customHeight="1" x14ac:dyDescent="0.3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 t="s">
        <v>77</v>
      </c>
      <c r="R26" s="52">
        <v>680</v>
      </c>
      <c r="S26" s="52" t="s">
        <v>105</v>
      </c>
      <c r="T26" s="52">
        <v>81</v>
      </c>
    </row>
    <row r="27" spans="1:20" ht="22.5" customHeight="1" x14ac:dyDescent="0.3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</row>
    <row r="28" spans="1:20" ht="19.5" customHeight="1" x14ac:dyDescent="0.3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</row>
    <row r="29" spans="1:20" ht="24.75" customHeight="1" x14ac:dyDescent="0.3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</row>
    <row r="30" spans="1:20" x14ac:dyDescent="0.35">
      <c r="A30" s="57">
        <v>21</v>
      </c>
      <c r="B30" s="62">
        <f>B36+B32+B33</f>
        <v>2600</v>
      </c>
      <c r="C30" s="63">
        <v>22</v>
      </c>
      <c r="D30" s="62">
        <f>D35+D32+D33</f>
        <v>770.03</v>
      </c>
      <c r="E30" s="63">
        <v>23</v>
      </c>
      <c r="F30" s="62">
        <f>F31+F32+F33</f>
        <v>0</v>
      </c>
      <c r="G30" s="63">
        <v>24</v>
      </c>
      <c r="H30" s="58">
        <f>H36+H32+H33</f>
        <v>827.35</v>
      </c>
      <c r="I30" s="57">
        <v>25</v>
      </c>
      <c r="J30" s="62">
        <f>J35+J32+J33</f>
        <v>1690</v>
      </c>
      <c r="K30" s="64">
        <v>26</v>
      </c>
      <c r="L30" s="58">
        <f>L35+L32+L33</f>
        <v>796</v>
      </c>
      <c r="M30" s="57">
        <v>27</v>
      </c>
      <c r="N30" s="58">
        <f>N31+N32+N33</f>
        <v>8125.23</v>
      </c>
      <c r="O30" s="57">
        <v>28</v>
      </c>
      <c r="P30" s="58">
        <f>P31+P32+P33</f>
        <v>339</v>
      </c>
      <c r="Q30" s="57">
        <v>29</v>
      </c>
      <c r="R30" s="58">
        <f>R31+R32+R33</f>
        <v>0</v>
      </c>
      <c r="S30" s="57" t="s">
        <v>2</v>
      </c>
      <c r="T30" s="58">
        <f>T31+T32+T33</f>
        <v>10000</v>
      </c>
    </row>
    <row r="31" spans="1:20" ht="33" customHeight="1" x14ac:dyDescent="0.35">
      <c r="A31" s="65"/>
      <c r="B31" s="65"/>
      <c r="C31" s="65"/>
      <c r="D31" s="65"/>
      <c r="E31" s="52"/>
      <c r="F31" s="53"/>
      <c r="G31" s="52"/>
      <c r="H31" s="52"/>
      <c r="I31" s="45" t="s">
        <v>51</v>
      </c>
      <c r="J31" s="45">
        <v>10000</v>
      </c>
      <c r="K31" s="52"/>
      <c r="L31" s="52"/>
      <c r="M31" s="41" t="s">
        <v>62</v>
      </c>
      <c r="N31" s="41">
        <v>8125.23</v>
      </c>
      <c r="O31" s="45" t="s">
        <v>55</v>
      </c>
      <c r="P31" s="54">
        <v>89</v>
      </c>
      <c r="Q31" s="52"/>
      <c r="R31" s="53"/>
      <c r="S31" s="52" t="s">
        <v>97</v>
      </c>
      <c r="T31" s="53">
        <v>10000</v>
      </c>
    </row>
    <row r="32" spans="1:20" ht="25.5" customHeight="1" x14ac:dyDescent="0.35">
      <c r="A32" s="52"/>
      <c r="B32" s="52"/>
      <c r="C32" s="52"/>
      <c r="D32" s="52"/>
      <c r="E32" s="52"/>
      <c r="F32" s="52"/>
      <c r="G32" s="52"/>
      <c r="H32" s="52"/>
      <c r="I32" s="48" t="s">
        <v>65</v>
      </c>
      <c r="J32" s="49"/>
      <c r="K32" s="52"/>
      <c r="L32" s="52"/>
      <c r="M32" s="52"/>
      <c r="N32" s="52"/>
      <c r="O32" s="45" t="s">
        <v>122</v>
      </c>
      <c r="P32" s="54">
        <v>250</v>
      </c>
      <c r="Q32" s="52"/>
      <c r="R32" s="52"/>
      <c r="S32" s="98" t="s">
        <v>108</v>
      </c>
      <c r="T32" s="52"/>
    </row>
    <row r="33" spans="1:20" ht="22.5" customHeight="1" x14ac:dyDescent="0.3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98" t="s">
        <v>13</v>
      </c>
      <c r="T33" s="52"/>
    </row>
    <row r="34" spans="1:20" ht="32.25" customHeight="1" x14ac:dyDescent="0.3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98" t="s">
        <v>113</v>
      </c>
      <c r="T34" s="52"/>
    </row>
    <row r="35" spans="1:20" ht="37.5" customHeight="1" x14ac:dyDescent="0.35">
      <c r="A35" s="38" t="s">
        <v>103</v>
      </c>
      <c r="B35" s="56">
        <v>793.96</v>
      </c>
      <c r="C35" s="45" t="s">
        <v>64</v>
      </c>
      <c r="D35" s="45">
        <v>770.03</v>
      </c>
      <c r="E35" s="52" t="s">
        <v>72</v>
      </c>
      <c r="F35" s="52">
        <v>240.5</v>
      </c>
      <c r="G35" s="45" t="s">
        <v>27</v>
      </c>
      <c r="H35" s="45">
        <v>214</v>
      </c>
      <c r="I35" s="48" t="s">
        <v>52</v>
      </c>
      <c r="J35" s="49">
        <v>1690</v>
      </c>
      <c r="K35" s="45" t="s">
        <v>76</v>
      </c>
      <c r="L35" s="54">
        <v>796</v>
      </c>
      <c r="M35" s="59"/>
      <c r="N35" s="59"/>
      <c r="O35" s="45" t="s">
        <v>54</v>
      </c>
      <c r="P35" s="54">
        <v>89</v>
      </c>
      <c r="Q35" s="52"/>
      <c r="R35" s="52"/>
      <c r="S35" s="98" t="s">
        <v>109</v>
      </c>
      <c r="T35" s="52"/>
    </row>
    <row r="36" spans="1:20" ht="58" x14ac:dyDescent="0.35">
      <c r="A36" s="45" t="s">
        <v>102</v>
      </c>
      <c r="B36" s="45">
        <v>2600</v>
      </c>
      <c r="C36" s="38"/>
      <c r="D36" s="56"/>
      <c r="E36" s="52"/>
      <c r="F36" s="52"/>
      <c r="G36" s="48" t="s">
        <v>50</v>
      </c>
      <c r="H36" s="49">
        <v>827.35</v>
      </c>
      <c r="I36" s="52" t="s">
        <v>86</v>
      </c>
      <c r="J36" s="52">
        <v>825.63</v>
      </c>
      <c r="K36" s="45" t="s">
        <v>81</v>
      </c>
      <c r="L36" s="54">
        <v>1172</v>
      </c>
      <c r="M36" s="59"/>
      <c r="N36" s="59"/>
      <c r="O36" s="45" t="s">
        <v>103</v>
      </c>
      <c r="P36" s="54">
        <v>793.96</v>
      </c>
      <c r="Q36" s="52"/>
      <c r="R36" s="52"/>
      <c r="S36" s="98" t="s">
        <v>110</v>
      </c>
      <c r="T36" s="52"/>
    </row>
    <row r="37" spans="1:20" ht="22.5" customHeight="1" x14ac:dyDescent="0.35">
      <c r="A37" s="52"/>
      <c r="B37" s="52"/>
      <c r="C37" s="38"/>
      <c r="D37" s="56"/>
      <c r="E37" s="59"/>
      <c r="F37" s="59"/>
      <c r="G37" s="59"/>
      <c r="H37" s="59"/>
      <c r="I37" s="52" t="s">
        <v>89</v>
      </c>
      <c r="J37" s="52">
        <v>254.83</v>
      </c>
      <c r="K37" s="52" t="s">
        <v>25</v>
      </c>
      <c r="L37" s="52">
        <v>756.63</v>
      </c>
      <c r="M37" s="59"/>
      <c r="N37" s="59"/>
      <c r="O37" s="52" t="s">
        <v>30</v>
      </c>
      <c r="P37" s="52">
        <v>400</v>
      </c>
      <c r="Q37" s="52"/>
      <c r="R37" s="52"/>
      <c r="S37" s="98" t="s">
        <v>111</v>
      </c>
      <c r="T37" s="52"/>
    </row>
    <row r="38" spans="1:20" ht="24.75" customHeight="1" x14ac:dyDescent="0.35">
      <c r="A38" s="52"/>
      <c r="B38" s="52"/>
      <c r="C38" s="59"/>
      <c r="D38" s="59"/>
      <c r="E38" s="59"/>
      <c r="F38" s="59"/>
      <c r="G38" s="59"/>
      <c r="H38" s="59"/>
      <c r="I38" s="52" t="s">
        <v>20</v>
      </c>
      <c r="J38" s="52">
        <v>4446.03</v>
      </c>
      <c r="K38" s="52" t="s">
        <v>77</v>
      </c>
      <c r="L38" s="52">
        <v>199.8</v>
      </c>
      <c r="M38" s="59"/>
      <c r="N38" s="59"/>
      <c r="O38" s="52" t="s">
        <v>20</v>
      </c>
      <c r="P38" s="52">
        <v>9226.3799999999992</v>
      </c>
      <c r="Q38" s="52"/>
      <c r="R38" s="52"/>
      <c r="S38" s="98" t="s">
        <v>112</v>
      </c>
      <c r="T38" s="52"/>
    </row>
    <row r="39" spans="1:20" ht="24.75" customHeight="1" x14ac:dyDescent="0.35">
      <c r="A39" s="52" t="s">
        <v>20</v>
      </c>
      <c r="B39" s="52">
        <v>8360.36</v>
      </c>
      <c r="C39" s="59"/>
      <c r="D39" s="59"/>
      <c r="E39" s="59"/>
      <c r="F39" s="59"/>
      <c r="G39" s="59"/>
      <c r="H39" s="59"/>
      <c r="I39" s="52" t="s">
        <v>107</v>
      </c>
      <c r="J39" s="52">
        <v>1050.99</v>
      </c>
      <c r="K39" s="52" t="s">
        <v>106</v>
      </c>
      <c r="L39" s="52">
        <v>670</v>
      </c>
      <c r="M39" s="59" t="s">
        <v>20</v>
      </c>
      <c r="N39" s="59">
        <v>2715.71</v>
      </c>
      <c r="O39" s="52"/>
      <c r="P39" s="52"/>
      <c r="Q39" s="52"/>
      <c r="R39" s="52"/>
      <c r="S39" s="52"/>
      <c r="T39" s="52"/>
    </row>
    <row r="40" spans="1:20" ht="24.75" customHeight="1" x14ac:dyDescent="0.35">
      <c r="A40" s="52" t="s">
        <v>20</v>
      </c>
      <c r="B40" s="52">
        <v>9226.3799999999992</v>
      </c>
      <c r="C40" s="59"/>
      <c r="D40" s="59"/>
      <c r="E40" s="59"/>
      <c r="F40" s="59"/>
      <c r="G40" s="59"/>
      <c r="H40" s="59"/>
      <c r="I40" s="52"/>
      <c r="J40" s="52"/>
      <c r="K40" s="52"/>
      <c r="L40" s="52"/>
      <c r="M40" s="59"/>
      <c r="N40" s="59"/>
      <c r="O40" s="52"/>
      <c r="P40" s="52"/>
      <c r="Q40" s="52"/>
      <c r="R40" s="52"/>
      <c r="S40" s="52"/>
      <c r="T40" s="52"/>
    </row>
    <row r="41" spans="1:20" ht="26.25" customHeight="1" x14ac:dyDescent="0.35">
      <c r="A41" s="52"/>
      <c r="B41" s="52"/>
      <c r="C41" s="52"/>
      <c r="D41" s="52"/>
      <c r="E41" s="52"/>
      <c r="F41" s="52"/>
      <c r="G41" s="52"/>
      <c r="H41" s="52"/>
      <c r="I41" s="98" t="s">
        <v>119</v>
      </c>
      <c r="J41" s="52"/>
      <c r="K41" s="52"/>
      <c r="L41" s="52"/>
      <c r="M41" s="52"/>
      <c r="N41" s="52"/>
      <c r="O41" s="45" t="s">
        <v>54</v>
      </c>
      <c r="P41" s="45">
        <v>89</v>
      </c>
      <c r="Q41" s="52"/>
      <c r="R41" s="52"/>
      <c r="S41" s="52"/>
      <c r="T41" s="52"/>
    </row>
    <row r="42" spans="1:20" ht="22.5" customHeight="1" x14ac:dyDescent="0.3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</row>
    <row r="43" spans="1:20" ht="24" customHeight="1" x14ac:dyDescent="0.3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</row>
    <row r="44" spans="1:20" ht="27" customHeight="1" x14ac:dyDescent="0.3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</row>
    <row r="47" spans="1:20" x14ac:dyDescent="0.35">
      <c r="D47" t="s">
        <v>123</v>
      </c>
    </row>
  </sheetData>
  <mergeCells count="4">
    <mergeCell ref="J1:K1"/>
    <mergeCell ref="M1:N1"/>
    <mergeCell ref="P1:Q1"/>
    <mergeCell ref="S1:T1"/>
  </mergeCells>
  <pageMargins left="0.25" right="0.25" top="0.75" bottom="0.75" header="0.3" footer="0.3"/>
  <pageSetup paperSize="9" orientation="landscape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1"/>
  <sheetViews>
    <sheetView topLeftCell="A34" workbookViewId="0">
      <selection activeCell="T38" sqref="T38"/>
    </sheetView>
  </sheetViews>
  <sheetFormatPr defaultRowHeight="14.5" x14ac:dyDescent="0.35"/>
  <cols>
    <col min="1" max="1" width="3.26953125" style="105" customWidth="1"/>
    <col min="2" max="2" width="6.54296875" customWidth="1"/>
    <col min="3" max="3" width="6.1796875" customWidth="1"/>
    <col min="4" max="4" width="6.453125" customWidth="1"/>
    <col min="5" max="5" width="6.26953125" customWidth="1"/>
    <col min="6" max="6" width="5.81640625" customWidth="1"/>
    <col min="7" max="7" width="7" customWidth="1"/>
    <col min="8" max="8" width="6.26953125" customWidth="1"/>
    <col min="9" max="9" width="6" customWidth="1"/>
    <col min="10" max="10" width="5.26953125" customWidth="1"/>
    <col min="11" max="11" width="7.26953125" customWidth="1"/>
    <col min="12" max="12" width="5.81640625" customWidth="1"/>
    <col min="13" max="13" width="8.54296875" customWidth="1"/>
    <col min="14" max="14" width="7.1796875" customWidth="1"/>
    <col min="15" max="15" width="8" customWidth="1"/>
    <col min="16" max="16" width="6" customWidth="1"/>
    <col min="17" max="17" width="7.7265625" customWidth="1"/>
    <col min="18" max="18" width="7" customWidth="1"/>
    <col min="19" max="19" width="6.26953125" customWidth="1"/>
    <col min="20" max="20" width="6.453125" customWidth="1"/>
    <col min="21" max="21" width="9.1796875" customWidth="1"/>
  </cols>
  <sheetData>
    <row r="1" spans="1:22" ht="26" x14ac:dyDescent="0.35">
      <c r="A1" s="373" t="s">
        <v>143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  <c r="T1" s="373"/>
      <c r="U1" s="373"/>
    </row>
    <row r="2" spans="1:22" ht="21" x14ac:dyDescent="0.35">
      <c r="A2" s="102"/>
      <c r="B2" s="106" t="s">
        <v>36</v>
      </c>
      <c r="C2" s="107" t="s">
        <v>37</v>
      </c>
      <c r="D2" s="108" t="s">
        <v>38</v>
      </c>
      <c r="E2" s="109" t="s">
        <v>39</v>
      </c>
      <c r="F2" s="110" t="s">
        <v>40</v>
      </c>
      <c r="G2" s="111" t="s">
        <v>41</v>
      </c>
      <c r="H2" s="112" t="s">
        <v>42</v>
      </c>
      <c r="I2" s="113" t="s">
        <v>43</v>
      </c>
      <c r="J2" s="114" t="s">
        <v>35</v>
      </c>
      <c r="K2" s="380">
        <f>U5+U6+U7+C20+K20+K21+K22+O20+U21+K35+O35+Q35+Q36</f>
        <v>18946.18</v>
      </c>
      <c r="L2" s="381"/>
      <c r="M2" s="114" t="s">
        <v>33</v>
      </c>
      <c r="N2" s="382">
        <f>C8+C10+E8+E9+E10+E11+G8+G9+G10+I8+I9+I10+I11+K8+M8+M9+O8+Q8+Q9+Q10+S8+S9+S10+U8+U9+U10+U11+U12+U13+U14+C24+E24+E25+G24+G25+G26+I24+I25+I26+K24+K25+K26+M24+M25+M26+M27+O24+O25+O26+K28+K29+O30+O29+O28+U26+U25+U24+S24+S25+C39+C40+E39+E40+G39+G40+I39+I40+I41+I42+K39+K40+K41+M39+M41+M40+Q39+Q40</f>
        <v>86728.330000000016</v>
      </c>
      <c r="O2" s="383"/>
      <c r="P2" s="114" t="s">
        <v>34</v>
      </c>
      <c r="Q2" s="380">
        <f>O15+U15+U16+Q45</f>
        <v>335</v>
      </c>
      <c r="R2" s="381"/>
      <c r="S2" s="114" t="s">
        <v>32</v>
      </c>
      <c r="T2" s="384">
        <f>K2+N2+Q2</f>
        <v>106009.51000000001</v>
      </c>
      <c r="U2" s="385"/>
    </row>
    <row r="3" spans="1:22" x14ac:dyDescent="0.35">
      <c r="A3" s="103"/>
      <c r="B3" s="115">
        <v>1</v>
      </c>
      <c r="C3" s="116">
        <f>C4+C5+C6</f>
        <v>0</v>
      </c>
      <c r="D3" s="115">
        <v>2</v>
      </c>
      <c r="E3" s="116">
        <f>E4+E5+E6</f>
        <v>0</v>
      </c>
      <c r="F3" s="115">
        <v>3</v>
      </c>
      <c r="G3" s="116">
        <f>G4+G5+G6</f>
        <v>0</v>
      </c>
      <c r="H3" s="115">
        <v>4</v>
      </c>
      <c r="I3" s="116">
        <f>I4+I5+I6</f>
        <v>0</v>
      </c>
      <c r="J3" s="115">
        <v>5</v>
      </c>
      <c r="K3" s="116">
        <f>K5+K6</f>
        <v>0</v>
      </c>
      <c r="L3" s="115">
        <v>6</v>
      </c>
      <c r="M3" s="116">
        <f>M4+M5+M6</f>
        <v>0</v>
      </c>
      <c r="N3" s="115">
        <v>7</v>
      </c>
      <c r="O3" s="116">
        <f>O4+O8+O5</f>
        <v>0</v>
      </c>
      <c r="P3" s="115">
        <v>8</v>
      </c>
      <c r="Q3" s="116">
        <f>Q4+Q5+Q6</f>
        <v>0</v>
      </c>
      <c r="R3" s="115">
        <v>9</v>
      </c>
      <c r="S3" s="116">
        <f>S4+S5+S6</f>
        <v>0</v>
      </c>
      <c r="T3" s="115">
        <v>10</v>
      </c>
      <c r="U3" s="116">
        <f>U4+U5+U13</f>
        <v>0</v>
      </c>
    </row>
    <row r="4" spans="1:22" x14ac:dyDescent="0.35">
      <c r="A4" s="379" t="s">
        <v>126</v>
      </c>
      <c r="B4" s="117"/>
      <c r="C4" s="118"/>
      <c r="D4" s="119"/>
      <c r="E4" s="120"/>
      <c r="F4" s="121"/>
      <c r="G4" s="122"/>
      <c r="H4" s="121"/>
      <c r="I4" s="122"/>
      <c r="J4" s="123"/>
      <c r="K4" s="123"/>
      <c r="L4" s="119"/>
      <c r="M4" s="119"/>
      <c r="N4" s="119"/>
      <c r="O4" s="124"/>
      <c r="P4" s="121"/>
      <c r="Q4" s="122"/>
      <c r="R4" s="121"/>
      <c r="S4" s="122"/>
      <c r="T4" s="121"/>
      <c r="U4" s="124"/>
    </row>
    <row r="5" spans="1:22" x14ac:dyDescent="0.35">
      <c r="A5" s="379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19"/>
      <c r="O5" s="124"/>
      <c r="P5" s="121"/>
      <c r="Q5" s="121"/>
      <c r="R5" s="121"/>
      <c r="S5" s="121"/>
      <c r="T5" s="113"/>
      <c r="U5" s="125"/>
      <c r="V5" s="139"/>
    </row>
    <row r="6" spans="1:22" ht="27.75" customHeight="1" x14ac:dyDescent="0.35">
      <c r="A6" s="379"/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6"/>
      <c r="P6" s="121"/>
      <c r="Q6" s="121"/>
      <c r="R6" s="121"/>
      <c r="S6" s="121"/>
      <c r="T6" s="119"/>
      <c r="U6" s="124"/>
      <c r="V6" s="139"/>
    </row>
    <row r="7" spans="1:22" ht="30.75" customHeight="1" x14ac:dyDescent="0.35">
      <c r="A7" s="379"/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50"/>
      <c r="U7" s="151"/>
      <c r="V7" s="139"/>
    </row>
    <row r="8" spans="1:22" ht="22.5" customHeight="1" x14ac:dyDescent="0.35">
      <c r="A8" s="374" t="s">
        <v>127</v>
      </c>
      <c r="B8" s="130"/>
      <c r="C8" s="131"/>
      <c r="D8" s="121"/>
      <c r="E8" s="121"/>
      <c r="F8" s="130"/>
      <c r="G8" s="131"/>
      <c r="H8" s="121"/>
      <c r="I8" s="121"/>
      <c r="J8" s="121"/>
      <c r="K8" s="121"/>
      <c r="L8" s="121"/>
      <c r="M8" s="121"/>
      <c r="N8" s="129"/>
      <c r="O8" s="129"/>
      <c r="P8" s="123"/>
      <c r="Q8" s="123"/>
      <c r="R8" s="119"/>
      <c r="S8" s="124"/>
      <c r="T8" s="130"/>
      <c r="U8" s="131"/>
    </row>
    <row r="9" spans="1:22" ht="29.25" customHeight="1" x14ac:dyDescent="0.35">
      <c r="A9" s="375"/>
      <c r="B9" s="130"/>
      <c r="C9" s="131"/>
      <c r="D9" s="121"/>
      <c r="E9" s="121"/>
      <c r="F9" s="130"/>
      <c r="G9" s="131"/>
      <c r="H9" s="121"/>
      <c r="I9" s="121"/>
      <c r="J9" s="121"/>
      <c r="K9" s="121"/>
      <c r="L9" s="121"/>
      <c r="M9" s="121"/>
      <c r="N9" s="123"/>
      <c r="O9" s="123"/>
      <c r="P9" s="121"/>
      <c r="Q9" s="121"/>
      <c r="R9" s="123"/>
      <c r="S9" s="123"/>
      <c r="T9" s="123"/>
      <c r="U9" s="123"/>
    </row>
    <row r="10" spans="1:22" x14ac:dyDescent="0.35">
      <c r="A10" s="375"/>
      <c r="B10" s="121"/>
      <c r="C10" s="121"/>
      <c r="D10" s="121"/>
      <c r="E10" s="121"/>
      <c r="F10" s="130"/>
      <c r="G10" s="121"/>
      <c r="H10" s="121"/>
      <c r="I10" s="121"/>
      <c r="J10" s="137"/>
      <c r="K10" s="137"/>
      <c r="L10" s="128"/>
      <c r="M10" s="128"/>
      <c r="N10" s="130"/>
      <c r="O10" s="131"/>
      <c r="P10" s="128"/>
      <c r="Q10" s="128"/>
      <c r="R10" s="130"/>
      <c r="S10" s="131"/>
      <c r="T10" s="121"/>
      <c r="U10" s="122"/>
    </row>
    <row r="11" spans="1:22" ht="26.25" customHeight="1" x14ac:dyDescent="0.35">
      <c r="A11" s="375"/>
      <c r="B11" s="121"/>
      <c r="C11" s="121"/>
      <c r="D11" s="121"/>
      <c r="E11" s="121"/>
      <c r="F11" s="130"/>
      <c r="G11" s="121"/>
      <c r="H11" s="137"/>
      <c r="I11" s="137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 t="s">
        <v>77</v>
      </c>
      <c r="U11" s="121">
        <v>589.6</v>
      </c>
    </row>
    <row r="12" spans="1:22" ht="33" customHeight="1" x14ac:dyDescent="0.35">
      <c r="A12" s="375"/>
      <c r="B12" s="121"/>
      <c r="C12" s="121"/>
      <c r="D12" s="137"/>
      <c r="E12" s="137"/>
      <c r="F12" s="121"/>
      <c r="G12" s="121"/>
      <c r="H12" s="137"/>
      <c r="I12" s="137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40"/>
      <c r="U12" s="121"/>
    </row>
    <row r="13" spans="1:22" ht="30" customHeight="1" x14ac:dyDescent="0.35">
      <c r="A13" s="375"/>
      <c r="B13" s="121"/>
      <c r="C13" s="121"/>
      <c r="D13" s="137"/>
      <c r="E13" s="137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19"/>
      <c r="U13" s="119"/>
    </row>
    <row r="14" spans="1:22" ht="30" customHeight="1" x14ac:dyDescent="0.35">
      <c r="A14" s="376"/>
      <c r="B14" s="121"/>
      <c r="C14" s="121"/>
      <c r="D14" s="137"/>
      <c r="E14" s="137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19"/>
      <c r="U14" s="119"/>
    </row>
    <row r="15" spans="1:22" ht="26.25" customHeight="1" x14ac:dyDescent="0.35">
      <c r="A15" s="379" t="s">
        <v>128</v>
      </c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19"/>
      <c r="U15" s="124"/>
    </row>
    <row r="16" spans="1:22" ht="30" customHeight="1" x14ac:dyDescent="0.35">
      <c r="A16" s="379"/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52" t="s">
        <v>131</v>
      </c>
      <c r="U16" s="152">
        <v>246</v>
      </c>
    </row>
    <row r="17" spans="1:21" ht="30" customHeight="1" x14ac:dyDescent="0.35">
      <c r="A17" s="379"/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51" customHeight="1" x14ac:dyDescent="0.35">
      <c r="A18" s="379"/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x14ac:dyDescent="0.35">
      <c r="A19" s="104"/>
      <c r="B19" s="132">
        <v>11</v>
      </c>
      <c r="C19" s="153">
        <f>C20+C21+C22</f>
        <v>0</v>
      </c>
      <c r="D19" s="132">
        <v>12</v>
      </c>
      <c r="E19" s="153">
        <f>E20+E21+E22</f>
        <v>4750</v>
      </c>
      <c r="F19" s="132">
        <v>13</v>
      </c>
      <c r="G19" s="153">
        <f>G20+G21+G22</f>
        <v>0</v>
      </c>
      <c r="H19" s="132">
        <v>14</v>
      </c>
      <c r="I19" s="153">
        <f>I20+I21+I22</f>
        <v>0</v>
      </c>
      <c r="J19" s="132">
        <v>15</v>
      </c>
      <c r="K19" s="153" t="e">
        <f>K20+#REF!+#REF!</f>
        <v>#REF!</v>
      </c>
      <c r="L19" s="132">
        <v>16</v>
      </c>
      <c r="M19" s="153">
        <f>M20+M21+M22</f>
        <v>0</v>
      </c>
      <c r="N19" s="132">
        <v>17</v>
      </c>
      <c r="O19" s="153">
        <f>O20+O21+O22</f>
        <v>1238.47</v>
      </c>
      <c r="P19" s="132">
        <v>18</v>
      </c>
      <c r="Q19" s="153">
        <f>Q20+Q21+Q22</f>
        <v>0</v>
      </c>
      <c r="R19" s="132">
        <v>19</v>
      </c>
      <c r="S19" s="153">
        <f>S20+S21+S22</f>
        <v>0</v>
      </c>
      <c r="T19" s="132">
        <v>20</v>
      </c>
      <c r="U19" s="153">
        <f>U24+U21+U22</f>
        <v>17316.61</v>
      </c>
    </row>
    <row r="20" spans="1:21" ht="31.5" x14ac:dyDescent="0.35">
      <c r="A20" s="379" t="s">
        <v>126</v>
      </c>
      <c r="B20" s="121"/>
      <c r="C20" s="122"/>
      <c r="D20" s="121"/>
      <c r="E20" s="122"/>
      <c r="F20" s="121"/>
      <c r="G20" s="122"/>
      <c r="H20" s="121"/>
      <c r="I20" s="122"/>
      <c r="J20" s="121"/>
      <c r="K20" s="122"/>
      <c r="L20" s="121"/>
      <c r="M20" s="122"/>
      <c r="N20" s="113" t="s">
        <v>49</v>
      </c>
      <c r="O20" s="125">
        <v>1238.47</v>
      </c>
      <c r="P20" s="121"/>
      <c r="Q20" s="122"/>
      <c r="R20" s="121"/>
      <c r="S20" s="122"/>
      <c r="T20" s="123"/>
      <c r="U20" s="123"/>
    </row>
    <row r="21" spans="1:21" ht="40.5" customHeight="1" x14ac:dyDescent="0.35">
      <c r="A21" s="379"/>
      <c r="B21" s="121"/>
      <c r="C21" s="121"/>
      <c r="D21" s="121" t="s">
        <v>145</v>
      </c>
      <c r="E21" s="121">
        <v>4750</v>
      </c>
      <c r="F21" s="121"/>
      <c r="G21" s="121"/>
      <c r="H21" s="121"/>
      <c r="I21" s="121"/>
      <c r="J21" s="128" t="s">
        <v>93</v>
      </c>
      <c r="K21" s="128">
        <v>252.1</v>
      </c>
      <c r="L21" s="121"/>
      <c r="M21" s="121"/>
      <c r="N21" s="119"/>
      <c r="O21" s="124"/>
      <c r="P21" s="121"/>
      <c r="Q21" s="121"/>
      <c r="R21" s="121"/>
      <c r="S21" s="121"/>
      <c r="T21" s="128" t="s">
        <v>114</v>
      </c>
      <c r="U21" s="142">
        <v>6316.61</v>
      </c>
    </row>
    <row r="22" spans="1:21" ht="30.75" customHeight="1" x14ac:dyDescent="0.35">
      <c r="A22" s="379"/>
      <c r="B22" s="121"/>
      <c r="C22" s="121"/>
      <c r="D22" s="121"/>
      <c r="E22" s="121"/>
      <c r="F22" s="121"/>
      <c r="G22" s="121"/>
      <c r="H22" s="121"/>
      <c r="I22" s="121"/>
      <c r="J22" s="128" t="s">
        <v>134</v>
      </c>
      <c r="K22" s="128">
        <v>800</v>
      </c>
      <c r="L22" s="121"/>
      <c r="M22" s="121"/>
      <c r="N22" s="119"/>
      <c r="O22" s="124"/>
      <c r="P22" s="121"/>
      <c r="Q22" s="121"/>
      <c r="R22" s="121"/>
      <c r="S22" s="121"/>
      <c r="T22" s="128" t="s">
        <v>115</v>
      </c>
      <c r="U22" s="128"/>
    </row>
    <row r="23" spans="1:21" ht="43.5" customHeight="1" x14ac:dyDescent="0.35">
      <c r="A23" s="379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8" t="s">
        <v>116</v>
      </c>
      <c r="U23" s="128"/>
    </row>
    <row r="24" spans="1:21" ht="42" x14ac:dyDescent="0.35">
      <c r="A24" s="374" t="s">
        <v>127</v>
      </c>
      <c r="B24" s="131"/>
      <c r="C24" s="131"/>
      <c r="D24" s="119"/>
      <c r="E24" s="124"/>
      <c r="F24" s="133"/>
      <c r="G24" s="133"/>
      <c r="H24" s="119"/>
      <c r="I24" s="124"/>
      <c r="J24" s="119"/>
      <c r="K24" s="124"/>
      <c r="L24" s="119"/>
      <c r="M24" s="120"/>
      <c r="N24" s="127" t="s">
        <v>82</v>
      </c>
      <c r="O24" s="127">
        <v>14000</v>
      </c>
      <c r="P24" s="113" t="s">
        <v>70</v>
      </c>
      <c r="Q24" s="125">
        <v>369</v>
      </c>
      <c r="R24" s="121"/>
      <c r="S24" s="121"/>
      <c r="T24" s="110" t="s">
        <v>61</v>
      </c>
      <c r="U24" s="110">
        <v>11000</v>
      </c>
    </row>
    <row r="25" spans="1:21" ht="34.5" customHeight="1" x14ac:dyDescent="0.35">
      <c r="A25" s="375"/>
      <c r="B25" s="121"/>
      <c r="C25" s="121"/>
      <c r="D25" s="133"/>
      <c r="E25" s="133"/>
      <c r="F25" s="133"/>
      <c r="G25" s="133"/>
      <c r="H25" s="133"/>
      <c r="I25" s="133"/>
      <c r="J25" s="147"/>
      <c r="K25" s="131"/>
      <c r="L25" s="131"/>
      <c r="M25" s="131"/>
      <c r="N25" s="119"/>
      <c r="O25" s="124"/>
      <c r="P25" s="127" t="s">
        <v>129</v>
      </c>
      <c r="Q25" s="127">
        <v>2425.5</v>
      </c>
      <c r="R25" s="121"/>
      <c r="S25" s="121"/>
      <c r="T25" s="109" t="s">
        <v>66</v>
      </c>
      <c r="U25" s="109">
        <v>14000</v>
      </c>
    </row>
    <row r="26" spans="1:21" ht="52.5" x14ac:dyDescent="0.35">
      <c r="A26" s="375"/>
      <c r="B26" s="123"/>
      <c r="C26" s="123"/>
      <c r="D26" s="133" t="s">
        <v>144</v>
      </c>
      <c r="E26" s="133">
        <v>246</v>
      </c>
      <c r="F26" s="133" t="s">
        <v>77</v>
      </c>
      <c r="G26" s="133">
        <v>385.65</v>
      </c>
      <c r="H26" s="133" t="s">
        <v>96</v>
      </c>
      <c r="I26" s="133">
        <v>64.86</v>
      </c>
      <c r="J26" s="128" t="s">
        <v>75</v>
      </c>
      <c r="K26" s="128">
        <v>400</v>
      </c>
      <c r="L26" s="131"/>
      <c r="M26" s="131"/>
      <c r="N26" s="107" t="s">
        <v>59</v>
      </c>
      <c r="O26" s="107">
        <v>3835.67</v>
      </c>
      <c r="P26" s="121"/>
      <c r="Q26" s="121"/>
      <c r="R26" s="121"/>
      <c r="S26" s="121"/>
      <c r="T26" s="109" t="s">
        <v>20</v>
      </c>
      <c r="U26" s="109">
        <v>8360</v>
      </c>
    </row>
    <row r="27" spans="1:21" ht="51.75" customHeight="1" x14ac:dyDescent="0.35">
      <c r="A27" s="375"/>
      <c r="B27" s="123"/>
      <c r="C27" s="123"/>
      <c r="D27" s="133"/>
      <c r="E27" s="133"/>
      <c r="F27" s="133" t="s">
        <v>20</v>
      </c>
      <c r="G27" s="133">
        <v>6242.98</v>
      </c>
      <c r="H27" s="133" t="s">
        <v>96</v>
      </c>
      <c r="I27" s="133">
        <v>163.92</v>
      </c>
      <c r="J27" s="137"/>
      <c r="K27" s="137"/>
      <c r="L27" s="107" t="s">
        <v>57</v>
      </c>
      <c r="M27" s="107">
        <v>4297.12</v>
      </c>
      <c r="N27" s="121"/>
      <c r="O27" s="121"/>
      <c r="P27" s="121"/>
      <c r="Q27" s="121"/>
      <c r="R27" s="121"/>
      <c r="S27" s="121"/>
      <c r="T27" s="121"/>
      <c r="U27" s="121"/>
    </row>
    <row r="28" spans="1:21" ht="28.5" customHeight="1" x14ac:dyDescent="0.35">
      <c r="A28" s="375"/>
      <c r="B28" s="123"/>
      <c r="C28" s="123"/>
      <c r="D28" s="133"/>
      <c r="E28" s="133"/>
      <c r="F28" s="133" t="s">
        <v>14</v>
      </c>
      <c r="G28" s="133">
        <v>302.55</v>
      </c>
      <c r="H28" s="133" t="s">
        <v>6</v>
      </c>
      <c r="I28" s="133">
        <v>815.93</v>
      </c>
      <c r="J28" s="141" t="s">
        <v>140</v>
      </c>
      <c r="K28" s="141">
        <v>240</v>
      </c>
      <c r="L28" s="134"/>
      <c r="M28" s="134"/>
      <c r="N28" s="121"/>
      <c r="O28" s="121"/>
      <c r="P28" s="121"/>
      <c r="Q28" s="121"/>
      <c r="R28" s="121"/>
      <c r="S28" s="121"/>
      <c r="T28" s="121"/>
      <c r="U28" s="121"/>
    </row>
    <row r="29" spans="1:21" ht="30.75" customHeight="1" x14ac:dyDescent="0.35">
      <c r="A29" s="375"/>
      <c r="B29" s="121"/>
      <c r="C29" s="121"/>
      <c r="D29" s="121"/>
      <c r="E29" s="121"/>
      <c r="F29" s="121" t="s">
        <v>142</v>
      </c>
      <c r="G29" s="121">
        <v>934.58</v>
      </c>
      <c r="H29" s="121" t="s">
        <v>14</v>
      </c>
      <c r="I29" s="121">
        <v>309.79000000000002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34.5" customHeight="1" x14ac:dyDescent="0.35">
      <c r="A30" s="375"/>
      <c r="B30" s="121"/>
      <c r="C30" s="121"/>
      <c r="D30" s="121"/>
      <c r="E30" s="121"/>
      <c r="F30" s="121"/>
      <c r="G30" s="121"/>
      <c r="H30" s="121" t="s">
        <v>18</v>
      </c>
      <c r="I30" s="121"/>
      <c r="J30" s="137"/>
      <c r="K30" s="137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37.5" customHeight="1" x14ac:dyDescent="0.35">
      <c r="A31" s="375" t="s">
        <v>128</v>
      </c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44.25" customHeight="1" x14ac:dyDescent="0.35">
      <c r="A32" s="375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50.25" customHeight="1" x14ac:dyDescent="0.35">
      <c r="A33" s="376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x14ac:dyDescent="0.35">
      <c r="A34" s="104"/>
      <c r="B34" s="132">
        <v>21</v>
      </c>
      <c r="C34" s="154">
        <f>C40+C36+C37</f>
        <v>2512.94</v>
      </c>
      <c r="D34" s="135">
        <v>22</v>
      </c>
      <c r="E34" s="154">
        <f>E39+E36+E37</f>
        <v>0</v>
      </c>
      <c r="F34" s="135">
        <v>23</v>
      </c>
      <c r="G34" s="154">
        <f>G35+G36+G37</f>
        <v>0</v>
      </c>
      <c r="H34" s="135">
        <v>24</v>
      </c>
      <c r="I34" s="153">
        <f>I40+I36+I37</f>
        <v>0</v>
      </c>
      <c r="J34" s="132">
        <v>25</v>
      </c>
      <c r="K34" s="154">
        <f>K39+K36+K37</f>
        <v>1407.75</v>
      </c>
      <c r="L34" s="136">
        <v>26</v>
      </c>
      <c r="M34" s="153">
        <f>M39+M36+M37</f>
        <v>5000</v>
      </c>
      <c r="N34" s="132">
        <v>27</v>
      </c>
      <c r="O34" s="153">
        <f>O35+O36+O37</f>
        <v>0</v>
      </c>
      <c r="P34" s="132">
        <v>28</v>
      </c>
      <c r="Q34" s="153">
        <f>Q35+Q36+Q37</f>
        <v>339</v>
      </c>
      <c r="R34" s="132">
        <v>29</v>
      </c>
      <c r="S34" s="153">
        <f>S35+S36+S37</f>
        <v>0</v>
      </c>
      <c r="T34" s="132" t="s">
        <v>2</v>
      </c>
      <c r="U34" s="153">
        <f>U35+U36+U37</f>
        <v>10000</v>
      </c>
    </row>
    <row r="35" spans="1:21" ht="52.5" x14ac:dyDescent="0.35">
      <c r="A35" s="374" t="s">
        <v>126</v>
      </c>
      <c r="B35" s="137"/>
      <c r="C35" s="137"/>
      <c r="D35" s="137"/>
      <c r="E35" s="137"/>
      <c r="F35" s="121"/>
      <c r="G35" s="122"/>
      <c r="H35" s="121"/>
      <c r="I35" s="121"/>
      <c r="J35" s="113" t="s">
        <v>51</v>
      </c>
      <c r="K35" s="113">
        <v>10000</v>
      </c>
      <c r="L35" s="128" t="s">
        <v>119</v>
      </c>
      <c r="M35" s="149">
        <v>12000</v>
      </c>
      <c r="N35" s="109"/>
      <c r="O35" s="109"/>
      <c r="P35" s="113" t="s">
        <v>55</v>
      </c>
      <c r="Q35" s="125">
        <v>89</v>
      </c>
      <c r="R35" s="121"/>
      <c r="S35" s="122"/>
      <c r="T35" s="144" t="s">
        <v>97</v>
      </c>
      <c r="U35" s="145">
        <v>10000</v>
      </c>
    </row>
    <row r="36" spans="1:21" ht="21" x14ac:dyDescent="0.35">
      <c r="A36" s="375"/>
      <c r="B36" s="121"/>
      <c r="C36" s="121"/>
      <c r="D36" s="121"/>
      <c r="E36" s="121"/>
      <c r="F36" s="121"/>
      <c r="G36" s="121"/>
      <c r="H36" s="121"/>
      <c r="I36" s="121"/>
      <c r="J36" s="108" t="s">
        <v>65</v>
      </c>
      <c r="K36" s="118"/>
      <c r="L36" s="121"/>
      <c r="M36" s="121"/>
      <c r="N36" s="121"/>
      <c r="O36" s="121"/>
      <c r="P36" s="113" t="s">
        <v>122</v>
      </c>
      <c r="Q36" s="125">
        <v>250</v>
      </c>
      <c r="R36" s="121"/>
      <c r="S36" s="121"/>
      <c r="T36" s="128" t="s">
        <v>108</v>
      </c>
      <c r="U36" s="121"/>
    </row>
    <row r="37" spans="1:21" ht="23.25" customHeight="1" x14ac:dyDescent="0.35">
      <c r="A37" s="375"/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8"/>
      <c r="Q37" s="128"/>
      <c r="R37" s="121"/>
      <c r="S37" s="121"/>
      <c r="T37" s="128" t="s">
        <v>13</v>
      </c>
      <c r="U37" s="121"/>
    </row>
    <row r="38" spans="1:21" ht="22.5" customHeight="1" x14ac:dyDescent="0.35">
      <c r="A38" s="376"/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8"/>
      <c r="Q38" s="128"/>
      <c r="R38" s="121"/>
      <c r="S38" s="121"/>
      <c r="T38" s="128" t="s">
        <v>113</v>
      </c>
      <c r="U38" s="121"/>
    </row>
    <row r="39" spans="1:21" ht="42" x14ac:dyDescent="0.35">
      <c r="A39" s="377" t="s">
        <v>127</v>
      </c>
      <c r="B39" s="106" t="s">
        <v>132</v>
      </c>
      <c r="C39" s="127">
        <v>2833.13</v>
      </c>
      <c r="D39" s="113"/>
      <c r="E39" s="113"/>
      <c r="F39" s="128" t="s">
        <v>107</v>
      </c>
      <c r="G39" s="128">
        <v>1028.77</v>
      </c>
      <c r="H39" s="113" t="s">
        <v>27</v>
      </c>
      <c r="I39" s="113">
        <v>214</v>
      </c>
      <c r="J39" s="108" t="s">
        <v>135</v>
      </c>
      <c r="K39" s="138">
        <v>1407.75</v>
      </c>
      <c r="L39" s="113" t="s">
        <v>138</v>
      </c>
      <c r="M39" s="148">
        <v>5000</v>
      </c>
      <c r="N39" s="133"/>
      <c r="O39" s="133"/>
      <c r="P39" s="113" t="s">
        <v>54</v>
      </c>
      <c r="Q39" s="125">
        <v>89</v>
      </c>
      <c r="R39" s="128" t="s">
        <v>77</v>
      </c>
      <c r="S39" s="128">
        <v>385.65</v>
      </c>
      <c r="T39" s="128" t="s">
        <v>109</v>
      </c>
      <c r="U39" s="121"/>
    </row>
    <row r="40" spans="1:21" ht="42" x14ac:dyDescent="0.35">
      <c r="A40" s="378"/>
      <c r="B40" s="113" t="s">
        <v>102</v>
      </c>
      <c r="C40" s="113">
        <v>2512.94</v>
      </c>
      <c r="D40" s="155" t="s">
        <v>6</v>
      </c>
      <c r="E40" s="156">
        <v>1565.89</v>
      </c>
      <c r="F40" s="128" t="s">
        <v>133</v>
      </c>
      <c r="G40" s="128">
        <v>1225.78</v>
      </c>
      <c r="H40" s="108"/>
      <c r="I40" s="138"/>
      <c r="J40" s="128" t="s">
        <v>86</v>
      </c>
      <c r="K40" s="128">
        <v>825.63</v>
      </c>
      <c r="L40" s="113" t="s">
        <v>20</v>
      </c>
      <c r="M40" s="125">
        <v>7816.71</v>
      </c>
      <c r="N40" s="133"/>
      <c r="O40" s="133"/>
      <c r="P40" s="128" t="s">
        <v>30</v>
      </c>
      <c r="Q40" s="128">
        <v>400</v>
      </c>
      <c r="R40" s="128" t="s">
        <v>142</v>
      </c>
      <c r="S40" s="128">
        <v>934.59</v>
      </c>
      <c r="T40" s="128" t="s">
        <v>110</v>
      </c>
      <c r="U40" s="121"/>
    </row>
    <row r="41" spans="1:21" ht="52.5" x14ac:dyDescent="0.35">
      <c r="A41" s="378"/>
      <c r="B41" s="121"/>
      <c r="C41" s="121"/>
      <c r="D41" s="130"/>
      <c r="E41" s="131"/>
      <c r="F41" s="143" t="s">
        <v>72</v>
      </c>
      <c r="G41" s="143">
        <v>240.5</v>
      </c>
      <c r="H41" s="143" t="s">
        <v>18</v>
      </c>
      <c r="I41" s="143">
        <v>4381</v>
      </c>
      <c r="J41" s="128" t="s">
        <v>89</v>
      </c>
      <c r="K41" s="128">
        <v>254.83</v>
      </c>
      <c r="L41" s="121"/>
      <c r="M41" s="121"/>
      <c r="N41" s="133"/>
      <c r="O41" s="133"/>
      <c r="P41" s="146" t="s">
        <v>132</v>
      </c>
      <c r="Q41" s="146">
        <v>2833.23</v>
      </c>
      <c r="R41" s="121"/>
      <c r="S41" s="121"/>
      <c r="T41" s="128" t="s">
        <v>111</v>
      </c>
      <c r="U41" s="121"/>
    </row>
    <row r="42" spans="1:21" ht="31.5" x14ac:dyDescent="0.35">
      <c r="A42" s="378"/>
      <c r="B42" s="121"/>
      <c r="C42" s="121"/>
      <c r="D42" s="133"/>
      <c r="E42" s="133"/>
      <c r="F42" s="133"/>
      <c r="G42" s="133"/>
      <c r="H42" s="133"/>
      <c r="I42" s="133"/>
      <c r="J42" s="128" t="s">
        <v>129</v>
      </c>
      <c r="K42" s="128">
        <v>2425</v>
      </c>
      <c r="L42" s="128" t="s">
        <v>137</v>
      </c>
      <c r="M42" s="149">
        <v>5045</v>
      </c>
      <c r="N42" s="133"/>
      <c r="O42" s="133"/>
      <c r="P42" s="128" t="s">
        <v>136</v>
      </c>
      <c r="Q42" s="128">
        <v>250</v>
      </c>
      <c r="R42" s="121"/>
      <c r="S42" s="121"/>
      <c r="T42" s="128" t="s">
        <v>112</v>
      </c>
      <c r="U42" s="121"/>
    </row>
    <row r="43" spans="1:21" ht="32.25" customHeight="1" x14ac:dyDescent="0.35">
      <c r="A43" s="378"/>
      <c r="B43" s="121"/>
      <c r="C43" s="121"/>
      <c r="D43" s="133"/>
      <c r="E43" s="133"/>
      <c r="F43" s="133"/>
      <c r="G43" s="133"/>
      <c r="H43" s="133"/>
      <c r="I43" s="133"/>
      <c r="J43" s="128" t="s">
        <v>141</v>
      </c>
      <c r="K43" s="128">
        <v>460</v>
      </c>
      <c r="L43" s="128" t="s">
        <v>70</v>
      </c>
      <c r="M43" s="149">
        <v>12400</v>
      </c>
      <c r="N43" s="133"/>
      <c r="O43" s="133"/>
      <c r="P43" s="128"/>
      <c r="Q43" s="128"/>
      <c r="R43" s="121"/>
      <c r="S43" s="121"/>
      <c r="T43" s="121"/>
      <c r="U43" s="121"/>
    </row>
    <row r="44" spans="1:21" ht="33" customHeight="1" x14ac:dyDescent="0.35">
      <c r="A44" s="378"/>
      <c r="B44" s="121"/>
      <c r="C44" s="121"/>
      <c r="D44" s="133"/>
      <c r="E44" s="133"/>
      <c r="F44" s="133"/>
      <c r="G44" s="133"/>
      <c r="H44" s="133"/>
      <c r="I44" s="133"/>
      <c r="J44" s="121"/>
      <c r="K44" s="121"/>
      <c r="L44" s="149" t="s">
        <v>139</v>
      </c>
      <c r="M44" s="149">
        <v>30000</v>
      </c>
      <c r="N44" s="133"/>
      <c r="O44" s="133"/>
      <c r="P44" s="128"/>
      <c r="Q44" s="128"/>
      <c r="R44" s="121"/>
      <c r="S44" s="121"/>
      <c r="T44" s="121"/>
      <c r="U44" s="121"/>
    </row>
    <row r="45" spans="1:21" ht="31.5" x14ac:dyDescent="0.35">
      <c r="A45" s="379" t="s">
        <v>128</v>
      </c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8" t="s">
        <v>130</v>
      </c>
      <c r="M45" s="128">
        <v>5000</v>
      </c>
      <c r="N45" s="121"/>
      <c r="O45" s="121"/>
      <c r="P45" s="113" t="s">
        <v>54</v>
      </c>
      <c r="Q45" s="113">
        <v>89</v>
      </c>
      <c r="R45" s="121"/>
      <c r="S45" s="121"/>
      <c r="T45" s="121"/>
      <c r="U45" s="121"/>
    </row>
    <row r="46" spans="1:21" ht="30.75" customHeight="1" x14ac:dyDescent="0.35">
      <c r="A46" s="379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39" customHeight="1" x14ac:dyDescent="0.35">
      <c r="A47" s="379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33.75" customHeight="1" x14ac:dyDescent="0.35">
      <c r="A48" s="379"/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51" spans="5:5" x14ac:dyDescent="0.35">
      <c r="E51" t="s">
        <v>123</v>
      </c>
    </row>
  </sheetData>
  <mergeCells count="14">
    <mergeCell ref="A1:U1"/>
    <mergeCell ref="A35:A38"/>
    <mergeCell ref="A39:A44"/>
    <mergeCell ref="A45:A48"/>
    <mergeCell ref="A24:A30"/>
    <mergeCell ref="A8:A14"/>
    <mergeCell ref="A15:A18"/>
    <mergeCell ref="A20:A23"/>
    <mergeCell ref="A31:A33"/>
    <mergeCell ref="K2:L2"/>
    <mergeCell ref="N2:O2"/>
    <mergeCell ref="Q2:R2"/>
    <mergeCell ref="T2:U2"/>
    <mergeCell ref="A4:A7"/>
  </mergeCells>
  <pageMargins left="0.511811024" right="0.511811024" top="0.78740157499999996" bottom="0.78740157499999996" header="0.31496062000000002" footer="0.31496062000000002"/>
  <pageSetup paperSize="9" orientation="landscape" horizontalDpi="4294967293" vertic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3"/>
  <sheetViews>
    <sheetView zoomScaleNormal="100" workbookViewId="0">
      <selection activeCell="V41" sqref="A1:V41"/>
    </sheetView>
  </sheetViews>
  <sheetFormatPr defaultColWidth="8.7265625" defaultRowHeight="14.5" x14ac:dyDescent="0.35"/>
  <cols>
    <col min="1" max="1" width="3.7265625" style="197" bestFit="1" customWidth="1"/>
    <col min="2" max="2" width="3.7265625" style="208" customWidth="1"/>
    <col min="3" max="3" width="8.1796875" style="1" bestFit="1" customWidth="1"/>
    <col min="4" max="4" width="6.54296875" style="196" bestFit="1" customWidth="1"/>
    <col min="5" max="5" width="7.54296875" style="1" bestFit="1" customWidth="1"/>
    <col min="6" max="6" width="6.1796875" style="196" bestFit="1" customWidth="1"/>
    <col min="7" max="7" width="10.1796875" style="1" customWidth="1"/>
    <col min="8" max="8" width="8.1796875" style="196" bestFit="1" customWidth="1"/>
    <col min="9" max="9" width="12.54296875" style="1" customWidth="1"/>
    <col min="10" max="10" width="6.1796875" style="196" bestFit="1" customWidth="1"/>
    <col min="11" max="11" width="8.54296875" style="1" bestFit="1" customWidth="1"/>
    <col min="12" max="12" width="6.54296875" style="196" bestFit="1" customWidth="1"/>
    <col min="13" max="13" width="8.453125" style="1" bestFit="1" customWidth="1"/>
    <col min="14" max="14" width="5.81640625" style="196" bestFit="1" customWidth="1"/>
    <col min="15" max="15" width="7.453125" style="1" bestFit="1" customWidth="1"/>
    <col min="16" max="16" width="5.81640625" style="196" bestFit="1" customWidth="1"/>
    <col min="17" max="17" width="9.54296875" style="1" bestFit="1" customWidth="1"/>
    <col min="18" max="18" width="6.1796875" style="196" bestFit="1" customWidth="1"/>
    <col min="19" max="19" width="9.54296875" style="1" bestFit="1" customWidth="1"/>
    <col min="20" max="20" width="6.1796875" style="196" bestFit="1" customWidth="1"/>
    <col min="21" max="21" width="9.54296875" style="1" bestFit="1" customWidth="1"/>
    <col min="22" max="22" width="8.453125" style="196" customWidth="1"/>
    <col min="23" max="16384" width="8.7265625" style="1"/>
  </cols>
  <sheetData>
    <row r="1" spans="1:22" s="213" customFormat="1" ht="17.5" customHeight="1" thickBot="1" x14ac:dyDescent="0.4">
      <c r="A1" s="386" t="s">
        <v>171</v>
      </c>
      <c r="B1" s="387"/>
      <c r="C1" s="388">
        <f>B3+B7+B11</f>
        <v>123</v>
      </c>
      <c r="D1" s="388"/>
      <c r="E1" s="216" t="s">
        <v>170</v>
      </c>
      <c r="F1" s="394">
        <f>B7+B20+B32</f>
        <v>220612.34</v>
      </c>
      <c r="G1" s="395"/>
      <c r="H1" s="215" t="s">
        <v>169</v>
      </c>
      <c r="I1" s="214">
        <f>B11+B24+B39</f>
        <v>131</v>
      </c>
      <c r="J1" s="396" t="s">
        <v>167</v>
      </c>
      <c r="K1" s="397"/>
      <c r="L1" s="389">
        <f>C1+F1+I1</f>
        <v>220866.34</v>
      </c>
      <c r="M1" s="390"/>
      <c r="N1" s="398" t="s">
        <v>168</v>
      </c>
      <c r="O1" s="399"/>
      <c r="P1" s="389">
        <v>300000</v>
      </c>
      <c r="Q1" s="390"/>
      <c r="R1" s="392" t="s">
        <v>172</v>
      </c>
      <c r="S1" s="393"/>
      <c r="T1" s="389">
        <f>P1-L1</f>
        <v>79133.66</v>
      </c>
      <c r="U1" s="390"/>
      <c r="V1" s="391"/>
    </row>
    <row r="2" spans="1:22" s="188" customFormat="1" ht="16" thickBot="1" x14ac:dyDescent="0.4">
      <c r="A2" s="413" t="s">
        <v>165</v>
      </c>
      <c r="B2" s="414"/>
      <c r="C2" s="415">
        <v>1</v>
      </c>
      <c r="D2" s="416"/>
      <c r="E2" s="415">
        <v>2</v>
      </c>
      <c r="F2" s="416"/>
      <c r="G2" s="415">
        <v>3</v>
      </c>
      <c r="H2" s="416"/>
      <c r="I2" s="415">
        <v>4</v>
      </c>
      <c r="J2" s="416"/>
      <c r="K2" s="415">
        <v>5</v>
      </c>
      <c r="L2" s="416"/>
      <c r="M2" s="415">
        <v>6</v>
      </c>
      <c r="N2" s="416"/>
      <c r="O2" s="415">
        <v>7</v>
      </c>
      <c r="P2" s="416"/>
      <c r="Q2" s="415">
        <v>8</v>
      </c>
      <c r="R2" s="416"/>
      <c r="S2" s="415">
        <v>9</v>
      </c>
      <c r="T2" s="416"/>
      <c r="U2" s="415">
        <v>10</v>
      </c>
      <c r="V2" s="416"/>
    </row>
    <row r="3" spans="1:22" ht="14.5" customHeight="1" x14ac:dyDescent="0.35">
      <c r="A3" s="431" t="s">
        <v>0</v>
      </c>
      <c r="B3" s="428">
        <f>D3+D4+D5+D6+F3+F4+F5+F6+H3+H4+H5+H6+J3+J4+J4+J5+J6+L3+L4+L5+L6+N3+N4+N5+N6+P3+P4+P5+P6+R3+R4+R5+R6+T3+T4+T5+T6+V3+V4+V5+V6</f>
        <v>41</v>
      </c>
      <c r="C3" s="176"/>
      <c r="D3" s="177">
        <v>1</v>
      </c>
      <c r="E3" s="178"/>
      <c r="F3" s="177">
        <v>1</v>
      </c>
      <c r="G3" s="178"/>
      <c r="H3" s="177">
        <v>1</v>
      </c>
      <c r="I3" s="178"/>
      <c r="J3" s="177">
        <v>1</v>
      </c>
      <c r="K3" s="178"/>
      <c r="L3" s="177">
        <v>1</v>
      </c>
      <c r="M3" s="178"/>
      <c r="N3" s="177">
        <v>1</v>
      </c>
      <c r="O3" s="178"/>
      <c r="P3" s="177">
        <v>1</v>
      </c>
      <c r="Q3" s="178"/>
      <c r="R3" s="177">
        <v>1</v>
      </c>
      <c r="S3" s="179"/>
      <c r="T3" s="177">
        <v>1</v>
      </c>
      <c r="U3" s="178"/>
      <c r="V3" s="212">
        <v>1</v>
      </c>
    </row>
    <row r="4" spans="1:22" x14ac:dyDescent="0.35">
      <c r="A4" s="432"/>
      <c r="B4" s="429"/>
      <c r="C4" s="180"/>
      <c r="D4" s="181">
        <v>1</v>
      </c>
      <c r="E4" s="181"/>
      <c r="F4" s="181">
        <v>1</v>
      </c>
      <c r="G4" s="181"/>
      <c r="H4" s="181">
        <v>1</v>
      </c>
      <c r="I4" s="181"/>
      <c r="J4" s="181">
        <v>1</v>
      </c>
      <c r="K4" s="181"/>
      <c r="L4" s="181">
        <v>1</v>
      </c>
      <c r="M4" s="181"/>
      <c r="N4" s="181">
        <v>1</v>
      </c>
      <c r="O4" s="181"/>
      <c r="P4" s="181">
        <v>1</v>
      </c>
      <c r="Q4" s="181"/>
      <c r="R4" s="181">
        <v>1</v>
      </c>
      <c r="S4" s="183"/>
      <c r="T4" s="181">
        <v>1</v>
      </c>
      <c r="U4" s="181"/>
      <c r="V4" s="182">
        <v>1</v>
      </c>
    </row>
    <row r="5" spans="1:22" x14ac:dyDescent="0.35">
      <c r="A5" s="432"/>
      <c r="B5" s="429"/>
      <c r="C5" s="180"/>
      <c r="D5" s="181">
        <v>1</v>
      </c>
      <c r="E5" s="181"/>
      <c r="F5" s="181">
        <v>1</v>
      </c>
      <c r="G5" s="181"/>
      <c r="H5" s="181">
        <v>1</v>
      </c>
      <c r="I5" s="181"/>
      <c r="J5" s="181">
        <v>1</v>
      </c>
      <c r="K5" s="181"/>
      <c r="L5" s="181">
        <v>1</v>
      </c>
      <c r="M5" s="181"/>
      <c r="N5" s="181">
        <v>1</v>
      </c>
      <c r="O5" s="181"/>
      <c r="P5" s="181">
        <v>1</v>
      </c>
      <c r="Q5" s="181"/>
      <c r="R5" s="181">
        <v>1</v>
      </c>
      <c r="S5" s="183"/>
      <c r="T5" s="181">
        <v>1</v>
      </c>
      <c r="U5" s="181"/>
      <c r="V5" s="182">
        <v>1</v>
      </c>
    </row>
    <row r="6" spans="1:22" ht="15" thickBot="1" x14ac:dyDescent="0.4">
      <c r="A6" s="433"/>
      <c r="B6" s="430"/>
      <c r="C6" s="184"/>
      <c r="D6" s="181">
        <v>1</v>
      </c>
      <c r="E6" s="185"/>
      <c r="F6" s="181">
        <v>1</v>
      </c>
      <c r="G6" s="185"/>
      <c r="H6" s="181">
        <v>1</v>
      </c>
      <c r="I6" s="185"/>
      <c r="J6" s="181">
        <v>1</v>
      </c>
      <c r="K6" s="185"/>
      <c r="L6" s="181">
        <v>1</v>
      </c>
      <c r="M6" s="185"/>
      <c r="N6" s="181">
        <v>1</v>
      </c>
      <c r="O6" s="185" t="s">
        <v>31</v>
      </c>
      <c r="P6" s="181">
        <v>1</v>
      </c>
      <c r="Q6" s="185"/>
      <c r="R6" s="181">
        <v>1</v>
      </c>
      <c r="S6" s="187"/>
      <c r="T6" s="181">
        <v>1</v>
      </c>
      <c r="U6" s="185"/>
      <c r="V6" s="182">
        <v>1</v>
      </c>
    </row>
    <row r="7" spans="1:22" x14ac:dyDescent="0.35">
      <c r="A7" s="423" t="s">
        <v>1</v>
      </c>
      <c r="B7" s="428">
        <f>D7+D8+D9+D10+F7+F8+F9+F10+H7+H8+H9+H10+J7+J8+J8+J9+J10+L7+L8+L9+L10+N7+N8+N9+N10+P7+P8+P9+P10+R7+R8+R9+R10+T7+T8+T9+T10+V7+V8+V9+V10</f>
        <v>41</v>
      </c>
      <c r="C7" s="176"/>
      <c r="D7" s="177">
        <v>1</v>
      </c>
      <c r="E7" s="178"/>
      <c r="F7" s="177">
        <v>1</v>
      </c>
      <c r="G7" s="178"/>
      <c r="H7" s="177">
        <v>1</v>
      </c>
      <c r="I7" s="178"/>
      <c r="J7" s="177">
        <v>1</v>
      </c>
      <c r="K7" s="178"/>
      <c r="L7" s="177">
        <v>1</v>
      </c>
      <c r="M7" s="178"/>
      <c r="N7" s="177">
        <v>1</v>
      </c>
      <c r="O7" s="178"/>
      <c r="P7" s="177">
        <v>1</v>
      </c>
      <c r="Q7" s="178"/>
      <c r="R7" s="177">
        <v>1</v>
      </c>
      <c r="S7" s="179"/>
      <c r="T7" s="177">
        <v>1</v>
      </c>
      <c r="U7" s="178"/>
      <c r="V7" s="212">
        <v>1</v>
      </c>
    </row>
    <row r="8" spans="1:22" x14ac:dyDescent="0.35">
      <c r="A8" s="424"/>
      <c r="B8" s="429"/>
      <c r="C8" s="180"/>
      <c r="D8" s="181">
        <v>1</v>
      </c>
      <c r="E8" s="181"/>
      <c r="F8" s="181">
        <v>1</v>
      </c>
      <c r="G8" s="181"/>
      <c r="H8" s="181">
        <v>1</v>
      </c>
      <c r="I8" s="181"/>
      <c r="J8" s="181">
        <v>1</v>
      </c>
      <c r="K8" s="181"/>
      <c r="L8" s="181">
        <v>1</v>
      </c>
      <c r="M8" s="181"/>
      <c r="N8" s="181">
        <v>1</v>
      </c>
      <c r="O8" s="181"/>
      <c r="P8" s="181">
        <v>1</v>
      </c>
      <c r="Q8" s="181"/>
      <c r="R8" s="181">
        <v>1</v>
      </c>
      <c r="S8" s="183"/>
      <c r="T8" s="181">
        <v>1</v>
      </c>
      <c r="U8" s="181"/>
      <c r="V8" s="182">
        <v>1</v>
      </c>
    </row>
    <row r="9" spans="1:22" x14ac:dyDescent="0.35">
      <c r="A9" s="424"/>
      <c r="B9" s="429"/>
      <c r="C9" s="180"/>
      <c r="D9" s="181">
        <v>1</v>
      </c>
      <c r="E9" s="181"/>
      <c r="F9" s="181">
        <v>1</v>
      </c>
      <c r="G9" s="181"/>
      <c r="H9" s="181">
        <v>1</v>
      </c>
      <c r="I9" s="181"/>
      <c r="J9" s="181">
        <v>1</v>
      </c>
      <c r="K9" s="181"/>
      <c r="L9" s="181">
        <v>1</v>
      </c>
      <c r="M9" s="181"/>
      <c r="N9" s="181">
        <v>1</v>
      </c>
      <c r="O9" s="181"/>
      <c r="P9" s="181">
        <v>1</v>
      </c>
      <c r="Q9" s="181"/>
      <c r="R9" s="181">
        <v>1</v>
      </c>
      <c r="S9" s="183"/>
      <c r="T9" s="181">
        <v>1</v>
      </c>
      <c r="U9" s="181"/>
      <c r="V9" s="182">
        <v>1</v>
      </c>
    </row>
    <row r="10" spans="1:22" ht="15" thickBot="1" x14ac:dyDescent="0.4">
      <c r="A10" s="434"/>
      <c r="B10" s="430"/>
      <c r="C10" s="184"/>
      <c r="D10" s="181">
        <v>1</v>
      </c>
      <c r="E10" s="185"/>
      <c r="F10" s="181">
        <v>1</v>
      </c>
      <c r="G10" s="185"/>
      <c r="H10" s="181">
        <v>1</v>
      </c>
      <c r="I10" s="185"/>
      <c r="J10" s="181">
        <v>1</v>
      </c>
      <c r="K10" s="185"/>
      <c r="L10" s="181">
        <v>1</v>
      </c>
      <c r="M10" s="185"/>
      <c r="N10" s="181">
        <v>1</v>
      </c>
      <c r="O10" s="185" t="s">
        <v>31</v>
      </c>
      <c r="P10" s="181">
        <v>1</v>
      </c>
      <c r="Q10" s="185"/>
      <c r="R10" s="181">
        <v>1</v>
      </c>
      <c r="S10" s="187"/>
      <c r="T10" s="181">
        <v>1</v>
      </c>
      <c r="U10" s="185"/>
      <c r="V10" s="182">
        <v>1</v>
      </c>
    </row>
    <row r="11" spans="1:22" ht="14.5" customHeight="1" x14ac:dyDescent="0.35">
      <c r="A11" s="425" t="s">
        <v>151</v>
      </c>
      <c r="B11" s="428">
        <f>D11+D12+D13+D14+F11+F12+F13+F14+H11+H12+H13+H14+J11+J12+J12+J13+J14+L11+L12+L13+L14+N11+N12+N13+N14+P11+P12+P13+P14+R11+R12+R13+R14+T11+T12+T13+T14+V11+V12+V13+V14</f>
        <v>41</v>
      </c>
      <c r="C11" s="176"/>
      <c r="D11" s="177">
        <v>1</v>
      </c>
      <c r="E11" s="178"/>
      <c r="F11" s="177">
        <v>1</v>
      </c>
      <c r="G11" s="178"/>
      <c r="H11" s="177">
        <v>1</v>
      </c>
      <c r="I11" s="178"/>
      <c r="J11" s="177">
        <v>1</v>
      </c>
      <c r="K11" s="178"/>
      <c r="L11" s="177">
        <v>1</v>
      </c>
      <c r="M11" s="178"/>
      <c r="N11" s="177">
        <v>1</v>
      </c>
      <c r="O11" s="178"/>
      <c r="P11" s="177">
        <v>1</v>
      </c>
      <c r="Q11" s="178"/>
      <c r="R11" s="177">
        <v>1</v>
      </c>
      <c r="S11" s="179"/>
      <c r="T11" s="177">
        <v>1</v>
      </c>
      <c r="U11" s="178"/>
      <c r="V11" s="212">
        <v>1</v>
      </c>
    </row>
    <row r="12" spans="1:22" x14ac:dyDescent="0.35">
      <c r="A12" s="426"/>
      <c r="B12" s="429"/>
      <c r="C12" s="180"/>
      <c r="D12" s="181">
        <v>1</v>
      </c>
      <c r="E12" s="181"/>
      <c r="F12" s="181">
        <v>1</v>
      </c>
      <c r="G12" s="181"/>
      <c r="H12" s="181">
        <v>1</v>
      </c>
      <c r="I12" s="181"/>
      <c r="J12" s="181">
        <v>1</v>
      </c>
      <c r="K12" s="181"/>
      <c r="L12" s="181">
        <v>1</v>
      </c>
      <c r="M12" s="181"/>
      <c r="N12" s="181">
        <v>1</v>
      </c>
      <c r="O12" s="181"/>
      <c r="P12" s="181">
        <v>1</v>
      </c>
      <c r="Q12" s="181"/>
      <c r="R12" s="181">
        <v>1</v>
      </c>
      <c r="S12" s="183"/>
      <c r="T12" s="181">
        <v>1</v>
      </c>
      <c r="U12" s="181"/>
      <c r="V12" s="182">
        <v>1</v>
      </c>
    </row>
    <row r="13" spans="1:22" x14ac:dyDescent="0.35">
      <c r="A13" s="426"/>
      <c r="B13" s="429"/>
      <c r="C13" s="180"/>
      <c r="D13" s="181">
        <v>1</v>
      </c>
      <c r="E13" s="181"/>
      <c r="F13" s="181">
        <v>1</v>
      </c>
      <c r="G13" s="181"/>
      <c r="H13" s="181">
        <v>1</v>
      </c>
      <c r="I13" s="181"/>
      <c r="J13" s="181">
        <v>1</v>
      </c>
      <c r="K13" s="181"/>
      <c r="L13" s="181">
        <v>1</v>
      </c>
      <c r="M13" s="181"/>
      <c r="N13" s="181">
        <v>1</v>
      </c>
      <c r="O13" s="181"/>
      <c r="P13" s="181">
        <v>1</v>
      </c>
      <c r="Q13" s="181"/>
      <c r="R13" s="181">
        <v>1</v>
      </c>
      <c r="S13" s="183"/>
      <c r="T13" s="181">
        <v>1</v>
      </c>
      <c r="U13" s="181"/>
      <c r="V13" s="182">
        <v>1</v>
      </c>
    </row>
    <row r="14" spans="1:22" ht="15" thickBot="1" x14ac:dyDescent="0.4">
      <c r="A14" s="427"/>
      <c r="B14" s="430"/>
      <c r="C14" s="184"/>
      <c r="D14" s="181">
        <v>1</v>
      </c>
      <c r="E14" s="185"/>
      <c r="F14" s="181">
        <v>1</v>
      </c>
      <c r="G14" s="185"/>
      <c r="H14" s="181">
        <v>1</v>
      </c>
      <c r="I14" s="185"/>
      <c r="J14" s="181">
        <v>1</v>
      </c>
      <c r="K14" s="185"/>
      <c r="L14" s="181">
        <v>1</v>
      </c>
      <c r="M14" s="185"/>
      <c r="N14" s="181">
        <v>1</v>
      </c>
      <c r="O14" s="185" t="s">
        <v>31</v>
      </c>
      <c r="P14" s="181">
        <v>1</v>
      </c>
      <c r="Q14" s="185"/>
      <c r="R14" s="181">
        <v>1</v>
      </c>
      <c r="S14" s="187"/>
      <c r="T14" s="181">
        <v>1</v>
      </c>
      <c r="U14" s="185"/>
      <c r="V14" s="182">
        <v>1</v>
      </c>
    </row>
    <row r="15" spans="1:22" ht="16" thickBot="1" x14ac:dyDescent="0.4">
      <c r="A15" s="413" t="s">
        <v>165</v>
      </c>
      <c r="B15" s="414"/>
      <c r="C15" s="415">
        <v>11</v>
      </c>
      <c r="D15" s="416"/>
      <c r="E15" s="415">
        <v>12</v>
      </c>
      <c r="F15" s="416"/>
      <c r="G15" s="415">
        <v>13</v>
      </c>
      <c r="H15" s="416"/>
      <c r="I15" s="415">
        <v>14</v>
      </c>
      <c r="J15" s="416"/>
      <c r="K15" s="415">
        <v>15</v>
      </c>
      <c r="L15" s="416"/>
      <c r="M15" s="415">
        <v>16</v>
      </c>
      <c r="N15" s="416"/>
      <c r="O15" s="415">
        <v>17</v>
      </c>
      <c r="P15" s="416"/>
      <c r="Q15" s="415">
        <v>18</v>
      </c>
      <c r="R15" s="416"/>
      <c r="S15" s="415">
        <v>19</v>
      </c>
      <c r="T15" s="416"/>
      <c r="U15" s="415">
        <v>20</v>
      </c>
      <c r="V15" s="416"/>
    </row>
    <row r="16" spans="1:22" x14ac:dyDescent="0.35">
      <c r="A16" s="417" t="s">
        <v>0</v>
      </c>
      <c r="B16" s="403">
        <f>D16+D17+D18+D19+F16+F17+F18+F19+H16+H17+H18+H19+J16+J17+J18+J19+L16+L17+L18+L19+N16+N17+N18+N19+P16+P17+P18+P19+R16+R17+R18+R19+T16+T17+T18+T19+V16+V17+V18+V19</f>
        <v>11066.61</v>
      </c>
      <c r="C16" s="161"/>
      <c r="D16" s="162"/>
      <c r="E16" s="161" t="s">
        <v>145</v>
      </c>
      <c r="F16" s="162">
        <v>4750</v>
      </c>
      <c r="G16" s="161"/>
      <c r="H16" s="162"/>
      <c r="I16" s="161"/>
      <c r="J16" s="162"/>
      <c r="K16" s="161"/>
      <c r="L16" s="162"/>
      <c r="M16" s="161"/>
      <c r="N16" s="162"/>
      <c r="O16" s="161"/>
      <c r="P16" s="162"/>
      <c r="Q16" s="161"/>
      <c r="R16" s="162"/>
      <c r="S16" s="161"/>
      <c r="T16" s="162"/>
      <c r="U16" s="161"/>
      <c r="V16" s="164"/>
    </row>
    <row r="17" spans="1:22" x14ac:dyDescent="0.35">
      <c r="A17" s="418"/>
      <c r="B17" s="404"/>
      <c r="C17" s="143"/>
      <c r="D17" s="157"/>
      <c r="E17" s="143"/>
      <c r="F17" s="157"/>
      <c r="G17" s="143"/>
      <c r="H17" s="157"/>
      <c r="I17" s="143"/>
      <c r="J17" s="157"/>
      <c r="K17" s="143"/>
      <c r="L17" s="157"/>
      <c r="M17" s="143"/>
      <c r="N17" s="157"/>
      <c r="O17" s="143"/>
      <c r="P17" s="157"/>
      <c r="Q17" s="143"/>
      <c r="R17" s="157"/>
      <c r="S17" s="143"/>
      <c r="T17" s="157"/>
      <c r="U17" s="143" t="s">
        <v>114</v>
      </c>
      <c r="V17" s="190">
        <v>6316.61</v>
      </c>
    </row>
    <row r="18" spans="1:22" x14ac:dyDescent="0.35">
      <c r="A18" s="419"/>
      <c r="B18" s="404"/>
      <c r="C18" s="198"/>
      <c r="D18" s="199"/>
      <c r="E18" s="198"/>
      <c r="F18" s="199"/>
      <c r="G18" s="198"/>
      <c r="H18" s="199"/>
      <c r="I18" s="198"/>
      <c r="J18" s="199"/>
      <c r="K18" s="198"/>
      <c r="L18" s="199"/>
      <c r="M18" s="198"/>
      <c r="N18" s="199"/>
      <c r="O18" s="198"/>
      <c r="P18" s="199"/>
      <c r="Q18" s="198"/>
      <c r="R18" s="199"/>
      <c r="S18" s="198"/>
      <c r="T18" s="199"/>
      <c r="U18" s="198"/>
      <c r="V18" s="200"/>
    </row>
    <row r="19" spans="1:22" ht="15" thickBot="1" x14ac:dyDescent="0.4">
      <c r="A19" s="407"/>
      <c r="B19" s="405"/>
      <c r="C19" s="166"/>
      <c r="D19" s="167"/>
      <c r="E19" s="166"/>
      <c r="F19" s="167"/>
      <c r="G19" s="166"/>
      <c r="H19" s="167"/>
      <c r="I19" s="166"/>
      <c r="J19" s="167"/>
      <c r="K19" s="166"/>
      <c r="L19" s="167"/>
      <c r="M19" s="166"/>
      <c r="N19" s="167"/>
      <c r="O19" s="166"/>
      <c r="P19" s="167"/>
      <c r="Q19" s="166"/>
      <c r="R19" s="167"/>
      <c r="S19" s="166"/>
      <c r="T19" s="167"/>
      <c r="U19" s="166"/>
      <c r="V19" s="168"/>
    </row>
    <row r="20" spans="1:22" x14ac:dyDescent="0.35">
      <c r="A20" s="400" t="s">
        <v>1</v>
      </c>
      <c r="B20" s="420">
        <f>D20+D21+D22+D23+F20+F21+F22+F23+H20+H21+H22+H23+J20+J21+J22+J23+L20+L21+L22+L23+N20+N21+N22+N23+P20+P21+P22+P23+R20+R21+R22+R23+T20+T21+T22+T23+V20+V21+V22+V23</f>
        <v>33265.01</v>
      </c>
      <c r="C20" s="201"/>
      <c r="D20" s="162"/>
      <c r="E20" s="161"/>
      <c r="F20" s="162"/>
      <c r="G20" s="161"/>
      <c r="H20" s="162"/>
      <c r="I20" s="161"/>
      <c r="J20" s="162"/>
      <c r="K20" s="161"/>
      <c r="L20" s="162"/>
      <c r="M20" s="161"/>
      <c r="N20" s="163"/>
      <c r="O20" s="162"/>
      <c r="P20" s="162"/>
      <c r="Q20" s="161"/>
      <c r="R20" s="162"/>
      <c r="S20" s="161"/>
      <c r="T20" s="162"/>
      <c r="U20" s="161" t="s">
        <v>154</v>
      </c>
      <c r="V20" s="164">
        <v>11000</v>
      </c>
    </row>
    <row r="21" spans="1:22" x14ac:dyDescent="0.35">
      <c r="A21" s="401"/>
      <c r="B21" s="421"/>
      <c r="C21" s="202"/>
      <c r="D21" s="157"/>
      <c r="E21" s="143"/>
      <c r="F21" s="157"/>
      <c r="G21" s="143"/>
      <c r="H21" s="157"/>
      <c r="I21" s="143"/>
      <c r="J21" s="157"/>
      <c r="K21" s="143"/>
      <c r="L21" s="157"/>
      <c r="M21" s="157"/>
      <c r="N21" s="157"/>
      <c r="O21" s="143"/>
      <c r="P21" s="157"/>
      <c r="Q21" s="157"/>
      <c r="R21" s="157"/>
      <c r="S21" s="143"/>
      <c r="T21" s="157"/>
      <c r="U21" s="143" t="s">
        <v>66</v>
      </c>
      <c r="V21" s="165">
        <v>14000</v>
      </c>
    </row>
    <row r="22" spans="1:22" x14ac:dyDescent="0.35">
      <c r="A22" s="401"/>
      <c r="B22" s="421"/>
      <c r="C22" s="202"/>
      <c r="D22" s="157"/>
      <c r="E22" s="143"/>
      <c r="F22" s="157"/>
      <c r="G22" s="143"/>
      <c r="H22" s="157"/>
      <c r="I22" s="143"/>
      <c r="J22" s="157"/>
      <c r="K22" s="143"/>
      <c r="L22" s="157"/>
      <c r="M22" s="143" t="s">
        <v>153</v>
      </c>
      <c r="N22" s="157">
        <v>4297.12</v>
      </c>
      <c r="O22" s="143"/>
      <c r="P22" s="157">
        <v>3835.67</v>
      </c>
      <c r="Q22" s="143"/>
      <c r="R22" s="157"/>
      <c r="S22" s="143"/>
      <c r="T22" s="157"/>
      <c r="U22" s="143" t="s">
        <v>147</v>
      </c>
      <c r="V22" s="165">
        <v>132.22</v>
      </c>
    </row>
    <row r="23" spans="1:22" ht="15" thickBot="1" x14ac:dyDescent="0.4">
      <c r="A23" s="402"/>
      <c r="B23" s="422"/>
      <c r="C23" s="203"/>
      <c r="D23" s="171"/>
      <c r="E23" s="170"/>
      <c r="F23" s="171"/>
      <c r="G23" s="170"/>
      <c r="H23" s="171"/>
      <c r="I23" s="170"/>
      <c r="J23" s="171"/>
      <c r="K23" s="191"/>
      <c r="L23" s="192"/>
      <c r="M23" s="170"/>
      <c r="N23" s="171"/>
      <c r="O23" s="170"/>
      <c r="P23" s="171"/>
      <c r="Q23" s="170"/>
      <c r="R23" s="171"/>
      <c r="S23" s="170"/>
      <c r="T23" s="171"/>
      <c r="U23" s="170"/>
      <c r="V23" s="172"/>
    </row>
    <row r="24" spans="1:22" ht="14.5" customHeight="1" x14ac:dyDescent="0.35">
      <c r="A24" s="423" t="s">
        <v>152</v>
      </c>
      <c r="B24" s="420">
        <f>D24+D25+D26+D27+F24+F25+F26+F27+H24+H25+H26+H27+J24+J25+J26+J27+L24+L25+L26+L27+N24+N25+N26+N27+P24+P25+P26+P27+R24+R25+R26+R27+T24+T25+T26+T27+V24+V25+V26+V27</f>
        <v>1</v>
      </c>
      <c r="C24" s="201"/>
      <c r="D24" s="162"/>
      <c r="E24" s="161"/>
      <c r="F24" s="162"/>
      <c r="G24" s="161"/>
      <c r="H24" s="162"/>
      <c r="I24" s="161"/>
      <c r="J24" s="162"/>
      <c r="K24" s="161"/>
      <c r="L24" s="162"/>
      <c r="M24" s="161"/>
      <c r="N24" s="163"/>
      <c r="O24" s="162"/>
      <c r="P24" s="162"/>
      <c r="Q24" s="161"/>
      <c r="R24" s="162"/>
      <c r="S24" s="161"/>
      <c r="T24" s="162"/>
      <c r="U24" s="161"/>
      <c r="V24" s="164"/>
    </row>
    <row r="25" spans="1:22" x14ac:dyDescent="0.35">
      <c r="A25" s="424"/>
      <c r="B25" s="421"/>
      <c r="C25" s="202"/>
      <c r="D25" s="157"/>
      <c r="E25" s="143"/>
      <c r="F25" s="157"/>
      <c r="G25" s="143"/>
      <c r="H25" s="157"/>
      <c r="I25" s="143"/>
      <c r="J25" s="157"/>
      <c r="K25" s="143"/>
      <c r="L25" s="157"/>
      <c r="M25" s="157"/>
      <c r="N25" s="157"/>
      <c r="O25" s="143"/>
      <c r="P25" s="157"/>
      <c r="Q25" s="157"/>
      <c r="R25" s="157">
        <v>1</v>
      </c>
      <c r="S25" s="143"/>
      <c r="T25" s="157"/>
      <c r="U25" s="143"/>
      <c r="V25" s="165"/>
    </row>
    <row r="26" spans="1:22" ht="14.5" customHeight="1" x14ac:dyDescent="0.35">
      <c r="A26" s="424"/>
      <c r="B26" s="421"/>
      <c r="C26" s="202"/>
      <c r="D26" s="157"/>
      <c r="E26" s="143"/>
      <c r="F26" s="157"/>
      <c r="G26" s="143"/>
      <c r="H26" s="157"/>
      <c r="I26" s="143"/>
      <c r="J26" s="157"/>
      <c r="K26" s="143"/>
      <c r="L26" s="157"/>
      <c r="M26" s="143"/>
      <c r="N26" s="157"/>
      <c r="O26" s="143"/>
      <c r="P26" s="157"/>
      <c r="Q26" s="143"/>
      <c r="R26" s="157"/>
      <c r="S26" s="143"/>
      <c r="T26" s="157"/>
      <c r="U26" s="143"/>
      <c r="V26" s="165"/>
    </row>
    <row r="27" spans="1:22" ht="15" thickBot="1" x14ac:dyDescent="0.4">
      <c r="A27" s="424"/>
      <c r="B27" s="422"/>
      <c r="C27" s="203"/>
      <c r="D27" s="171"/>
      <c r="E27" s="170"/>
      <c r="F27" s="171"/>
      <c r="G27" s="170"/>
      <c r="H27" s="171"/>
      <c r="I27" s="170"/>
      <c r="J27" s="171"/>
      <c r="K27" s="191"/>
      <c r="L27" s="192"/>
      <c r="M27" s="170"/>
      <c r="N27" s="171"/>
      <c r="O27" s="170"/>
      <c r="P27" s="171"/>
      <c r="Q27" s="170"/>
      <c r="R27" s="171"/>
      <c r="S27" s="170"/>
      <c r="T27" s="171"/>
      <c r="U27" s="170"/>
      <c r="V27" s="172"/>
    </row>
    <row r="28" spans="1:22" ht="16" thickBot="1" x14ac:dyDescent="0.4">
      <c r="A28" s="413" t="s">
        <v>165</v>
      </c>
      <c r="B28" s="414"/>
      <c r="C28" s="411">
        <v>21</v>
      </c>
      <c r="D28" s="412"/>
      <c r="E28" s="411">
        <v>22</v>
      </c>
      <c r="F28" s="412">
        <f>F29+F30+F31</f>
        <v>0</v>
      </c>
      <c r="G28" s="411">
        <v>23</v>
      </c>
      <c r="H28" s="412">
        <f>H29+H30+H31</f>
        <v>0</v>
      </c>
      <c r="I28" s="411">
        <v>24</v>
      </c>
      <c r="J28" s="412">
        <f>J29+J30+J31</f>
        <v>0</v>
      </c>
      <c r="K28" s="411">
        <v>25</v>
      </c>
      <c r="L28" s="412">
        <f>L29+L30+L31</f>
        <v>14317.58</v>
      </c>
      <c r="M28" s="411">
        <v>26</v>
      </c>
      <c r="N28" s="412">
        <f>N29+N30+N31</f>
        <v>0</v>
      </c>
      <c r="O28" s="411">
        <v>27</v>
      </c>
      <c r="P28" s="412">
        <f>P29+P30+P31</f>
        <v>0</v>
      </c>
      <c r="Q28" s="411">
        <v>28</v>
      </c>
      <c r="R28" s="412">
        <f>R29+R30+R31</f>
        <v>339</v>
      </c>
      <c r="S28" s="411">
        <v>29</v>
      </c>
      <c r="T28" s="412">
        <f>T29+T30+T31</f>
        <v>0</v>
      </c>
      <c r="U28" s="411" t="s">
        <v>2</v>
      </c>
      <c r="V28" s="412">
        <f>V29+V30+V31</f>
        <v>10000</v>
      </c>
    </row>
    <row r="29" spans="1:22" ht="18.649999999999999" customHeight="1" x14ac:dyDescent="0.35">
      <c r="A29" s="400" t="s">
        <v>0</v>
      </c>
      <c r="B29" s="403">
        <f>D29+D30+D31+F29+F30+F31+H29+H30+H31+J29+J30+J31+L29+L30+L31+N29+N30+N31+P29+P30+P31+R29+R30+R31+T29+T30+T31+V29+V30+V31</f>
        <v>24656.58</v>
      </c>
      <c r="C29" s="193"/>
      <c r="D29" s="194"/>
      <c r="E29" s="193"/>
      <c r="F29" s="194"/>
      <c r="G29" s="161"/>
      <c r="H29" s="162"/>
      <c r="I29" s="161"/>
      <c r="J29" s="162"/>
      <c r="K29" s="161" t="s">
        <v>160</v>
      </c>
      <c r="L29" s="162">
        <v>10000</v>
      </c>
      <c r="M29" s="161"/>
      <c r="N29" s="162"/>
      <c r="O29" s="161"/>
      <c r="P29" s="162"/>
      <c r="Q29" s="161" t="s">
        <v>155</v>
      </c>
      <c r="R29" s="162">
        <v>89</v>
      </c>
      <c r="S29" s="161"/>
      <c r="T29" s="162"/>
      <c r="U29" s="173" t="s">
        <v>97</v>
      </c>
      <c r="V29" s="174">
        <v>10000</v>
      </c>
    </row>
    <row r="30" spans="1:22" ht="18.649999999999999" customHeight="1" x14ac:dyDescent="0.35">
      <c r="A30" s="401"/>
      <c r="B30" s="404"/>
      <c r="C30" s="143"/>
      <c r="D30" s="157"/>
      <c r="E30" s="143"/>
      <c r="F30" s="157"/>
      <c r="G30" s="143"/>
      <c r="H30" s="157"/>
      <c r="I30" s="143"/>
      <c r="J30" s="157"/>
      <c r="K30" s="143" t="s">
        <v>65</v>
      </c>
      <c r="L30" s="157"/>
      <c r="M30" s="143"/>
      <c r="N30" s="157"/>
      <c r="O30" s="143"/>
      <c r="P30" s="157"/>
      <c r="Q30" s="143" t="s">
        <v>122</v>
      </c>
      <c r="R30" s="157">
        <v>250</v>
      </c>
      <c r="S30" s="143"/>
      <c r="T30" s="157"/>
      <c r="U30" s="143"/>
      <c r="V30" s="165"/>
    </row>
    <row r="31" spans="1:22" ht="18.649999999999999" customHeight="1" thickBot="1" x14ac:dyDescent="0.4">
      <c r="A31" s="401"/>
      <c r="B31" s="405"/>
      <c r="C31" s="143"/>
      <c r="D31" s="157"/>
      <c r="E31" s="143"/>
      <c r="F31" s="157"/>
      <c r="G31" s="143"/>
      <c r="H31" s="157"/>
      <c r="I31" s="143"/>
      <c r="J31" s="157"/>
      <c r="K31" s="143" t="s">
        <v>161</v>
      </c>
      <c r="L31" s="157">
        <v>4317.58</v>
      </c>
      <c r="M31" s="143"/>
      <c r="N31" s="157"/>
      <c r="O31" s="143"/>
      <c r="P31" s="157"/>
      <c r="Q31" s="143"/>
      <c r="R31" s="157"/>
      <c r="S31" s="143"/>
      <c r="T31" s="157"/>
      <c r="U31" s="143"/>
      <c r="V31" s="165"/>
    </row>
    <row r="32" spans="1:22" ht="21" x14ac:dyDescent="0.35">
      <c r="A32" s="400" t="s">
        <v>1</v>
      </c>
      <c r="B32" s="403">
        <f>D32+D33+F32+F34+F35+F36+H33+H34+H35+H36+H37+H38+J32+J33+J35+L32+L33+N32+P32+P33+P34+P35+R32+R33+R34+R35+T32+T33+T34+V32+V33+V34+V35+V36+V37</f>
        <v>187306.33</v>
      </c>
      <c r="C32" s="178" t="s">
        <v>6</v>
      </c>
      <c r="D32" s="162">
        <v>815.93</v>
      </c>
      <c r="E32" s="178" t="s">
        <v>156</v>
      </c>
      <c r="F32" s="162">
        <v>770.03</v>
      </c>
      <c r="G32" s="178"/>
      <c r="H32" s="178"/>
      <c r="I32" s="178" t="s">
        <v>27</v>
      </c>
      <c r="J32" s="162">
        <v>214</v>
      </c>
      <c r="K32" s="178" t="s">
        <v>158</v>
      </c>
      <c r="L32" s="162">
        <v>1407.75</v>
      </c>
      <c r="M32" s="178" t="s">
        <v>125</v>
      </c>
      <c r="N32" s="178">
        <v>796</v>
      </c>
      <c r="O32" s="178" t="s">
        <v>141</v>
      </c>
      <c r="P32" s="162">
        <v>350.87</v>
      </c>
      <c r="Q32" s="178" t="s">
        <v>54</v>
      </c>
      <c r="R32" s="178">
        <v>89</v>
      </c>
      <c r="S32" s="178" t="s">
        <v>77</v>
      </c>
      <c r="T32" s="162">
        <v>1664.97</v>
      </c>
      <c r="U32" s="178" t="s">
        <v>103</v>
      </c>
      <c r="V32" s="164">
        <v>1073.1199999999999</v>
      </c>
    </row>
    <row r="33" spans="1:22" x14ac:dyDescent="0.35">
      <c r="A33" s="401"/>
      <c r="B33" s="404"/>
      <c r="C33" s="181" t="s">
        <v>166</v>
      </c>
      <c r="D33" s="181">
        <v>2100</v>
      </c>
      <c r="E33" s="181"/>
      <c r="F33" s="181"/>
      <c r="G33" s="181" t="s">
        <v>103</v>
      </c>
      <c r="H33" s="157">
        <v>1072.79</v>
      </c>
      <c r="I33" s="181" t="s">
        <v>157</v>
      </c>
      <c r="J33" s="157">
        <v>827.35</v>
      </c>
      <c r="K33" s="181" t="s">
        <v>159</v>
      </c>
      <c r="L33" s="157">
        <v>825.63</v>
      </c>
      <c r="M33" s="181"/>
      <c r="N33" s="181"/>
      <c r="O33" s="181" t="s">
        <v>77</v>
      </c>
      <c r="P33" s="157">
        <v>681</v>
      </c>
      <c r="Q33" s="181" t="s">
        <v>6</v>
      </c>
      <c r="R33" s="181">
        <v>815.93</v>
      </c>
      <c r="S33" s="181" t="s">
        <v>20</v>
      </c>
      <c r="T33" s="157">
        <v>4995.47</v>
      </c>
      <c r="U33" s="181" t="s">
        <v>20</v>
      </c>
      <c r="V33" s="165">
        <v>3990.2</v>
      </c>
    </row>
    <row r="34" spans="1:22" ht="21" x14ac:dyDescent="0.35">
      <c r="A34" s="401"/>
      <c r="B34" s="404"/>
      <c r="C34" s="181"/>
      <c r="D34" s="181"/>
      <c r="E34" s="181" t="s">
        <v>146</v>
      </c>
      <c r="F34" s="157">
        <v>1164.76</v>
      </c>
      <c r="G34" s="181" t="s">
        <v>72</v>
      </c>
      <c r="H34" s="157">
        <v>240.5</v>
      </c>
      <c r="I34" s="181"/>
      <c r="J34" s="157"/>
      <c r="K34" s="181"/>
      <c r="L34" s="157"/>
      <c r="M34" s="181"/>
      <c r="N34" s="181"/>
      <c r="O34" s="181" t="s">
        <v>150</v>
      </c>
      <c r="P34" s="157">
        <v>789.25</v>
      </c>
      <c r="Q34" s="189" t="s">
        <v>20</v>
      </c>
      <c r="R34" s="189">
        <v>7133.62</v>
      </c>
      <c r="S34" s="181" t="s">
        <v>20</v>
      </c>
      <c r="T34" s="157">
        <v>10148.31</v>
      </c>
      <c r="U34" s="181" t="s">
        <v>77</v>
      </c>
      <c r="V34" s="165">
        <v>1618.15</v>
      </c>
    </row>
    <row r="35" spans="1:22" x14ac:dyDescent="0.35">
      <c r="A35" s="401"/>
      <c r="B35" s="404"/>
      <c r="C35" s="181"/>
      <c r="D35" s="181"/>
      <c r="E35" s="181" t="s">
        <v>20</v>
      </c>
      <c r="F35" s="181">
        <v>10148.31</v>
      </c>
      <c r="G35" s="181" t="s">
        <v>149</v>
      </c>
      <c r="H35" s="157">
        <v>7166</v>
      </c>
      <c r="I35" s="181" t="s">
        <v>20</v>
      </c>
      <c r="J35" s="157">
        <v>3990.2</v>
      </c>
      <c r="K35" s="181"/>
      <c r="L35" s="157"/>
      <c r="M35" s="181"/>
      <c r="N35" s="181"/>
      <c r="O35" s="181" t="s">
        <v>81</v>
      </c>
      <c r="P35" s="157">
        <v>2031</v>
      </c>
      <c r="Q35" s="181" t="s">
        <v>20</v>
      </c>
      <c r="R35" s="181">
        <v>2597.77</v>
      </c>
      <c r="S35" s="181"/>
      <c r="T35" s="157"/>
      <c r="U35" s="181" t="s">
        <v>148</v>
      </c>
      <c r="V35" s="165">
        <v>495.88</v>
      </c>
    </row>
    <row r="36" spans="1:22" ht="18.649999999999999" customHeight="1" x14ac:dyDescent="0.35">
      <c r="A36" s="401"/>
      <c r="B36" s="404"/>
      <c r="C36" s="181"/>
      <c r="D36" s="181"/>
      <c r="E36" s="181" t="s">
        <v>142</v>
      </c>
      <c r="F36" s="157">
        <v>1007.53</v>
      </c>
      <c r="G36" s="204" t="s">
        <v>162</v>
      </c>
      <c r="H36" s="158">
        <v>5605.82</v>
      </c>
      <c r="I36" s="181"/>
      <c r="J36" s="157"/>
      <c r="K36" s="181"/>
      <c r="L36" s="157"/>
      <c r="M36" s="181"/>
      <c r="N36" s="181"/>
      <c r="O36" s="181"/>
      <c r="P36" s="181"/>
      <c r="Q36" s="181"/>
      <c r="R36" s="181"/>
      <c r="S36" s="181"/>
      <c r="T36" s="157"/>
      <c r="U36" s="181" t="s">
        <v>77</v>
      </c>
      <c r="V36" s="165">
        <v>2240</v>
      </c>
    </row>
    <row r="37" spans="1:22" ht="16.5" customHeight="1" x14ac:dyDescent="0.35">
      <c r="A37" s="401"/>
      <c r="B37" s="404"/>
      <c r="C37" s="181"/>
      <c r="D37" s="181"/>
      <c r="E37" s="181"/>
      <c r="F37" s="181"/>
      <c r="G37" s="205" t="s">
        <v>163</v>
      </c>
      <c r="H37" s="158">
        <v>3098</v>
      </c>
      <c r="I37" s="181"/>
      <c r="J37" s="181"/>
      <c r="K37" s="181"/>
      <c r="L37" s="157"/>
      <c r="M37" s="181"/>
      <c r="N37" s="181"/>
      <c r="O37" s="181"/>
      <c r="P37" s="181"/>
      <c r="Q37" s="181"/>
      <c r="R37" s="181"/>
      <c r="S37" s="181"/>
      <c r="T37" s="157"/>
      <c r="U37" s="181" t="s">
        <v>77</v>
      </c>
      <c r="V37" s="165">
        <v>148.62</v>
      </c>
    </row>
    <row r="38" spans="1:22" ht="15" thickBot="1" x14ac:dyDescent="0.4">
      <c r="A38" s="402"/>
      <c r="B38" s="405"/>
      <c r="C38" s="185"/>
      <c r="D38" s="185"/>
      <c r="E38" s="185"/>
      <c r="F38" s="185"/>
      <c r="G38" s="206" t="s">
        <v>164</v>
      </c>
      <c r="H38" s="175">
        <v>105192.57</v>
      </c>
      <c r="I38" s="185"/>
      <c r="J38" s="185" t="s">
        <v>31</v>
      </c>
      <c r="K38" s="185"/>
      <c r="L38" s="185"/>
      <c r="M38" s="185"/>
      <c r="N38" s="185"/>
      <c r="O38" s="185"/>
      <c r="P38" s="185"/>
      <c r="Q38" s="185"/>
      <c r="R38" s="185"/>
      <c r="S38" s="185"/>
      <c r="T38" s="167"/>
      <c r="U38" s="185"/>
      <c r="V38" s="186"/>
    </row>
    <row r="39" spans="1:22" ht="14.5" customHeight="1" x14ac:dyDescent="0.35">
      <c r="A39" s="406" t="s">
        <v>151</v>
      </c>
      <c r="B39" s="408">
        <f>D39+D41+F39+F41+H39+H41+J39+J41+L39+L41+N39+N41+P39+P41+R39+R41+T39+T41+V39+V41</f>
        <v>89</v>
      </c>
      <c r="C39" s="159"/>
      <c r="D39" s="160"/>
      <c r="E39" s="159"/>
      <c r="F39" s="160"/>
      <c r="G39" s="159"/>
      <c r="H39" s="160"/>
      <c r="I39" s="159"/>
      <c r="J39" s="160"/>
      <c r="K39" s="159"/>
      <c r="L39" s="160"/>
      <c r="M39" s="159"/>
      <c r="N39" s="160"/>
      <c r="O39" s="159"/>
      <c r="P39" s="160"/>
      <c r="Q39" s="159" t="s">
        <v>155</v>
      </c>
      <c r="R39" s="160">
        <v>89</v>
      </c>
      <c r="S39" s="159"/>
      <c r="T39" s="160"/>
      <c r="U39" s="159"/>
      <c r="V39" s="169"/>
    </row>
    <row r="40" spans="1:22" x14ac:dyDescent="0.35">
      <c r="A40" s="401"/>
      <c r="B40" s="409"/>
      <c r="C40" s="209"/>
      <c r="D40" s="210"/>
      <c r="E40" s="209"/>
      <c r="F40" s="210"/>
      <c r="G40" s="209"/>
      <c r="H40" s="210"/>
      <c r="I40" s="209"/>
      <c r="J40" s="210"/>
      <c r="K40" s="209"/>
      <c r="L40" s="210"/>
      <c r="M40" s="209"/>
      <c r="N40" s="210"/>
      <c r="O40" s="209"/>
      <c r="P40" s="210"/>
      <c r="Q40" s="209"/>
      <c r="R40" s="210"/>
      <c r="S40" s="209"/>
      <c r="T40" s="210"/>
      <c r="U40" s="209"/>
      <c r="V40" s="211"/>
    </row>
    <row r="41" spans="1:22" ht="15" thickBot="1" x14ac:dyDescent="0.4">
      <c r="A41" s="407"/>
      <c r="B41" s="410"/>
      <c r="C41" s="166"/>
      <c r="D41" s="167"/>
      <c r="E41" s="166"/>
      <c r="F41" s="167"/>
      <c r="G41" s="166"/>
      <c r="H41" s="167"/>
      <c r="I41" s="166"/>
      <c r="J41" s="167"/>
      <c r="K41" s="166"/>
      <c r="L41" s="167"/>
      <c r="M41" s="166"/>
      <c r="N41" s="167"/>
      <c r="O41" s="166"/>
      <c r="P41" s="167"/>
      <c r="Q41" s="166"/>
      <c r="R41" s="167"/>
      <c r="S41" s="166"/>
      <c r="T41" s="167"/>
      <c r="U41" s="166"/>
      <c r="V41" s="168"/>
    </row>
    <row r="42" spans="1:22" x14ac:dyDescent="0.35">
      <c r="A42" s="195"/>
      <c r="B42" s="207"/>
    </row>
    <row r="43" spans="1:22" x14ac:dyDescent="0.35">
      <c r="A43" s="195"/>
      <c r="B43" s="207"/>
    </row>
  </sheetData>
  <mergeCells count="60">
    <mergeCell ref="A7:A10"/>
    <mergeCell ref="B7:B10"/>
    <mergeCell ref="A2:B2"/>
    <mergeCell ref="C2:D2"/>
    <mergeCell ref="E2:F2"/>
    <mergeCell ref="Q2:R2"/>
    <mergeCell ref="S2:T2"/>
    <mergeCell ref="U2:V2"/>
    <mergeCell ref="A3:A6"/>
    <mergeCell ref="B3:B6"/>
    <mergeCell ref="G2:H2"/>
    <mergeCell ref="I2:J2"/>
    <mergeCell ref="K2:L2"/>
    <mergeCell ref="M2:N2"/>
    <mergeCell ref="O2:P2"/>
    <mergeCell ref="A11:A14"/>
    <mergeCell ref="B11:B14"/>
    <mergeCell ref="A15:B15"/>
    <mergeCell ref="C15:D15"/>
    <mergeCell ref="E15:F15"/>
    <mergeCell ref="A24:A27"/>
    <mergeCell ref="B24:B27"/>
    <mergeCell ref="I15:J15"/>
    <mergeCell ref="K15:L15"/>
    <mergeCell ref="M15:N15"/>
    <mergeCell ref="G15:H15"/>
    <mergeCell ref="U15:V15"/>
    <mergeCell ref="A16:A19"/>
    <mergeCell ref="B16:B19"/>
    <mergeCell ref="A20:A23"/>
    <mergeCell ref="B20:B23"/>
    <mergeCell ref="O15:P15"/>
    <mergeCell ref="Q15:R15"/>
    <mergeCell ref="S15:T15"/>
    <mergeCell ref="O28:P28"/>
    <mergeCell ref="Q28:R28"/>
    <mergeCell ref="S28:T28"/>
    <mergeCell ref="U28:V28"/>
    <mergeCell ref="A29:A31"/>
    <mergeCell ref="B29:B31"/>
    <mergeCell ref="A28:B28"/>
    <mergeCell ref="C28:D28"/>
    <mergeCell ref="E28:F28"/>
    <mergeCell ref="G28:H28"/>
    <mergeCell ref="I28:J28"/>
    <mergeCell ref="K28:L28"/>
    <mergeCell ref="A32:A38"/>
    <mergeCell ref="B32:B38"/>
    <mergeCell ref="A39:A41"/>
    <mergeCell ref="B39:B41"/>
    <mergeCell ref="M28:N28"/>
    <mergeCell ref="A1:B1"/>
    <mergeCell ref="C1:D1"/>
    <mergeCell ref="L1:M1"/>
    <mergeCell ref="T1:V1"/>
    <mergeCell ref="P1:Q1"/>
    <mergeCell ref="R1:S1"/>
    <mergeCell ref="F1:G1"/>
    <mergeCell ref="J1:K1"/>
    <mergeCell ref="N1:O1"/>
  </mergeCells>
  <pageMargins left="0.70866141732283472" right="0.70866141732283472" top="0.74803149606299213" bottom="0.74803149606299213" header="0.31496062992125984" footer="0.31496062992125984"/>
  <pageSetup paperSize="154" scale="115" orientation="landscape" horizontalDpi="4294967293" verticalDpi="4294967293" r:id="rId1"/>
  <headerFooter>
    <oddHeader>&amp;L&amp;"-,Italic"&amp;16Grupo D. Franco&amp;C&amp;"-,Italic"&amp;20MAPA DE FLUXO DE CAIXA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9"/>
  <sheetViews>
    <sheetView topLeftCell="A38" workbookViewId="0">
      <selection activeCell="A34" sqref="A1:XFD1048576"/>
    </sheetView>
  </sheetViews>
  <sheetFormatPr defaultRowHeight="14.5" x14ac:dyDescent="0.35"/>
  <cols>
    <col min="1" max="2" width="3.08984375" bestFit="1" customWidth="1"/>
    <col min="9" max="9" width="14.81640625" customWidth="1"/>
    <col min="20" max="20" width="10.81640625" customWidth="1"/>
  </cols>
  <sheetData>
    <row r="1" spans="1:25" ht="19" thickBot="1" x14ac:dyDescent="0.4">
      <c r="A1" s="386" t="s">
        <v>171</v>
      </c>
      <c r="B1" s="387"/>
      <c r="C1" s="388">
        <f>B3+B16+B30</f>
        <v>315672.25</v>
      </c>
      <c r="D1" s="388"/>
      <c r="E1" s="217" t="s">
        <v>170</v>
      </c>
      <c r="F1" s="394" t="e">
        <f>SUM(#REF!,#REF!,#REF!)</f>
        <v>#REF!</v>
      </c>
      <c r="G1" s="395"/>
      <c r="H1" s="215" t="s">
        <v>169</v>
      </c>
      <c r="I1" s="218">
        <f>B11+B25+B42</f>
        <v>24722.949999999997</v>
      </c>
      <c r="J1" s="396" t="s">
        <v>167</v>
      </c>
      <c r="K1" s="397"/>
      <c r="L1" s="389" t="e">
        <f>C1+F1+I1</f>
        <v>#REF!</v>
      </c>
      <c r="M1" s="390"/>
      <c r="N1" s="398" t="s">
        <v>168</v>
      </c>
      <c r="O1" s="399"/>
      <c r="P1" s="389">
        <v>700000</v>
      </c>
      <c r="Q1" s="390"/>
      <c r="R1" s="392" t="s">
        <v>172</v>
      </c>
      <c r="S1" s="393"/>
      <c r="T1" s="389" t="e">
        <f>P1-L1</f>
        <v>#REF!</v>
      </c>
      <c r="U1" s="390"/>
      <c r="V1" s="391"/>
    </row>
    <row r="2" spans="1:25" ht="16" thickBot="1" x14ac:dyDescent="0.4">
      <c r="A2" s="413" t="s">
        <v>165</v>
      </c>
      <c r="B2" s="414"/>
      <c r="C2" s="415">
        <v>1</v>
      </c>
      <c r="D2" s="416"/>
      <c r="E2" s="415">
        <v>2</v>
      </c>
      <c r="F2" s="416"/>
      <c r="G2" s="415">
        <v>3</v>
      </c>
      <c r="H2" s="416"/>
      <c r="I2" s="415">
        <v>4</v>
      </c>
      <c r="J2" s="416"/>
      <c r="K2" s="415">
        <v>5</v>
      </c>
      <c r="L2" s="416"/>
      <c r="M2" s="415">
        <v>6</v>
      </c>
      <c r="N2" s="416"/>
      <c r="O2" s="415">
        <v>7</v>
      </c>
      <c r="P2" s="416"/>
      <c r="Q2" s="415">
        <v>8</v>
      </c>
      <c r="R2" s="416"/>
      <c r="S2" s="415">
        <v>9</v>
      </c>
      <c r="T2" s="416"/>
      <c r="U2" s="415">
        <v>10</v>
      </c>
      <c r="V2" s="416"/>
    </row>
    <row r="3" spans="1:25" x14ac:dyDescent="0.35">
      <c r="A3" s="431" t="s">
        <v>0</v>
      </c>
      <c r="B3" s="435">
        <f>D3+D4+D5+D6+F3+F4+F5+F6+H3+H4+H5+H6+J3+J4+J4+J5+J6+L3+L4+L5+L6+N3+N4+N5+N6+P3+P4+P5+P6+R3+R4+R5+R6+T3+T4+T5+T6+V3+V4+V5+V6</f>
        <v>250925.25</v>
      </c>
      <c r="C3" s="176"/>
      <c r="D3" s="177"/>
      <c r="E3" s="178"/>
      <c r="F3" s="177"/>
      <c r="G3" s="178"/>
      <c r="H3" s="177"/>
      <c r="I3" s="178"/>
      <c r="J3" s="177"/>
      <c r="K3" s="178"/>
      <c r="L3" s="177"/>
      <c r="M3" s="178"/>
      <c r="N3" s="234"/>
      <c r="O3" s="235" t="s">
        <v>101</v>
      </c>
      <c r="P3" s="234">
        <v>925.25</v>
      </c>
      <c r="Q3" s="235"/>
      <c r="R3" s="234"/>
      <c r="S3" s="236"/>
      <c r="T3" s="234"/>
      <c r="U3" s="237" t="s">
        <v>13</v>
      </c>
      <c r="V3" s="238"/>
    </row>
    <row r="4" spans="1:25" ht="21" x14ac:dyDescent="0.35">
      <c r="A4" s="432"/>
      <c r="B4" s="436"/>
      <c r="C4" s="180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230"/>
      <c r="O4" s="230" t="s">
        <v>203</v>
      </c>
      <c r="P4" s="230">
        <v>250000</v>
      </c>
      <c r="Q4" s="230"/>
      <c r="R4" s="230"/>
      <c r="S4" s="239"/>
      <c r="T4" s="230"/>
      <c r="U4" s="240" t="s">
        <v>113</v>
      </c>
      <c r="V4" s="241"/>
    </row>
    <row r="5" spans="1:25" ht="21" x14ac:dyDescent="0.35">
      <c r="A5" s="432"/>
      <c r="B5" s="436"/>
      <c r="C5" s="229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9"/>
      <c r="T5" s="230"/>
      <c r="U5" s="240" t="s">
        <v>195</v>
      </c>
      <c r="V5" s="241"/>
    </row>
    <row r="6" spans="1:25" ht="15" thickBot="1" x14ac:dyDescent="0.4">
      <c r="A6" s="433"/>
      <c r="B6" s="437"/>
      <c r="C6" s="231"/>
      <c r="D6" s="230"/>
      <c r="E6" s="232"/>
      <c r="F6" s="230"/>
      <c r="G6" s="232"/>
      <c r="H6" s="230"/>
      <c r="I6" s="232"/>
      <c r="J6" s="230"/>
      <c r="K6" s="232"/>
      <c r="L6" s="230"/>
      <c r="M6" s="232"/>
      <c r="N6" s="230"/>
      <c r="O6" s="232"/>
      <c r="P6" s="230"/>
      <c r="Q6" s="232"/>
      <c r="R6" s="230"/>
      <c r="S6" s="242"/>
      <c r="T6" s="230"/>
      <c r="U6" s="232"/>
      <c r="V6" s="241"/>
    </row>
    <row r="7" spans="1:25" x14ac:dyDescent="0.35">
      <c r="A7" s="423" t="s">
        <v>1</v>
      </c>
      <c r="B7" s="428">
        <f>D7+D8+D9+D10+F7+F8+F9+F10+H7+H8+H9+H10+J7+J8+J8+J9+J10+L7+L8+L9+L10+N7+N8+N9+N10+P7+P8+P9+P10+R7+R8+R9+R10+T7+T8+T9+T10+V7+V8+V11</f>
        <v>87834.700000000012</v>
      </c>
      <c r="C7" s="233" t="s">
        <v>20</v>
      </c>
      <c r="D7" s="234">
        <v>5840.72</v>
      </c>
      <c r="E7" s="235" t="s">
        <v>20</v>
      </c>
      <c r="F7" s="234">
        <v>14599.79</v>
      </c>
      <c r="G7" s="235" t="s">
        <v>20</v>
      </c>
      <c r="H7" s="234">
        <v>2159.06</v>
      </c>
      <c r="I7" s="235" t="s">
        <v>20</v>
      </c>
      <c r="J7" s="234">
        <v>7133.62</v>
      </c>
      <c r="K7" s="235" t="s">
        <v>77</v>
      </c>
      <c r="L7" s="234">
        <v>1664.9</v>
      </c>
      <c r="M7" s="235" t="s">
        <v>20</v>
      </c>
      <c r="N7" s="234">
        <v>8218.43</v>
      </c>
      <c r="O7" s="235" t="s">
        <v>77</v>
      </c>
      <c r="P7" s="234">
        <v>2358.8000000000002</v>
      </c>
      <c r="Q7" s="235"/>
      <c r="R7" s="234"/>
      <c r="S7" s="236"/>
      <c r="T7" s="234"/>
      <c r="U7" s="235" t="s">
        <v>77</v>
      </c>
      <c r="V7" s="238">
        <v>681</v>
      </c>
    </row>
    <row r="8" spans="1:25" x14ac:dyDescent="0.35">
      <c r="A8" s="424"/>
      <c r="B8" s="429"/>
      <c r="C8" s="229"/>
      <c r="D8" s="230"/>
      <c r="E8" s="230"/>
      <c r="F8" s="230"/>
      <c r="G8" s="230" t="s">
        <v>174</v>
      </c>
      <c r="H8" s="230">
        <v>760</v>
      </c>
      <c r="I8" s="230" t="s">
        <v>6</v>
      </c>
      <c r="J8" s="230">
        <v>815.93</v>
      </c>
      <c r="K8" s="230"/>
      <c r="L8" s="230"/>
      <c r="M8" s="230" t="s">
        <v>175</v>
      </c>
      <c r="N8" s="230">
        <v>242.39</v>
      </c>
      <c r="O8" s="230" t="s">
        <v>146</v>
      </c>
      <c r="P8" s="230">
        <v>1164.78</v>
      </c>
      <c r="Q8" s="230"/>
      <c r="R8" s="230"/>
      <c r="S8" s="239"/>
      <c r="T8" s="230"/>
      <c r="U8" s="230" t="s">
        <v>103</v>
      </c>
      <c r="V8" s="241">
        <v>789.5</v>
      </c>
    </row>
    <row r="9" spans="1:25" ht="21" x14ac:dyDescent="0.35">
      <c r="A9" s="424"/>
      <c r="B9" s="429"/>
      <c r="C9" s="229"/>
      <c r="D9" s="230"/>
      <c r="E9" s="230"/>
      <c r="F9" s="230"/>
      <c r="G9" s="230" t="s">
        <v>81</v>
      </c>
      <c r="H9" s="230">
        <v>2031</v>
      </c>
      <c r="I9" s="230" t="s">
        <v>149</v>
      </c>
      <c r="J9" s="230">
        <v>7166</v>
      </c>
      <c r="K9" s="230"/>
      <c r="L9" s="230"/>
      <c r="M9" s="230"/>
      <c r="N9" s="230"/>
      <c r="O9" s="230" t="s">
        <v>203</v>
      </c>
      <c r="P9" s="230">
        <v>30000</v>
      </c>
      <c r="Q9" s="230"/>
      <c r="R9" s="230"/>
      <c r="S9" s="239"/>
      <c r="T9" s="230"/>
      <c r="U9" s="230"/>
      <c r="V9" s="243"/>
    </row>
    <row r="10" spans="1:25" x14ac:dyDescent="0.35">
      <c r="A10" s="424"/>
      <c r="B10" s="429"/>
      <c r="C10" s="274"/>
      <c r="D10" s="273"/>
      <c r="E10" s="273"/>
      <c r="F10" s="273"/>
      <c r="G10" s="273" t="s">
        <v>103</v>
      </c>
      <c r="H10" s="273">
        <v>789.25</v>
      </c>
      <c r="I10" s="273"/>
      <c r="J10" s="273"/>
      <c r="K10" s="273"/>
      <c r="L10" s="273"/>
      <c r="M10" s="273"/>
      <c r="N10" s="273"/>
      <c r="O10" s="273"/>
      <c r="P10" s="273"/>
      <c r="Q10" s="273"/>
      <c r="R10" s="273"/>
      <c r="S10" s="275"/>
      <c r="T10" s="273"/>
      <c r="U10" s="273"/>
      <c r="V10" s="276"/>
    </row>
    <row r="11" spans="1:25" ht="23.25" customHeight="1" x14ac:dyDescent="0.35">
      <c r="A11" s="438" t="s">
        <v>151</v>
      </c>
      <c r="B11" s="429">
        <f>D11+D12+D13+D14+F11+F12+F13+F14+H11+H12+H13+H14+J11+J12+J12+J13+J14+L11+L12+L13+L14+N11+N12+N13+N14+P11+P12+P13+P14+R11+R12+R13+R14+T11+T12+T13+T14+V11+V12+V15</f>
        <v>603.6</v>
      </c>
      <c r="C11" s="277"/>
      <c r="D11" s="278"/>
      <c r="E11" s="279"/>
      <c r="F11" s="278"/>
      <c r="G11" s="279"/>
      <c r="H11" s="278"/>
      <c r="I11" s="279"/>
      <c r="J11" s="278"/>
      <c r="K11" s="279"/>
      <c r="L11" s="278"/>
      <c r="M11" s="279"/>
      <c r="N11" s="280"/>
      <c r="O11" s="272"/>
      <c r="P11" s="280"/>
      <c r="Q11" s="272"/>
      <c r="R11" s="280"/>
      <c r="S11" s="281"/>
      <c r="T11" s="280"/>
      <c r="U11" s="272" t="s">
        <v>176</v>
      </c>
      <c r="V11" s="282">
        <v>603.6</v>
      </c>
      <c r="X11" s="227">
        <v>15000</v>
      </c>
      <c r="Y11" s="228" t="s">
        <v>204</v>
      </c>
    </row>
    <row r="12" spans="1:25" x14ac:dyDescent="0.35">
      <c r="A12" s="426"/>
      <c r="B12" s="429"/>
      <c r="C12" s="180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3"/>
      <c r="T12" s="181"/>
      <c r="U12" s="181"/>
      <c r="V12" s="182"/>
    </row>
    <row r="13" spans="1:25" x14ac:dyDescent="0.35">
      <c r="A13" s="426"/>
      <c r="B13" s="429"/>
      <c r="C13" s="180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3"/>
      <c r="T13" s="181"/>
      <c r="U13" s="181"/>
      <c r="V13" s="182"/>
    </row>
    <row r="14" spans="1:25" ht="15" thickBot="1" x14ac:dyDescent="0.4">
      <c r="A14" s="427"/>
      <c r="B14" s="430"/>
      <c r="C14" s="184"/>
      <c r="D14" s="181"/>
      <c r="E14" s="185"/>
      <c r="F14" s="181"/>
      <c r="G14" s="185"/>
      <c r="H14" s="181"/>
      <c r="I14" s="185"/>
      <c r="J14" s="181"/>
      <c r="K14" s="185"/>
      <c r="L14" s="181"/>
      <c r="M14" s="185"/>
      <c r="N14" s="181"/>
      <c r="O14" s="185"/>
      <c r="P14" s="181"/>
      <c r="Q14" s="185"/>
      <c r="R14" s="181"/>
      <c r="S14" s="187"/>
      <c r="T14" s="181"/>
      <c r="U14" s="185"/>
      <c r="V14" s="182"/>
    </row>
    <row r="15" spans="1:25" ht="16" thickBot="1" x14ac:dyDescent="0.4">
      <c r="A15" s="413" t="s">
        <v>165</v>
      </c>
      <c r="B15" s="414"/>
      <c r="C15" s="415">
        <v>11</v>
      </c>
      <c r="D15" s="416"/>
      <c r="E15" s="415">
        <v>12</v>
      </c>
      <c r="F15" s="416"/>
      <c r="G15" s="415">
        <v>13</v>
      </c>
      <c r="H15" s="416"/>
      <c r="I15" s="415">
        <v>14</v>
      </c>
      <c r="J15" s="416"/>
      <c r="K15" s="415">
        <v>15</v>
      </c>
      <c r="L15" s="416"/>
      <c r="M15" s="415">
        <v>16</v>
      </c>
      <c r="N15" s="416"/>
      <c r="O15" s="415">
        <v>17</v>
      </c>
      <c r="P15" s="416"/>
      <c r="Q15" s="415">
        <v>18</v>
      </c>
      <c r="R15" s="416"/>
      <c r="S15" s="415">
        <v>19</v>
      </c>
      <c r="T15" s="416"/>
      <c r="U15" s="415">
        <v>20</v>
      </c>
      <c r="V15" s="416"/>
    </row>
    <row r="16" spans="1:25" ht="21" x14ac:dyDescent="0.35">
      <c r="A16" s="417" t="s">
        <v>0</v>
      </c>
      <c r="B16" s="403">
        <f>D16+D17+D18+D19+F16+F17+F18+F19+H16+H17+H18+H19+J16+J17+J18+J19+L16+L17+L18+L19+N16+N17+N18+N19+P16+P17+P18+P19+R16+R17+R18+R19+T16+T17+T18+T19+V16+V17+V18+V19</f>
        <v>51058</v>
      </c>
      <c r="C16" s="244"/>
      <c r="D16" s="245"/>
      <c r="E16" s="244" t="s">
        <v>177</v>
      </c>
      <c r="F16" s="245">
        <v>4750</v>
      </c>
      <c r="G16" s="244"/>
      <c r="H16" s="245"/>
      <c r="I16" s="244"/>
      <c r="J16" s="245"/>
      <c r="K16" s="244" t="s">
        <v>119</v>
      </c>
      <c r="L16" s="245">
        <v>2376</v>
      </c>
      <c r="M16" s="244" t="s">
        <v>179</v>
      </c>
      <c r="N16" s="245">
        <v>3500</v>
      </c>
      <c r="O16" s="161" t="s">
        <v>166</v>
      </c>
      <c r="P16" s="162">
        <v>1300</v>
      </c>
      <c r="Q16" s="161"/>
      <c r="R16" s="162"/>
      <c r="S16" s="161" t="s">
        <v>205</v>
      </c>
      <c r="T16" s="162">
        <v>20000</v>
      </c>
      <c r="U16" s="221" t="s">
        <v>124</v>
      </c>
      <c r="V16" s="164"/>
    </row>
    <row r="17" spans="1:22" ht="21" x14ac:dyDescent="0.35">
      <c r="A17" s="418"/>
      <c r="B17" s="404"/>
      <c r="C17" s="133"/>
      <c r="D17" s="158"/>
      <c r="E17" s="133"/>
      <c r="F17" s="158"/>
      <c r="G17" s="133"/>
      <c r="H17" s="158"/>
      <c r="I17" s="133"/>
      <c r="J17" s="158"/>
      <c r="K17" s="246" t="s">
        <v>183</v>
      </c>
      <c r="L17" s="158">
        <v>11000</v>
      </c>
      <c r="M17" s="246" t="s">
        <v>196</v>
      </c>
      <c r="N17" s="158">
        <v>4297</v>
      </c>
      <c r="O17" s="219" t="s">
        <v>196</v>
      </c>
      <c r="P17" s="157">
        <v>3835</v>
      </c>
      <c r="Q17" s="143"/>
      <c r="R17" s="157"/>
      <c r="S17" s="143"/>
      <c r="T17" s="157"/>
      <c r="U17" s="219" t="s">
        <v>188</v>
      </c>
      <c r="V17" s="190"/>
    </row>
    <row r="18" spans="1:22" x14ac:dyDescent="0.35">
      <c r="A18" s="419"/>
      <c r="B18" s="404"/>
      <c r="C18" s="247"/>
      <c r="D18" s="248"/>
      <c r="E18" s="247"/>
      <c r="F18" s="248"/>
      <c r="G18" s="247"/>
      <c r="H18" s="248"/>
      <c r="I18" s="247"/>
      <c r="J18" s="248"/>
      <c r="K18" s="247"/>
      <c r="L18" s="248"/>
      <c r="M18" s="247"/>
      <c r="N18" s="248"/>
      <c r="O18" s="198"/>
      <c r="P18" s="199"/>
      <c r="Q18" s="198"/>
      <c r="R18" s="199"/>
      <c r="S18" s="198"/>
      <c r="T18" s="199"/>
      <c r="U18" s="198" t="s">
        <v>190</v>
      </c>
      <c r="V18" s="200"/>
    </row>
    <row r="19" spans="1:22" ht="15" thickBot="1" x14ac:dyDescent="0.4">
      <c r="A19" s="407"/>
      <c r="B19" s="405"/>
      <c r="C19" s="249"/>
      <c r="D19" s="175"/>
      <c r="E19" s="249"/>
      <c r="F19" s="175"/>
      <c r="G19" s="249"/>
      <c r="H19" s="175"/>
      <c r="I19" s="249"/>
      <c r="J19" s="175"/>
      <c r="K19" s="249"/>
      <c r="L19" s="175"/>
      <c r="M19" s="249"/>
      <c r="N19" s="175"/>
      <c r="O19" s="166"/>
      <c r="P19" s="167"/>
      <c r="Q19" s="166"/>
      <c r="R19" s="167"/>
      <c r="S19" s="166"/>
      <c r="T19" s="167"/>
      <c r="U19" s="166" t="s">
        <v>191</v>
      </c>
      <c r="V19" s="168"/>
    </row>
    <row r="20" spans="1:22" ht="21" x14ac:dyDescent="0.35">
      <c r="A20" s="400" t="s">
        <v>1</v>
      </c>
      <c r="B20" s="420">
        <f>D20+D21+D22+D24+F20+F21+F22+F24+H20+H21+H22+H24+J20+J21+J22+J24+L20+L21+L22+L24+N20+N21+N22+N24+P20+P21+P22+P24+R20+R21+R22+R24+T20+T21+T22+T24+V20+V21+V22+V24</f>
        <v>107207.85999999999</v>
      </c>
      <c r="C20" s="250" t="s">
        <v>77</v>
      </c>
      <c r="D20" s="245">
        <v>232.58</v>
      </c>
      <c r="E20" s="244" t="s">
        <v>25</v>
      </c>
      <c r="F20" s="245">
        <v>1816.34</v>
      </c>
      <c r="G20" s="244" t="s">
        <v>77</v>
      </c>
      <c r="H20" s="245">
        <v>2993.14</v>
      </c>
      <c r="I20" s="244" t="s">
        <v>149</v>
      </c>
      <c r="J20" s="245">
        <v>7166</v>
      </c>
      <c r="K20" s="244" t="s">
        <v>119</v>
      </c>
      <c r="L20" s="245">
        <v>1020</v>
      </c>
      <c r="M20" s="244" t="s">
        <v>20</v>
      </c>
      <c r="N20" s="251">
        <v>5840.72</v>
      </c>
      <c r="O20" s="162" t="s">
        <v>132</v>
      </c>
      <c r="P20" s="162">
        <v>5985.31</v>
      </c>
      <c r="Q20" s="161"/>
      <c r="R20" s="162"/>
      <c r="S20" s="161" t="s">
        <v>25</v>
      </c>
      <c r="T20" s="258">
        <v>911.4</v>
      </c>
      <c r="U20" s="161" t="s">
        <v>173</v>
      </c>
      <c r="V20" s="164">
        <v>801.78</v>
      </c>
    </row>
    <row r="21" spans="1:22" x14ac:dyDescent="0.35">
      <c r="A21" s="401"/>
      <c r="B21" s="421"/>
      <c r="C21" s="252" t="s">
        <v>20</v>
      </c>
      <c r="D21" s="158">
        <v>7133.62</v>
      </c>
      <c r="E21" s="133" t="s">
        <v>20</v>
      </c>
      <c r="F21" s="158">
        <v>10148.32</v>
      </c>
      <c r="G21" s="133"/>
      <c r="H21" s="158"/>
      <c r="I21" s="133" t="s">
        <v>77</v>
      </c>
      <c r="J21" s="158">
        <v>2583.64</v>
      </c>
      <c r="K21" s="133" t="s">
        <v>20</v>
      </c>
      <c r="L21" s="158">
        <v>2839.09</v>
      </c>
      <c r="M21" s="158"/>
      <c r="N21" s="158"/>
      <c r="O21" s="143" t="s">
        <v>20</v>
      </c>
      <c r="P21" s="157">
        <v>10161.56</v>
      </c>
      <c r="Q21" s="157"/>
      <c r="R21" s="157"/>
      <c r="S21" s="143" t="s">
        <v>6</v>
      </c>
      <c r="T21" s="157">
        <v>1422.89</v>
      </c>
      <c r="U21" s="143" t="s">
        <v>189</v>
      </c>
      <c r="V21" s="165">
        <v>7000</v>
      </c>
    </row>
    <row r="22" spans="1:22" ht="31.5" x14ac:dyDescent="0.35">
      <c r="A22" s="401"/>
      <c r="B22" s="421"/>
      <c r="C22" s="252"/>
      <c r="D22" s="158"/>
      <c r="E22" s="133" t="s">
        <v>77</v>
      </c>
      <c r="F22" s="158">
        <v>2361.2600000000002</v>
      </c>
      <c r="G22" s="133"/>
      <c r="H22" s="158"/>
      <c r="I22" s="133" t="s">
        <v>20</v>
      </c>
      <c r="J22" s="158">
        <v>3990.21</v>
      </c>
      <c r="K22" s="133" t="s">
        <v>75</v>
      </c>
      <c r="L22" s="158">
        <v>400</v>
      </c>
      <c r="M22" s="246" t="s">
        <v>196</v>
      </c>
      <c r="N22" s="158"/>
      <c r="O22" s="219" t="s">
        <v>196</v>
      </c>
      <c r="P22" s="157"/>
      <c r="Q22" s="143"/>
      <c r="R22" s="157"/>
      <c r="S22" s="143"/>
      <c r="T22" s="157"/>
      <c r="U22" s="143" t="s">
        <v>66</v>
      </c>
      <c r="V22" s="165">
        <v>16000</v>
      </c>
    </row>
    <row r="23" spans="1:22" x14ac:dyDescent="0.35">
      <c r="A23" s="401"/>
      <c r="B23" s="421"/>
      <c r="C23" s="259"/>
      <c r="D23" s="248"/>
      <c r="E23" s="247"/>
      <c r="F23" s="248"/>
      <c r="G23" s="247"/>
      <c r="H23" s="248"/>
      <c r="I23" s="247"/>
      <c r="J23" s="248"/>
      <c r="K23" s="247"/>
      <c r="L23" s="248"/>
      <c r="M23" s="260"/>
      <c r="N23" s="248"/>
      <c r="O23" s="261"/>
      <c r="P23" s="199"/>
      <c r="Q23" s="198"/>
      <c r="R23" s="199"/>
      <c r="U23" s="198" t="s">
        <v>20</v>
      </c>
      <c r="V23" s="199">
        <v>15194.41</v>
      </c>
    </row>
    <row r="24" spans="1:22" ht="15" thickBot="1" x14ac:dyDescent="0.4">
      <c r="A24" s="402"/>
      <c r="B24" s="422"/>
      <c r="C24" s="253"/>
      <c r="D24" s="254"/>
      <c r="E24" s="255"/>
      <c r="F24" s="254"/>
      <c r="G24" s="255"/>
      <c r="H24" s="254"/>
      <c r="I24" s="255" t="s">
        <v>192</v>
      </c>
      <c r="J24" s="254">
        <v>400</v>
      </c>
      <c r="K24" s="256"/>
      <c r="L24" s="257"/>
      <c r="M24" s="255"/>
      <c r="N24" s="254"/>
      <c r="O24" s="170" t="s">
        <v>82</v>
      </c>
      <c r="P24" s="171">
        <v>14000</v>
      </c>
      <c r="Q24" s="170"/>
      <c r="R24" s="171"/>
      <c r="S24" s="170"/>
      <c r="T24" s="171"/>
      <c r="U24" s="170" t="s">
        <v>190</v>
      </c>
      <c r="V24" s="172">
        <v>2000</v>
      </c>
    </row>
    <row r="25" spans="1:22" ht="21" x14ac:dyDescent="0.35">
      <c r="A25" s="423" t="s">
        <v>152</v>
      </c>
      <c r="B25" s="420">
        <f>D25+D26+D27+D28+F25+F26+F27+F28+H25+H26+H27+H28+J25+J26+J27+J28+L25+L26+L27+L28+N25+N26+N27+N28+P25+P26+P27+P28+R25+R26+R27+R28+T25+T26+T27+T28+V25+V26+V27+V28</f>
        <v>21992</v>
      </c>
      <c r="C25" s="201" t="s">
        <v>185</v>
      </c>
      <c r="D25" s="162">
        <v>7500</v>
      </c>
      <c r="E25" s="161" t="s">
        <v>144</v>
      </c>
      <c r="F25" s="162">
        <v>246</v>
      </c>
      <c r="G25" s="161"/>
      <c r="H25" s="162"/>
      <c r="I25" s="161" t="s">
        <v>178</v>
      </c>
      <c r="J25" s="162">
        <v>236</v>
      </c>
      <c r="K25" s="161" t="s">
        <v>119</v>
      </c>
      <c r="L25" s="162">
        <v>610</v>
      </c>
      <c r="M25" s="161"/>
      <c r="N25" s="163"/>
      <c r="O25" s="162"/>
      <c r="P25" s="162"/>
      <c r="Q25" s="161"/>
      <c r="R25" s="162"/>
      <c r="S25" s="161"/>
      <c r="T25" s="162"/>
      <c r="U25" s="161"/>
      <c r="V25" s="164"/>
    </row>
    <row r="26" spans="1:22" ht="31.5" x14ac:dyDescent="0.35">
      <c r="A26" s="424"/>
      <c r="B26" s="421"/>
      <c r="C26" s="202"/>
      <c r="D26" s="157"/>
      <c r="E26" s="143"/>
      <c r="F26" s="157"/>
      <c r="G26" s="143"/>
      <c r="H26" s="157"/>
      <c r="I26" s="143"/>
      <c r="J26" s="157"/>
      <c r="K26" s="143" t="s">
        <v>202</v>
      </c>
      <c r="L26" s="157">
        <v>3900</v>
      </c>
      <c r="M26" s="157"/>
      <c r="N26" s="157"/>
      <c r="O26" s="143" t="s">
        <v>184</v>
      </c>
      <c r="P26" s="157">
        <v>9500</v>
      </c>
      <c r="Q26" s="157"/>
      <c r="R26" s="157"/>
      <c r="S26" s="143"/>
      <c r="T26" s="157"/>
      <c r="U26" s="143"/>
      <c r="V26" s="165"/>
    </row>
    <row r="27" spans="1:22" x14ac:dyDescent="0.35">
      <c r="A27" s="424"/>
      <c r="B27" s="421"/>
      <c r="C27" s="202"/>
      <c r="D27" s="157"/>
      <c r="E27" s="143"/>
      <c r="F27" s="157"/>
      <c r="G27" s="143"/>
      <c r="H27" s="157"/>
      <c r="I27" s="143"/>
      <c r="J27" s="157"/>
      <c r="K27" s="143"/>
      <c r="L27" s="157"/>
      <c r="M27" s="143"/>
      <c r="N27" s="157"/>
      <c r="O27" s="143"/>
      <c r="P27" s="157"/>
      <c r="Q27" s="143"/>
      <c r="R27" s="157"/>
      <c r="S27" s="143"/>
      <c r="T27" s="157"/>
      <c r="U27" s="143"/>
      <c r="V27" s="165"/>
    </row>
    <row r="28" spans="1:22" ht="15" thickBot="1" x14ac:dyDescent="0.4">
      <c r="A28" s="424"/>
      <c r="B28" s="422"/>
      <c r="C28" s="203"/>
      <c r="D28" s="171"/>
      <c r="E28" s="170"/>
      <c r="F28" s="171"/>
      <c r="G28" s="170"/>
      <c r="H28" s="171"/>
      <c r="I28" s="170"/>
      <c r="J28" s="171"/>
      <c r="K28" s="191"/>
      <c r="L28" s="192"/>
      <c r="M28" s="170"/>
      <c r="N28" s="171"/>
      <c r="O28" s="170"/>
      <c r="P28" s="171"/>
      <c r="Q28" s="170"/>
      <c r="R28" s="171"/>
      <c r="S28" s="170"/>
      <c r="T28" s="171"/>
      <c r="U28" s="170"/>
      <c r="V28" s="172"/>
    </row>
    <row r="29" spans="1:22" ht="16" thickBot="1" x14ac:dyDescent="0.4">
      <c r="A29" s="413" t="s">
        <v>165</v>
      </c>
      <c r="B29" s="414"/>
      <c r="C29" s="411">
        <v>21</v>
      </c>
      <c r="D29" s="412"/>
      <c r="E29" s="411">
        <v>22</v>
      </c>
      <c r="F29" s="412">
        <f>F30+F32+F33</f>
        <v>0</v>
      </c>
      <c r="G29" s="411">
        <v>23</v>
      </c>
      <c r="H29" s="412">
        <f>H31+H32+H33</f>
        <v>0</v>
      </c>
      <c r="I29" s="411">
        <v>24</v>
      </c>
      <c r="J29" s="412">
        <f>J30+J32+J33</f>
        <v>0</v>
      </c>
      <c r="K29" s="411">
        <v>25</v>
      </c>
      <c r="L29" s="412">
        <f>L30+L32+L33</f>
        <v>0</v>
      </c>
      <c r="M29" s="411">
        <v>26</v>
      </c>
      <c r="N29" s="412">
        <f>N30+N32+N33</f>
        <v>0</v>
      </c>
      <c r="O29" s="411">
        <v>27</v>
      </c>
      <c r="P29" s="412">
        <f>P30+P32+P33</f>
        <v>0</v>
      </c>
      <c r="Q29" s="411">
        <v>28</v>
      </c>
      <c r="R29" s="412">
        <f>R30+R32+R33</f>
        <v>89</v>
      </c>
      <c r="S29" s="411">
        <v>29</v>
      </c>
      <c r="T29" s="412">
        <f>T30+T32+T33</f>
        <v>0</v>
      </c>
      <c r="U29" s="411" t="s">
        <v>2</v>
      </c>
      <c r="V29" s="412">
        <f>V30+V32+V33</f>
        <v>13600</v>
      </c>
    </row>
    <row r="30" spans="1:22" ht="44" thickBot="1" x14ac:dyDescent="0.4">
      <c r="A30" s="400" t="s">
        <v>0</v>
      </c>
      <c r="B30" s="403">
        <f>D30+D32+D33+F30+F32+F33+H31+H32+H33+J30+J32+J33+L30+L32+L33+N30+N32+N33+P30+P32+P33+R30+R32+R33+T30+T32+T33+V30+V32+V33</f>
        <v>13689</v>
      </c>
      <c r="C30" s="193"/>
      <c r="D30" s="194"/>
      <c r="E30" s="193"/>
      <c r="F30" s="194"/>
      <c r="G30" s="2" t="s">
        <v>183</v>
      </c>
      <c r="H30">
        <v>4493.33</v>
      </c>
      <c r="I30" s="161"/>
      <c r="J30" s="162"/>
      <c r="K30" s="161"/>
      <c r="L30" s="162"/>
      <c r="M30" s="161"/>
      <c r="N30" s="162"/>
      <c r="O30" s="161"/>
      <c r="P30" s="162"/>
      <c r="Q30" s="161" t="s">
        <v>193</v>
      </c>
      <c r="R30" s="162">
        <v>89</v>
      </c>
      <c r="S30" s="161"/>
      <c r="T30" s="162"/>
      <c r="U30" s="173" t="s">
        <v>182</v>
      </c>
      <c r="V30" s="174">
        <v>8800</v>
      </c>
    </row>
    <row r="31" spans="1:22" ht="21.5" thickBot="1" x14ac:dyDescent="0.4">
      <c r="A31" s="401"/>
      <c r="B31" s="404"/>
      <c r="C31" s="262"/>
      <c r="D31" s="263"/>
      <c r="E31" s="262"/>
      <c r="F31" s="263"/>
      <c r="G31" s="162"/>
      <c r="H31" s="162"/>
      <c r="I31" s="159"/>
      <c r="J31" s="160"/>
      <c r="K31" s="159"/>
      <c r="L31" s="160"/>
      <c r="M31" s="159"/>
      <c r="N31" s="160"/>
      <c r="O31" s="159"/>
      <c r="P31" s="160"/>
      <c r="Q31" s="159" t="s">
        <v>208</v>
      </c>
      <c r="R31" s="160">
        <v>531.45000000000005</v>
      </c>
      <c r="S31" s="159"/>
      <c r="T31" s="160"/>
      <c r="U31" s="264"/>
      <c r="V31" s="265"/>
    </row>
    <row r="32" spans="1:22" ht="27" customHeight="1" x14ac:dyDescent="0.35">
      <c r="A32" s="401"/>
      <c r="B32" s="404"/>
      <c r="C32" s="143"/>
      <c r="D32" s="157"/>
      <c r="E32" s="143"/>
      <c r="F32" s="157"/>
      <c r="G32" s="162"/>
      <c r="H32" s="157"/>
      <c r="I32" s="143"/>
      <c r="J32" s="157"/>
      <c r="K32" s="143"/>
      <c r="L32" s="157"/>
      <c r="M32" s="143"/>
      <c r="N32" s="157"/>
      <c r="O32" s="143"/>
      <c r="P32" s="157"/>
      <c r="Q32" s="143"/>
      <c r="R32" s="157"/>
      <c r="S32" s="143"/>
      <c r="T32" s="157"/>
      <c r="U32" s="219" t="s">
        <v>183</v>
      </c>
      <c r="V32" s="165">
        <v>4800</v>
      </c>
    </row>
    <row r="33" spans="1:23" ht="26.25" customHeight="1" thickBot="1" x14ac:dyDescent="0.4">
      <c r="A33" s="401"/>
      <c r="B33" s="405"/>
      <c r="C33" s="143"/>
      <c r="D33" s="157"/>
      <c r="E33" s="143"/>
      <c r="F33" s="157"/>
      <c r="G33" s="157"/>
      <c r="H33" s="157"/>
      <c r="I33" s="143"/>
      <c r="J33" s="157"/>
      <c r="K33" s="143"/>
      <c r="L33" s="157"/>
      <c r="M33" s="143"/>
      <c r="N33" s="157"/>
      <c r="O33" s="143"/>
      <c r="P33" s="157"/>
      <c r="Q33" s="143"/>
      <c r="R33" s="157"/>
      <c r="S33" s="143"/>
      <c r="T33" s="157"/>
      <c r="U33" s="143"/>
      <c r="V33" s="165"/>
    </row>
    <row r="34" spans="1:23" ht="21" x14ac:dyDescent="0.35">
      <c r="A34" s="400" t="s">
        <v>1</v>
      </c>
      <c r="B34" s="403">
        <f>D34+D35+F34+F36+F37+F38+H35+H36+H37+H38+H40+H41+J34+J35+J37+L34+L35+N34+P34+P35+P36+P37+R34+R35+R36+R37+T34+T35+T36+V34+V35+V36+V37+V38+V40</f>
        <v>43947.03</v>
      </c>
      <c r="C34" s="178" t="s">
        <v>20</v>
      </c>
      <c r="D34" s="162">
        <v>8218.43</v>
      </c>
      <c r="E34" s="178" t="s">
        <v>146</v>
      </c>
      <c r="F34" s="162">
        <v>1164.76</v>
      </c>
      <c r="G34" s="178" t="s">
        <v>180</v>
      </c>
      <c r="H34" s="178">
        <v>240.5</v>
      </c>
      <c r="I34" s="178" t="s">
        <v>132</v>
      </c>
      <c r="J34" s="162">
        <v>3335.65</v>
      </c>
      <c r="K34" s="178" t="s">
        <v>138</v>
      </c>
      <c r="L34" s="162">
        <v>1407.75</v>
      </c>
      <c r="M34" s="178" t="s">
        <v>25</v>
      </c>
      <c r="N34" s="178">
        <v>911.4</v>
      </c>
      <c r="O34" s="178" t="s">
        <v>77</v>
      </c>
      <c r="P34" s="162">
        <v>1375</v>
      </c>
      <c r="Q34" s="178" t="s">
        <v>193</v>
      </c>
      <c r="R34" s="178">
        <v>89</v>
      </c>
      <c r="S34" s="178"/>
      <c r="T34" s="162"/>
      <c r="U34" s="178" t="s">
        <v>182</v>
      </c>
      <c r="V34" s="164">
        <v>2000</v>
      </c>
    </row>
    <row r="35" spans="1:23" ht="21" x14ac:dyDescent="0.35">
      <c r="A35" s="401"/>
      <c r="B35" s="404"/>
      <c r="C35" s="181" t="s">
        <v>166</v>
      </c>
      <c r="D35" s="181">
        <v>2500</v>
      </c>
      <c r="E35" s="181" t="s">
        <v>101</v>
      </c>
      <c r="F35" s="181">
        <v>770.03</v>
      </c>
      <c r="G35" s="181"/>
      <c r="H35" s="157"/>
      <c r="I35" s="181" t="s">
        <v>181</v>
      </c>
      <c r="J35" s="157">
        <v>217</v>
      </c>
      <c r="K35" s="181" t="s">
        <v>20</v>
      </c>
      <c r="L35" s="157">
        <v>7133.63</v>
      </c>
      <c r="M35" s="181" t="s">
        <v>207</v>
      </c>
      <c r="N35" s="181">
        <v>796</v>
      </c>
      <c r="O35" s="181" t="s">
        <v>20</v>
      </c>
      <c r="P35" s="157">
        <v>15194.41</v>
      </c>
      <c r="Q35" s="181" t="s">
        <v>30</v>
      </c>
      <c r="R35" s="181">
        <v>400</v>
      </c>
      <c r="S35" s="181"/>
      <c r="T35" s="157"/>
      <c r="U35" s="222" t="s">
        <v>194</v>
      </c>
      <c r="V35" s="165"/>
    </row>
    <row r="36" spans="1:23" x14ac:dyDescent="0.35">
      <c r="A36" s="401"/>
      <c r="B36" s="404"/>
      <c r="C36" s="181"/>
      <c r="D36" s="181"/>
      <c r="E36" s="181"/>
      <c r="F36" s="157"/>
      <c r="G36" s="181"/>
      <c r="H36" s="157"/>
      <c r="I36" s="181"/>
      <c r="J36" s="157"/>
      <c r="K36" s="181" t="s">
        <v>30</v>
      </c>
      <c r="L36" s="157">
        <v>300</v>
      </c>
      <c r="M36" s="181"/>
      <c r="N36" s="181"/>
      <c r="O36" s="181"/>
      <c r="P36" s="157"/>
      <c r="Q36" s="189"/>
      <c r="R36" s="189"/>
      <c r="S36" s="181"/>
      <c r="T36" s="157"/>
      <c r="U36" s="222" t="s">
        <v>124</v>
      </c>
      <c r="V36" s="165"/>
    </row>
    <row r="37" spans="1:23" ht="21" x14ac:dyDescent="0.35">
      <c r="A37" s="401"/>
      <c r="B37" s="404"/>
      <c r="C37" s="181"/>
      <c r="D37" s="181"/>
      <c r="E37" s="181"/>
      <c r="F37" s="181"/>
      <c r="G37" s="181"/>
      <c r="H37" s="157"/>
      <c r="I37" s="181"/>
      <c r="J37" s="157"/>
      <c r="K37" s="159" t="s">
        <v>197</v>
      </c>
      <c r="L37" s="157">
        <v>1900</v>
      </c>
      <c r="M37" s="181"/>
      <c r="N37" s="181"/>
      <c r="O37" s="181"/>
      <c r="P37" s="157"/>
      <c r="Q37" s="181"/>
      <c r="R37" s="181"/>
      <c r="S37" s="181"/>
      <c r="T37" s="157"/>
      <c r="U37" s="222" t="s">
        <v>188</v>
      </c>
      <c r="V37" s="165"/>
    </row>
    <row r="38" spans="1:23" ht="21" x14ac:dyDescent="0.35">
      <c r="A38" s="401"/>
      <c r="B38" s="404"/>
      <c r="C38" s="181"/>
      <c r="D38" s="181"/>
      <c r="E38" s="181"/>
      <c r="F38" s="157"/>
      <c r="G38" s="158"/>
      <c r="H38" s="158"/>
      <c r="I38" s="181"/>
      <c r="J38" s="157"/>
      <c r="K38" s="181"/>
      <c r="L38" s="157"/>
      <c r="M38" s="181"/>
      <c r="N38" s="181"/>
      <c r="O38" s="181"/>
      <c r="P38" s="181"/>
      <c r="Q38" s="181"/>
      <c r="R38" s="181"/>
      <c r="S38" s="181"/>
      <c r="T38" s="157"/>
      <c r="U38" s="222" t="s">
        <v>195</v>
      </c>
      <c r="V38" s="165"/>
    </row>
    <row r="39" spans="1:23" x14ac:dyDescent="0.35">
      <c r="A39" s="401"/>
      <c r="B39" s="404"/>
      <c r="C39" s="181"/>
      <c r="D39" s="181"/>
      <c r="E39" s="181"/>
      <c r="F39" s="157"/>
      <c r="G39" s="158"/>
      <c r="H39" s="158"/>
      <c r="I39" s="181"/>
      <c r="J39" s="157"/>
      <c r="K39" s="181"/>
      <c r="L39" s="157"/>
      <c r="M39" s="181"/>
      <c r="N39" s="181"/>
      <c r="O39" s="181"/>
      <c r="P39" s="181"/>
      <c r="Q39" s="181"/>
      <c r="R39" s="181"/>
      <c r="S39" s="181"/>
      <c r="T39" s="157"/>
      <c r="U39" s="222" t="s">
        <v>77</v>
      </c>
      <c r="V39" s="165">
        <v>5257.62</v>
      </c>
    </row>
    <row r="40" spans="1:23" x14ac:dyDescent="0.35">
      <c r="A40" s="401"/>
      <c r="B40" s="404"/>
      <c r="C40" s="181"/>
      <c r="D40" s="181"/>
      <c r="E40" s="181"/>
      <c r="F40" s="181"/>
      <c r="G40" s="158"/>
      <c r="H40" s="158"/>
      <c r="I40" s="181"/>
      <c r="J40" s="181"/>
      <c r="K40" s="181"/>
      <c r="L40" s="157"/>
      <c r="M40" s="181"/>
      <c r="N40" s="181"/>
      <c r="O40" s="181"/>
      <c r="P40" s="181"/>
      <c r="Q40" s="181"/>
      <c r="R40" s="181"/>
      <c r="S40" s="181"/>
      <c r="T40" s="157"/>
      <c r="U40" s="222" t="s">
        <v>113</v>
      </c>
      <c r="V40" s="165"/>
    </row>
    <row r="41" spans="1:23" ht="15" thickBot="1" x14ac:dyDescent="0.4">
      <c r="A41" s="402"/>
      <c r="B41" s="405"/>
      <c r="C41" s="185"/>
      <c r="D41" s="185"/>
      <c r="E41" s="185"/>
      <c r="F41" s="185"/>
      <c r="G41" s="175"/>
      <c r="H41" s="17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67"/>
      <c r="U41" s="224" t="s">
        <v>13</v>
      </c>
      <c r="V41" s="186"/>
    </row>
    <row r="42" spans="1:23" ht="21" x14ac:dyDescent="0.35">
      <c r="A42" s="406" t="s">
        <v>151</v>
      </c>
      <c r="B42" s="408">
        <f>D42+D44+F42+F44+H42+H44+J42+J44+L42+L44+N42+N44+P42+P44+R42+R44+T42+T44+V42+V44</f>
        <v>2127.35</v>
      </c>
      <c r="C42" s="159"/>
      <c r="D42" s="160"/>
      <c r="E42" s="159"/>
      <c r="F42" s="160"/>
      <c r="G42" s="160" t="s">
        <v>198</v>
      </c>
      <c r="H42" s="160"/>
      <c r="I42" s="159" t="s">
        <v>201</v>
      </c>
      <c r="J42" s="160">
        <v>827.35</v>
      </c>
      <c r="K42" s="159" t="s">
        <v>197</v>
      </c>
      <c r="L42" s="160">
        <v>1300</v>
      </c>
      <c r="M42" s="159"/>
      <c r="N42" s="160"/>
      <c r="O42" s="159"/>
      <c r="P42" s="160"/>
      <c r="Q42" s="159"/>
      <c r="R42" s="160"/>
      <c r="S42" s="159"/>
      <c r="T42" s="160"/>
      <c r="U42" s="159"/>
      <c r="V42" s="169"/>
    </row>
    <row r="43" spans="1:23" x14ac:dyDescent="0.35">
      <c r="A43" s="401"/>
      <c r="B43" s="409"/>
      <c r="C43" s="209"/>
      <c r="D43" s="210"/>
      <c r="E43" s="209"/>
      <c r="F43" s="210"/>
      <c r="G43" s="210" t="s">
        <v>199</v>
      </c>
      <c r="H43" s="210"/>
      <c r="I43" s="209"/>
      <c r="J43" s="210"/>
      <c r="K43" s="209"/>
      <c r="L43" s="210"/>
      <c r="M43" s="209"/>
      <c r="N43" s="210"/>
      <c r="O43" s="209"/>
      <c r="P43" s="210"/>
      <c r="Q43" s="209"/>
      <c r="R43" s="210"/>
      <c r="S43" s="209"/>
      <c r="T43" s="210"/>
      <c r="U43" s="209"/>
      <c r="V43" s="211"/>
    </row>
    <row r="44" spans="1:23" ht="15" thickBot="1" x14ac:dyDescent="0.4">
      <c r="A44" s="407"/>
      <c r="B44" s="410"/>
      <c r="C44" s="166"/>
      <c r="D44" s="167"/>
      <c r="E44" s="166"/>
      <c r="F44" s="167"/>
      <c r="G44" s="167" t="s">
        <v>200</v>
      </c>
      <c r="H44" s="167"/>
      <c r="I44" s="166"/>
      <c r="J44" s="167"/>
      <c r="K44" s="166"/>
      <c r="L44" s="167"/>
      <c r="M44" s="166"/>
      <c r="N44" s="167"/>
      <c r="O44" s="166"/>
      <c r="P44" s="167"/>
      <c r="Q44" s="166"/>
      <c r="R44" s="167"/>
      <c r="S44" s="166"/>
      <c r="T44" s="167"/>
      <c r="U44" s="166"/>
      <c r="V44" s="168"/>
      <c r="W44" s="139">
        <f>SUM(W11:W43)</f>
        <v>0</v>
      </c>
    </row>
    <row r="46" spans="1:23" x14ac:dyDescent="0.35">
      <c r="W46" s="139"/>
    </row>
    <row r="47" spans="1:23" x14ac:dyDescent="0.35">
      <c r="C47" s="220" t="s">
        <v>187</v>
      </c>
      <c r="D47" s="220"/>
      <c r="E47" s="220" t="s">
        <v>186</v>
      </c>
    </row>
    <row r="49" spans="3:5" x14ac:dyDescent="0.35">
      <c r="C49" s="220" t="s">
        <v>206</v>
      </c>
      <c r="D49" s="220"/>
      <c r="E49" s="220"/>
    </row>
  </sheetData>
  <mergeCells count="60">
    <mergeCell ref="U29:V29"/>
    <mergeCell ref="A30:A33"/>
    <mergeCell ref="B30:B33"/>
    <mergeCell ref="O29:P29"/>
    <mergeCell ref="Q29:R29"/>
    <mergeCell ref="S29:T29"/>
    <mergeCell ref="K29:L29"/>
    <mergeCell ref="M29:N29"/>
    <mergeCell ref="A25:A28"/>
    <mergeCell ref="B25:B28"/>
    <mergeCell ref="A42:A44"/>
    <mergeCell ref="B42:B44"/>
    <mergeCell ref="I29:J29"/>
    <mergeCell ref="G29:H29"/>
    <mergeCell ref="A29:B29"/>
    <mergeCell ref="C29:D29"/>
    <mergeCell ref="E29:F29"/>
    <mergeCell ref="A34:A41"/>
    <mergeCell ref="B34:B41"/>
    <mergeCell ref="Q15:R15"/>
    <mergeCell ref="S15:T15"/>
    <mergeCell ref="U15:V15"/>
    <mergeCell ref="A16:A19"/>
    <mergeCell ref="B16:B19"/>
    <mergeCell ref="K15:L15"/>
    <mergeCell ref="M15:N15"/>
    <mergeCell ref="O15:P15"/>
    <mergeCell ref="A20:A24"/>
    <mergeCell ref="B20:B24"/>
    <mergeCell ref="E15:F15"/>
    <mergeCell ref="G15:H15"/>
    <mergeCell ref="I15:J15"/>
    <mergeCell ref="C15:D15"/>
    <mergeCell ref="A7:A10"/>
    <mergeCell ref="B7:B10"/>
    <mergeCell ref="A11:A14"/>
    <mergeCell ref="B11:B14"/>
    <mergeCell ref="A15:B15"/>
    <mergeCell ref="O2:P2"/>
    <mergeCell ref="Q2:R2"/>
    <mergeCell ref="S2:T2"/>
    <mergeCell ref="U2:V2"/>
    <mergeCell ref="A3:A6"/>
    <mergeCell ref="B3:B6"/>
    <mergeCell ref="P1:Q1"/>
    <mergeCell ref="R1:S1"/>
    <mergeCell ref="T1:V1"/>
    <mergeCell ref="A2:B2"/>
    <mergeCell ref="C2:D2"/>
    <mergeCell ref="E2:F2"/>
    <mergeCell ref="G2:H2"/>
    <mergeCell ref="I2:J2"/>
    <mergeCell ref="K2:L2"/>
    <mergeCell ref="M2:N2"/>
    <mergeCell ref="A1:B1"/>
    <mergeCell ref="C1:D1"/>
    <mergeCell ref="F1:G1"/>
    <mergeCell ref="J1:K1"/>
    <mergeCell ref="L1:M1"/>
    <mergeCell ref="N1:O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9"/>
  <sheetViews>
    <sheetView workbookViewId="0">
      <selection activeCell="N5" sqref="N5"/>
    </sheetView>
  </sheetViews>
  <sheetFormatPr defaultRowHeight="14.5" x14ac:dyDescent="0.35"/>
  <cols>
    <col min="9" max="9" width="14.81640625" customWidth="1"/>
  </cols>
  <sheetData>
    <row r="1" spans="1:25" ht="19" thickBot="1" x14ac:dyDescent="0.4">
      <c r="A1" s="386" t="s">
        <v>171</v>
      </c>
      <c r="B1" s="387"/>
      <c r="C1" s="388">
        <f>B3+B16+B30</f>
        <v>299722.68</v>
      </c>
      <c r="D1" s="388"/>
      <c r="E1" s="225" t="s">
        <v>170</v>
      </c>
      <c r="F1" s="394" t="e">
        <f>B7+B20+B34</f>
        <v>#REF!</v>
      </c>
      <c r="G1" s="395"/>
      <c r="H1" s="215" t="s">
        <v>169</v>
      </c>
      <c r="I1" s="226" t="e">
        <f>B11+B25+B42</f>
        <v>#REF!</v>
      </c>
      <c r="J1" s="396" t="s">
        <v>167</v>
      </c>
      <c r="K1" s="397"/>
      <c r="L1" s="389" t="e">
        <f>C1+F1+I1</f>
        <v>#REF!</v>
      </c>
      <c r="M1" s="390"/>
      <c r="N1" s="398" t="s">
        <v>168</v>
      </c>
      <c r="O1" s="399"/>
      <c r="P1" s="389">
        <v>700000</v>
      </c>
      <c r="Q1" s="390"/>
      <c r="R1" s="392" t="s">
        <v>172</v>
      </c>
      <c r="S1" s="393"/>
      <c r="T1" s="389" t="e">
        <f>P1-L1</f>
        <v>#REF!</v>
      </c>
      <c r="U1" s="390"/>
      <c r="V1" s="391"/>
    </row>
    <row r="2" spans="1:25" ht="16" thickBot="1" x14ac:dyDescent="0.4">
      <c r="A2" s="413" t="s">
        <v>165</v>
      </c>
      <c r="B2" s="414"/>
      <c r="C2" s="415">
        <v>1</v>
      </c>
      <c r="D2" s="416"/>
      <c r="E2" s="415">
        <v>2</v>
      </c>
      <c r="F2" s="416"/>
      <c r="G2" s="415">
        <v>3</v>
      </c>
      <c r="H2" s="416"/>
      <c r="I2" s="415">
        <v>4</v>
      </c>
      <c r="J2" s="416"/>
      <c r="K2" s="415">
        <v>5</v>
      </c>
      <c r="L2" s="416"/>
      <c r="M2" s="415">
        <v>6</v>
      </c>
      <c r="N2" s="416"/>
      <c r="O2" s="415">
        <v>7</v>
      </c>
      <c r="P2" s="416"/>
      <c r="Q2" s="415">
        <v>8</v>
      </c>
      <c r="R2" s="416"/>
      <c r="S2" s="415">
        <v>9</v>
      </c>
      <c r="T2" s="416"/>
      <c r="U2" s="415">
        <v>10</v>
      </c>
      <c r="V2" s="416"/>
    </row>
    <row r="3" spans="1:25" x14ac:dyDescent="0.35">
      <c r="A3" s="431" t="s">
        <v>0</v>
      </c>
      <c r="B3" s="428">
        <f>D3+D4+D5+D6+F3+F4+F5+F6+H3+H4+H5+H6+J3+J4+J4+J5+J6+L3+L4+L5+L6+N3+N4+N5+N6+P3+P4+P5+P6+R3+R4+R5+R6+T3+T4+T5+T6+V3+V4+V5+V6</f>
        <v>250925.25</v>
      </c>
      <c r="C3" s="176"/>
      <c r="D3" s="177"/>
      <c r="E3" s="178"/>
      <c r="F3" s="177"/>
      <c r="G3" s="178"/>
      <c r="H3" s="177"/>
      <c r="I3" s="178"/>
      <c r="J3" s="177"/>
      <c r="K3" s="178"/>
      <c r="L3" s="177"/>
      <c r="M3" s="178"/>
      <c r="N3" s="177"/>
      <c r="O3" s="178" t="s">
        <v>101</v>
      </c>
      <c r="P3" s="177">
        <v>925.25</v>
      </c>
      <c r="Q3" s="178"/>
      <c r="R3" s="177"/>
      <c r="S3" s="179"/>
      <c r="T3" s="177"/>
      <c r="U3" s="223" t="s">
        <v>13</v>
      </c>
      <c r="V3" s="212"/>
    </row>
    <row r="4" spans="1:25" ht="21" x14ac:dyDescent="0.35">
      <c r="A4" s="432"/>
      <c r="B4" s="429"/>
      <c r="C4" s="180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 t="s">
        <v>203</v>
      </c>
      <c r="P4" s="181">
        <v>250000</v>
      </c>
      <c r="Q4" s="181"/>
      <c r="R4" s="181"/>
      <c r="S4" s="183"/>
      <c r="T4" s="181"/>
      <c r="U4" s="222" t="s">
        <v>113</v>
      </c>
      <c r="V4" s="182"/>
    </row>
    <row r="5" spans="1:25" ht="21" x14ac:dyDescent="0.35">
      <c r="A5" s="432"/>
      <c r="B5" s="429"/>
      <c r="C5" s="180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3"/>
      <c r="T5" s="181"/>
      <c r="U5" s="222" t="s">
        <v>195</v>
      </c>
      <c r="V5" s="182"/>
    </row>
    <row r="6" spans="1:25" ht="15" thickBot="1" x14ac:dyDescent="0.4">
      <c r="A6" s="433"/>
      <c r="B6" s="430"/>
      <c r="C6" s="184"/>
      <c r="D6" s="181"/>
      <c r="E6" s="185"/>
      <c r="F6" s="181"/>
      <c r="G6" s="185"/>
      <c r="H6" s="181"/>
      <c r="I6" s="185"/>
      <c r="J6" s="181"/>
      <c r="K6" s="185"/>
      <c r="L6" s="181"/>
      <c r="M6" s="185"/>
      <c r="N6" s="181"/>
      <c r="O6" s="185"/>
      <c r="P6" s="181"/>
      <c r="Q6" s="185"/>
      <c r="R6" s="181"/>
      <c r="S6" s="187"/>
      <c r="T6" s="181"/>
      <c r="U6" s="185"/>
      <c r="V6" s="182"/>
    </row>
    <row r="7" spans="1:25" x14ac:dyDescent="0.35">
      <c r="A7" s="423" t="s">
        <v>1</v>
      </c>
      <c r="B7" s="428" t="e">
        <f>D7+D8+D9+D10+F7+F8+F9+F10+H7+H8+H9+H10+J7+J8+J8+J9+J10+L7+L8+L9+L10+N7+N8+N9+N10+#REF!+P8+P9+P10+R7+R8+R9+R10+T7+T8+T9+T10+V7+V8+V11</f>
        <v>#REF!</v>
      </c>
      <c r="C7" s="176" t="s">
        <v>209</v>
      </c>
      <c r="D7" s="177">
        <v>801.78</v>
      </c>
      <c r="E7" s="178" t="s">
        <v>20</v>
      </c>
      <c r="F7" s="177">
        <v>10161.56</v>
      </c>
      <c r="G7" s="178" t="s">
        <v>25</v>
      </c>
      <c r="H7" s="177">
        <v>911.4</v>
      </c>
      <c r="I7" s="178" t="s">
        <v>20</v>
      </c>
      <c r="J7" s="177">
        <v>15194.41</v>
      </c>
      <c r="K7" s="178"/>
      <c r="L7" s="177"/>
      <c r="M7" s="178" t="s">
        <v>20</v>
      </c>
      <c r="N7" s="177">
        <v>8218.42</v>
      </c>
      <c r="O7" s="178" t="s">
        <v>146</v>
      </c>
      <c r="P7" s="181">
        <v>1164.76</v>
      </c>
      <c r="Q7" s="178" t="s">
        <v>81</v>
      </c>
      <c r="R7" s="177">
        <v>1949.5</v>
      </c>
      <c r="S7" s="179"/>
      <c r="T7" s="177"/>
      <c r="U7" s="178"/>
      <c r="V7" s="212"/>
    </row>
    <row r="8" spans="1:25" x14ac:dyDescent="0.35">
      <c r="A8" s="424"/>
      <c r="B8" s="429"/>
      <c r="C8" s="180" t="s">
        <v>132</v>
      </c>
      <c r="D8" s="181">
        <v>3335.65</v>
      </c>
      <c r="E8" s="181"/>
      <c r="F8" s="181"/>
      <c r="G8" s="181"/>
      <c r="H8" s="181"/>
      <c r="I8" s="181"/>
      <c r="J8" s="181"/>
      <c r="K8" s="181"/>
      <c r="L8" s="181"/>
      <c r="M8" s="181" t="s">
        <v>175</v>
      </c>
      <c r="N8" s="181">
        <v>200</v>
      </c>
      <c r="O8" s="271" t="s">
        <v>68</v>
      </c>
      <c r="P8" s="181">
        <v>1000</v>
      </c>
      <c r="Q8" s="181" t="s">
        <v>132</v>
      </c>
      <c r="R8" s="181">
        <v>3335.65</v>
      </c>
      <c r="S8" s="183"/>
      <c r="T8" s="181"/>
      <c r="U8" s="181"/>
      <c r="V8" s="182"/>
    </row>
    <row r="9" spans="1:25" ht="21" x14ac:dyDescent="0.35">
      <c r="A9" s="424"/>
      <c r="B9" s="429"/>
      <c r="C9" s="180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 t="s">
        <v>203</v>
      </c>
      <c r="P9" s="181">
        <v>30000</v>
      </c>
      <c r="Q9" s="181"/>
      <c r="R9" s="181"/>
      <c r="S9" s="183"/>
      <c r="T9" s="181"/>
      <c r="U9" s="181"/>
      <c r="V9" s="266"/>
    </row>
    <row r="10" spans="1:25" ht="15" thickBot="1" x14ac:dyDescent="0.4">
      <c r="A10" s="434"/>
      <c r="B10" s="430"/>
      <c r="C10" s="184"/>
      <c r="D10" s="181"/>
      <c r="E10" s="185"/>
      <c r="F10" s="181"/>
      <c r="G10" s="185"/>
      <c r="H10" s="181"/>
      <c r="I10" s="185"/>
      <c r="J10" s="181"/>
      <c r="K10" s="185"/>
      <c r="L10" s="181"/>
      <c r="M10" s="185"/>
      <c r="N10" s="181"/>
      <c r="O10" s="185"/>
      <c r="P10" s="181"/>
      <c r="Q10" s="185"/>
      <c r="R10" s="181"/>
      <c r="S10" s="187"/>
      <c r="T10" s="181"/>
      <c r="U10" s="185"/>
      <c r="V10" s="182"/>
    </row>
    <row r="11" spans="1:25" ht="23.25" customHeight="1" x14ac:dyDescent="0.35">
      <c r="A11" s="425" t="s">
        <v>151</v>
      </c>
      <c r="B11" s="428" t="e">
        <f>D11+D12+D13+D14+F11+F12+F13+F14+H11+H12+H13+H14+J11+J12+J12+J13+J14+L11+L12+L13+L14+N11+N12+N13+N14+P11+P12+P13+P14+R11+R12+R13+R14+T11+T12+T13+T14+#REF!+V12+V13+V14</f>
        <v>#REF!</v>
      </c>
      <c r="C11" s="176"/>
      <c r="D11" s="177"/>
      <c r="E11" s="178"/>
      <c r="F11" s="177"/>
      <c r="G11" s="178"/>
      <c r="H11" s="177"/>
      <c r="I11" s="178"/>
      <c r="J11" s="177"/>
      <c r="K11" s="178"/>
      <c r="L11" s="177"/>
      <c r="M11" s="178"/>
      <c r="N11" s="177"/>
      <c r="O11" s="178"/>
      <c r="P11" s="177"/>
      <c r="Q11" s="178"/>
      <c r="R11" s="177"/>
      <c r="S11" s="179"/>
      <c r="T11" s="177"/>
      <c r="U11" s="181" t="s">
        <v>176</v>
      </c>
      <c r="V11" s="182">
        <v>603.6</v>
      </c>
      <c r="X11" s="227">
        <v>15000</v>
      </c>
      <c r="Y11" s="228" t="s">
        <v>204</v>
      </c>
    </row>
    <row r="12" spans="1:25" x14ac:dyDescent="0.35">
      <c r="A12" s="426"/>
      <c r="B12" s="429"/>
      <c r="C12" s="180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3"/>
      <c r="T12" s="181"/>
      <c r="U12" s="181"/>
      <c r="V12" s="182"/>
    </row>
    <row r="13" spans="1:25" x14ac:dyDescent="0.35">
      <c r="A13" s="426"/>
      <c r="B13" s="429"/>
      <c r="C13" s="180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3"/>
      <c r="T13" s="181"/>
      <c r="U13" s="181"/>
      <c r="V13" s="182"/>
    </row>
    <row r="14" spans="1:25" ht="15" thickBot="1" x14ac:dyDescent="0.4">
      <c r="A14" s="427"/>
      <c r="B14" s="430"/>
      <c r="C14" s="184"/>
      <c r="D14" s="181"/>
      <c r="E14" s="185"/>
      <c r="F14" s="181"/>
      <c r="G14" s="185"/>
      <c r="H14" s="181"/>
      <c r="I14" s="185"/>
      <c r="J14" s="181"/>
      <c r="K14" s="185"/>
      <c r="L14" s="181"/>
      <c r="M14" s="185"/>
      <c r="N14" s="181"/>
      <c r="O14" s="185"/>
      <c r="P14" s="181"/>
      <c r="Q14" s="185"/>
      <c r="R14" s="181"/>
      <c r="S14" s="187"/>
      <c r="T14" s="181"/>
      <c r="U14" s="185"/>
      <c r="V14" s="182"/>
    </row>
    <row r="15" spans="1:25" ht="16" thickBot="1" x14ac:dyDescent="0.4">
      <c r="A15" s="413" t="s">
        <v>165</v>
      </c>
      <c r="B15" s="414"/>
      <c r="C15" s="439">
        <v>11</v>
      </c>
      <c r="D15" s="440"/>
      <c r="E15" s="439">
        <v>12</v>
      </c>
      <c r="F15" s="440"/>
      <c r="G15" s="439">
        <v>13</v>
      </c>
      <c r="H15" s="440"/>
      <c r="I15" s="439">
        <v>14</v>
      </c>
      <c r="J15" s="440"/>
      <c r="K15" s="439">
        <v>15</v>
      </c>
      <c r="L15" s="440"/>
      <c r="M15" s="439">
        <v>16</v>
      </c>
      <c r="N15" s="440"/>
      <c r="O15" s="439">
        <v>17</v>
      </c>
      <c r="P15" s="440"/>
      <c r="Q15" s="439">
        <v>18</v>
      </c>
      <c r="R15" s="440"/>
      <c r="S15" s="439">
        <v>19</v>
      </c>
      <c r="T15" s="440"/>
      <c r="U15" s="439">
        <v>20</v>
      </c>
      <c r="V15" s="440"/>
    </row>
    <row r="16" spans="1:25" ht="21" x14ac:dyDescent="0.35">
      <c r="A16" s="417" t="s">
        <v>0</v>
      </c>
      <c r="B16" s="403">
        <f>D16+D17+D18+D19+F16+F17+F18+F19+H16+H17+H18+H19+J16+J17+J18+J19+L16+L17+L18+L19+N16+N17+N18+N19+P16+P17+P18+P19+R16+R17+R18+R19+T16+T17+T18+T19+V16+V17+V18+V19</f>
        <v>31808</v>
      </c>
      <c r="C16" s="161"/>
      <c r="D16" s="162"/>
      <c r="E16" s="161"/>
      <c r="F16" s="162"/>
      <c r="G16" s="161"/>
      <c r="H16" s="162"/>
      <c r="I16" s="161"/>
      <c r="J16" s="162"/>
      <c r="K16" s="161" t="s">
        <v>119</v>
      </c>
      <c r="L16" s="162">
        <v>2376</v>
      </c>
      <c r="M16" s="161"/>
      <c r="N16" s="162"/>
      <c r="O16" s="161" t="s">
        <v>166</v>
      </c>
      <c r="P16" s="162">
        <v>1300</v>
      </c>
      <c r="Q16" s="161"/>
      <c r="R16" s="162"/>
      <c r="S16" s="161" t="s">
        <v>205</v>
      </c>
      <c r="T16" s="162">
        <v>20000</v>
      </c>
      <c r="U16" s="221" t="s">
        <v>124</v>
      </c>
      <c r="V16" s="164"/>
    </row>
    <row r="17" spans="1:22" ht="21" x14ac:dyDescent="0.35">
      <c r="A17" s="418"/>
      <c r="B17" s="404"/>
      <c r="C17" s="143"/>
      <c r="D17" s="157"/>
      <c r="E17" s="143"/>
      <c r="F17" s="157"/>
      <c r="G17" s="143"/>
      <c r="H17" s="157"/>
      <c r="I17" s="143"/>
      <c r="J17" s="157"/>
      <c r="K17" s="219"/>
      <c r="L17" s="157"/>
      <c r="M17" s="219" t="s">
        <v>196</v>
      </c>
      <c r="N17" s="157">
        <v>4297</v>
      </c>
      <c r="O17" s="219" t="s">
        <v>196</v>
      </c>
      <c r="P17" s="157">
        <v>3835</v>
      </c>
      <c r="Q17" s="143"/>
      <c r="R17" s="157"/>
      <c r="S17" s="143"/>
      <c r="T17" s="157"/>
      <c r="U17" s="219" t="s">
        <v>188</v>
      </c>
      <c r="V17" s="190"/>
    </row>
    <row r="18" spans="1:22" x14ac:dyDescent="0.35">
      <c r="A18" s="419"/>
      <c r="B18" s="404"/>
      <c r="C18" s="198"/>
      <c r="D18" s="199"/>
      <c r="E18" s="198"/>
      <c r="F18" s="199"/>
      <c r="G18" s="198"/>
      <c r="H18" s="199"/>
      <c r="I18" s="198"/>
      <c r="J18" s="199"/>
      <c r="K18" s="198"/>
      <c r="L18" s="199"/>
      <c r="M18" s="198"/>
      <c r="N18" s="199"/>
      <c r="O18" s="198"/>
      <c r="P18" s="199"/>
      <c r="Q18" s="198"/>
      <c r="R18" s="199"/>
      <c r="S18" s="198"/>
      <c r="T18" s="199"/>
      <c r="U18" s="198" t="s">
        <v>190</v>
      </c>
      <c r="V18" s="200"/>
    </row>
    <row r="19" spans="1:22" ht="15" thickBot="1" x14ac:dyDescent="0.4">
      <c r="A19" s="407"/>
      <c r="B19" s="405"/>
      <c r="C19" s="166"/>
      <c r="D19" s="167"/>
      <c r="E19" s="166"/>
      <c r="F19" s="167"/>
      <c r="G19" s="166"/>
      <c r="H19" s="167"/>
      <c r="I19" s="166"/>
      <c r="J19" s="167"/>
      <c r="K19" s="166"/>
      <c r="L19" s="167"/>
      <c r="M19" s="166"/>
      <c r="N19" s="167"/>
      <c r="O19" s="166"/>
      <c r="P19" s="167"/>
      <c r="Q19" s="166"/>
      <c r="R19" s="167"/>
      <c r="S19" s="166"/>
      <c r="T19" s="167"/>
      <c r="U19" s="166" t="s">
        <v>191</v>
      </c>
      <c r="V19" s="168"/>
    </row>
    <row r="20" spans="1:22" ht="21" x14ac:dyDescent="0.35">
      <c r="A20" s="400" t="s">
        <v>1</v>
      </c>
      <c r="B20" s="420">
        <f>D20+D21+D22+D24+F20+F21+F22+F24+H20+H21+H22+H24+J20+J21+J22+J24+L20+L21+L22+L24+N20+N21+N22+N24+P20+P21+P22+P24+R20+R21+R22+R24+T20+T21+T22+T24+V20+V21+V22+V24</f>
        <v>59338.91</v>
      </c>
      <c r="C20" s="201"/>
      <c r="D20" s="162"/>
      <c r="E20" s="161"/>
      <c r="F20" s="162"/>
      <c r="G20" s="161"/>
      <c r="H20" s="162"/>
      <c r="I20" s="161"/>
      <c r="J20" s="162"/>
      <c r="K20" s="161" t="s">
        <v>119</v>
      </c>
      <c r="L20" s="162">
        <v>1020</v>
      </c>
      <c r="M20" s="161"/>
      <c r="N20" s="163"/>
      <c r="O20" s="162"/>
      <c r="P20" s="162"/>
      <c r="Q20" s="161" t="s">
        <v>20</v>
      </c>
      <c r="R20" s="162">
        <v>15194.41</v>
      </c>
      <c r="S20" s="161"/>
      <c r="T20" s="258"/>
      <c r="U20" s="161"/>
      <c r="V20" s="164"/>
    </row>
    <row r="21" spans="1:22" x14ac:dyDescent="0.35">
      <c r="A21" s="401"/>
      <c r="B21" s="421"/>
      <c r="C21" s="202" t="s">
        <v>77</v>
      </c>
      <c r="D21" s="157">
        <v>1375</v>
      </c>
      <c r="E21" s="143"/>
      <c r="F21" s="157"/>
      <c r="G21" s="143"/>
      <c r="H21" s="157"/>
      <c r="I21" s="143"/>
      <c r="J21" s="157"/>
      <c r="K21" s="143" t="s">
        <v>81</v>
      </c>
      <c r="L21" s="157">
        <v>1949.5</v>
      </c>
      <c r="M21" s="157"/>
      <c r="N21" s="157"/>
      <c r="O21" s="143"/>
      <c r="P21" s="157"/>
      <c r="Q21" s="157"/>
      <c r="R21" s="157"/>
      <c r="S21" s="143"/>
      <c r="T21" s="157"/>
      <c r="U21" s="143" t="s">
        <v>189</v>
      </c>
      <c r="V21" s="165">
        <v>7000</v>
      </c>
    </row>
    <row r="22" spans="1:22" ht="31.5" x14ac:dyDescent="0.35">
      <c r="A22" s="401"/>
      <c r="B22" s="421"/>
      <c r="C22" s="202"/>
      <c r="D22" s="157"/>
      <c r="E22" s="143"/>
      <c r="F22" s="157"/>
      <c r="G22" s="143"/>
      <c r="H22" s="157"/>
      <c r="I22" s="143"/>
      <c r="J22" s="157"/>
      <c r="K22" s="143" t="s">
        <v>75</v>
      </c>
      <c r="L22" s="157">
        <v>400</v>
      </c>
      <c r="M22" s="219" t="s">
        <v>196</v>
      </c>
      <c r="N22" s="157"/>
      <c r="O22" s="219" t="s">
        <v>196</v>
      </c>
      <c r="P22" s="157"/>
      <c r="Q22" s="143"/>
      <c r="R22" s="157"/>
      <c r="S22" s="143"/>
      <c r="T22" s="157"/>
      <c r="U22" s="143" t="s">
        <v>66</v>
      </c>
      <c r="V22" s="165">
        <v>16000</v>
      </c>
    </row>
    <row r="23" spans="1:22" x14ac:dyDescent="0.35">
      <c r="A23" s="401"/>
      <c r="B23" s="421"/>
      <c r="C23" s="267"/>
      <c r="D23" s="199"/>
      <c r="E23" s="198"/>
      <c r="F23" s="199"/>
      <c r="G23" s="198"/>
      <c r="H23" s="199"/>
      <c r="I23" s="198"/>
      <c r="J23" s="199"/>
      <c r="K23" s="198"/>
      <c r="L23" s="199"/>
      <c r="M23" s="261"/>
      <c r="N23" s="199"/>
      <c r="O23" s="261"/>
      <c r="P23" s="199"/>
      <c r="Q23" s="198"/>
      <c r="R23" s="199"/>
      <c r="S23" s="268"/>
      <c r="T23" s="268"/>
      <c r="U23" s="198"/>
      <c r="V23" s="199"/>
    </row>
    <row r="24" spans="1:22" ht="15" thickBot="1" x14ac:dyDescent="0.4">
      <c r="A24" s="402"/>
      <c r="B24" s="422"/>
      <c r="C24" s="203"/>
      <c r="D24" s="171"/>
      <c r="E24" s="170"/>
      <c r="F24" s="171"/>
      <c r="G24" s="170"/>
      <c r="H24" s="171"/>
      <c r="I24" s="170" t="s">
        <v>192</v>
      </c>
      <c r="J24" s="171">
        <v>400</v>
      </c>
      <c r="K24" s="191"/>
      <c r="L24" s="192"/>
      <c r="M24" s="170"/>
      <c r="N24" s="171"/>
      <c r="O24" s="170" t="s">
        <v>82</v>
      </c>
      <c r="P24" s="171">
        <v>14000</v>
      </c>
      <c r="Q24" s="170"/>
      <c r="R24" s="171"/>
      <c r="S24" s="170"/>
      <c r="T24" s="171"/>
      <c r="U24" s="170" t="s">
        <v>190</v>
      </c>
      <c r="V24" s="172">
        <v>2000</v>
      </c>
    </row>
    <row r="25" spans="1:22" ht="21" x14ac:dyDescent="0.35">
      <c r="A25" s="423" t="s">
        <v>152</v>
      </c>
      <c r="B25" s="420">
        <f>D25+D26+D27+D28+F25+F26+F27+F28+H25+H26+H27+H28+J25+J26+J27+J28+L25+L26+L27+L28+N25+N26+N27+N28+P25+P26+P27+P28+R25+R26+R27+R28+T25+T26+T27+T28+V25+V26+V27+V28</f>
        <v>21992</v>
      </c>
      <c r="C25" s="201" t="s">
        <v>185</v>
      </c>
      <c r="D25" s="162">
        <v>7500</v>
      </c>
      <c r="E25" s="161" t="s">
        <v>144</v>
      </c>
      <c r="F25" s="162">
        <v>246</v>
      </c>
      <c r="G25" s="161"/>
      <c r="H25" s="162"/>
      <c r="I25" s="161" t="s">
        <v>178</v>
      </c>
      <c r="J25" s="162">
        <v>236</v>
      </c>
      <c r="K25" s="161" t="s">
        <v>119</v>
      </c>
      <c r="L25" s="162">
        <v>610</v>
      </c>
      <c r="M25" s="161"/>
      <c r="N25" s="163"/>
      <c r="O25" s="162"/>
      <c r="P25" s="162"/>
      <c r="Q25" s="161"/>
      <c r="R25" s="162"/>
      <c r="S25" s="161"/>
      <c r="T25" s="162"/>
      <c r="U25" s="161"/>
      <c r="V25" s="164"/>
    </row>
    <row r="26" spans="1:22" ht="31.5" x14ac:dyDescent="0.35">
      <c r="A26" s="424"/>
      <c r="B26" s="421"/>
      <c r="C26" s="202"/>
      <c r="D26" s="157"/>
      <c r="E26" s="143"/>
      <c r="F26" s="157"/>
      <c r="G26" s="143"/>
      <c r="H26" s="157"/>
      <c r="I26" s="143"/>
      <c r="J26" s="157"/>
      <c r="K26" s="143" t="s">
        <v>202</v>
      </c>
      <c r="L26" s="157">
        <v>3900</v>
      </c>
      <c r="M26" s="157"/>
      <c r="N26" s="157"/>
      <c r="O26" s="143" t="s">
        <v>184</v>
      </c>
      <c r="P26" s="157">
        <v>9500</v>
      </c>
      <c r="Q26" s="157"/>
      <c r="R26" s="157"/>
      <c r="S26" s="143"/>
      <c r="T26" s="157"/>
      <c r="U26" s="143"/>
      <c r="V26" s="165"/>
    </row>
    <row r="27" spans="1:22" x14ac:dyDescent="0.35">
      <c r="A27" s="424"/>
      <c r="B27" s="421"/>
      <c r="C27" s="202"/>
      <c r="D27" s="157"/>
      <c r="E27" s="143"/>
      <c r="F27" s="157"/>
      <c r="G27" s="143"/>
      <c r="H27" s="157"/>
      <c r="I27" s="143"/>
      <c r="J27" s="157"/>
      <c r="K27" s="143"/>
      <c r="L27" s="157"/>
      <c r="M27" s="143"/>
      <c r="N27" s="157"/>
      <c r="O27" s="143"/>
      <c r="P27" s="157"/>
      <c r="Q27" s="143"/>
      <c r="R27" s="157"/>
      <c r="S27" s="143"/>
      <c r="T27" s="157"/>
      <c r="U27" s="143"/>
      <c r="V27" s="165"/>
    </row>
    <row r="28" spans="1:22" ht="15" thickBot="1" x14ac:dyDescent="0.4">
      <c r="A28" s="424"/>
      <c r="B28" s="422"/>
      <c r="C28" s="203"/>
      <c r="D28" s="171"/>
      <c r="E28" s="170"/>
      <c r="F28" s="171"/>
      <c r="G28" s="170"/>
      <c r="H28" s="171"/>
      <c r="I28" s="170"/>
      <c r="J28" s="171"/>
      <c r="K28" s="191"/>
      <c r="L28" s="192"/>
      <c r="M28" s="170"/>
      <c r="N28" s="171"/>
      <c r="O28" s="170"/>
      <c r="P28" s="171"/>
      <c r="Q28" s="170"/>
      <c r="R28" s="171"/>
      <c r="S28" s="170"/>
      <c r="T28" s="171"/>
      <c r="U28" s="170"/>
      <c r="V28" s="172"/>
    </row>
    <row r="29" spans="1:22" ht="16" thickBot="1" x14ac:dyDescent="0.4">
      <c r="A29" s="413" t="s">
        <v>165</v>
      </c>
      <c r="B29" s="414"/>
      <c r="C29" s="441">
        <v>21</v>
      </c>
      <c r="D29" s="442"/>
      <c r="E29" s="441">
        <v>22</v>
      </c>
      <c r="F29" s="442">
        <f>F30+F32+F33</f>
        <v>0</v>
      </c>
      <c r="G29" s="441">
        <v>23</v>
      </c>
      <c r="H29" s="442">
        <f>H31+H32+H33</f>
        <v>3300.4300000000003</v>
      </c>
      <c r="I29" s="441">
        <v>24</v>
      </c>
      <c r="J29" s="442">
        <f>J30+J32+J33</f>
        <v>0</v>
      </c>
      <c r="K29" s="441">
        <v>25</v>
      </c>
      <c r="L29" s="442">
        <f>L30+L32+L33</f>
        <v>0</v>
      </c>
      <c r="M29" s="441">
        <v>26</v>
      </c>
      <c r="N29" s="442">
        <f>N30+N32+N33</f>
        <v>0</v>
      </c>
      <c r="O29" s="441">
        <v>27</v>
      </c>
      <c r="P29" s="442">
        <f>P30+P32+P33</f>
        <v>0</v>
      </c>
      <c r="Q29" s="441">
        <v>28</v>
      </c>
      <c r="R29" s="442">
        <f>R30+R32+R33</f>
        <v>89</v>
      </c>
      <c r="S29" s="441">
        <v>29</v>
      </c>
      <c r="T29" s="442">
        <f>T30+T32+T33</f>
        <v>0</v>
      </c>
      <c r="U29" s="441" t="s">
        <v>2</v>
      </c>
      <c r="V29" s="442">
        <f>V30+V32+V33</f>
        <v>13600</v>
      </c>
    </row>
    <row r="30" spans="1:22" ht="44" thickBot="1" x14ac:dyDescent="0.4">
      <c r="A30" s="400" t="s">
        <v>0</v>
      </c>
      <c r="B30" s="403">
        <f>D30+D32+D33+F30+F32+F33+H31+H32+H33+J30+J32+J33+L30+L32+L33+N30+N32+N33+P30+P32+P33+R30+R32+R33+T30+T32+T33+V30+V32+V33</f>
        <v>16989.43</v>
      </c>
      <c r="C30" s="193"/>
      <c r="D30" s="194"/>
      <c r="E30" s="193"/>
      <c r="F30" s="194"/>
      <c r="G30" s="269" t="s">
        <v>183</v>
      </c>
      <c r="H30" s="268">
        <v>4493.33</v>
      </c>
      <c r="I30" s="161"/>
      <c r="J30" s="162"/>
      <c r="K30" s="161"/>
      <c r="L30" s="162"/>
      <c r="M30" s="161"/>
      <c r="N30" s="162"/>
      <c r="O30" s="161"/>
      <c r="P30" s="162"/>
      <c r="Q30" s="161" t="s">
        <v>193</v>
      </c>
      <c r="R30" s="162">
        <v>89</v>
      </c>
      <c r="S30" s="161"/>
      <c r="T30" s="162"/>
      <c r="U30" s="173" t="s">
        <v>182</v>
      </c>
      <c r="V30" s="174">
        <v>8800</v>
      </c>
    </row>
    <row r="31" spans="1:22" ht="21" x14ac:dyDescent="0.35">
      <c r="A31" s="401"/>
      <c r="B31" s="404"/>
      <c r="C31" s="262"/>
      <c r="D31" s="263"/>
      <c r="E31" s="262"/>
      <c r="F31" s="263"/>
      <c r="G31" s="204" t="s">
        <v>198</v>
      </c>
      <c r="H31" s="162">
        <v>1300.43</v>
      </c>
      <c r="I31" s="159"/>
      <c r="J31" s="160"/>
      <c r="K31" s="159"/>
      <c r="L31" s="160"/>
      <c r="M31" s="159"/>
      <c r="N31" s="160"/>
      <c r="O31" s="159"/>
      <c r="P31" s="160"/>
      <c r="Q31" s="159" t="s">
        <v>208</v>
      </c>
      <c r="R31" s="160">
        <v>531.45000000000005</v>
      </c>
      <c r="S31" s="159"/>
      <c r="T31" s="160"/>
      <c r="U31" s="264"/>
      <c r="V31" s="265"/>
    </row>
    <row r="32" spans="1:22" ht="27" customHeight="1" x14ac:dyDescent="0.35">
      <c r="A32" s="401"/>
      <c r="B32" s="404"/>
      <c r="C32" s="143"/>
      <c r="D32" s="157"/>
      <c r="E32" s="143"/>
      <c r="F32" s="157"/>
      <c r="G32" s="205" t="s">
        <v>199</v>
      </c>
      <c r="H32" s="157">
        <v>2000</v>
      </c>
      <c r="I32" s="143"/>
      <c r="J32" s="157"/>
      <c r="K32" s="143"/>
      <c r="L32" s="157"/>
      <c r="M32" s="143"/>
      <c r="N32" s="157"/>
      <c r="O32" s="143"/>
      <c r="P32" s="157"/>
      <c r="Q32" s="143"/>
      <c r="R32" s="157"/>
      <c r="S32" s="143"/>
      <c r="T32" s="157"/>
      <c r="U32" s="219" t="s">
        <v>183</v>
      </c>
      <c r="V32" s="165">
        <v>4800</v>
      </c>
    </row>
    <row r="33" spans="1:22" ht="26.25" customHeight="1" thickBot="1" x14ac:dyDescent="0.4">
      <c r="A33" s="401"/>
      <c r="B33" s="405"/>
      <c r="C33" s="143"/>
      <c r="D33" s="157"/>
      <c r="E33" s="143"/>
      <c r="F33" s="157"/>
      <c r="G33" s="270" t="s">
        <v>200</v>
      </c>
      <c r="H33" s="157"/>
      <c r="I33" s="143"/>
      <c r="J33" s="157"/>
      <c r="K33" s="143"/>
      <c r="L33" s="157"/>
      <c r="M33" s="143"/>
      <c r="N33" s="157"/>
      <c r="O33" s="143"/>
      <c r="P33" s="157"/>
      <c r="Q33" s="143"/>
      <c r="R33" s="157"/>
      <c r="S33" s="143"/>
      <c r="T33" s="157"/>
      <c r="U33" s="143"/>
      <c r="V33" s="165"/>
    </row>
    <row r="34" spans="1:22" ht="21" x14ac:dyDescent="0.35">
      <c r="A34" s="400" t="s">
        <v>1</v>
      </c>
      <c r="B34" s="403">
        <f>D34+D35+F34+F36+F37+F38+H35+H36+H37+H38+H40+H41+J34+J35+J37+L34+L35+N34+P34+P35+P36+P37+R34+R35+R36+R37+T34+T35+T36+V34+V35+V36+V37+V38+V40</f>
        <v>75115.75</v>
      </c>
      <c r="C34" s="178"/>
      <c r="D34" s="162"/>
      <c r="E34" s="178"/>
      <c r="F34" s="162"/>
      <c r="G34" s="178" t="s">
        <v>180</v>
      </c>
      <c r="H34" s="178">
        <v>240.5</v>
      </c>
      <c r="I34" s="178"/>
      <c r="J34" s="162"/>
      <c r="K34" s="178" t="s">
        <v>138</v>
      </c>
      <c r="L34" s="162">
        <v>1407.75</v>
      </c>
      <c r="M34" s="178"/>
      <c r="N34" s="178"/>
      <c r="O34" s="178"/>
      <c r="P34" s="162"/>
      <c r="Q34" s="178" t="s">
        <v>193</v>
      </c>
      <c r="R34" s="178">
        <v>89</v>
      </c>
      <c r="S34" s="178"/>
      <c r="T34" s="162"/>
      <c r="U34" s="178" t="s">
        <v>182</v>
      </c>
      <c r="V34" s="164">
        <v>2000</v>
      </c>
    </row>
    <row r="35" spans="1:22" ht="21" x14ac:dyDescent="0.35">
      <c r="A35" s="401"/>
      <c r="B35" s="404"/>
      <c r="C35" s="181" t="s">
        <v>166</v>
      </c>
      <c r="D35" s="181">
        <v>2500</v>
      </c>
      <c r="E35" s="181" t="s">
        <v>101</v>
      </c>
      <c r="F35" s="181">
        <v>770.03</v>
      </c>
      <c r="G35" s="181"/>
      <c r="H35" s="157"/>
      <c r="I35" s="181"/>
      <c r="J35" s="157"/>
      <c r="K35" s="181"/>
      <c r="L35" s="157"/>
      <c r="M35" s="181" t="s">
        <v>207</v>
      </c>
      <c r="N35" s="181">
        <v>796</v>
      </c>
      <c r="O35" s="181"/>
      <c r="P35" s="157"/>
      <c r="Q35" s="181" t="s">
        <v>30</v>
      </c>
      <c r="R35" s="181">
        <v>400</v>
      </c>
      <c r="S35" s="181"/>
      <c r="T35" s="157"/>
      <c r="U35" s="222" t="s">
        <v>194</v>
      </c>
      <c r="V35" s="165"/>
    </row>
    <row r="36" spans="1:22" x14ac:dyDescent="0.35">
      <c r="A36" s="401"/>
      <c r="B36" s="404"/>
      <c r="C36" s="181"/>
      <c r="D36" s="181"/>
      <c r="E36" s="181" t="s">
        <v>81</v>
      </c>
      <c r="F36" s="157">
        <v>1949.5</v>
      </c>
      <c r="G36" s="181"/>
      <c r="H36" s="157"/>
      <c r="I36" s="181"/>
      <c r="J36" s="157"/>
      <c r="K36" s="181" t="s">
        <v>30</v>
      </c>
      <c r="L36" s="157">
        <v>300</v>
      </c>
      <c r="M36" s="181"/>
      <c r="N36" s="181"/>
      <c r="O36" s="181"/>
      <c r="P36" s="157"/>
      <c r="Q36" s="189"/>
      <c r="R36" s="189"/>
      <c r="S36" s="181" t="s">
        <v>81</v>
      </c>
      <c r="T36" s="157">
        <v>1949.5</v>
      </c>
      <c r="U36" s="222" t="s">
        <v>124</v>
      </c>
      <c r="V36" s="165"/>
    </row>
    <row r="37" spans="1:22" ht="21" x14ac:dyDescent="0.35">
      <c r="A37" s="401"/>
      <c r="B37" s="404"/>
      <c r="C37" s="181"/>
      <c r="D37" s="181"/>
      <c r="E37" s="181"/>
      <c r="F37" s="181"/>
      <c r="G37" s="181"/>
      <c r="H37" s="157"/>
      <c r="I37" s="181"/>
      <c r="J37" s="157"/>
      <c r="K37" s="159" t="s">
        <v>197</v>
      </c>
      <c r="L37" s="157">
        <v>1900</v>
      </c>
      <c r="M37" s="181"/>
      <c r="N37" s="181"/>
      <c r="O37" s="181"/>
      <c r="P37" s="157"/>
      <c r="Q37" s="181"/>
      <c r="R37" s="181"/>
      <c r="S37" s="181"/>
      <c r="T37" s="157"/>
      <c r="U37" s="222" t="s">
        <v>188</v>
      </c>
      <c r="V37" s="165"/>
    </row>
    <row r="38" spans="1:22" ht="21" x14ac:dyDescent="0.35">
      <c r="A38" s="401"/>
      <c r="B38" s="404"/>
      <c r="C38" s="181"/>
      <c r="D38" s="181"/>
      <c r="E38" s="181"/>
      <c r="F38" s="157"/>
      <c r="G38" s="204" t="s">
        <v>198</v>
      </c>
      <c r="H38" s="157">
        <v>3437</v>
      </c>
      <c r="I38" s="181"/>
      <c r="J38" s="157"/>
      <c r="K38" s="181"/>
      <c r="L38" s="157"/>
      <c r="M38" s="181"/>
      <c r="N38" s="181"/>
      <c r="O38" s="181"/>
      <c r="P38" s="181"/>
      <c r="Q38" s="181"/>
      <c r="R38" s="181"/>
      <c r="S38" s="181"/>
      <c r="T38" s="157"/>
      <c r="U38" s="222" t="s">
        <v>195</v>
      </c>
      <c r="V38" s="165"/>
    </row>
    <row r="39" spans="1:22" x14ac:dyDescent="0.35">
      <c r="A39" s="401"/>
      <c r="B39" s="404"/>
      <c r="C39" s="181"/>
      <c r="D39" s="181"/>
      <c r="E39" s="181"/>
      <c r="F39" s="157"/>
      <c r="G39" s="204"/>
      <c r="H39" s="157"/>
      <c r="I39" s="181"/>
      <c r="J39" s="157"/>
      <c r="K39" s="181"/>
      <c r="L39" s="157"/>
      <c r="M39" s="181"/>
      <c r="N39" s="181"/>
      <c r="O39" s="181"/>
      <c r="P39" s="181"/>
      <c r="Q39" s="181"/>
      <c r="R39" s="181"/>
      <c r="S39" s="181"/>
      <c r="T39" s="157"/>
      <c r="U39" s="222" t="s">
        <v>77</v>
      </c>
      <c r="V39" s="165">
        <v>5257.62</v>
      </c>
    </row>
    <row r="40" spans="1:22" x14ac:dyDescent="0.35">
      <c r="A40" s="401"/>
      <c r="B40" s="404"/>
      <c r="C40" s="181"/>
      <c r="D40" s="181"/>
      <c r="E40" s="181"/>
      <c r="F40" s="181"/>
      <c r="G40" s="205" t="s">
        <v>199</v>
      </c>
      <c r="H40" s="157">
        <v>3383</v>
      </c>
      <c r="I40" s="181"/>
      <c r="J40" s="181"/>
      <c r="K40" s="181"/>
      <c r="L40" s="157"/>
      <c r="M40" s="181"/>
      <c r="N40" s="181"/>
      <c r="O40" s="181"/>
      <c r="P40" s="181"/>
      <c r="Q40" s="181"/>
      <c r="R40" s="181"/>
      <c r="S40" s="181"/>
      <c r="T40" s="157"/>
      <c r="U40" s="222" t="s">
        <v>113</v>
      </c>
      <c r="V40" s="165"/>
    </row>
    <row r="41" spans="1:22" ht="15" thickBot="1" x14ac:dyDescent="0.4">
      <c r="A41" s="402"/>
      <c r="B41" s="405"/>
      <c r="C41" s="185"/>
      <c r="D41" s="185"/>
      <c r="E41" s="185"/>
      <c r="F41" s="185"/>
      <c r="G41" s="270" t="s">
        <v>200</v>
      </c>
      <c r="H41" s="167">
        <v>58000</v>
      </c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67"/>
      <c r="U41" s="224" t="s">
        <v>13</v>
      </c>
      <c r="V41" s="186"/>
    </row>
    <row r="42" spans="1:22" ht="21" x14ac:dyDescent="0.35">
      <c r="A42" s="406" t="s">
        <v>151</v>
      </c>
      <c r="B42" s="408">
        <f>D42+D44+F42+F44+H42+H44+J42+J44+L42+L44+N42+N44+P42+P44+R42+R44+T42+T44+V42+V44</f>
        <v>4987.3500000000004</v>
      </c>
      <c r="C42" s="159"/>
      <c r="D42" s="160"/>
      <c r="E42" s="159"/>
      <c r="F42" s="160"/>
      <c r="G42" s="204" t="s">
        <v>198</v>
      </c>
      <c r="H42" s="160"/>
      <c r="I42" s="159" t="s">
        <v>201</v>
      </c>
      <c r="J42" s="160">
        <v>827.35</v>
      </c>
      <c r="K42" s="159" t="s">
        <v>197</v>
      </c>
      <c r="L42" s="160">
        <v>1300</v>
      </c>
      <c r="M42" s="159"/>
      <c r="N42" s="160"/>
      <c r="O42" s="159"/>
      <c r="P42" s="160"/>
      <c r="Q42" s="159"/>
      <c r="R42" s="160"/>
      <c r="S42" s="159"/>
      <c r="T42" s="160"/>
      <c r="U42" s="159"/>
      <c r="V42" s="169"/>
    </row>
    <row r="43" spans="1:22" x14ac:dyDescent="0.35">
      <c r="A43" s="401"/>
      <c r="B43" s="409"/>
      <c r="C43" s="209"/>
      <c r="D43" s="210"/>
      <c r="E43" s="209"/>
      <c r="F43" s="210"/>
      <c r="G43" s="205" t="s">
        <v>199</v>
      </c>
      <c r="H43" s="210"/>
      <c r="I43" s="209"/>
      <c r="J43" s="210"/>
      <c r="K43" s="209"/>
      <c r="L43" s="210"/>
      <c r="M43" s="209"/>
      <c r="N43" s="210"/>
      <c r="O43" s="209"/>
      <c r="P43" s="210"/>
      <c r="Q43" s="209"/>
      <c r="R43" s="210"/>
      <c r="S43" s="209"/>
      <c r="T43" s="210"/>
      <c r="U43" s="209"/>
      <c r="V43" s="211"/>
    </row>
    <row r="44" spans="1:22" ht="15" thickBot="1" x14ac:dyDescent="0.4">
      <c r="A44" s="407"/>
      <c r="B44" s="410"/>
      <c r="C44" s="166"/>
      <c r="D44" s="167"/>
      <c r="E44" s="166"/>
      <c r="F44" s="167"/>
      <c r="G44" s="270" t="s">
        <v>200</v>
      </c>
      <c r="H44" s="167">
        <v>2860</v>
      </c>
      <c r="I44" s="166"/>
      <c r="J44" s="167"/>
      <c r="K44" s="166"/>
      <c r="L44" s="167"/>
      <c r="M44" s="166"/>
      <c r="N44" s="167"/>
      <c r="O44" s="166"/>
      <c r="P44" s="167"/>
      <c r="Q44" s="166"/>
      <c r="R44" s="167"/>
      <c r="S44" s="166"/>
      <c r="T44" s="167"/>
      <c r="U44" s="166"/>
      <c r="V44" s="168"/>
    </row>
    <row r="47" spans="1:22" x14ac:dyDescent="0.35">
      <c r="C47" s="220" t="s">
        <v>187</v>
      </c>
      <c r="D47" s="220"/>
      <c r="E47" s="220" t="s">
        <v>186</v>
      </c>
    </row>
    <row r="49" spans="3:5" x14ac:dyDescent="0.35">
      <c r="C49" s="220" t="s">
        <v>206</v>
      </c>
      <c r="D49" s="220"/>
      <c r="E49" s="220"/>
    </row>
  </sheetData>
  <mergeCells count="60">
    <mergeCell ref="A34:A41"/>
    <mergeCell ref="B34:B41"/>
    <mergeCell ref="A42:A44"/>
    <mergeCell ref="B42:B44"/>
    <mergeCell ref="O29:P29"/>
    <mergeCell ref="Q29:R29"/>
    <mergeCell ref="S29:T29"/>
    <mergeCell ref="U29:V29"/>
    <mergeCell ref="A30:A33"/>
    <mergeCell ref="B30:B33"/>
    <mergeCell ref="C29:D29"/>
    <mergeCell ref="E29:F29"/>
    <mergeCell ref="G29:H29"/>
    <mergeCell ref="I29:J29"/>
    <mergeCell ref="K29:L29"/>
    <mergeCell ref="M29:N29"/>
    <mergeCell ref="A25:A28"/>
    <mergeCell ref="B25:B28"/>
    <mergeCell ref="A29:B29"/>
    <mergeCell ref="A20:A24"/>
    <mergeCell ref="B20:B24"/>
    <mergeCell ref="Q15:R15"/>
    <mergeCell ref="S15:T15"/>
    <mergeCell ref="U15:V15"/>
    <mergeCell ref="A16:A19"/>
    <mergeCell ref="B16:B19"/>
    <mergeCell ref="E15:F15"/>
    <mergeCell ref="G15:H15"/>
    <mergeCell ref="I15:J15"/>
    <mergeCell ref="K15:L15"/>
    <mergeCell ref="M15:N15"/>
    <mergeCell ref="O15:P15"/>
    <mergeCell ref="C15:D15"/>
    <mergeCell ref="A7:A10"/>
    <mergeCell ref="B7:B10"/>
    <mergeCell ref="A11:A14"/>
    <mergeCell ref="B11:B14"/>
    <mergeCell ref="A15:B15"/>
    <mergeCell ref="O2:P2"/>
    <mergeCell ref="Q2:R2"/>
    <mergeCell ref="S2:T2"/>
    <mergeCell ref="U2:V2"/>
    <mergeCell ref="A3:A6"/>
    <mergeCell ref="B3:B6"/>
    <mergeCell ref="P1:Q1"/>
    <mergeCell ref="R1:S1"/>
    <mergeCell ref="T1:V1"/>
    <mergeCell ref="A2:B2"/>
    <mergeCell ref="C2:D2"/>
    <mergeCell ref="E2:F2"/>
    <mergeCell ref="G2:H2"/>
    <mergeCell ref="I2:J2"/>
    <mergeCell ref="K2:L2"/>
    <mergeCell ref="M2:N2"/>
    <mergeCell ref="A1:B1"/>
    <mergeCell ref="C1:D1"/>
    <mergeCell ref="F1:G1"/>
    <mergeCell ref="J1:K1"/>
    <mergeCell ref="L1:M1"/>
    <mergeCell ref="N1:O1"/>
  </mergeCells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F70"/>
  <sheetViews>
    <sheetView showGridLines="0" topLeftCell="B1" zoomScale="56" zoomScaleNormal="56" workbookViewId="0">
      <selection activeCell="R1" sqref="R1:T1"/>
    </sheetView>
  </sheetViews>
  <sheetFormatPr defaultRowHeight="14.5" x14ac:dyDescent="0.35"/>
  <cols>
    <col min="1" max="1" width="3.08984375" bestFit="1" customWidth="1"/>
    <col min="2" max="2" width="3.54296875" customWidth="1"/>
    <col min="3" max="19" width="12.08984375" customWidth="1"/>
    <col min="20" max="20" width="11.7265625" customWidth="1"/>
    <col min="21" max="21" width="12.08984375" customWidth="1"/>
  </cols>
  <sheetData>
    <row r="1" spans="1:58" ht="39.5" customHeight="1" x14ac:dyDescent="0.35">
      <c r="A1" s="495" t="s">
        <v>260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 t="s">
        <v>261</v>
      </c>
      <c r="O1" s="443"/>
      <c r="P1" s="443"/>
      <c r="Q1" s="443"/>
      <c r="R1" s="444">
        <v>42035</v>
      </c>
      <c r="S1" s="444"/>
      <c r="T1" s="444"/>
      <c r="U1" s="316" t="s">
        <v>262</v>
      </c>
    </row>
    <row r="2" spans="1:58" ht="19" customHeight="1" x14ac:dyDescent="0.35">
      <c r="A2" s="507"/>
      <c r="B2" s="508"/>
      <c r="C2" s="505" t="s">
        <v>43</v>
      </c>
      <c r="D2" s="505"/>
      <c r="E2" s="505"/>
      <c r="F2" s="505"/>
      <c r="G2" s="505"/>
      <c r="H2" s="505"/>
      <c r="I2" s="515" t="s">
        <v>213</v>
      </c>
      <c r="J2" s="515"/>
      <c r="K2" s="515"/>
      <c r="L2" s="515"/>
      <c r="M2" s="515"/>
      <c r="N2" s="515"/>
      <c r="O2" s="511" t="s">
        <v>216</v>
      </c>
      <c r="P2" s="511"/>
      <c r="Q2" s="511"/>
      <c r="R2" s="511"/>
      <c r="S2" s="511"/>
      <c r="T2" s="511"/>
      <c r="U2" s="512"/>
    </row>
    <row r="3" spans="1:58" ht="21" x14ac:dyDescent="0.35">
      <c r="A3" s="507"/>
      <c r="B3" s="508"/>
      <c r="C3" s="506" t="e">
        <f>C5+E5+G5</f>
        <v>#VALUE!</v>
      </c>
      <c r="D3" s="506"/>
      <c r="E3" s="506"/>
      <c r="F3" s="506"/>
      <c r="G3" s="506"/>
      <c r="H3" s="506"/>
      <c r="I3" s="506">
        <f>I5+K5+M5</f>
        <v>30114.47</v>
      </c>
      <c r="J3" s="506"/>
      <c r="K3" s="506"/>
      <c r="L3" s="506"/>
      <c r="M3" s="506"/>
      <c r="N3" s="506"/>
      <c r="O3" s="513" t="s">
        <v>214</v>
      </c>
      <c r="P3" s="514"/>
      <c r="Q3" s="514" t="s">
        <v>215</v>
      </c>
      <c r="R3" s="514"/>
      <c r="S3" s="518" t="s">
        <v>217</v>
      </c>
      <c r="T3" s="519"/>
      <c r="U3" s="522"/>
    </row>
    <row r="4" spans="1:58" ht="19" customHeight="1" x14ac:dyDescent="0.35">
      <c r="A4" s="507"/>
      <c r="B4" s="508"/>
      <c r="C4" s="503" t="s">
        <v>211</v>
      </c>
      <c r="D4" s="503"/>
      <c r="E4" s="503" t="s">
        <v>212</v>
      </c>
      <c r="F4" s="503"/>
      <c r="G4" s="503" t="s">
        <v>210</v>
      </c>
      <c r="H4" s="503"/>
      <c r="I4" s="503" t="s">
        <v>211</v>
      </c>
      <c r="J4" s="503"/>
      <c r="K4" s="503" t="s">
        <v>212</v>
      </c>
      <c r="L4" s="503"/>
      <c r="M4" s="503" t="s">
        <v>210</v>
      </c>
      <c r="N4" s="503"/>
      <c r="O4" s="513"/>
      <c r="P4" s="514"/>
      <c r="Q4" s="514"/>
      <c r="R4" s="514"/>
      <c r="S4" s="520"/>
      <c r="T4" s="521"/>
      <c r="U4" s="522"/>
    </row>
    <row r="5" spans="1:58" ht="19" thickBot="1" x14ac:dyDescent="0.4">
      <c r="A5" s="509"/>
      <c r="B5" s="510"/>
      <c r="C5" s="504">
        <f>B7+B19+B33</f>
        <v>296274.96999999997</v>
      </c>
      <c r="D5" s="504"/>
      <c r="E5" s="504" t="e">
        <f>B11+B19+E33</f>
        <v>#VALUE!</v>
      </c>
      <c r="F5" s="504"/>
      <c r="G5" s="504">
        <f>B28+B41</f>
        <v>1824</v>
      </c>
      <c r="H5" s="504"/>
      <c r="I5" s="504">
        <v>0</v>
      </c>
      <c r="J5" s="504"/>
      <c r="K5" s="504">
        <v>30114.47</v>
      </c>
      <c r="L5" s="504"/>
      <c r="M5" s="504">
        <v>0</v>
      </c>
      <c r="N5" s="504"/>
      <c r="O5" s="516" t="e">
        <f>I3-C3</f>
        <v>#VALUE!</v>
      </c>
      <c r="P5" s="517"/>
      <c r="Q5" s="523">
        <v>0.3</v>
      </c>
      <c r="R5" s="524"/>
      <c r="S5" s="523" t="e">
        <f>O5/I3</f>
        <v>#VALUE!</v>
      </c>
      <c r="T5" s="524"/>
      <c r="U5" s="293"/>
    </row>
    <row r="6" spans="1:58" ht="20.5" customHeight="1" thickBot="1" x14ac:dyDescent="0.4">
      <c r="A6" s="488" t="s">
        <v>277</v>
      </c>
      <c r="B6" s="489"/>
      <c r="C6" s="497">
        <v>1</v>
      </c>
      <c r="D6" s="497"/>
      <c r="E6" s="497">
        <v>2</v>
      </c>
      <c r="F6" s="497"/>
      <c r="G6" s="497">
        <v>3</v>
      </c>
      <c r="H6" s="497"/>
      <c r="I6" s="497">
        <v>4</v>
      </c>
      <c r="J6" s="497"/>
      <c r="K6" s="497">
        <v>5</v>
      </c>
      <c r="L6" s="497"/>
      <c r="M6" s="497">
        <v>6</v>
      </c>
      <c r="N6" s="497"/>
      <c r="O6" s="496">
        <v>7</v>
      </c>
      <c r="P6" s="496"/>
      <c r="Q6" s="496">
        <v>8</v>
      </c>
      <c r="R6" s="496"/>
      <c r="S6" s="496">
        <v>9</v>
      </c>
      <c r="T6" s="496"/>
      <c r="U6" s="311"/>
      <c r="V6" s="284"/>
      <c r="AO6" s="284"/>
      <c r="AP6" s="284"/>
      <c r="AQ6" s="284"/>
      <c r="AR6" s="284"/>
      <c r="AS6" s="284"/>
      <c r="AT6" s="284"/>
      <c r="AU6" s="284"/>
      <c r="AV6" s="284"/>
      <c r="AW6" s="284"/>
      <c r="AX6" s="284"/>
      <c r="AY6" s="284"/>
      <c r="AZ6" s="284"/>
      <c r="BA6" s="284"/>
      <c r="BB6" s="284"/>
      <c r="BC6" s="284"/>
      <c r="BD6" s="284"/>
      <c r="BE6" s="284"/>
      <c r="BF6" s="284"/>
    </row>
    <row r="7" spans="1:58" s="283" customFormat="1" ht="29" customHeight="1" x14ac:dyDescent="0.35">
      <c r="A7" s="498" t="s">
        <v>0</v>
      </c>
      <c r="B7" s="501">
        <f>D7+D8+D9+D10+F7+F8+F9+F10+H7+H8+H9+H10+J7+J8+J8+J9+J10+L7+L8+L9+L10+N7+N8+N9+N10+P7+P8+P9+P10+R7+R8+R9+R10+T7+T8+T9+T10+U7+U8+U9+U10</f>
        <v>188523.34</v>
      </c>
      <c r="C7" s="317" t="s">
        <v>264</v>
      </c>
      <c r="D7" s="318">
        <f>3280.76+4200+2300</f>
        <v>9780.76</v>
      </c>
      <c r="E7" s="317"/>
      <c r="F7" s="318"/>
      <c r="G7" s="317"/>
      <c r="H7" s="318"/>
      <c r="I7" s="317"/>
      <c r="J7" s="318"/>
      <c r="K7" s="317" t="s">
        <v>263</v>
      </c>
      <c r="L7" s="318">
        <v>1711.58</v>
      </c>
      <c r="M7" s="317" t="s">
        <v>281</v>
      </c>
      <c r="N7" s="318">
        <v>150000</v>
      </c>
      <c r="O7" s="317" t="s">
        <v>282</v>
      </c>
      <c r="P7" s="318">
        <v>925</v>
      </c>
      <c r="Q7" s="317"/>
      <c r="R7" s="318"/>
      <c r="S7" s="317"/>
      <c r="T7" s="318"/>
      <c r="U7" s="319"/>
      <c r="V7" s="285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 s="286"/>
      <c r="AP7" s="286"/>
      <c r="AQ7" s="286"/>
      <c r="AR7" s="286"/>
      <c r="AS7" s="286"/>
      <c r="AT7" s="286"/>
      <c r="AU7" s="286"/>
      <c r="AV7" s="286"/>
      <c r="AW7" s="286"/>
      <c r="AX7" s="286"/>
      <c r="AY7" s="286"/>
      <c r="AZ7" s="286"/>
      <c r="BA7" s="286"/>
      <c r="BB7" s="286"/>
      <c r="BC7" s="286"/>
      <c r="BD7" s="286"/>
      <c r="BE7" s="286"/>
      <c r="BF7" s="286"/>
    </row>
    <row r="8" spans="1:58" ht="29" customHeight="1" x14ac:dyDescent="0.35">
      <c r="A8" s="499"/>
      <c r="B8" s="481"/>
      <c r="C8" s="317" t="s">
        <v>273</v>
      </c>
      <c r="D8" s="320">
        <v>4166</v>
      </c>
      <c r="E8" s="317"/>
      <c r="F8" s="318"/>
      <c r="G8" s="317"/>
      <c r="H8" s="318"/>
      <c r="I8" s="317"/>
      <c r="J8" s="318"/>
      <c r="K8" s="317" t="s">
        <v>284</v>
      </c>
      <c r="L8" s="318">
        <v>3940</v>
      </c>
      <c r="M8" s="317"/>
      <c r="N8" s="318"/>
      <c r="O8" s="317" t="s">
        <v>68</v>
      </c>
      <c r="P8" s="318">
        <v>18000</v>
      </c>
      <c r="Q8" s="317"/>
      <c r="R8" s="318"/>
      <c r="S8" s="317"/>
      <c r="T8" s="318"/>
      <c r="U8" s="319"/>
      <c r="V8" s="284"/>
      <c r="AO8" s="284"/>
      <c r="AP8" s="284"/>
      <c r="AQ8" s="284"/>
      <c r="AR8" s="284"/>
      <c r="AS8" s="284"/>
      <c r="AT8" s="284"/>
      <c r="AU8" s="284"/>
      <c r="AV8" s="284"/>
      <c r="AW8" s="284"/>
      <c r="AX8" s="284"/>
      <c r="AY8" s="284"/>
      <c r="AZ8" s="284"/>
      <c r="BA8" s="284"/>
      <c r="BB8" s="284"/>
      <c r="BC8" s="284"/>
      <c r="BD8" s="284"/>
      <c r="BE8" s="284"/>
      <c r="BF8" s="284"/>
    </row>
    <row r="9" spans="1:58" ht="29" customHeight="1" x14ac:dyDescent="0.35">
      <c r="A9" s="499"/>
      <c r="B9" s="481"/>
      <c r="C9" s="317"/>
      <c r="D9" s="318"/>
      <c r="E9" s="317"/>
      <c r="F9" s="318"/>
      <c r="G9" s="317"/>
      <c r="H9" s="318"/>
      <c r="I9" s="317"/>
      <c r="J9" s="318"/>
      <c r="K9" s="317"/>
      <c r="L9" s="318"/>
      <c r="M9" s="317"/>
      <c r="N9" s="318"/>
      <c r="O9" s="317"/>
      <c r="P9" s="318"/>
      <c r="Q9" s="317"/>
      <c r="R9" s="318"/>
      <c r="S9" s="317"/>
      <c r="T9" s="318"/>
      <c r="U9" s="319"/>
    </row>
    <row r="10" spans="1:58" ht="29" customHeight="1" thickBot="1" x14ac:dyDescent="0.4">
      <c r="A10" s="500"/>
      <c r="B10" s="502"/>
      <c r="C10" s="317"/>
      <c r="D10" s="318"/>
      <c r="E10" s="317"/>
      <c r="F10" s="318"/>
      <c r="G10" s="317"/>
      <c r="H10" s="318"/>
      <c r="I10" s="317"/>
      <c r="J10" s="318"/>
      <c r="K10" s="317"/>
      <c r="L10" s="318"/>
      <c r="M10" s="317"/>
      <c r="N10" s="318"/>
      <c r="O10" s="317"/>
      <c r="P10" s="318"/>
      <c r="Q10" s="317"/>
      <c r="R10" s="318"/>
      <c r="S10" s="317"/>
      <c r="T10" s="318"/>
      <c r="U10" s="319"/>
    </row>
    <row r="11" spans="1:58" ht="29" customHeight="1" x14ac:dyDescent="0.35">
      <c r="A11" s="490" t="s">
        <v>1</v>
      </c>
      <c r="B11" s="501">
        <f>D11+D12+D13+D14+F11+F12+F13+F14+H11+H12+H13+H14+J11+J12+J12+J13+J14+L11+L12+L13+L14+N11+N12+N13+N14+P11+P12+P13+P14+R11+R12+R13+R14+T11+T12+T13+T14+U11+U12</f>
        <v>25357.239999999998</v>
      </c>
      <c r="C11" s="321"/>
      <c r="D11" s="322"/>
      <c r="E11" s="321" t="s">
        <v>70</v>
      </c>
      <c r="F11" s="322">
        <v>1072</v>
      </c>
      <c r="G11" s="321"/>
      <c r="H11" s="322"/>
      <c r="I11" s="321"/>
      <c r="J11" s="322"/>
      <c r="K11" s="317" t="s">
        <v>263</v>
      </c>
      <c r="L11" s="322">
        <f>2430.18+2321.3</f>
        <v>4751.4799999999996</v>
      </c>
      <c r="M11" s="321"/>
      <c r="N11" s="322"/>
      <c r="O11" s="321" t="s">
        <v>285</v>
      </c>
      <c r="P11" s="322">
        <v>14000</v>
      </c>
      <c r="Q11" s="321"/>
      <c r="R11" s="322"/>
      <c r="S11" s="321" t="s">
        <v>81</v>
      </c>
      <c r="T11" s="322">
        <v>2050</v>
      </c>
      <c r="U11" s="323"/>
    </row>
    <row r="12" spans="1:58" ht="29" customHeight="1" x14ac:dyDescent="0.35">
      <c r="A12" s="491"/>
      <c r="B12" s="481"/>
      <c r="C12" s="321"/>
      <c r="D12" s="322"/>
      <c r="E12" s="321" t="s">
        <v>81</v>
      </c>
      <c r="F12" s="322">
        <v>2050</v>
      </c>
      <c r="G12" s="321"/>
      <c r="H12" s="322"/>
      <c r="I12" s="321"/>
      <c r="J12" s="322"/>
      <c r="K12" s="321" t="s">
        <v>70</v>
      </c>
      <c r="L12" s="322">
        <v>448.76</v>
      </c>
      <c r="M12" s="321"/>
      <c r="N12" s="322"/>
      <c r="O12" s="321" t="s">
        <v>68</v>
      </c>
      <c r="P12" s="322"/>
      <c r="Q12" s="321"/>
      <c r="R12" s="322"/>
      <c r="S12" s="321"/>
      <c r="T12" s="322"/>
      <c r="U12" s="323"/>
    </row>
    <row r="13" spans="1:58" ht="29" customHeight="1" x14ac:dyDescent="0.35">
      <c r="A13" s="491"/>
      <c r="B13" s="481"/>
      <c r="C13" s="321"/>
      <c r="D13" s="322"/>
      <c r="E13" s="321"/>
      <c r="F13" s="322"/>
      <c r="G13" s="321"/>
      <c r="H13" s="322"/>
      <c r="I13" s="321"/>
      <c r="J13" s="322"/>
      <c r="K13" s="321" t="s">
        <v>286</v>
      </c>
      <c r="L13" s="322">
        <v>985</v>
      </c>
      <c r="M13" s="321"/>
      <c r="N13" s="322"/>
      <c r="O13" s="321"/>
      <c r="P13" s="322"/>
      <c r="Q13" s="321"/>
      <c r="R13" s="322"/>
      <c r="S13" s="321"/>
      <c r="T13" s="322"/>
      <c r="U13" s="323"/>
    </row>
    <row r="14" spans="1:58" ht="29" customHeight="1" thickBot="1" x14ac:dyDescent="0.4">
      <c r="A14" s="491"/>
      <c r="B14" s="502"/>
      <c r="C14" s="321"/>
      <c r="D14" s="322"/>
      <c r="E14" s="321"/>
      <c r="F14" s="322"/>
      <c r="G14" s="321"/>
      <c r="H14" s="322"/>
      <c r="I14" s="321"/>
      <c r="J14" s="322"/>
      <c r="K14" s="321"/>
      <c r="L14" s="322"/>
      <c r="M14" s="321"/>
      <c r="N14" s="322"/>
      <c r="O14" s="321"/>
      <c r="P14" s="322"/>
      <c r="Q14" s="321"/>
      <c r="R14" s="322"/>
      <c r="S14" s="321"/>
      <c r="T14" s="322"/>
      <c r="U14" s="323"/>
    </row>
    <row r="15" spans="1:58" ht="29" customHeight="1" x14ac:dyDescent="0.35">
      <c r="A15" s="490" t="s">
        <v>210</v>
      </c>
      <c r="B15" s="492">
        <f>D15+D17+F15+F17+H15+H17+J15+J17+L15+L17+N15+N17+P15+P17+R15+R17+T15+T17+U15+U17</f>
        <v>0</v>
      </c>
      <c r="C15" s="317"/>
      <c r="D15" s="318"/>
      <c r="E15" s="317"/>
      <c r="F15" s="318"/>
      <c r="G15" s="317"/>
      <c r="H15" s="318"/>
      <c r="I15" s="317"/>
      <c r="J15" s="318"/>
      <c r="K15" s="317"/>
      <c r="L15" s="318"/>
      <c r="M15" s="317"/>
      <c r="N15" s="318"/>
      <c r="O15" s="317"/>
      <c r="P15" s="318"/>
      <c r="Q15" s="317"/>
      <c r="R15" s="318"/>
      <c r="S15" s="317"/>
      <c r="T15" s="318"/>
      <c r="U15" s="319"/>
    </row>
    <row r="16" spans="1:58" ht="29" customHeight="1" x14ac:dyDescent="0.35">
      <c r="A16" s="491"/>
      <c r="B16" s="493"/>
      <c r="C16" s="317"/>
      <c r="D16" s="318"/>
      <c r="E16" s="317"/>
      <c r="F16" s="318"/>
      <c r="G16" s="317"/>
      <c r="H16" s="318"/>
      <c r="I16" s="317"/>
      <c r="J16" s="318"/>
      <c r="K16" s="317"/>
      <c r="L16" s="318"/>
      <c r="M16" s="317"/>
      <c r="N16" s="318"/>
      <c r="O16" s="317"/>
      <c r="P16" s="318"/>
      <c r="Q16" s="317"/>
      <c r="R16" s="318"/>
      <c r="S16" s="317"/>
      <c r="T16" s="318"/>
      <c r="U16" s="319"/>
    </row>
    <row r="17" spans="1:21" ht="29" customHeight="1" thickBot="1" x14ac:dyDescent="0.4">
      <c r="A17" s="491"/>
      <c r="B17" s="494"/>
      <c r="C17" s="317"/>
      <c r="D17" s="318"/>
      <c r="E17" s="317"/>
      <c r="F17" s="318"/>
      <c r="G17" s="317"/>
      <c r="H17" s="318"/>
      <c r="I17" s="317"/>
      <c r="J17" s="318"/>
      <c r="K17" s="317"/>
      <c r="L17" s="318"/>
      <c r="M17" s="317"/>
      <c r="N17" s="318"/>
      <c r="O17" s="317"/>
      <c r="P17" s="318"/>
      <c r="Q17" s="317"/>
      <c r="R17" s="318"/>
      <c r="S17" s="317"/>
      <c r="T17" s="318"/>
      <c r="U17" s="319"/>
    </row>
    <row r="18" spans="1:21" ht="29" customHeight="1" thickBot="1" x14ac:dyDescent="0.4">
      <c r="A18" s="488" t="s">
        <v>277</v>
      </c>
      <c r="B18" s="489"/>
      <c r="C18" s="483">
        <v>10</v>
      </c>
      <c r="D18" s="483"/>
      <c r="E18" s="483">
        <v>11</v>
      </c>
      <c r="F18" s="483"/>
      <c r="G18" s="483">
        <v>12</v>
      </c>
      <c r="H18" s="483"/>
      <c r="I18" s="483">
        <v>13</v>
      </c>
      <c r="J18" s="483"/>
      <c r="K18" s="483">
        <v>14</v>
      </c>
      <c r="L18" s="483"/>
      <c r="M18" s="483">
        <v>15</v>
      </c>
      <c r="N18" s="483"/>
      <c r="O18" s="483">
        <v>16</v>
      </c>
      <c r="P18" s="483"/>
      <c r="Q18" s="483">
        <v>17</v>
      </c>
      <c r="R18" s="483"/>
      <c r="S18" s="483">
        <v>18</v>
      </c>
      <c r="T18" s="483"/>
      <c r="U18" s="312"/>
    </row>
    <row r="19" spans="1:21" ht="29" customHeight="1" x14ac:dyDescent="0.35">
      <c r="A19" s="484" t="s">
        <v>0</v>
      </c>
      <c r="B19" s="480">
        <f>D19+D20+D21+D22+F19+F20+F21+F22+H19+H20+H21+H22+J19+J20+J21+J22+L19+L20+L21+L22+N19+N20+N21+N22+P19+P20+P21+P22+R19+R20+R21+R22+T19+T20+T21+T22+U19+U20+U21+U22</f>
        <v>11776.6</v>
      </c>
      <c r="C19" s="325" t="s">
        <v>275</v>
      </c>
      <c r="D19" s="326">
        <v>604</v>
      </c>
      <c r="E19" s="325" t="s">
        <v>283</v>
      </c>
      <c r="F19" s="326">
        <v>6000</v>
      </c>
      <c r="G19" s="325"/>
      <c r="H19" s="326"/>
      <c r="I19" s="325"/>
      <c r="J19" s="326"/>
      <c r="K19" s="325"/>
      <c r="L19" s="326"/>
      <c r="M19" s="325" t="s">
        <v>265</v>
      </c>
      <c r="N19" s="326">
        <v>2124.6</v>
      </c>
      <c r="O19" s="325"/>
      <c r="P19" s="326"/>
      <c r="Q19" s="325" t="s">
        <v>166</v>
      </c>
      <c r="R19" s="326">
        <v>968</v>
      </c>
      <c r="S19" s="325"/>
      <c r="T19" s="326"/>
      <c r="U19" s="327"/>
    </row>
    <row r="20" spans="1:21" ht="29" customHeight="1" x14ac:dyDescent="0.35">
      <c r="A20" s="485"/>
      <c r="B20" s="481"/>
      <c r="C20" s="325" t="s">
        <v>274</v>
      </c>
      <c r="D20" s="326">
        <v>230</v>
      </c>
      <c r="E20" s="325"/>
      <c r="F20" s="326"/>
      <c r="G20" s="325"/>
      <c r="H20" s="326"/>
      <c r="I20" s="325"/>
      <c r="J20" s="326"/>
      <c r="K20" s="325"/>
      <c r="L20" s="326"/>
      <c r="M20" s="325"/>
      <c r="N20" s="326"/>
      <c r="O20" s="325"/>
      <c r="P20" s="326"/>
      <c r="Q20" s="325"/>
      <c r="R20" s="326"/>
      <c r="S20" s="325"/>
      <c r="T20" s="326"/>
      <c r="U20" s="327"/>
    </row>
    <row r="21" spans="1:21" ht="29" customHeight="1" x14ac:dyDescent="0.35">
      <c r="A21" s="486"/>
      <c r="B21" s="481"/>
      <c r="C21" s="325" t="s">
        <v>4</v>
      </c>
      <c r="D21" s="326">
        <v>1850</v>
      </c>
      <c r="E21" s="325"/>
      <c r="F21" s="326"/>
      <c r="G21" s="325"/>
      <c r="H21" s="326"/>
      <c r="I21" s="325"/>
      <c r="J21" s="326"/>
      <c r="K21" s="325"/>
      <c r="L21" s="326"/>
      <c r="M21" s="325"/>
      <c r="N21" s="326"/>
      <c r="O21" s="325"/>
      <c r="P21" s="326"/>
      <c r="Q21" s="325"/>
      <c r="R21" s="326"/>
      <c r="S21" s="325"/>
      <c r="T21" s="326"/>
      <c r="U21" s="327"/>
    </row>
    <row r="22" spans="1:21" ht="29" customHeight="1" thickBot="1" x14ac:dyDescent="0.4">
      <c r="A22" s="487"/>
      <c r="B22" s="482"/>
      <c r="C22" s="325"/>
      <c r="D22" s="326"/>
      <c r="E22" s="325"/>
      <c r="F22" s="326"/>
      <c r="G22" s="325"/>
      <c r="H22" s="326"/>
      <c r="I22" s="325"/>
      <c r="J22" s="326"/>
      <c r="K22" s="325"/>
      <c r="L22" s="326"/>
      <c r="M22" s="325"/>
      <c r="N22" s="326"/>
      <c r="O22" s="325"/>
      <c r="P22" s="326"/>
      <c r="Q22" s="325"/>
      <c r="R22" s="326"/>
      <c r="S22" s="325"/>
      <c r="T22" s="326"/>
      <c r="U22" s="327"/>
    </row>
    <row r="23" spans="1:21" ht="29" customHeight="1" x14ac:dyDescent="0.35">
      <c r="A23" s="477" t="s">
        <v>1</v>
      </c>
      <c r="B23" s="480">
        <f>D23+D24+D25+D27+F23+F24+F25+F27+H23+H24+H25+H27+J23+J24+J25+J27+L23+L24+L25+L27+N23+N24+N25+N27+P23+P24+P25+P27+R23+R24+R25+R27+T23+T24+T25+T27+U23+U24+U25+U27</f>
        <v>21018.25</v>
      </c>
      <c r="C23" s="328" t="s">
        <v>72</v>
      </c>
      <c r="D23" s="329">
        <v>250</v>
      </c>
      <c r="E23" s="324" t="s">
        <v>20</v>
      </c>
      <c r="F23" s="329">
        <v>1281</v>
      </c>
      <c r="G23" s="328" t="s">
        <v>287</v>
      </c>
      <c r="H23" s="329">
        <v>1195</v>
      </c>
      <c r="I23" s="328"/>
      <c r="J23" s="329"/>
      <c r="K23" s="324" t="s">
        <v>192</v>
      </c>
      <c r="L23" s="329">
        <v>600</v>
      </c>
      <c r="M23" s="328"/>
      <c r="N23" s="329"/>
      <c r="O23" s="328"/>
      <c r="P23" s="329"/>
      <c r="Q23" s="328" t="s">
        <v>289</v>
      </c>
      <c r="R23" s="329">
        <v>600</v>
      </c>
      <c r="S23" s="328"/>
      <c r="T23" s="329"/>
      <c r="U23" s="330"/>
    </row>
    <row r="24" spans="1:21" ht="29" customHeight="1" x14ac:dyDescent="0.35">
      <c r="A24" s="478"/>
      <c r="B24" s="481"/>
      <c r="C24" s="328" t="s">
        <v>265</v>
      </c>
      <c r="D24" s="329">
        <v>2240</v>
      </c>
      <c r="E24" s="328"/>
      <c r="F24" s="329"/>
      <c r="G24" s="328"/>
      <c r="H24" s="329"/>
      <c r="I24" s="328"/>
      <c r="J24" s="329"/>
      <c r="K24" s="328"/>
      <c r="L24" s="329"/>
      <c r="M24" s="328"/>
      <c r="N24" s="329"/>
      <c r="O24" s="328"/>
      <c r="P24" s="329"/>
      <c r="Q24" s="348" t="s">
        <v>82</v>
      </c>
      <c r="R24" s="329">
        <v>14000</v>
      </c>
      <c r="S24" s="328"/>
      <c r="T24" s="329"/>
      <c r="U24" s="330"/>
    </row>
    <row r="25" spans="1:21" ht="29" customHeight="1" x14ac:dyDescent="0.35">
      <c r="A25" s="478"/>
      <c r="B25" s="481"/>
      <c r="C25" s="328" t="s">
        <v>70</v>
      </c>
      <c r="D25" s="329">
        <v>636.92999999999995</v>
      </c>
      <c r="E25" s="328"/>
      <c r="F25" s="329"/>
      <c r="G25" s="328"/>
      <c r="H25" s="329"/>
      <c r="I25" s="328"/>
      <c r="J25" s="329"/>
      <c r="K25" s="324" t="s">
        <v>288</v>
      </c>
      <c r="L25" s="329">
        <v>215.32</v>
      </c>
      <c r="M25" s="328"/>
      <c r="N25" s="329"/>
      <c r="O25" s="328"/>
      <c r="P25" s="329"/>
      <c r="Q25" s="328"/>
      <c r="R25" s="329"/>
      <c r="S25" s="328"/>
      <c r="T25" s="329"/>
      <c r="U25" s="330"/>
    </row>
    <row r="26" spans="1:21" ht="29" customHeight="1" x14ac:dyDescent="0.35">
      <c r="A26" s="478"/>
      <c r="B26" s="481"/>
      <c r="C26" s="328"/>
      <c r="D26" s="329"/>
      <c r="E26" s="328"/>
      <c r="F26" s="329"/>
      <c r="G26" s="328"/>
      <c r="H26" s="329"/>
      <c r="I26" s="328"/>
      <c r="J26" s="329"/>
      <c r="K26" s="328"/>
      <c r="L26" s="329"/>
      <c r="M26" s="328"/>
      <c r="N26" s="329"/>
      <c r="O26" s="328"/>
      <c r="P26" s="329"/>
      <c r="Q26" s="328"/>
      <c r="R26" s="329"/>
      <c r="S26" s="328"/>
      <c r="T26" s="329"/>
      <c r="U26" s="330"/>
    </row>
    <row r="27" spans="1:21" ht="29" customHeight="1" thickBot="1" x14ac:dyDescent="0.4">
      <c r="A27" s="479"/>
      <c r="B27" s="482"/>
      <c r="C27" s="328"/>
      <c r="D27" s="329"/>
      <c r="E27" s="328"/>
      <c r="F27" s="329"/>
      <c r="G27" s="328"/>
      <c r="H27" s="329"/>
      <c r="I27" s="328"/>
      <c r="J27" s="329"/>
      <c r="K27" s="328"/>
      <c r="L27" s="329"/>
      <c r="M27" s="328"/>
      <c r="N27" s="329"/>
      <c r="O27" s="328"/>
      <c r="P27" s="329"/>
      <c r="Q27" s="328"/>
      <c r="R27" s="329"/>
      <c r="S27" s="328"/>
      <c r="T27" s="329"/>
      <c r="U27" s="330"/>
    </row>
    <row r="28" spans="1:21" ht="29" customHeight="1" x14ac:dyDescent="0.35">
      <c r="A28" s="490" t="s">
        <v>210</v>
      </c>
      <c r="B28" s="501">
        <f>D28+D29+D30+D31+F28+F29+F30+F31+H28+H29+H30+H31+J28+J29+J30+J31+L28+L29+L30+L31+N28+N29+N30+N31+P28+P29+P30+P31+R28+R29+R30+R31+T28+T29+T30+T31+U28+U29+U30+U31</f>
        <v>476</v>
      </c>
      <c r="C28" s="325" t="s">
        <v>274</v>
      </c>
      <c r="D28" s="331">
        <v>230</v>
      </c>
      <c r="E28" s="332"/>
      <c r="F28" s="331"/>
      <c r="G28" s="332"/>
      <c r="H28" s="331"/>
      <c r="I28" s="332"/>
      <c r="J28" s="331"/>
      <c r="K28" s="332"/>
      <c r="L28" s="331"/>
      <c r="M28" s="332"/>
      <c r="N28" s="331"/>
      <c r="O28" s="332"/>
      <c r="P28" s="331"/>
      <c r="Q28" s="332"/>
      <c r="R28" s="331"/>
      <c r="S28" s="332"/>
      <c r="T28" s="331"/>
      <c r="U28" s="333"/>
    </row>
    <row r="29" spans="1:21" ht="29" customHeight="1" x14ac:dyDescent="0.35">
      <c r="A29" s="491"/>
      <c r="B29" s="481"/>
      <c r="C29" s="332" t="s">
        <v>144</v>
      </c>
      <c r="D29" s="331">
        <v>246</v>
      </c>
      <c r="E29" s="332"/>
      <c r="F29" s="331"/>
      <c r="G29" s="332"/>
      <c r="H29" s="331"/>
      <c r="I29" s="332"/>
      <c r="J29" s="331"/>
      <c r="K29" s="332"/>
      <c r="L29" s="331"/>
      <c r="M29" s="332"/>
      <c r="N29" s="331"/>
      <c r="O29" s="332"/>
      <c r="P29" s="331"/>
      <c r="Q29" s="332"/>
      <c r="R29" s="331"/>
      <c r="S29" s="332"/>
      <c r="T29" s="331"/>
      <c r="U29" s="333"/>
    </row>
    <row r="30" spans="1:21" ht="29" customHeight="1" x14ac:dyDescent="0.35">
      <c r="A30" s="491"/>
      <c r="B30" s="481"/>
      <c r="C30" s="332"/>
      <c r="D30" s="331"/>
      <c r="E30" s="332"/>
      <c r="F30" s="331"/>
      <c r="G30" s="332"/>
      <c r="H30" s="331"/>
      <c r="I30" s="332"/>
      <c r="J30" s="331"/>
      <c r="K30" s="332"/>
      <c r="L30" s="331"/>
      <c r="M30" s="332"/>
      <c r="N30" s="331"/>
      <c r="O30" s="332"/>
      <c r="P30" s="331"/>
      <c r="Q30" s="332"/>
      <c r="R30" s="331"/>
      <c r="S30" s="332"/>
      <c r="T30" s="331"/>
      <c r="U30" s="333"/>
    </row>
    <row r="31" spans="1:21" ht="29" customHeight="1" thickBot="1" x14ac:dyDescent="0.4">
      <c r="A31" s="491"/>
      <c r="B31" s="502"/>
      <c r="C31" s="332"/>
      <c r="D31" s="331"/>
      <c r="E31" s="332"/>
      <c r="F31" s="331"/>
      <c r="G31" s="332"/>
      <c r="H31" s="331"/>
      <c r="I31" s="332"/>
      <c r="J31" s="331"/>
      <c r="K31" s="332"/>
      <c r="L31" s="331"/>
      <c r="M31" s="332"/>
      <c r="N31" s="331"/>
      <c r="O31" s="332"/>
      <c r="P31" s="331"/>
      <c r="Q31" s="332"/>
      <c r="R31" s="331"/>
      <c r="S31" s="332"/>
      <c r="T31" s="331"/>
      <c r="U31" s="333"/>
    </row>
    <row r="32" spans="1:21" ht="29" customHeight="1" thickBot="1" x14ac:dyDescent="0.4">
      <c r="A32" s="488" t="s">
        <v>277</v>
      </c>
      <c r="B32" s="489"/>
      <c r="C32" s="483">
        <v>19</v>
      </c>
      <c r="D32" s="483"/>
      <c r="E32" s="483">
        <v>20</v>
      </c>
      <c r="F32" s="483"/>
      <c r="G32" s="483">
        <v>21</v>
      </c>
      <c r="H32" s="483"/>
      <c r="I32" s="483">
        <v>22</v>
      </c>
      <c r="J32" s="483"/>
      <c r="K32" s="483">
        <v>23</v>
      </c>
      <c r="L32" s="483"/>
      <c r="M32" s="483">
        <v>24</v>
      </c>
      <c r="N32" s="483"/>
      <c r="O32" s="483">
        <v>25</v>
      </c>
      <c r="P32" s="483"/>
      <c r="Q32" s="483">
        <v>26</v>
      </c>
      <c r="R32" s="483"/>
      <c r="S32" s="483" t="s">
        <v>268</v>
      </c>
      <c r="T32" s="483"/>
      <c r="U32" s="312"/>
    </row>
    <row r="33" spans="1:22" ht="29" customHeight="1" x14ac:dyDescent="0.35">
      <c r="A33" s="477" t="s">
        <v>0</v>
      </c>
      <c r="B33" s="501">
        <f>D33+D35+D36+F33+F35+F36+H34+H35+H36+J33+J35+J36+L33+L35+L36+N33+N35+N36+P33+P35+P36+R33+R35+R36+T33+T35+T36</f>
        <v>95975.03</v>
      </c>
      <c r="C33" s="335"/>
      <c r="D33" s="336"/>
      <c r="E33" s="335" t="s">
        <v>67</v>
      </c>
      <c r="F33" s="336">
        <v>65000</v>
      </c>
      <c r="G33" s="335" t="s">
        <v>92</v>
      </c>
      <c r="H33" s="336">
        <v>12589</v>
      </c>
      <c r="I33" s="335"/>
      <c r="J33" s="336"/>
      <c r="K33" s="335"/>
      <c r="L33" s="336"/>
      <c r="M33" s="335"/>
      <c r="N33" s="336"/>
      <c r="O33" s="335"/>
      <c r="P33" s="336"/>
      <c r="Q33" s="335"/>
      <c r="R33" s="336"/>
      <c r="S33" s="335" t="s">
        <v>276</v>
      </c>
      <c r="T33" s="336">
        <f>9361.84+13488.19</f>
        <v>22850.03</v>
      </c>
      <c r="U33" s="337"/>
    </row>
    <row r="34" spans="1:22" ht="29" customHeight="1" x14ac:dyDescent="0.35">
      <c r="A34" s="478"/>
      <c r="B34" s="481"/>
      <c r="C34" s="335"/>
      <c r="D34" s="336"/>
      <c r="E34" s="335" t="s">
        <v>124</v>
      </c>
      <c r="F34" s="336">
        <v>3780.1</v>
      </c>
      <c r="G34" s="335"/>
      <c r="H34" s="336"/>
      <c r="I34" s="335"/>
      <c r="J34" s="336"/>
      <c r="K34" s="335"/>
      <c r="L34" s="336"/>
      <c r="M34" s="335"/>
      <c r="N34" s="336"/>
      <c r="O34" s="335"/>
      <c r="P34" s="336"/>
      <c r="Q34" s="335"/>
      <c r="R34" s="336"/>
      <c r="S34" s="335" t="s">
        <v>276</v>
      </c>
      <c r="T34" s="336">
        <v>51095</v>
      </c>
      <c r="U34" s="337"/>
    </row>
    <row r="35" spans="1:22" ht="29" customHeight="1" x14ac:dyDescent="0.35">
      <c r="A35" s="478"/>
      <c r="B35" s="481"/>
      <c r="C35" s="335"/>
      <c r="D35" s="336"/>
      <c r="E35" s="335"/>
      <c r="F35" s="336"/>
      <c r="G35" s="335"/>
      <c r="H35" s="336"/>
      <c r="I35" s="335"/>
      <c r="J35" s="336"/>
      <c r="K35" s="335"/>
      <c r="L35" s="336"/>
      <c r="M35" s="335"/>
      <c r="N35" s="336"/>
      <c r="O35" s="335"/>
      <c r="P35" s="336"/>
      <c r="Q35" s="335"/>
      <c r="R35" s="336"/>
      <c r="S35" s="335" t="s">
        <v>276</v>
      </c>
      <c r="T35" s="336">
        <v>8125</v>
      </c>
      <c r="U35" s="337"/>
    </row>
    <row r="36" spans="1:22" ht="29" customHeight="1" thickBot="1" x14ac:dyDescent="0.4">
      <c r="A36" s="478"/>
      <c r="B36" s="502"/>
      <c r="C36" s="335"/>
      <c r="D36" s="336"/>
      <c r="E36" s="335"/>
      <c r="F36" s="336"/>
      <c r="G36" s="335"/>
      <c r="H36" s="336"/>
      <c r="I36" s="335"/>
      <c r="J36" s="336"/>
      <c r="K36" s="335"/>
      <c r="L36" s="336"/>
      <c r="M36" s="335"/>
      <c r="N36" s="336"/>
      <c r="O36" s="335"/>
      <c r="P36" s="336"/>
      <c r="Q36" s="335"/>
      <c r="R36" s="336"/>
      <c r="S36" s="335"/>
      <c r="T36" s="336"/>
      <c r="U36" s="337"/>
    </row>
    <row r="37" spans="1:22" ht="29" customHeight="1" x14ac:dyDescent="0.35">
      <c r="A37" s="477" t="s">
        <v>1</v>
      </c>
      <c r="B37" s="501">
        <f>D37+D38+F37+F39+F40+H38+H39+H40+J37+J38+J40+L37+L38+N37+P37+P38+P39+P40+R37+R38+R39+R40+T37+T38+T39+U37+U38+U39</f>
        <v>14199.54</v>
      </c>
      <c r="C37" s="338"/>
      <c r="D37" s="339"/>
      <c r="E37" s="334" t="s">
        <v>10</v>
      </c>
      <c r="F37" s="339">
        <v>2541.35</v>
      </c>
      <c r="G37" s="338" t="s">
        <v>166</v>
      </c>
      <c r="H37" s="339">
        <v>1850</v>
      </c>
      <c r="I37" s="338" t="s">
        <v>201</v>
      </c>
      <c r="J37" s="339">
        <v>827</v>
      </c>
      <c r="K37" s="321" t="s">
        <v>81</v>
      </c>
      <c r="L37" s="322">
        <v>2050</v>
      </c>
      <c r="M37" s="338" t="s">
        <v>266</v>
      </c>
      <c r="N37" s="320">
        <v>3600</v>
      </c>
      <c r="O37" s="338"/>
      <c r="P37" s="339"/>
      <c r="Q37" s="335" t="s">
        <v>264</v>
      </c>
      <c r="R37" s="336">
        <v>547.64</v>
      </c>
      <c r="S37" s="335" t="s">
        <v>276</v>
      </c>
      <c r="T37" s="339">
        <v>2737.55</v>
      </c>
      <c r="U37" s="340"/>
    </row>
    <row r="38" spans="1:22" ht="29" customHeight="1" x14ac:dyDescent="0.35">
      <c r="A38" s="478"/>
      <c r="B38" s="481"/>
      <c r="C38" s="338"/>
      <c r="D38" s="339"/>
      <c r="E38" s="338" t="s">
        <v>66</v>
      </c>
      <c r="F38" s="339">
        <v>5000</v>
      </c>
      <c r="G38" s="338"/>
      <c r="H38" s="339"/>
      <c r="I38" s="338"/>
      <c r="J38" s="339"/>
      <c r="K38" s="338"/>
      <c r="L38" s="339"/>
      <c r="M38" s="338" t="s">
        <v>267</v>
      </c>
      <c r="N38" s="320">
        <v>2000</v>
      </c>
      <c r="O38" s="338"/>
      <c r="P38" s="339"/>
      <c r="Q38" s="334" t="s">
        <v>291</v>
      </c>
      <c r="R38" s="339">
        <v>796</v>
      </c>
      <c r="S38" s="338"/>
      <c r="T38" s="339"/>
      <c r="U38" s="340"/>
    </row>
    <row r="39" spans="1:22" ht="29" customHeight="1" x14ac:dyDescent="0.35">
      <c r="A39" s="478"/>
      <c r="B39" s="481"/>
      <c r="C39" s="338"/>
      <c r="D39" s="339"/>
      <c r="E39" s="338" t="s">
        <v>67</v>
      </c>
      <c r="F39" s="339">
        <v>1100</v>
      </c>
      <c r="G39" s="338"/>
      <c r="H39" s="339"/>
      <c r="I39" s="338"/>
      <c r="J39" s="339"/>
      <c r="K39" s="338"/>
      <c r="L39" s="339"/>
      <c r="M39" s="338"/>
      <c r="N39" s="339"/>
      <c r="O39" s="338"/>
      <c r="P39" s="339"/>
      <c r="Q39" s="338"/>
      <c r="R39" s="339"/>
      <c r="S39" s="338"/>
      <c r="T39" s="339"/>
      <c r="U39" s="340"/>
    </row>
    <row r="40" spans="1:22" ht="29" customHeight="1" thickBot="1" x14ac:dyDescent="0.4">
      <c r="A40" s="478"/>
      <c r="B40" s="502"/>
      <c r="C40" s="338"/>
      <c r="D40" s="339"/>
      <c r="E40" s="338"/>
      <c r="F40" s="339"/>
      <c r="G40" s="338"/>
      <c r="H40" s="339"/>
      <c r="I40" s="338"/>
      <c r="J40" s="339"/>
      <c r="K40" s="338"/>
      <c r="L40" s="339"/>
      <c r="M40" s="338"/>
      <c r="N40" s="339"/>
      <c r="O40" s="338"/>
      <c r="P40" s="339"/>
      <c r="Q40" s="338"/>
      <c r="R40" s="339"/>
      <c r="S40" s="338"/>
      <c r="T40" s="339"/>
      <c r="U40" s="340"/>
    </row>
    <row r="41" spans="1:22" ht="29" customHeight="1" x14ac:dyDescent="0.35">
      <c r="A41" s="490" t="s">
        <v>210</v>
      </c>
      <c r="B41" s="492">
        <f>D41+D43+F41+F43+H41+H43+J41+J43+L41+L43+N41+N43+P41+P43+R41+R43+T41+T43+U41+U43</f>
        <v>1348</v>
      </c>
      <c r="C41" s="338"/>
      <c r="D41" s="339"/>
      <c r="E41" s="338"/>
      <c r="F41" s="339"/>
      <c r="G41" s="338"/>
      <c r="H41" s="339"/>
      <c r="I41" s="338"/>
      <c r="J41" s="339"/>
      <c r="K41" s="338"/>
      <c r="L41" s="339"/>
      <c r="M41" s="338"/>
      <c r="N41" s="339"/>
      <c r="O41" s="338" t="s">
        <v>290</v>
      </c>
      <c r="P41" s="339">
        <v>1348</v>
      </c>
      <c r="Q41" s="338"/>
      <c r="R41" s="339"/>
      <c r="S41" s="338"/>
      <c r="T41" s="339"/>
      <c r="U41" s="340"/>
    </row>
    <row r="42" spans="1:22" ht="29" customHeight="1" x14ac:dyDescent="0.35">
      <c r="A42" s="491"/>
      <c r="B42" s="493"/>
      <c r="C42" s="338"/>
      <c r="D42" s="339"/>
      <c r="E42" s="338"/>
      <c r="F42" s="339"/>
      <c r="G42" s="338"/>
      <c r="H42" s="339"/>
      <c r="I42" s="338"/>
      <c r="J42" s="339"/>
      <c r="K42" s="338"/>
      <c r="L42" s="339"/>
      <c r="M42" s="338"/>
      <c r="N42" s="339"/>
      <c r="O42" s="338"/>
      <c r="P42" s="339"/>
      <c r="Q42" s="338"/>
      <c r="R42" s="339"/>
      <c r="S42" s="338"/>
      <c r="T42" s="339"/>
      <c r="U42" s="340"/>
    </row>
    <row r="43" spans="1:22" ht="29" customHeight="1" thickBot="1" x14ac:dyDescent="0.4">
      <c r="A43" s="491"/>
      <c r="B43" s="493"/>
      <c r="C43" s="341"/>
      <c r="D43" s="342"/>
      <c r="E43" s="341"/>
      <c r="F43" s="342"/>
      <c r="G43" s="341"/>
      <c r="H43" s="342"/>
      <c r="I43" s="341"/>
      <c r="J43" s="342"/>
      <c r="K43" s="341"/>
      <c r="L43" s="342"/>
      <c r="M43" s="341"/>
      <c r="N43" s="342"/>
      <c r="O43" s="341"/>
      <c r="P43" s="342"/>
      <c r="Q43" s="341"/>
      <c r="R43" s="342"/>
      <c r="S43" s="341"/>
      <c r="T43" s="342"/>
      <c r="U43" s="343"/>
      <c r="V43" s="139"/>
    </row>
    <row r="44" spans="1:22" s="304" customFormat="1" ht="19.5" customHeight="1" thickBot="1" x14ac:dyDescent="0.4">
      <c r="A44" s="460" t="s">
        <v>259</v>
      </c>
      <c r="B44" s="452" t="s">
        <v>236</v>
      </c>
      <c r="C44" s="453"/>
      <c r="D44" s="453"/>
      <c r="E44" s="453"/>
      <c r="F44" s="453"/>
      <c r="G44" s="453"/>
      <c r="H44" s="454">
        <f>E47+E48+E49+E50+E51+E52+E53+T47+T48+T49+J47+J48+J49+J50+J51+J52+J53+T50+T51+T52+O47+O48+O49+O50+O51+O52+O53+T53</f>
        <v>375298.9</v>
      </c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6"/>
    </row>
    <row r="45" spans="1:22" s="304" customFormat="1" ht="19.5" customHeight="1" x14ac:dyDescent="0.35">
      <c r="A45" s="461"/>
      <c r="B45" s="463" t="s">
        <v>218</v>
      </c>
      <c r="C45" s="464"/>
      <c r="D45" s="464"/>
      <c r="E45" s="467" t="s">
        <v>225</v>
      </c>
      <c r="F45" s="468"/>
      <c r="G45" s="296" t="s">
        <v>226</v>
      </c>
      <c r="H45" s="471" t="s">
        <v>218</v>
      </c>
      <c r="I45" s="468"/>
      <c r="J45" s="464" t="s">
        <v>225</v>
      </c>
      <c r="K45" s="464"/>
      <c r="L45" s="289" t="s">
        <v>226</v>
      </c>
      <c r="M45" s="471" t="s">
        <v>218</v>
      </c>
      <c r="N45" s="468"/>
      <c r="O45" s="464" t="s">
        <v>225</v>
      </c>
      <c r="P45" s="464"/>
      <c r="Q45" s="289" t="s">
        <v>226</v>
      </c>
      <c r="R45" s="471" t="s">
        <v>218</v>
      </c>
      <c r="S45" s="468"/>
      <c r="T45" s="467" t="s">
        <v>225</v>
      </c>
      <c r="U45" s="289" t="s">
        <v>226</v>
      </c>
    </row>
    <row r="46" spans="1:22" s="304" customFormat="1" ht="19.5" customHeight="1" x14ac:dyDescent="0.35">
      <c r="A46" s="461"/>
      <c r="B46" s="465"/>
      <c r="C46" s="466"/>
      <c r="D46" s="466"/>
      <c r="E46" s="469"/>
      <c r="F46" s="470"/>
      <c r="G46" s="297" t="s">
        <v>227</v>
      </c>
      <c r="H46" s="472"/>
      <c r="I46" s="470"/>
      <c r="J46" s="466"/>
      <c r="K46" s="466"/>
      <c r="L46" s="290" t="s">
        <v>227</v>
      </c>
      <c r="M46" s="472"/>
      <c r="N46" s="470"/>
      <c r="O46" s="466"/>
      <c r="P46" s="466"/>
      <c r="Q46" s="290" t="s">
        <v>227</v>
      </c>
      <c r="R46" s="472"/>
      <c r="S46" s="470"/>
      <c r="T46" s="469"/>
      <c r="U46" s="290" t="s">
        <v>227</v>
      </c>
    </row>
    <row r="47" spans="1:22" s="304" customFormat="1" ht="19.5" customHeight="1" x14ac:dyDescent="0.35">
      <c r="A47" s="461"/>
      <c r="B47" s="473" t="s">
        <v>219</v>
      </c>
      <c r="C47" s="474"/>
      <c r="D47" s="474"/>
      <c r="E47" s="459">
        <f>14956.15+16819.3+15585.17+10743.21+4875.76</f>
        <v>62979.59</v>
      </c>
      <c r="F47" s="459"/>
      <c r="G47" s="347"/>
      <c r="H47" s="457" t="s">
        <v>279</v>
      </c>
      <c r="I47" s="458"/>
      <c r="J47" s="459">
        <f>5310.49+357.32</f>
        <v>5667.8099999999995</v>
      </c>
      <c r="K47" s="459"/>
      <c r="L47" s="294"/>
      <c r="M47" s="457" t="s">
        <v>129</v>
      </c>
      <c r="N47" s="458"/>
      <c r="O47" s="459">
        <v>13860</v>
      </c>
      <c r="P47" s="459"/>
      <c r="Q47" s="294"/>
      <c r="R47" s="457" t="s">
        <v>224</v>
      </c>
      <c r="S47" s="458"/>
      <c r="T47" s="298">
        <v>760</v>
      </c>
      <c r="U47" s="299"/>
    </row>
    <row r="48" spans="1:22" s="304" customFormat="1" ht="19.5" customHeight="1" x14ac:dyDescent="0.35">
      <c r="A48" s="461"/>
      <c r="B48" s="473" t="s">
        <v>220</v>
      </c>
      <c r="C48" s="474"/>
      <c r="D48" s="474"/>
      <c r="E48" s="459">
        <f>577.71+860.42+1058.23+1180.6+1244.59+1307+1247.44+1109.5+1158.4+776.06+973.8</f>
        <v>11493.749999999998</v>
      </c>
      <c r="F48" s="459"/>
      <c r="G48" s="347"/>
      <c r="H48" s="457" t="s">
        <v>230</v>
      </c>
      <c r="I48" s="458"/>
      <c r="J48" s="459">
        <f>166.05+163.3+395.8+166.03+164.14+1296.41+1181.75+1857.98</f>
        <v>5391.4600000000009</v>
      </c>
      <c r="K48" s="459"/>
      <c r="L48" s="294"/>
      <c r="M48" s="457" t="s">
        <v>103</v>
      </c>
      <c r="N48" s="458"/>
      <c r="O48" s="459">
        <v>5586.7</v>
      </c>
      <c r="P48" s="459"/>
      <c r="Q48" s="294"/>
      <c r="R48" s="457" t="s">
        <v>228</v>
      </c>
      <c r="S48" s="458"/>
      <c r="T48" s="298">
        <v>240</v>
      </c>
      <c r="U48" s="299"/>
    </row>
    <row r="49" spans="1:21" s="304" customFormat="1" ht="19.5" customHeight="1" x14ac:dyDescent="0.35">
      <c r="A49" s="461"/>
      <c r="B49" s="473" t="s">
        <v>68</v>
      </c>
      <c r="C49" s="474"/>
      <c r="D49" s="474"/>
      <c r="E49" s="459">
        <f>785.73+757.09+1404.84</f>
        <v>2947.66</v>
      </c>
      <c r="F49" s="459"/>
      <c r="G49" s="291"/>
      <c r="H49" s="457" t="s">
        <v>280</v>
      </c>
      <c r="I49" s="458"/>
      <c r="J49" s="459"/>
      <c r="K49" s="459"/>
      <c r="L49" s="294"/>
      <c r="M49" s="457" t="s">
        <v>237</v>
      </c>
      <c r="N49" s="458"/>
      <c r="O49" s="459">
        <v>28000</v>
      </c>
      <c r="P49" s="459"/>
      <c r="Q49" s="294"/>
      <c r="R49" s="457" t="s">
        <v>229</v>
      </c>
      <c r="S49" s="458"/>
      <c r="T49" s="298">
        <v>204.31</v>
      </c>
      <c r="U49" s="299"/>
    </row>
    <row r="50" spans="1:21" s="304" customFormat="1" ht="19.5" customHeight="1" x14ac:dyDescent="0.35">
      <c r="A50" s="461"/>
      <c r="B50" s="473" t="s">
        <v>221</v>
      </c>
      <c r="C50" s="474"/>
      <c r="D50" s="474"/>
      <c r="E50" s="459">
        <v>668.98</v>
      </c>
      <c r="F50" s="459"/>
      <c r="G50" s="291"/>
      <c r="H50" s="457" t="s">
        <v>231</v>
      </c>
      <c r="I50" s="458"/>
      <c r="J50" s="459">
        <f>121.9+298.3</f>
        <v>420.20000000000005</v>
      </c>
      <c r="K50" s="459"/>
      <c r="L50" s="294"/>
      <c r="M50" s="457" t="s">
        <v>238</v>
      </c>
      <c r="N50" s="458"/>
      <c r="O50" s="459">
        <f>180000-30000</f>
        <v>150000</v>
      </c>
      <c r="P50" s="459"/>
      <c r="Q50" s="294">
        <v>6</v>
      </c>
      <c r="R50" s="457" t="s">
        <v>70</v>
      </c>
      <c r="S50" s="458"/>
      <c r="T50" s="298">
        <v>11333.32</v>
      </c>
      <c r="U50" s="308">
        <v>2</v>
      </c>
    </row>
    <row r="51" spans="1:21" s="304" customFormat="1" ht="19.5" customHeight="1" x14ac:dyDescent="0.35">
      <c r="A51" s="461"/>
      <c r="B51" s="473" t="s">
        <v>247</v>
      </c>
      <c r="C51" s="474"/>
      <c r="D51" s="474"/>
      <c r="E51" s="459">
        <f>2770.04+49.26+2950.66+729.79+1195.25+2012.97+296.48+22.74+379.42+1706.89+2407.8+1178.41+1002.25+1155.79+272.61+132.22+132.22+132.22+93.28</f>
        <v>18620.300000000003</v>
      </c>
      <c r="F51" s="459"/>
      <c r="G51" s="347"/>
      <c r="H51" s="457" t="s">
        <v>232</v>
      </c>
      <c r="I51" s="458"/>
      <c r="J51" s="459">
        <f>1853.41+1853.41+1853.41+2197.44</f>
        <v>7757.67</v>
      </c>
      <c r="K51" s="459"/>
      <c r="L51" s="294"/>
      <c r="M51" s="457" t="s">
        <v>37</v>
      </c>
      <c r="N51" s="458"/>
      <c r="O51" s="459"/>
      <c r="P51" s="459"/>
      <c r="Q51" s="294"/>
      <c r="R51" s="457" t="s">
        <v>292</v>
      </c>
      <c r="S51" s="458"/>
      <c r="T51" s="298">
        <v>18019.7</v>
      </c>
      <c r="U51" s="308">
        <v>4</v>
      </c>
    </row>
    <row r="52" spans="1:21" s="304" customFormat="1" ht="19.5" customHeight="1" x14ac:dyDescent="0.35">
      <c r="A52" s="461"/>
      <c r="B52" s="473" t="s">
        <v>222</v>
      </c>
      <c r="C52" s="474"/>
      <c r="D52" s="474"/>
      <c r="E52" s="459">
        <v>5097</v>
      </c>
      <c r="F52" s="459"/>
      <c r="G52" s="291"/>
      <c r="H52" s="457" t="s">
        <v>233</v>
      </c>
      <c r="I52" s="458"/>
      <c r="J52" s="459">
        <f>1164.76+1164.78+1164.78</f>
        <v>3494.3199999999997</v>
      </c>
      <c r="K52" s="459"/>
      <c r="L52" s="294"/>
      <c r="M52" s="457" t="s">
        <v>243</v>
      </c>
      <c r="N52" s="458"/>
      <c r="O52" s="459">
        <v>31.62</v>
      </c>
      <c r="P52" s="459"/>
      <c r="Q52" s="294"/>
      <c r="R52" s="457" t="s">
        <v>235</v>
      </c>
      <c r="S52" s="458"/>
      <c r="T52" s="298">
        <v>8658.51</v>
      </c>
      <c r="U52" s="299"/>
    </row>
    <row r="53" spans="1:21" s="304" customFormat="1" ht="19.5" customHeight="1" thickBot="1" x14ac:dyDescent="0.4">
      <c r="A53" s="462"/>
      <c r="B53" s="475" t="s">
        <v>223</v>
      </c>
      <c r="C53" s="476"/>
      <c r="D53" s="476"/>
      <c r="E53" s="445">
        <f>2883.75+107.25</f>
        <v>2991</v>
      </c>
      <c r="F53" s="445"/>
      <c r="G53" s="292"/>
      <c r="H53" s="446" t="s">
        <v>234</v>
      </c>
      <c r="I53" s="447"/>
      <c r="J53" s="445">
        <f>8200-2050</f>
        <v>6150</v>
      </c>
      <c r="K53" s="445"/>
      <c r="L53" s="295">
        <v>4</v>
      </c>
      <c r="M53" s="446" t="s">
        <v>253</v>
      </c>
      <c r="N53" s="447"/>
      <c r="O53" s="445">
        <v>4925</v>
      </c>
      <c r="P53" s="445"/>
      <c r="Q53" s="295">
        <v>5</v>
      </c>
      <c r="R53" s="446" t="s">
        <v>258</v>
      </c>
      <c r="S53" s="447"/>
      <c r="T53" s="300"/>
      <c r="U53" s="301"/>
    </row>
    <row r="54" spans="1:21" s="304" customFormat="1" ht="19.5" customHeight="1" thickBot="1" x14ac:dyDescent="0.4">
      <c r="A54" s="305"/>
      <c r="B54" s="306"/>
      <c r="C54" s="306"/>
      <c r="D54" s="306"/>
      <c r="E54" s="306"/>
      <c r="F54" s="306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7"/>
    </row>
    <row r="55" spans="1:21" s="304" customFormat="1" ht="19.5" customHeight="1" thickBot="1" x14ac:dyDescent="0.4">
      <c r="A55" s="460" t="s">
        <v>259</v>
      </c>
      <c r="B55" s="452" t="s">
        <v>239</v>
      </c>
      <c r="C55" s="453"/>
      <c r="D55" s="453"/>
      <c r="E55" s="453"/>
      <c r="F55" s="453"/>
      <c r="G55" s="453"/>
      <c r="H55" s="455">
        <f>E58+E59+E60+E61+E62+E63+O60+T61+J58+J59+J60+J61+J62+J63+T58+T59+O58+O59+O61+O62+O63+T60+T63</f>
        <v>546239.07999999996</v>
      </c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6"/>
    </row>
    <row r="56" spans="1:21" s="304" customFormat="1" ht="19.5" customHeight="1" x14ac:dyDescent="0.35">
      <c r="A56" s="461"/>
      <c r="B56" s="463" t="s">
        <v>218</v>
      </c>
      <c r="C56" s="464"/>
      <c r="D56" s="464"/>
      <c r="E56" s="467" t="s">
        <v>225</v>
      </c>
      <c r="F56" s="468"/>
      <c r="G56" s="289" t="s">
        <v>226</v>
      </c>
      <c r="H56" s="471" t="s">
        <v>218</v>
      </c>
      <c r="I56" s="468"/>
      <c r="J56" s="464" t="s">
        <v>225</v>
      </c>
      <c r="K56" s="464"/>
      <c r="L56" s="289" t="s">
        <v>226</v>
      </c>
      <c r="M56" s="471" t="s">
        <v>218</v>
      </c>
      <c r="N56" s="468"/>
      <c r="O56" s="464" t="s">
        <v>225</v>
      </c>
      <c r="P56" s="464"/>
      <c r="Q56" s="289" t="s">
        <v>226</v>
      </c>
      <c r="R56" s="471" t="s">
        <v>218</v>
      </c>
      <c r="S56" s="468"/>
      <c r="T56" s="467" t="s">
        <v>225</v>
      </c>
      <c r="U56" s="289" t="s">
        <v>226</v>
      </c>
    </row>
    <row r="57" spans="1:21" s="304" customFormat="1" ht="19.5" customHeight="1" x14ac:dyDescent="0.35">
      <c r="A57" s="461"/>
      <c r="B57" s="465"/>
      <c r="C57" s="466"/>
      <c r="D57" s="466"/>
      <c r="E57" s="469"/>
      <c r="F57" s="470"/>
      <c r="G57" s="290" t="s">
        <v>227</v>
      </c>
      <c r="H57" s="472"/>
      <c r="I57" s="470"/>
      <c r="J57" s="466"/>
      <c r="K57" s="466"/>
      <c r="L57" s="290" t="s">
        <v>227</v>
      </c>
      <c r="M57" s="472"/>
      <c r="N57" s="470"/>
      <c r="O57" s="466"/>
      <c r="P57" s="466"/>
      <c r="Q57" s="290" t="s">
        <v>227</v>
      </c>
      <c r="R57" s="472"/>
      <c r="S57" s="470"/>
      <c r="T57" s="469"/>
      <c r="U57" s="290" t="s">
        <v>227</v>
      </c>
    </row>
    <row r="58" spans="1:21" s="304" customFormat="1" ht="19.5" customHeight="1" x14ac:dyDescent="0.35">
      <c r="A58" s="461"/>
      <c r="B58" s="473" t="s">
        <v>231</v>
      </c>
      <c r="C58" s="474"/>
      <c r="D58" s="474"/>
      <c r="E58" s="459"/>
      <c r="F58" s="459"/>
      <c r="G58" s="287"/>
      <c r="H58" s="457" t="s">
        <v>242</v>
      </c>
      <c r="I58" s="458"/>
      <c r="J58" s="459">
        <f>827.35+827.35</f>
        <v>1654.7</v>
      </c>
      <c r="K58" s="459"/>
      <c r="L58" s="294"/>
      <c r="M58" s="457" t="s">
        <v>253</v>
      </c>
      <c r="N58" s="458"/>
      <c r="O58" s="459"/>
      <c r="P58" s="459"/>
      <c r="Q58" s="294"/>
      <c r="R58" s="457" t="s">
        <v>251</v>
      </c>
      <c r="S58" s="458"/>
      <c r="T58" s="302">
        <v>186</v>
      </c>
      <c r="U58" s="308"/>
    </row>
    <row r="59" spans="1:21" s="304" customFormat="1" ht="19.5" customHeight="1" x14ac:dyDescent="0.35">
      <c r="A59" s="461"/>
      <c r="B59" s="473" t="s">
        <v>220</v>
      </c>
      <c r="C59" s="474"/>
      <c r="D59" s="474"/>
      <c r="E59" s="459">
        <v>58417.32</v>
      </c>
      <c r="F59" s="459"/>
      <c r="G59" s="345"/>
      <c r="H59" s="457" t="s">
        <v>243</v>
      </c>
      <c r="I59" s="458"/>
      <c r="J59" s="459"/>
      <c r="K59" s="459"/>
      <c r="L59" s="294"/>
      <c r="M59" s="457" t="s">
        <v>257</v>
      </c>
      <c r="N59" s="458"/>
      <c r="O59" s="459"/>
      <c r="P59" s="459"/>
      <c r="Q59" s="294"/>
      <c r="R59" s="457" t="s">
        <v>252</v>
      </c>
      <c r="S59" s="458"/>
      <c r="T59" s="302">
        <v>450</v>
      </c>
      <c r="U59" s="308"/>
    </row>
    <row r="60" spans="1:21" s="304" customFormat="1" ht="19.5" customHeight="1" x14ac:dyDescent="0.35">
      <c r="A60" s="461"/>
      <c r="B60" s="473" t="s">
        <v>68</v>
      </c>
      <c r="C60" s="474"/>
      <c r="D60" s="474"/>
      <c r="E60" s="459"/>
      <c r="F60" s="459"/>
      <c r="G60" s="287"/>
      <c r="H60" s="457" t="s">
        <v>244</v>
      </c>
      <c r="I60" s="458"/>
      <c r="J60" s="459"/>
      <c r="K60" s="459"/>
      <c r="L60" s="294"/>
      <c r="M60" s="457" t="s">
        <v>230</v>
      </c>
      <c r="N60" s="458"/>
      <c r="O60" s="459">
        <f>1637.5+1298.41</f>
        <v>2935.91</v>
      </c>
      <c r="P60" s="459"/>
      <c r="Q60" s="294"/>
      <c r="R60" s="457" t="s">
        <v>144</v>
      </c>
      <c r="S60" s="458"/>
      <c r="T60" s="302">
        <v>492</v>
      </c>
      <c r="U60" s="308"/>
    </row>
    <row r="61" spans="1:21" s="304" customFormat="1" ht="19.5" customHeight="1" x14ac:dyDescent="0.35">
      <c r="A61" s="461"/>
      <c r="B61" s="473" t="s">
        <v>221</v>
      </c>
      <c r="C61" s="474"/>
      <c r="D61" s="474"/>
      <c r="E61" s="459">
        <v>6682.12</v>
      </c>
      <c r="F61" s="459"/>
      <c r="G61" s="287"/>
      <c r="H61" s="457" t="s">
        <v>245</v>
      </c>
      <c r="I61" s="458"/>
      <c r="J61" s="459">
        <v>6000</v>
      </c>
      <c r="K61" s="459"/>
      <c r="L61" s="294"/>
      <c r="M61" s="457" t="s">
        <v>256</v>
      </c>
      <c r="N61" s="458"/>
      <c r="O61" s="459">
        <f>1792.24+6000</f>
        <v>7792.24</v>
      </c>
      <c r="P61" s="459"/>
      <c r="Q61" s="294"/>
      <c r="R61" s="457" t="s">
        <v>240</v>
      </c>
      <c r="S61" s="458"/>
      <c r="T61" s="302">
        <v>1283</v>
      </c>
      <c r="U61" s="308"/>
    </row>
    <row r="62" spans="1:21" s="304" customFormat="1" ht="19.5" customHeight="1" x14ac:dyDescent="0.35">
      <c r="A62" s="461"/>
      <c r="B62" s="473" t="s">
        <v>247</v>
      </c>
      <c r="C62" s="474"/>
      <c r="D62" s="474"/>
      <c r="E62" s="459">
        <f>47140.89+3454.25+7310.42+4410.45+748.41+1715.07+3466.64+3427.9+9603.33+19657.24+4379.91+742.71+763.31+796.41+762.04+749.24</f>
        <v>109128.22000000002</v>
      </c>
      <c r="F62" s="459"/>
      <c r="G62" s="345"/>
      <c r="H62" s="457" t="s">
        <v>246</v>
      </c>
      <c r="I62" s="458"/>
      <c r="J62" s="459"/>
      <c r="K62" s="459"/>
      <c r="L62" s="294"/>
      <c r="M62" s="457" t="s">
        <v>254</v>
      </c>
      <c r="N62" s="458"/>
      <c r="O62" s="459">
        <f>40000+18000+1469.57</f>
        <v>59469.57</v>
      </c>
      <c r="P62" s="459"/>
      <c r="Q62" s="294"/>
      <c r="R62" s="525" t="s">
        <v>278</v>
      </c>
      <c r="S62" s="526"/>
      <c r="T62" s="344">
        <f>20561.01+3906.63+5792.82+2731.7+6311.82</f>
        <v>39303.979999999996</v>
      </c>
      <c r="U62" s="308"/>
    </row>
    <row r="63" spans="1:21" s="304" customFormat="1" ht="19.5" customHeight="1" thickBot="1" x14ac:dyDescent="0.4">
      <c r="A63" s="462"/>
      <c r="B63" s="475" t="s">
        <v>222</v>
      </c>
      <c r="C63" s="476"/>
      <c r="D63" s="476"/>
      <c r="E63" s="445">
        <f>1020+1356+1017+1356+1356+1017+1020+1356</f>
        <v>9498</v>
      </c>
      <c r="F63" s="445"/>
      <c r="G63" s="288"/>
      <c r="H63" s="446" t="s">
        <v>250</v>
      </c>
      <c r="I63" s="447"/>
      <c r="J63" s="445">
        <f>400+27000+240000+7400+5500+1950</f>
        <v>282250</v>
      </c>
      <c r="K63" s="445"/>
      <c r="L63" s="295"/>
      <c r="M63" s="527" t="s">
        <v>255</v>
      </c>
      <c r="N63" s="528"/>
      <c r="O63" s="445"/>
      <c r="P63" s="445"/>
      <c r="Q63" s="295"/>
      <c r="R63" s="446" t="s">
        <v>37</v>
      </c>
      <c r="S63" s="447"/>
      <c r="T63" s="309"/>
      <c r="U63" s="310"/>
    </row>
    <row r="64" spans="1:21" s="304" customFormat="1" ht="19.5" customHeight="1" thickBot="1" x14ac:dyDescent="0.4">
      <c r="A64" s="305"/>
      <c r="B64" s="306"/>
      <c r="C64" s="306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7"/>
    </row>
    <row r="65" spans="1:21" s="304" customFormat="1" ht="19.5" customHeight="1" thickBot="1" x14ac:dyDescent="0.4">
      <c r="A65" s="460" t="s">
        <v>259</v>
      </c>
      <c r="B65" s="452" t="s">
        <v>248</v>
      </c>
      <c r="C65" s="453"/>
      <c r="D65" s="453"/>
      <c r="E65" s="453"/>
      <c r="F65" s="453"/>
      <c r="G65" s="453"/>
      <c r="H65" s="455">
        <f>E68+E69+E70+O68+O69+T69+J68+J69+T70</f>
        <v>23094.04</v>
      </c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6"/>
    </row>
    <row r="66" spans="1:21" s="304" customFormat="1" ht="19.5" customHeight="1" x14ac:dyDescent="0.35">
      <c r="A66" s="461"/>
      <c r="B66" s="463" t="s">
        <v>218</v>
      </c>
      <c r="C66" s="464"/>
      <c r="D66" s="464"/>
      <c r="E66" s="467" t="s">
        <v>225</v>
      </c>
      <c r="F66" s="468"/>
      <c r="G66" s="289" t="s">
        <v>226</v>
      </c>
      <c r="H66" s="471" t="s">
        <v>218</v>
      </c>
      <c r="I66" s="468"/>
      <c r="J66" s="464" t="s">
        <v>225</v>
      </c>
      <c r="K66" s="464"/>
      <c r="L66" s="289" t="s">
        <v>226</v>
      </c>
      <c r="M66" s="471" t="s">
        <v>218</v>
      </c>
      <c r="N66" s="468"/>
      <c r="O66" s="464" t="s">
        <v>225</v>
      </c>
      <c r="P66" s="464"/>
      <c r="Q66" s="289" t="s">
        <v>226</v>
      </c>
      <c r="R66" s="471" t="s">
        <v>218</v>
      </c>
      <c r="S66" s="468"/>
      <c r="T66" s="467" t="s">
        <v>225</v>
      </c>
      <c r="U66" s="289" t="s">
        <v>226</v>
      </c>
    </row>
    <row r="67" spans="1:21" s="304" customFormat="1" ht="19.5" customHeight="1" x14ac:dyDescent="0.35">
      <c r="A67" s="461"/>
      <c r="B67" s="465"/>
      <c r="C67" s="466"/>
      <c r="D67" s="466"/>
      <c r="E67" s="469"/>
      <c r="F67" s="470"/>
      <c r="G67" s="290" t="s">
        <v>227</v>
      </c>
      <c r="H67" s="472"/>
      <c r="I67" s="470"/>
      <c r="J67" s="466"/>
      <c r="K67" s="466"/>
      <c r="L67" s="290" t="s">
        <v>227</v>
      </c>
      <c r="M67" s="472"/>
      <c r="N67" s="470"/>
      <c r="O67" s="466"/>
      <c r="P67" s="466"/>
      <c r="Q67" s="290" t="s">
        <v>227</v>
      </c>
      <c r="R67" s="472"/>
      <c r="S67" s="470"/>
      <c r="T67" s="469"/>
      <c r="U67" s="290" t="s">
        <v>227</v>
      </c>
    </row>
    <row r="68" spans="1:21" s="304" customFormat="1" ht="19.5" customHeight="1" x14ac:dyDescent="0.35">
      <c r="A68" s="461"/>
      <c r="B68" s="473" t="s">
        <v>272</v>
      </c>
      <c r="C68" s="474"/>
      <c r="D68" s="474"/>
      <c r="E68" s="459">
        <f>295.86+365.12</f>
        <v>660.98</v>
      </c>
      <c r="F68" s="459"/>
      <c r="G68" s="287"/>
      <c r="H68" s="457" t="s">
        <v>249</v>
      </c>
      <c r="I68" s="458"/>
      <c r="J68" s="459">
        <v>10557</v>
      </c>
      <c r="K68" s="459"/>
      <c r="L68" s="346">
        <v>1</v>
      </c>
      <c r="M68" s="457" t="s">
        <v>247</v>
      </c>
      <c r="N68" s="458"/>
      <c r="O68" s="448">
        <f>316+790</f>
        <v>1106</v>
      </c>
      <c r="P68" s="449"/>
      <c r="Q68" s="344"/>
      <c r="R68" s="457" t="s">
        <v>270</v>
      </c>
      <c r="S68" s="458"/>
      <c r="T68" s="302">
        <v>238.35</v>
      </c>
      <c r="U68" s="294"/>
    </row>
    <row r="69" spans="1:21" s="304" customFormat="1" ht="19.5" customHeight="1" x14ac:dyDescent="0.35">
      <c r="A69" s="461"/>
      <c r="B69" s="473" t="s">
        <v>220</v>
      </c>
      <c r="C69" s="474"/>
      <c r="D69" s="474"/>
      <c r="E69" s="459"/>
      <c r="F69" s="459"/>
      <c r="G69" s="287"/>
      <c r="H69" s="457" t="s">
        <v>271</v>
      </c>
      <c r="I69" s="458"/>
      <c r="J69" s="459">
        <v>2527.65</v>
      </c>
      <c r="K69" s="459"/>
      <c r="L69" s="294"/>
      <c r="M69" s="457" t="s">
        <v>222</v>
      </c>
      <c r="N69" s="458"/>
      <c r="O69" s="448">
        <f>610+508.33+610</f>
        <v>1728.33</v>
      </c>
      <c r="P69" s="449"/>
      <c r="Q69" s="302"/>
      <c r="R69" s="457" t="s">
        <v>241</v>
      </c>
      <c r="S69" s="458"/>
      <c r="T69" s="302">
        <f>962.58+925.25+925.25+925.25+925.25+925.25+925.25</f>
        <v>6514.08</v>
      </c>
      <c r="U69" s="346"/>
    </row>
    <row r="70" spans="1:21" s="304" customFormat="1" ht="19.5" customHeight="1" thickBot="1" x14ac:dyDescent="0.4">
      <c r="A70" s="462"/>
      <c r="B70" s="475" t="s">
        <v>68</v>
      </c>
      <c r="C70" s="476"/>
      <c r="D70" s="476"/>
      <c r="E70" s="445"/>
      <c r="F70" s="445"/>
      <c r="G70" s="288"/>
      <c r="H70" s="446" t="s">
        <v>221</v>
      </c>
      <c r="I70" s="447"/>
      <c r="J70" s="446"/>
      <c r="K70" s="447"/>
      <c r="L70" s="295"/>
      <c r="M70" s="446" t="s">
        <v>269</v>
      </c>
      <c r="N70" s="447"/>
      <c r="O70" s="450">
        <f>2329.88+1100+1444.28</f>
        <v>4874.16</v>
      </c>
      <c r="P70" s="451"/>
      <c r="Q70" s="303"/>
      <c r="R70" s="446"/>
      <c r="S70" s="447"/>
      <c r="T70" s="292"/>
      <c r="U70" s="295"/>
    </row>
  </sheetData>
  <mergeCells count="221">
    <mergeCell ref="R60:S60"/>
    <mergeCell ref="R61:S61"/>
    <mergeCell ref="R58:S58"/>
    <mergeCell ref="R59:S59"/>
    <mergeCell ref="A55:A63"/>
    <mergeCell ref="O60:P60"/>
    <mergeCell ref="B62:D62"/>
    <mergeCell ref="E62:F62"/>
    <mergeCell ref="H62:I62"/>
    <mergeCell ref="J62:K62"/>
    <mergeCell ref="M62:N62"/>
    <mergeCell ref="O62:P62"/>
    <mergeCell ref="R62:S62"/>
    <mergeCell ref="B63:D63"/>
    <mergeCell ref="E63:F63"/>
    <mergeCell ref="H63:I63"/>
    <mergeCell ref="J63:K63"/>
    <mergeCell ref="M63:N63"/>
    <mergeCell ref="O63:P63"/>
    <mergeCell ref="R63:S63"/>
    <mergeCell ref="B60:D60"/>
    <mergeCell ref="E60:F60"/>
    <mergeCell ref="H60:I60"/>
    <mergeCell ref="J60:K60"/>
    <mergeCell ref="M60:N60"/>
    <mergeCell ref="B61:D61"/>
    <mergeCell ref="E61:F61"/>
    <mergeCell ref="H61:I61"/>
    <mergeCell ref="J61:K61"/>
    <mergeCell ref="M61:N61"/>
    <mergeCell ref="O61:P61"/>
    <mergeCell ref="B58:D58"/>
    <mergeCell ref="E58:F58"/>
    <mergeCell ref="H58:I58"/>
    <mergeCell ref="J58:K58"/>
    <mergeCell ref="M58:N58"/>
    <mergeCell ref="O58:P58"/>
    <mergeCell ref="B59:D59"/>
    <mergeCell ref="E59:F59"/>
    <mergeCell ref="H59:I59"/>
    <mergeCell ref="J59:K59"/>
    <mergeCell ref="M59:N59"/>
    <mergeCell ref="O59:P59"/>
    <mergeCell ref="B55:G55"/>
    <mergeCell ref="H55:U55"/>
    <mergeCell ref="B56:D57"/>
    <mergeCell ref="E56:F57"/>
    <mergeCell ref="H56:I57"/>
    <mergeCell ref="J56:K57"/>
    <mergeCell ref="M56:N57"/>
    <mergeCell ref="O56:P57"/>
    <mergeCell ref="R56:S57"/>
    <mergeCell ref="T56:T57"/>
    <mergeCell ref="I4:J4"/>
    <mergeCell ref="I5:J5"/>
    <mergeCell ref="E4:F4"/>
    <mergeCell ref="E5:F5"/>
    <mergeCell ref="G4:H4"/>
    <mergeCell ref="G5:H5"/>
    <mergeCell ref="O2:U2"/>
    <mergeCell ref="O3:P4"/>
    <mergeCell ref="I2:N2"/>
    <mergeCell ref="I3:N3"/>
    <mergeCell ref="K4:L4"/>
    <mergeCell ref="M4:N4"/>
    <mergeCell ref="O5:P5"/>
    <mergeCell ref="Q3:R4"/>
    <mergeCell ref="S3:T4"/>
    <mergeCell ref="U3:U4"/>
    <mergeCell ref="Q5:R5"/>
    <mergeCell ref="S5:T5"/>
    <mergeCell ref="A41:A43"/>
    <mergeCell ref="B41:B43"/>
    <mergeCell ref="I32:J32"/>
    <mergeCell ref="S32:T32"/>
    <mergeCell ref="A28:A31"/>
    <mergeCell ref="B28:B31"/>
    <mergeCell ref="A32:B32"/>
    <mergeCell ref="C32:D32"/>
    <mergeCell ref="E32:F32"/>
    <mergeCell ref="G32:H32"/>
    <mergeCell ref="B37:B40"/>
    <mergeCell ref="A37:A40"/>
    <mergeCell ref="A33:A36"/>
    <mergeCell ref="B33:B36"/>
    <mergeCell ref="K32:L32"/>
    <mergeCell ref="M32:N32"/>
    <mergeCell ref="O32:P32"/>
    <mergeCell ref="Q32:R32"/>
    <mergeCell ref="A15:A17"/>
    <mergeCell ref="B15:B17"/>
    <mergeCell ref="A1:M1"/>
    <mergeCell ref="O6:P6"/>
    <mergeCell ref="Q6:R6"/>
    <mergeCell ref="S6:T6"/>
    <mergeCell ref="A6:B6"/>
    <mergeCell ref="C6:D6"/>
    <mergeCell ref="E6:F6"/>
    <mergeCell ref="G6:H6"/>
    <mergeCell ref="I6:J6"/>
    <mergeCell ref="A7:A10"/>
    <mergeCell ref="B7:B10"/>
    <mergeCell ref="A11:A14"/>
    <mergeCell ref="B11:B14"/>
    <mergeCell ref="K6:L6"/>
    <mergeCell ref="M6:N6"/>
    <mergeCell ref="C4:D4"/>
    <mergeCell ref="C5:D5"/>
    <mergeCell ref="C2:H2"/>
    <mergeCell ref="C3:H3"/>
    <mergeCell ref="A2:B5"/>
    <mergeCell ref="K5:L5"/>
    <mergeCell ref="M5:N5"/>
    <mergeCell ref="S18:T18"/>
    <mergeCell ref="A19:A22"/>
    <mergeCell ref="B19:B22"/>
    <mergeCell ref="K18:L18"/>
    <mergeCell ref="M18:N18"/>
    <mergeCell ref="O18:P18"/>
    <mergeCell ref="E18:F18"/>
    <mergeCell ref="G18:H18"/>
    <mergeCell ref="I18:J18"/>
    <mergeCell ref="C18:D18"/>
    <mergeCell ref="Q18:R18"/>
    <mergeCell ref="A18:B18"/>
    <mergeCell ref="A23:A27"/>
    <mergeCell ref="B23:B27"/>
    <mergeCell ref="B45:D46"/>
    <mergeCell ref="B47:D47"/>
    <mergeCell ref="E45:F46"/>
    <mergeCell ref="E47:F47"/>
    <mergeCell ref="H45:I46"/>
    <mergeCell ref="H47:I47"/>
    <mergeCell ref="T45:T46"/>
    <mergeCell ref="A44:A53"/>
    <mergeCell ref="J45:K46"/>
    <mergeCell ref="J47:K47"/>
    <mergeCell ref="M45:N46"/>
    <mergeCell ref="R45:S46"/>
    <mergeCell ref="O47:P47"/>
    <mergeCell ref="B48:D48"/>
    <mergeCell ref="B49:D49"/>
    <mergeCell ref="B50:D50"/>
    <mergeCell ref="B51:D51"/>
    <mergeCell ref="B52:D52"/>
    <mergeCell ref="B53:D53"/>
    <mergeCell ref="E48:F48"/>
    <mergeCell ref="E49:F49"/>
    <mergeCell ref="E50:F50"/>
    <mergeCell ref="E51:F51"/>
    <mergeCell ref="E52:F52"/>
    <mergeCell ref="R51:S51"/>
    <mergeCell ref="R52:S52"/>
    <mergeCell ref="H53:I53"/>
    <mergeCell ref="J53:K53"/>
    <mergeCell ref="O45:P46"/>
    <mergeCell ref="M47:N47"/>
    <mergeCell ref="M48:N48"/>
    <mergeCell ref="M49:N49"/>
    <mergeCell ref="M50:N50"/>
    <mergeCell ref="M51:N51"/>
    <mergeCell ref="M52:N52"/>
    <mergeCell ref="M53:N53"/>
    <mergeCell ref="H48:I48"/>
    <mergeCell ref="H49:I49"/>
    <mergeCell ref="H50:I50"/>
    <mergeCell ref="J48:K48"/>
    <mergeCell ref="J49:K49"/>
    <mergeCell ref="J50:K50"/>
    <mergeCell ref="H51:I51"/>
    <mergeCell ref="H52:I52"/>
    <mergeCell ref="J51:K51"/>
    <mergeCell ref="J52:K52"/>
    <mergeCell ref="A65:A70"/>
    <mergeCell ref="B65:G65"/>
    <mergeCell ref="H65:U65"/>
    <mergeCell ref="B66:D67"/>
    <mergeCell ref="E66:F67"/>
    <mergeCell ref="H66:I67"/>
    <mergeCell ref="J66:K67"/>
    <mergeCell ref="M66:N67"/>
    <mergeCell ref="O66:P67"/>
    <mergeCell ref="R66:S67"/>
    <mergeCell ref="T66:T67"/>
    <mergeCell ref="B68:D68"/>
    <mergeCell ref="E68:F68"/>
    <mergeCell ref="H68:I68"/>
    <mergeCell ref="J68:K68"/>
    <mergeCell ref="M68:N68"/>
    <mergeCell ref="R68:S68"/>
    <mergeCell ref="B69:D69"/>
    <mergeCell ref="E69:F69"/>
    <mergeCell ref="H69:I69"/>
    <mergeCell ref="J69:K69"/>
    <mergeCell ref="M69:N69"/>
    <mergeCell ref="R69:S69"/>
    <mergeCell ref="B70:D70"/>
    <mergeCell ref="N1:Q1"/>
    <mergeCell ref="R1:T1"/>
    <mergeCell ref="E70:F70"/>
    <mergeCell ref="H70:I70"/>
    <mergeCell ref="M70:N70"/>
    <mergeCell ref="R70:S70"/>
    <mergeCell ref="O68:P68"/>
    <mergeCell ref="O69:P69"/>
    <mergeCell ref="O70:P70"/>
    <mergeCell ref="J70:K70"/>
    <mergeCell ref="B44:G44"/>
    <mergeCell ref="H44:U44"/>
    <mergeCell ref="O53:P53"/>
    <mergeCell ref="R47:S47"/>
    <mergeCell ref="R48:S48"/>
    <mergeCell ref="R49:S49"/>
    <mergeCell ref="R53:S53"/>
    <mergeCell ref="O48:P48"/>
    <mergeCell ref="O49:P49"/>
    <mergeCell ref="O50:P50"/>
    <mergeCell ref="O51:P51"/>
    <mergeCell ref="O52:P52"/>
    <mergeCell ref="E53:F53"/>
    <mergeCell ref="R50:S50"/>
  </mergeCells>
  <conditionalFormatting sqref="U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" bottom="0" header="0" footer="0"/>
  <pageSetup paperSize="155" scale="62" orientation="portrait" horizontalDpi="4294967293" verticalDpi="4294967293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70"/>
  <sheetViews>
    <sheetView topLeftCell="F66" zoomScale="70" zoomScaleNormal="70" workbookViewId="0">
      <selection activeCell="R1" sqref="R1:T1"/>
    </sheetView>
  </sheetViews>
  <sheetFormatPr defaultRowHeight="14.5" x14ac:dyDescent="0.35"/>
  <cols>
    <col min="1" max="1" width="3.08984375" bestFit="1" customWidth="1"/>
    <col min="2" max="2" width="3.54296875" customWidth="1"/>
    <col min="3" max="19" width="12.08984375" customWidth="1"/>
    <col min="20" max="20" width="11.7265625" customWidth="1"/>
    <col min="21" max="21" width="12.08984375" customWidth="1"/>
  </cols>
  <sheetData>
    <row r="1" spans="1:58" ht="39.5" customHeight="1" x14ac:dyDescent="0.35">
      <c r="A1" s="495" t="s">
        <v>260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 t="s">
        <v>261</v>
      </c>
      <c r="O1" s="443"/>
      <c r="P1" s="443"/>
      <c r="Q1" s="443"/>
      <c r="R1" s="444">
        <v>42047</v>
      </c>
      <c r="S1" s="444"/>
      <c r="T1" s="444"/>
      <c r="U1" s="316" t="s">
        <v>262</v>
      </c>
    </row>
    <row r="2" spans="1:58" ht="19" customHeight="1" x14ac:dyDescent="0.35">
      <c r="A2" s="507"/>
      <c r="B2" s="508"/>
      <c r="C2" s="505" t="s">
        <v>43</v>
      </c>
      <c r="D2" s="505"/>
      <c r="E2" s="505"/>
      <c r="F2" s="505"/>
      <c r="G2" s="505"/>
      <c r="H2" s="505"/>
      <c r="I2" s="515" t="s">
        <v>213</v>
      </c>
      <c r="J2" s="515"/>
      <c r="K2" s="515"/>
      <c r="L2" s="515"/>
      <c r="M2" s="515"/>
      <c r="N2" s="515"/>
      <c r="O2" s="511" t="s">
        <v>216</v>
      </c>
      <c r="P2" s="511"/>
      <c r="Q2" s="511"/>
      <c r="R2" s="511"/>
      <c r="S2" s="511"/>
      <c r="T2" s="511"/>
      <c r="U2" s="512"/>
    </row>
    <row r="3" spans="1:58" ht="21" x14ac:dyDescent="0.35">
      <c r="A3" s="507"/>
      <c r="B3" s="508"/>
      <c r="C3" s="506" t="e">
        <f>C5+E5+G5</f>
        <v>#VALUE!</v>
      </c>
      <c r="D3" s="506"/>
      <c r="E3" s="506"/>
      <c r="F3" s="506"/>
      <c r="G3" s="506"/>
      <c r="H3" s="506"/>
      <c r="I3" s="506">
        <f>I5+K5+M5</f>
        <v>342438.35</v>
      </c>
      <c r="J3" s="506"/>
      <c r="K3" s="506"/>
      <c r="L3" s="506"/>
      <c r="M3" s="506"/>
      <c r="N3" s="506"/>
      <c r="O3" s="513" t="s">
        <v>214</v>
      </c>
      <c r="P3" s="514"/>
      <c r="Q3" s="514" t="s">
        <v>215</v>
      </c>
      <c r="R3" s="514"/>
      <c r="S3" s="518" t="s">
        <v>217</v>
      </c>
      <c r="T3" s="519"/>
      <c r="U3" s="522"/>
    </row>
    <row r="4" spans="1:58" ht="19" customHeight="1" x14ac:dyDescent="0.35">
      <c r="A4" s="507"/>
      <c r="B4" s="508"/>
      <c r="C4" s="503" t="s">
        <v>211</v>
      </c>
      <c r="D4" s="503"/>
      <c r="E4" s="503" t="s">
        <v>212</v>
      </c>
      <c r="F4" s="503"/>
      <c r="G4" s="503" t="s">
        <v>210</v>
      </c>
      <c r="H4" s="503"/>
      <c r="I4" s="503" t="s">
        <v>211</v>
      </c>
      <c r="J4" s="503"/>
      <c r="K4" s="503" t="s">
        <v>212</v>
      </c>
      <c r="L4" s="503"/>
      <c r="M4" s="503" t="s">
        <v>210</v>
      </c>
      <c r="N4" s="503"/>
      <c r="O4" s="513"/>
      <c r="P4" s="514"/>
      <c r="Q4" s="514"/>
      <c r="R4" s="514"/>
      <c r="S4" s="520"/>
      <c r="T4" s="521"/>
      <c r="U4" s="522"/>
    </row>
    <row r="5" spans="1:58" ht="19" thickBot="1" x14ac:dyDescent="0.4">
      <c r="A5" s="509"/>
      <c r="B5" s="510"/>
      <c r="C5" s="504">
        <f>B7+B19+B33</f>
        <v>111093.38999999998</v>
      </c>
      <c r="D5" s="504"/>
      <c r="E5" s="504" t="e">
        <f>B11+B19+E33</f>
        <v>#VALUE!</v>
      </c>
      <c r="F5" s="504"/>
      <c r="G5" s="504">
        <f>B28+B41</f>
        <v>2096.23</v>
      </c>
      <c r="H5" s="504"/>
      <c r="I5" s="504">
        <v>312323.88</v>
      </c>
      <c r="J5" s="504"/>
      <c r="K5" s="504">
        <v>30114.47</v>
      </c>
      <c r="L5" s="504"/>
      <c r="M5" s="504">
        <v>0</v>
      </c>
      <c r="N5" s="504"/>
      <c r="O5" s="516" t="e">
        <f>I3-C3</f>
        <v>#VALUE!</v>
      </c>
      <c r="P5" s="517"/>
      <c r="Q5" s="523">
        <v>0.3</v>
      </c>
      <c r="R5" s="524"/>
      <c r="S5" s="523" t="e">
        <f>O5/I3</f>
        <v>#VALUE!</v>
      </c>
      <c r="T5" s="524"/>
      <c r="U5" s="293"/>
    </row>
    <row r="6" spans="1:58" ht="20.5" customHeight="1" thickBot="1" x14ac:dyDescent="0.4">
      <c r="A6" s="488" t="s">
        <v>277</v>
      </c>
      <c r="B6" s="489"/>
      <c r="C6" s="497">
        <v>1</v>
      </c>
      <c r="D6" s="497"/>
      <c r="E6" s="497">
        <v>2</v>
      </c>
      <c r="F6" s="497"/>
      <c r="G6" s="497">
        <v>3</v>
      </c>
      <c r="H6" s="497"/>
      <c r="I6" s="497">
        <v>4</v>
      </c>
      <c r="J6" s="497"/>
      <c r="K6" s="497">
        <v>5</v>
      </c>
      <c r="L6" s="497"/>
      <c r="M6" s="497">
        <v>6</v>
      </c>
      <c r="N6" s="497"/>
      <c r="O6" s="496">
        <v>7</v>
      </c>
      <c r="P6" s="496"/>
      <c r="Q6" s="496">
        <v>8</v>
      </c>
      <c r="R6" s="496"/>
      <c r="S6" s="496">
        <v>9</v>
      </c>
      <c r="T6" s="496"/>
      <c r="U6" s="311"/>
      <c r="V6" s="284"/>
      <c r="AO6" s="284"/>
      <c r="AP6" s="284"/>
      <c r="AQ6" s="284"/>
      <c r="AR6" s="284"/>
      <c r="AS6" s="284"/>
      <c r="AT6" s="284"/>
      <c r="AU6" s="284"/>
      <c r="AV6" s="284"/>
      <c r="AW6" s="284"/>
      <c r="AX6" s="284"/>
      <c r="AY6" s="284"/>
      <c r="AZ6" s="284"/>
      <c r="BA6" s="284"/>
      <c r="BB6" s="284"/>
      <c r="BC6" s="284"/>
      <c r="BD6" s="284"/>
      <c r="BE6" s="284"/>
      <c r="BF6" s="284"/>
    </row>
    <row r="7" spans="1:58" s="283" customFormat="1" ht="29" customHeight="1" x14ac:dyDescent="0.35">
      <c r="A7" s="498" t="s">
        <v>0</v>
      </c>
      <c r="B7" s="501">
        <f>D7+D8+D9+D10+F7+F8+F9+F10+H7+H8+H9+H10+J7+J8+J8+J9+J10+L7+L8+L9+L10+N7+N8+N9+N10+P7+P8+P9+P10+R7+R8+R9+R10+T7+T8+T9+T10+U7+U8+U9+U10</f>
        <v>6576.58</v>
      </c>
      <c r="C7" s="317" t="s">
        <v>264</v>
      </c>
      <c r="D7" s="318"/>
      <c r="E7" s="317"/>
      <c r="F7" s="318"/>
      <c r="G7" s="317"/>
      <c r="H7" s="318"/>
      <c r="I7" s="317"/>
      <c r="J7" s="318"/>
      <c r="K7" s="317" t="s">
        <v>263</v>
      </c>
      <c r="L7" s="318">
        <v>1711.58</v>
      </c>
      <c r="M7" s="317"/>
      <c r="N7" s="318"/>
      <c r="O7" s="317" t="s">
        <v>282</v>
      </c>
      <c r="P7" s="318">
        <v>925</v>
      </c>
      <c r="Q7" s="317"/>
      <c r="R7" s="318"/>
      <c r="S7" s="317"/>
      <c r="T7" s="318"/>
      <c r="U7" s="319"/>
      <c r="V7" s="285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 s="286"/>
      <c r="AP7" s="286"/>
      <c r="AQ7" s="286"/>
      <c r="AR7" s="286"/>
      <c r="AS7" s="286"/>
      <c r="AT7" s="286"/>
      <c r="AU7" s="286"/>
      <c r="AV7" s="286"/>
      <c r="AW7" s="286"/>
      <c r="AX7" s="286"/>
      <c r="AY7" s="286"/>
      <c r="AZ7" s="286"/>
      <c r="BA7" s="286"/>
      <c r="BB7" s="286"/>
      <c r="BC7" s="286"/>
      <c r="BD7" s="286"/>
      <c r="BE7" s="286"/>
      <c r="BF7" s="286"/>
    </row>
    <row r="8" spans="1:58" ht="29" customHeight="1" x14ac:dyDescent="0.35">
      <c r="A8" s="499"/>
      <c r="B8" s="481"/>
      <c r="C8" s="317" t="s">
        <v>273</v>
      </c>
      <c r="D8" s="320"/>
      <c r="E8" s="317"/>
      <c r="F8" s="318"/>
      <c r="G8" s="317"/>
      <c r="H8" s="318"/>
      <c r="I8" s="317"/>
      <c r="J8" s="318"/>
      <c r="K8" s="317" t="s">
        <v>284</v>
      </c>
      <c r="L8" s="318">
        <v>3940</v>
      </c>
      <c r="M8" s="317"/>
      <c r="N8" s="318"/>
      <c r="O8" s="317"/>
      <c r="P8" s="318"/>
      <c r="Q8" s="317"/>
      <c r="R8" s="318"/>
      <c r="S8" s="317"/>
      <c r="T8" s="318"/>
      <c r="U8" s="319"/>
      <c r="V8" s="284"/>
      <c r="AO8" s="284"/>
      <c r="AP8" s="284"/>
      <c r="AQ8" s="284"/>
      <c r="AR8" s="284"/>
      <c r="AS8" s="284"/>
      <c r="AT8" s="284"/>
      <c r="AU8" s="284"/>
      <c r="AV8" s="284"/>
      <c r="AW8" s="284"/>
      <c r="AX8" s="284"/>
      <c r="AY8" s="284"/>
      <c r="AZ8" s="284"/>
      <c r="BA8" s="284"/>
      <c r="BB8" s="284"/>
      <c r="BC8" s="284"/>
      <c r="BD8" s="284"/>
      <c r="BE8" s="284"/>
      <c r="BF8" s="284"/>
    </row>
    <row r="9" spans="1:58" ht="29" customHeight="1" x14ac:dyDescent="0.35">
      <c r="A9" s="499"/>
      <c r="B9" s="481"/>
      <c r="C9" s="317"/>
      <c r="D9" s="318"/>
      <c r="E9" s="317"/>
      <c r="F9" s="318"/>
      <c r="G9" s="317"/>
      <c r="H9" s="318"/>
      <c r="I9" s="317"/>
      <c r="J9" s="318"/>
      <c r="K9" s="317"/>
      <c r="L9" s="318"/>
      <c r="M9" s="317"/>
      <c r="N9" s="318"/>
      <c r="O9" s="317"/>
      <c r="P9" s="318"/>
      <c r="Q9" s="317"/>
      <c r="R9" s="318"/>
      <c r="S9" s="317"/>
      <c r="T9" s="318"/>
      <c r="U9" s="319"/>
    </row>
    <row r="10" spans="1:58" ht="29" customHeight="1" thickBot="1" x14ac:dyDescent="0.4">
      <c r="A10" s="500"/>
      <c r="B10" s="502"/>
      <c r="C10" s="317"/>
      <c r="D10" s="318"/>
      <c r="E10" s="317"/>
      <c r="F10" s="318"/>
      <c r="G10" s="317"/>
      <c r="H10" s="318"/>
      <c r="I10" s="317"/>
      <c r="J10" s="318"/>
      <c r="K10" s="317"/>
      <c r="L10" s="318"/>
      <c r="M10" s="317"/>
      <c r="N10" s="318"/>
      <c r="O10" s="317"/>
      <c r="P10" s="318"/>
      <c r="Q10" s="317"/>
      <c r="R10" s="318"/>
      <c r="S10" s="317"/>
      <c r="T10" s="318"/>
      <c r="U10" s="319"/>
    </row>
    <row r="11" spans="1:58" ht="29" customHeight="1" x14ac:dyDescent="0.35">
      <c r="A11" s="490" t="s">
        <v>1</v>
      </c>
      <c r="B11" s="501">
        <f>D11+D12+D13+D14+F11+F12+F13+F14+H11+H12+H13+H14+J11+J12+J12+J13+J14+L11+L12+L13+L14+N11+N12+N13+N14+P11+P12+P13+P14+R11+R12+R13+R14+T11+T12+T13+T14+U11+U12</f>
        <v>12457.24</v>
      </c>
      <c r="C11" s="321"/>
      <c r="D11" s="322"/>
      <c r="E11" s="321" t="s">
        <v>70</v>
      </c>
      <c r="F11" s="322">
        <v>1072</v>
      </c>
      <c r="G11" s="321"/>
      <c r="H11" s="322"/>
      <c r="I11" s="321"/>
      <c r="J11" s="322"/>
      <c r="K11" s="317" t="s">
        <v>263</v>
      </c>
      <c r="L11" s="322">
        <f>2430.18+2321.3</f>
        <v>4751.4799999999996</v>
      </c>
      <c r="M11" s="321"/>
      <c r="N11" s="322"/>
      <c r="O11" s="321"/>
      <c r="P11" s="322"/>
      <c r="Q11" s="321"/>
      <c r="R11" s="322"/>
      <c r="S11" s="321" t="s">
        <v>81</v>
      </c>
      <c r="T11" s="322">
        <v>2050</v>
      </c>
      <c r="U11" s="323"/>
    </row>
    <row r="12" spans="1:58" ht="29" customHeight="1" x14ac:dyDescent="0.35">
      <c r="A12" s="491"/>
      <c r="B12" s="481"/>
      <c r="C12" s="321"/>
      <c r="D12" s="322"/>
      <c r="E12" s="321" t="s">
        <v>293</v>
      </c>
      <c r="F12" s="322">
        <v>2050</v>
      </c>
      <c r="G12" s="321"/>
      <c r="H12" s="322"/>
      <c r="I12" s="321"/>
      <c r="J12" s="322"/>
      <c r="K12" s="321" t="s">
        <v>70</v>
      </c>
      <c r="L12" s="322">
        <v>448.76</v>
      </c>
      <c r="M12" s="321"/>
      <c r="N12" s="322"/>
      <c r="O12" s="321" t="s">
        <v>68</v>
      </c>
      <c r="P12" s="322">
        <v>1100</v>
      </c>
      <c r="Q12" s="321"/>
      <c r="R12" s="322"/>
      <c r="S12" s="321"/>
      <c r="T12" s="322"/>
      <c r="U12" s="323"/>
    </row>
    <row r="13" spans="1:58" ht="29" customHeight="1" x14ac:dyDescent="0.35">
      <c r="A13" s="491"/>
      <c r="B13" s="481"/>
      <c r="C13" s="321"/>
      <c r="D13" s="322"/>
      <c r="E13" s="321"/>
      <c r="F13" s="322"/>
      <c r="G13" s="321"/>
      <c r="H13" s="322"/>
      <c r="I13" s="321"/>
      <c r="J13" s="322"/>
      <c r="K13" s="321" t="s">
        <v>286</v>
      </c>
      <c r="L13" s="322">
        <v>985</v>
      </c>
      <c r="M13" s="321"/>
      <c r="N13" s="322"/>
      <c r="O13" s="321"/>
      <c r="P13" s="322"/>
      <c r="Q13" s="321"/>
      <c r="R13" s="322"/>
      <c r="S13" s="321"/>
      <c r="T13" s="322"/>
      <c r="U13" s="323"/>
    </row>
    <row r="14" spans="1:58" ht="29" customHeight="1" thickBot="1" x14ac:dyDescent="0.4">
      <c r="A14" s="491"/>
      <c r="B14" s="502"/>
      <c r="C14" s="321"/>
      <c r="D14" s="322"/>
      <c r="E14" s="321"/>
      <c r="F14" s="322"/>
      <c r="G14" s="321"/>
      <c r="H14" s="322"/>
      <c r="I14" s="321"/>
      <c r="J14" s="322"/>
      <c r="K14" s="321"/>
      <c r="L14" s="322"/>
      <c r="M14" s="321"/>
      <c r="N14" s="322"/>
      <c r="O14" s="321"/>
      <c r="P14" s="322"/>
      <c r="Q14" s="321"/>
      <c r="R14" s="322"/>
      <c r="S14" s="321"/>
      <c r="T14" s="322"/>
      <c r="U14" s="323"/>
    </row>
    <row r="15" spans="1:58" ht="29" customHeight="1" x14ac:dyDescent="0.35">
      <c r="A15" s="490" t="s">
        <v>210</v>
      </c>
      <c r="B15" s="492">
        <f>D15+D17+F15+F17+H15+H17+J15+J17+L15+L17+N15+N17+P15+P17+R15+R17+T15+T17+U15+U17</f>
        <v>0</v>
      </c>
      <c r="C15" s="317"/>
      <c r="D15" s="318"/>
      <c r="E15" s="317"/>
      <c r="F15" s="318"/>
      <c r="G15" s="317"/>
      <c r="H15" s="318"/>
      <c r="I15" s="317"/>
      <c r="J15" s="318"/>
      <c r="K15" s="317"/>
      <c r="L15" s="318"/>
      <c r="M15" s="317"/>
      <c r="N15" s="318"/>
      <c r="O15" s="317"/>
      <c r="P15" s="318"/>
      <c r="Q15" s="317"/>
      <c r="R15" s="318"/>
      <c r="S15" s="317"/>
      <c r="T15" s="318"/>
      <c r="U15" s="319"/>
    </row>
    <row r="16" spans="1:58" ht="29" customHeight="1" x14ac:dyDescent="0.35">
      <c r="A16" s="491"/>
      <c r="B16" s="493"/>
      <c r="C16" s="317"/>
      <c r="D16" s="318"/>
      <c r="E16" s="317"/>
      <c r="F16" s="318"/>
      <c r="G16" s="317"/>
      <c r="H16" s="318"/>
      <c r="I16" s="317"/>
      <c r="J16" s="318"/>
      <c r="K16" s="317"/>
      <c r="L16" s="318"/>
      <c r="M16" s="317"/>
      <c r="N16" s="318"/>
      <c r="O16" s="317"/>
      <c r="P16" s="318"/>
      <c r="Q16" s="317"/>
      <c r="R16" s="318"/>
      <c r="S16" s="317"/>
      <c r="T16" s="318"/>
      <c r="U16" s="319"/>
    </row>
    <row r="17" spans="1:21" ht="21.5" thickBot="1" x14ac:dyDescent="0.4">
      <c r="A17" s="491"/>
      <c r="B17" s="494"/>
      <c r="C17" s="317"/>
      <c r="D17" s="318"/>
      <c r="E17" s="317"/>
      <c r="F17" s="318"/>
      <c r="G17" s="317"/>
      <c r="H17" s="318"/>
      <c r="I17" s="317"/>
      <c r="J17" s="318"/>
      <c r="K17" s="317"/>
      <c r="L17" s="318"/>
      <c r="M17" s="317"/>
      <c r="N17" s="318"/>
      <c r="O17" s="317"/>
      <c r="P17" s="318"/>
      <c r="Q17" s="317"/>
      <c r="R17" s="318"/>
      <c r="S17" s="317"/>
      <c r="T17" s="318"/>
      <c r="U17" s="319"/>
    </row>
    <row r="18" spans="1:21" ht="26.5" thickBot="1" x14ac:dyDescent="0.4">
      <c r="A18" s="488" t="s">
        <v>277</v>
      </c>
      <c r="B18" s="489"/>
      <c r="C18" s="483">
        <v>10</v>
      </c>
      <c r="D18" s="483"/>
      <c r="E18" s="483">
        <v>11</v>
      </c>
      <c r="F18" s="483"/>
      <c r="G18" s="483">
        <v>12</v>
      </c>
      <c r="H18" s="483"/>
      <c r="I18" s="483">
        <v>13</v>
      </c>
      <c r="J18" s="483"/>
      <c r="K18" s="483">
        <v>14</v>
      </c>
      <c r="L18" s="483"/>
      <c r="M18" s="483">
        <v>15</v>
      </c>
      <c r="N18" s="483"/>
      <c r="O18" s="483">
        <v>16</v>
      </c>
      <c r="P18" s="483"/>
      <c r="Q18" s="483">
        <v>17</v>
      </c>
      <c r="R18" s="483"/>
      <c r="S18" s="483">
        <v>18</v>
      </c>
      <c r="T18" s="483"/>
      <c r="U18" s="312"/>
    </row>
    <row r="19" spans="1:21" ht="42" x14ac:dyDescent="0.35">
      <c r="A19" s="484" t="s">
        <v>0</v>
      </c>
      <c r="B19" s="480">
        <f>D19+D20+D21+D22+F19+F20+F21+F22+H19+H20+H21+H22+J19+J20+J21+J22+L19+L20+L21+L22+N19+N20+N21+N22+P19+P20+P21+P22+R19+R20+R21+R22+T19+T20+T21+T22+U19+U20+U21+U22</f>
        <v>12260.1</v>
      </c>
      <c r="C19" s="325" t="s">
        <v>275</v>
      </c>
      <c r="D19" s="326">
        <v>604</v>
      </c>
      <c r="E19" s="325" t="s">
        <v>283</v>
      </c>
      <c r="F19" s="326">
        <v>5000</v>
      </c>
      <c r="G19" s="325"/>
      <c r="H19" s="326"/>
      <c r="I19" s="325" t="s">
        <v>155</v>
      </c>
      <c r="J19" s="326">
        <v>125.21</v>
      </c>
      <c r="K19" s="325"/>
      <c r="L19" s="326"/>
      <c r="M19" s="325" t="s">
        <v>265</v>
      </c>
      <c r="N19" s="326">
        <v>2124.6</v>
      </c>
      <c r="O19" s="325" t="s">
        <v>296</v>
      </c>
      <c r="P19" s="326">
        <v>255</v>
      </c>
      <c r="Q19" s="325" t="s">
        <v>166</v>
      </c>
      <c r="R19" s="326">
        <v>968</v>
      </c>
      <c r="S19" s="325"/>
      <c r="T19" s="326"/>
      <c r="U19" s="327"/>
    </row>
    <row r="20" spans="1:21" ht="42" x14ac:dyDescent="0.35">
      <c r="A20" s="485"/>
      <c r="B20" s="481"/>
      <c r="C20" s="325"/>
      <c r="D20" s="326"/>
      <c r="E20" s="325"/>
      <c r="F20" s="326"/>
      <c r="G20" s="325"/>
      <c r="H20" s="326"/>
      <c r="I20" s="325" t="s">
        <v>274</v>
      </c>
      <c r="J20" s="326">
        <v>494.54</v>
      </c>
      <c r="K20" s="325"/>
      <c r="L20" s="326"/>
      <c r="M20" s="325"/>
      <c r="N20" s="326"/>
      <c r="O20" s="325" t="s">
        <v>20</v>
      </c>
      <c r="P20" s="326">
        <v>838.75</v>
      </c>
      <c r="Q20" s="325"/>
      <c r="R20" s="326"/>
      <c r="S20" s="325"/>
      <c r="T20" s="326"/>
      <c r="U20" s="327"/>
    </row>
    <row r="21" spans="1:21" ht="21" x14ac:dyDescent="0.35">
      <c r="A21" s="486"/>
      <c r="B21" s="481"/>
      <c r="C21" s="325" t="s">
        <v>4</v>
      </c>
      <c r="D21" s="326">
        <v>1850</v>
      </c>
      <c r="E21" s="325"/>
      <c r="F21" s="326"/>
      <c r="G21" s="325"/>
      <c r="H21" s="326"/>
      <c r="I21" s="325"/>
      <c r="J21" s="326"/>
      <c r="K21" s="325"/>
      <c r="L21" s="326"/>
      <c r="M21" s="325"/>
      <c r="N21" s="326"/>
      <c r="O21" s="325"/>
      <c r="P21" s="326"/>
      <c r="Q21" s="325"/>
      <c r="R21" s="326"/>
      <c r="S21" s="325"/>
      <c r="T21" s="326"/>
      <c r="U21" s="327"/>
    </row>
    <row r="22" spans="1:21" ht="21.5" thickBot="1" x14ac:dyDescent="0.4">
      <c r="A22" s="487"/>
      <c r="B22" s="482"/>
      <c r="C22" s="325"/>
      <c r="D22" s="326"/>
      <c r="E22" s="325"/>
      <c r="F22" s="326"/>
      <c r="G22" s="325"/>
      <c r="H22" s="326"/>
      <c r="I22" s="325"/>
      <c r="J22" s="326"/>
      <c r="K22" s="325"/>
      <c r="L22" s="326"/>
      <c r="M22" s="325"/>
      <c r="N22" s="326"/>
      <c r="O22" s="325"/>
      <c r="P22" s="326"/>
      <c r="Q22" s="325"/>
      <c r="R22" s="326"/>
      <c r="S22" s="325"/>
      <c r="T22" s="326"/>
      <c r="U22" s="327"/>
    </row>
    <row r="23" spans="1:21" ht="42" x14ac:dyDescent="0.35">
      <c r="A23" s="477" t="s">
        <v>1</v>
      </c>
      <c r="B23" s="480">
        <f>D23+D24+D25+D27+F23+F24+F25+F27+H23+H24+H25+H27+J23+J24+J25+J27+L23+L24+L25+L27+N23+N24+N25+N27+P23+P24+P25+P27+R23+R24+R25+R27+T23+T24+T25+T27+U23+U24+U25+U27</f>
        <v>8427.869999999999</v>
      </c>
      <c r="C23" s="328"/>
      <c r="D23" s="329"/>
      <c r="E23" s="324" t="s">
        <v>20</v>
      </c>
      <c r="F23" s="329">
        <v>1281</v>
      </c>
      <c r="G23" s="328" t="s">
        <v>287</v>
      </c>
      <c r="H23" s="329">
        <v>1195</v>
      </c>
      <c r="I23" s="328" t="s">
        <v>155</v>
      </c>
      <c r="J23" s="329">
        <v>33</v>
      </c>
      <c r="K23" s="324" t="s">
        <v>192</v>
      </c>
      <c r="L23" s="329">
        <v>465</v>
      </c>
      <c r="M23" s="328"/>
      <c r="N23" s="329"/>
      <c r="O23" s="328"/>
      <c r="P23" s="329"/>
      <c r="Q23" s="328" t="s">
        <v>289</v>
      </c>
      <c r="R23" s="329">
        <v>600</v>
      </c>
      <c r="S23" s="328"/>
      <c r="T23" s="329"/>
      <c r="U23" s="330"/>
    </row>
    <row r="24" spans="1:21" ht="21" x14ac:dyDescent="0.35">
      <c r="A24" s="478"/>
      <c r="B24" s="481"/>
      <c r="C24" s="328" t="s">
        <v>265</v>
      </c>
      <c r="D24" s="329">
        <v>2240</v>
      </c>
      <c r="E24" s="328"/>
      <c r="F24" s="329"/>
      <c r="G24" s="328"/>
      <c r="H24" s="329"/>
      <c r="I24" s="328" t="s">
        <v>175</v>
      </c>
      <c r="J24" s="329">
        <v>1807.82</v>
      </c>
      <c r="K24" s="328"/>
      <c r="L24" s="329"/>
      <c r="M24" s="328"/>
      <c r="N24" s="329"/>
      <c r="O24" s="328"/>
      <c r="P24" s="329"/>
      <c r="Q24" s="348"/>
      <c r="R24" s="329"/>
      <c r="S24" s="328"/>
      <c r="T24" s="329"/>
      <c r="U24" s="330"/>
    </row>
    <row r="25" spans="1:21" ht="37" x14ac:dyDescent="0.35">
      <c r="A25" s="478"/>
      <c r="B25" s="481"/>
      <c r="C25" s="328" t="s">
        <v>70</v>
      </c>
      <c r="D25" s="329">
        <v>637</v>
      </c>
      <c r="E25" s="328"/>
      <c r="F25" s="329"/>
      <c r="G25" s="328"/>
      <c r="H25" s="329"/>
      <c r="I25" s="328"/>
      <c r="J25" s="329"/>
      <c r="K25" s="324" t="s">
        <v>288</v>
      </c>
      <c r="L25" s="329">
        <v>169.05</v>
      </c>
      <c r="M25" s="328"/>
      <c r="N25" s="329"/>
      <c r="O25" s="328"/>
      <c r="P25" s="329"/>
      <c r="Q25" s="328"/>
      <c r="R25" s="329"/>
      <c r="S25" s="328"/>
      <c r="T25" s="329"/>
      <c r="U25" s="330"/>
    </row>
    <row r="26" spans="1:21" ht="42" x14ac:dyDescent="0.35">
      <c r="A26" s="478"/>
      <c r="B26" s="481"/>
      <c r="C26" s="328" t="s">
        <v>294</v>
      </c>
      <c r="D26" s="329">
        <v>155</v>
      </c>
      <c r="E26" s="328"/>
      <c r="F26" s="329"/>
      <c r="G26" s="328"/>
      <c r="H26" s="329"/>
      <c r="I26" s="328"/>
      <c r="J26" s="329"/>
      <c r="K26" s="328"/>
      <c r="L26" s="329"/>
      <c r="M26" s="328"/>
      <c r="N26" s="329"/>
      <c r="O26" s="328"/>
      <c r="P26" s="329"/>
      <c r="Q26" s="328"/>
      <c r="R26" s="329"/>
      <c r="S26" s="328"/>
      <c r="T26" s="329"/>
      <c r="U26" s="330"/>
    </row>
    <row r="27" spans="1:21" ht="21.5" thickBot="1" x14ac:dyDescent="0.4">
      <c r="A27" s="479"/>
      <c r="B27" s="482"/>
      <c r="C27" s="328"/>
      <c r="D27" s="329"/>
      <c r="E27" s="328"/>
      <c r="F27" s="329"/>
      <c r="G27" s="328"/>
      <c r="H27" s="329"/>
      <c r="I27" s="328"/>
      <c r="J27" s="329"/>
      <c r="K27" s="328"/>
      <c r="L27" s="329"/>
      <c r="M27" s="328"/>
      <c r="N27" s="329"/>
      <c r="O27" s="328"/>
      <c r="P27" s="329"/>
      <c r="Q27" s="328"/>
      <c r="R27" s="329"/>
      <c r="S27" s="328"/>
      <c r="T27" s="329"/>
      <c r="U27" s="330"/>
    </row>
    <row r="28" spans="1:21" ht="21" x14ac:dyDescent="0.35">
      <c r="A28" s="490" t="s">
        <v>210</v>
      </c>
      <c r="B28" s="501">
        <f>D28+D29+D30+D31+F28+F29+F30+F31+H28+H29+H30+H31+J28+J29+J30+J31+L28+L29+L30+L31+N28+N29+N30+N31+P28+P29+P30+P31+R28+R29+R30+R31+T28+T29+T30+T31+U28+U29+U30+U31</f>
        <v>748.23</v>
      </c>
      <c r="C28" s="325"/>
      <c r="D28" s="331"/>
      <c r="E28" s="332"/>
      <c r="F28" s="331"/>
      <c r="G28" s="332"/>
      <c r="H28" s="331"/>
      <c r="I28" s="325" t="s">
        <v>274</v>
      </c>
      <c r="J28" s="331">
        <v>502.23</v>
      </c>
      <c r="K28" s="332"/>
      <c r="L28" s="331"/>
      <c r="M28" s="332"/>
      <c r="N28" s="331"/>
      <c r="O28" s="332"/>
      <c r="P28" s="331"/>
      <c r="Q28" s="332"/>
      <c r="R28" s="331"/>
      <c r="S28" s="332"/>
      <c r="T28" s="331"/>
      <c r="U28" s="333"/>
    </row>
    <row r="29" spans="1:21" ht="21" x14ac:dyDescent="0.35">
      <c r="A29" s="491"/>
      <c r="B29" s="481"/>
      <c r="C29" s="332" t="s">
        <v>144</v>
      </c>
      <c r="D29" s="331">
        <v>246</v>
      </c>
      <c r="E29" s="332"/>
      <c r="F29" s="331"/>
      <c r="G29" s="332"/>
      <c r="H29" s="331"/>
      <c r="I29" s="332"/>
      <c r="J29" s="331"/>
      <c r="K29" s="332"/>
      <c r="L29" s="331"/>
      <c r="M29" s="332"/>
      <c r="N29" s="331"/>
      <c r="O29" s="332"/>
      <c r="P29" s="331"/>
      <c r="Q29" s="332"/>
      <c r="R29" s="331"/>
      <c r="S29" s="332"/>
      <c r="T29" s="331"/>
      <c r="U29" s="333"/>
    </row>
    <row r="30" spans="1:21" ht="21" x14ac:dyDescent="0.35">
      <c r="A30" s="491"/>
      <c r="B30" s="481"/>
      <c r="C30" s="332"/>
      <c r="D30" s="331"/>
      <c r="E30" s="332"/>
      <c r="F30" s="331"/>
      <c r="G30" s="332"/>
      <c r="H30" s="331"/>
      <c r="I30" s="332"/>
      <c r="J30" s="331"/>
      <c r="K30" s="332"/>
      <c r="L30" s="331"/>
      <c r="M30" s="332"/>
      <c r="N30" s="331"/>
      <c r="O30" s="332"/>
      <c r="P30" s="331"/>
      <c r="Q30" s="332"/>
      <c r="R30" s="331"/>
      <c r="S30" s="332"/>
      <c r="T30" s="331"/>
      <c r="U30" s="333"/>
    </row>
    <row r="31" spans="1:21" ht="21.5" thickBot="1" x14ac:dyDescent="0.4">
      <c r="A31" s="491"/>
      <c r="B31" s="502"/>
      <c r="C31" s="332"/>
      <c r="D31" s="331"/>
      <c r="E31" s="332"/>
      <c r="F31" s="331"/>
      <c r="G31" s="332"/>
      <c r="H31" s="331"/>
      <c r="I31" s="332"/>
      <c r="J31" s="331"/>
      <c r="K31" s="332"/>
      <c r="L31" s="331"/>
      <c r="M31" s="332"/>
      <c r="N31" s="331"/>
      <c r="O31" s="332"/>
      <c r="P31" s="331"/>
      <c r="Q31" s="332"/>
      <c r="R31" s="331"/>
      <c r="S31" s="332"/>
      <c r="T31" s="331"/>
      <c r="U31" s="333"/>
    </row>
    <row r="32" spans="1:21" ht="26.5" thickBot="1" x14ac:dyDescent="0.4">
      <c r="A32" s="488" t="s">
        <v>277</v>
      </c>
      <c r="B32" s="489"/>
      <c r="C32" s="483">
        <v>19</v>
      </c>
      <c r="D32" s="483"/>
      <c r="E32" s="483">
        <v>20</v>
      </c>
      <c r="F32" s="483"/>
      <c r="G32" s="483">
        <v>21</v>
      </c>
      <c r="H32" s="483"/>
      <c r="I32" s="483">
        <v>22</v>
      </c>
      <c r="J32" s="483"/>
      <c r="K32" s="483">
        <v>23</v>
      </c>
      <c r="L32" s="483"/>
      <c r="M32" s="483">
        <v>24</v>
      </c>
      <c r="N32" s="483"/>
      <c r="O32" s="483">
        <v>25</v>
      </c>
      <c r="P32" s="483"/>
      <c r="Q32" s="483">
        <v>26</v>
      </c>
      <c r="R32" s="483"/>
      <c r="S32" s="483" t="s">
        <v>268</v>
      </c>
      <c r="T32" s="483"/>
      <c r="U32" s="312"/>
    </row>
    <row r="33" spans="1:22" ht="21" x14ac:dyDescent="0.35">
      <c r="A33" s="477" t="s">
        <v>0</v>
      </c>
      <c r="B33" s="501">
        <f>D33+D35+D36+F33+F35+F36+H34+H35+H36+J33+J35+J36+L33+L35+L36+N33+N35+N36+P33+P35+P36+R33+R35+R36+T33+T35+T36</f>
        <v>92256.709999999992</v>
      </c>
      <c r="C33" s="335" t="s">
        <v>67</v>
      </c>
      <c r="D33" s="336">
        <v>1906.68</v>
      </c>
      <c r="E33" s="335" t="s">
        <v>67</v>
      </c>
      <c r="F33" s="336">
        <v>62000</v>
      </c>
      <c r="G33" s="529" t="s">
        <v>92</v>
      </c>
      <c r="H33" s="529">
        <v>12589</v>
      </c>
      <c r="I33" s="335"/>
      <c r="J33" s="336"/>
      <c r="K33" s="335"/>
      <c r="L33" s="336"/>
      <c r="M33" s="335"/>
      <c r="N33" s="336"/>
      <c r="O33" s="335" t="s">
        <v>300</v>
      </c>
      <c r="P33" s="336">
        <v>5500</v>
      </c>
      <c r="Q33" s="335"/>
      <c r="R33" s="336"/>
      <c r="S33" s="335" t="s">
        <v>276</v>
      </c>
      <c r="T33" s="335">
        <f>9361.84+13488.19</f>
        <v>22850.03</v>
      </c>
      <c r="U33" s="337"/>
    </row>
    <row r="34" spans="1:22" ht="21" x14ac:dyDescent="0.35">
      <c r="A34" s="478"/>
      <c r="B34" s="481"/>
      <c r="C34" s="530" t="s">
        <v>299</v>
      </c>
      <c r="D34" s="336">
        <v>2000</v>
      </c>
      <c r="E34" s="335" t="s">
        <v>124</v>
      </c>
      <c r="F34" s="336">
        <v>3780.1</v>
      </c>
      <c r="G34" s="335"/>
      <c r="H34" s="336"/>
      <c r="I34" s="335"/>
      <c r="J34" s="336"/>
      <c r="K34" s="335"/>
      <c r="L34" s="336"/>
      <c r="M34" s="335"/>
      <c r="N34" s="336"/>
      <c r="O34" s="335"/>
      <c r="P34" s="336"/>
      <c r="Q34" s="335"/>
      <c r="R34" s="336"/>
      <c r="S34" s="335"/>
      <c r="T34" s="335"/>
      <c r="U34" s="337"/>
    </row>
    <row r="35" spans="1:22" ht="21" x14ac:dyDescent="0.35">
      <c r="A35" s="478"/>
      <c r="B35" s="481"/>
      <c r="C35" s="335"/>
      <c r="D35" s="336"/>
      <c r="E35" s="335"/>
      <c r="F35" s="336"/>
      <c r="G35" s="335"/>
      <c r="H35" s="336"/>
      <c r="I35" s="335"/>
      <c r="J35" s="336"/>
      <c r="K35" s="335"/>
      <c r="L35" s="336"/>
      <c r="M35" s="335"/>
      <c r="N35" s="336"/>
      <c r="O35" s="335"/>
      <c r="P35" s="336"/>
      <c r="Q35" s="335"/>
      <c r="R35" s="336"/>
      <c r="S35" s="335"/>
      <c r="T35" s="335"/>
      <c r="U35" s="337"/>
    </row>
    <row r="36" spans="1:22" ht="21.5" thickBot="1" x14ac:dyDescent="0.4">
      <c r="A36" s="478"/>
      <c r="B36" s="502"/>
      <c r="C36" s="335"/>
      <c r="D36" s="336"/>
      <c r="E36" s="335"/>
      <c r="F36" s="336"/>
      <c r="G36" s="335"/>
      <c r="H36" s="336"/>
      <c r="I36" s="335"/>
      <c r="J36" s="336"/>
      <c r="K36" s="335"/>
      <c r="L36" s="336"/>
      <c r="M36" s="335"/>
      <c r="N36" s="336"/>
      <c r="O36" s="335"/>
      <c r="P36" s="336"/>
      <c r="Q36" s="335"/>
      <c r="R36" s="336"/>
      <c r="S36" s="335"/>
      <c r="T36" s="336"/>
      <c r="U36" s="337"/>
    </row>
    <row r="37" spans="1:22" ht="21" x14ac:dyDescent="0.35">
      <c r="A37" s="477" t="s">
        <v>1</v>
      </c>
      <c r="B37" s="501">
        <f>D37+D38+F37+F39+F40+H38+H39+H40+J37+J38+J40+L37+L38+N37+P37+P38+P39+P40+R37+R38+R39+R40+T37+T38+T39+U37+U38+U39</f>
        <v>15482.04</v>
      </c>
      <c r="C37" s="338" t="s">
        <v>77</v>
      </c>
      <c r="D37" s="339">
        <v>270</v>
      </c>
      <c r="E37" s="334" t="s">
        <v>10</v>
      </c>
      <c r="F37" s="339">
        <v>2541.35</v>
      </c>
      <c r="G37" s="338" t="s">
        <v>166</v>
      </c>
      <c r="H37" s="339">
        <v>1850</v>
      </c>
      <c r="I37" s="338" t="s">
        <v>201</v>
      </c>
      <c r="J37" s="339">
        <v>827</v>
      </c>
      <c r="K37" s="321" t="s">
        <v>81</v>
      </c>
      <c r="L37" s="322">
        <v>2050</v>
      </c>
      <c r="M37" s="338" t="s">
        <v>266</v>
      </c>
      <c r="N37" s="320">
        <v>3600</v>
      </c>
      <c r="O37" s="338"/>
      <c r="P37" s="339"/>
      <c r="Q37" s="335" t="s">
        <v>264</v>
      </c>
      <c r="R37" s="336">
        <v>547.64</v>
      </c>
      <c r="S37" s="335" t="s">
        <v>276</v>
      </c>
      <c r="T37" s="339">
        <v>2737.55</v>
      </c>
      <c r="U37" s="340"/>
    </row>
    <row r="38" spans="1:22" ht="21" x14ac:dyDescent="0.35">
      <c r="A38" s="478"/>
      <c r="B38" s="481"/>
      <c r="C38" s="338"/>
      <c r="D38" s="339"/>
      <c r="E38" s="338" t="s">
        <v>66</v>
      </c>
      <c r="F38" s="339">
        <v>5000</v>
      </c>
      <c r="G38" s="338"/>
      <c r="H38" s="339"/>
      <c r="I38" s="338"/>
      <c r="J38" s="339"/>
      <c r="K38" s="338" t="s">
        <v>72</v>
      </c>
      <c r="L38" s="339">
        <v>249.5</v>
      </c>
      <c r="M38" s="338" t="s">
        <v>267</v>
      </c>
      <c r="N38" s="320">
        <v>2000</v>
      </c>
      <c r="O38" s="338"/>
      <c r="P38" s="339"/>
      <c r="Q38" s="334" t="s">
        <v>291</v>
      </c>
      <c r="R38" s="339">
        <v>796</v>
      </c>
      <c r="S38" s="338"/>
      <c r="T38" s="339"/>
      <c r="U38" s="340"/>
    </row>
    <row r="39" spans="1:22" ht="42" x14ac:dyDescent="0.35">
      <c r="A39" s="478"/>
      <c r="B39" s="481"/>
      <c r="C39" s="338"/>
      <c r="D39" s="339"/>
      <c r="E39" s="338" t="s">
        <v>67</v>
      </c>
      <c r="F39" s="339">
        <v>1100</v>
      </c>
      <c r="G39" s="338"/>
      <c r="H39" s="339"/>
      <c r="I39" s="338"/>
      <c r="J39" s="339"/>
      <c r="K39" s="338" t="s">
        <v>20</v>
      </c>
      <c r="L39" s="339">
        <v>838.75</v>
      </c>
      <c r="M39" s="338"/>
      <c r="N39" s="339"/>
      <c r="O39" s="338"/>
      <c r="P39" s="339"/>
      <c r="Q39" s="338"/>
      <c r="R39" s="339"/>
      <c r="S39" s="338"/>
      <c r="T39" s="339"/>
      <c r="U39" s="340"/>
    </row>
    <row r="40" spans="1:22" ht="21.5" thickBot="1" x14ac:dyDescent="0.4">
      <c r="A40" s="478"/>
      <c r="B40" s="502"/>
      <c r="C40" s="338"/>
      <c r="D40" s="339"/>
      <c r="E40" s="338" t="s">
        <v>295</v>
      </c>
      <c r="F40" s="339">
        <v>763</v>
      </c>
      <c r="G40" s="338"/>
      <c r="H40" s="339"/>
      <c r="I40" s="338"/>
      <c r="J40" s="339"/>
      <c r="K40" s="338"/>
      <c r="L40" s="339"/>
      <c r="M40" s="338"/>
      <c r="N40" s="339"/>
      <c r="O40" s="338"/>
      <c r="P40" s="339"/>
      <c r="Q40" s="338"/>
      <c r="R40" s="339"/>
      <c r="S40" s="338"/>
      <c r="T40" s="339"/>
      <c r="U40" s="340"/>
    </row>
    <row r="41" spans="1:22" ht="21" x14ac:dyDescent="0.35">
      <c r="A41" s="490" t="s">
        <v>210</v>
      </c>
      <c r="B41" s="492">
        <f>D41+D43+F41+F43+H41+H43+J41+J43+L41+L43+N41+N43+P41+P43+R41+R43+T41+T43+U41+U43</f>
        <v>1348</v>
      </c>
      <c r="C41" s="338"/>
      <c r="D41" s="339"/>
      <c r="E41" s="338"/>
      <c r="F41" s="339"/>
      <c r="G41" s="338"/>
      <c r="H41" s="339"/>
      <c r="I41" s="338"/>
      <c r="J41" s="339"/>
      <c r="K41" s="338"/>
      <c r="L41" s="339"/>
      <c r="M41" s="338"/>
      <c r="N41" s="339"/>
      <c r="O41" s="338" t="s">
        <v>290</v>
      </c>
      <c r="P41" s="339">
        <v>1348</v>
      </c>
      <c r="Q41" s="338"/>
      <c r="R41" s="339"/>
      <c r="S41" s="338"/>
      <c r="T41" s="339"/>
      <c r="U41" s="340"/>
    </row>
    <row r="42" spans="1:22" ht="21" x14ac:dyDescent="0.35">
      <c r="A42" s="491"/>
      <c r="B42" s="493"/>
      <c r="C42" s="338"/>
      <c r="D42" s="339"/>
      <c r="E42" s="338"/>
      <c r="F42" s="339"/>
      <c r="G42" s="338"/>
      <c r="H42" s="339"/>
      <c r="I42" s="338"/>
      <c r="J42" s="339"/>
      <c r="K42" s="338"/>
      <c r="L42" s="339"/>
      <c r="M42" s="338"/>
      <c r="N42" s="339"/>
      <c r="O42" s="338" t="s">
        <v>290</v>
      </c>
      <c r="P42" s="339">
        <v>1663.28</v>
      </c>
      <c r="Q42" s="338"/>
      <c r="R42" s="339"/>
      <c r="S42" s="338"/>
      <c r="T42" s="339"/>
      <c r="U42" s="340"/>
    </row>
    <row r="43" spans="1:22" ht="21.5" thickBot="1" x14ac:dyDescent="0.4">
      <c r="A43" s="491"/>
      <c r="B43" s="493"/>
      <c r="C43" s="341"/>
      <c r="D43" s="342"/>
      <c r="E43" s="341"/>
      <c r="F43" s="342"/>
      <c r="G43" s="341"/>
      <c r="H43" s="342"/>
      <c r="I43" s="341"/>
      <c r="J43" s="342"/>
      <c r="K43" s="341"/>
      <c r="L43" s="342"/>
      <c r="M43" s="341"/>
      <c r="N43" s="342"/>
      <c r="O43" s="341"/>
      <c r="P43" s="342"/>
      <c r="Q43" s="341"/>
      <c r="R43" s="342"/>
      <c r="S43" s="341"/>
      <c r="T43" s="342"/>
      <c r="U43" s="343"/>
      <c r="V43" s="139"/>
    </row>
    <row r="44" spans="1:22" s="304" customFormat="1" ht="13.5" thickBot="1" x14ac:dyDescent="0.4">
      <c r="A44" s="460" t="s">
        <v>259</v>
      </c>
      <c r="B44" s="452" t="s">
        <v>236</v>
      </c>
      <c r="C44" s="453"/>
      <c r="D44" s="453"/>
      <c r="E44" s="453"/>
      <c r="F44" s="453"/>
      <c r="G44" s="453"/>
      <c r="H44" s="454">
        <f>E47+E48+E49+E50+E51+E52+E53+T47+T48+T49+J47+J48+J49+J50+J51+J52+J53+T50+T51+T52+O47+O48+O49+O50+O51+O52+O53+T53</f>
        <v>345308.9</v>
      </c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6"/>
    </row>
    <row r="45" spans="1:22" s="304" customFormat="1" ht="13" x14ac:dyDescent="0.35">
      <c r="A45" s="461"/>
      <c r="B45" s="463" t="s">
        <v>218</v>
      </c>
      <c r="C45" s="464"/>
      <c r="D45" s="464"/>
      <c r="E45" s="467" t="s">
        <v>225</v>
      </c>
      <c r="F45" s="468"/>
      <c r="G45" s="296" t="s">
        <v>226</v>
      </c>
      <c r="H45" s="471" t="s">
        <v>218</v>
      </c>
      <c r="I45" s="468"/>
      <c r="J45" s="464" t="s">
        <v>225</v>
      </c>
      <c r="K45" s="464"/>
      <c r="L45" s="289" t="s">
        <v>226</v>
      </c>
      <c r="M45" s="471" t="s">
        <v>218</v>
      </c>
      <c r="N45" s="468"/>
      <c r="O45" s="464" t="s">
        <v>225</v>
      </c>
      <c r="P45" s="464"/>
      <c r="Q45" s="289" t="s">
        <v>226</v>
      </c>
      <c r="R45" s="471" t="s">
        <v>218</v>
      </c>
      <c r="S45" s="468"/>
      <c r="T45" s="467" t="s">
        <v>225</v>
      </c>
      <c r="U45" s="289" t="s">
        <v>226</v>
      </c>
    </row>
    <row r="46" spans="1:22" s="304" customFormat="1" ht="13" x14ac:dyDescent="0.35">
      <c r="A46" s="461"/>
      <c r="B46" s="465"/>
      <c r="C46" s="466"/>
      <c r="D46" s="466"/>
      <c r="E46" s="469"/>
      <c r="F46" s="470"/>
      <c r="G46" s="297" t="s">
        <v>227</v>
      </c>
      <c r="H46" s="472"/>
      <c r="I46" s="470"/>
      <c r="J46" s="466"/>
      <c r="K46" s="466"/>
      <c r="L46" s="290" t="s">
        <v>227</v>
      </c>
      <c r="M46" s="472"/>
      <c r="N46" s="470"/>
      <c r="O46" s="466"/>
      <c r="P46" s="466"/>
      <c r="Q46" s="290" t="s">
        <v>227</v>
      </c>
      <c r="R46" s="472"/>
      <c r="S46" s="470"/>
      <c r="T46" s="469"/>
      <c r="U46" s="290" t="s">
        <v>227</v>
      </c>
    </row>
    <row r="47" spans="1:22" s="304" customFormat="1" ht="13" x14ac:dyDescent="0.35">
      <c r="A47" s="461"/>
      <c r="B47" s="473" t="s">
        <v>219</v>
      </c>
      <c r="C47" s="474"/>
      <c r="D47" s="474"/>
      <c r="E47" s="459">
        <f>14956.15+16819.3+15585.17+10743.21+4875.76</f>
        <v>62979.59</v>
      </c>
      <c r="F47" s="459"/>
      <c r="G47" s="347"/>
      <c r="H47" s="457" t="s">
        <v>279</v>
      </c>
      <c r="I47" s="458"/>
      <c r="J47" s="459">
        <f>5310.49+357.32</f>
        <v>5667.8099999999995</v>
      </c>
      <c r="K47" s="459"/>
      <c r="L47" s="294"/>
      <c r="M47" s="457" t="s">
        <v>129</v>
      </c>
      <c r="N47" s="458"/>
      <c r="O47" s="459">
        <v>13860</v>
      </c>
      <c r="P47" s="459"/>
      <c r="Q47" s="294"/>
      <c r="R47" s="457" t="s">
        <v>224</v>
      </c>
      <c r="S47" s="458"/>
      <c r="T47" s="298">
        <v>760</v>
      </c>
      <c r="U47" s="299"/>
    </row>
    <row r="48" spans="1:22" s="304" customFormat="1" ht="13" x14ac:dyDescent="0.35">
      <c r="A48" s="461"/>
      <c r="B48" s="473" t="s">
        <v>220</v>
      </c>
      <c r="C48" s="474"/>
      <c r="D48" s="474"/>
      <c r="E48" s="459">
        <f>577.71+860.42+1058.23+1180.6+1244.59+1307+1247.44+1109.5+1158.4+776.06+973.8</f>
        <v>11493.749999999998</v>
      </c>
      <c r="F48" s="459"/>
      <c r="G48" s="347"/>
      <c r="H48" s="457" t="s">
        <v>230</v>
      </c>
      <c r="I48" s="458"/>
      <c r="J48" s="459">
        <f>166.05+163.3+395.8+166.03+164.14+1296.41+1181.75+1857.98</f>
        <v>5391.4600000000009</v>
      </c>
      <c r="K48" s="459"/>
      <c r="L48" s="294"/>
      <c r="M48" s="457" t="s">
        <v>103</v>
      </c>
      <c r="N48" s="458"/>
      <c r="O48" s="459">
        <v>5586.7</v>
      </c>
      <c r="P48" s="459"/>
      <c r="Q48" s="294"/>
      <c r="R48" s="457" t="s">
        <v>228</v>
      </c>
      <c r="S48" s="458"/>
      <c r="T48" s="298">
        <v>240</v>
      </c>
      <c r="U48" s="299"/>
    </row>
    <row r="49" spans="1:21" s="304" customFormat="1" ht="13" x14ac:dyDescent="0.35">
      <c r="A49" s="461"/>
      <c r="B49" s="473" t="s">
        <v>68</v>
      </c>
      <c r="C49" s="474"/>
      <c r="D49" s="474"/>
      <c r="E49" s="459">
        <f>795.73+757.09+1404.84</f>
        <v>2957.66</v>
      </c>
      <c r="F49" s="459"/>
      <c r="G49" s="291"/>
      <c r="H49" s="457" t="s">
        <v>280</v>
      </c>
      <c r="I49" s="458"/>
      <c r="J49" s="459"/>
      <c r="K49" s="459"/>
      <c r="L49" s="294"/>
      <c r="M49" s="457" t="s">
        <v>237</v>
      </c>
      <c r="N49" s="458"/>
      <c r="O49" s="459">
        <v>28000</v>
      </c>
      <c r="P49" s="459"/>
      <c r="Q49" s="294"/>
      <c r="R49" s="457" t="s">
        <v>229</v>
      </c>
      <c r="S49" s="458"/>
      <c r="T49" s="298">
        <v>204.31</v>
      </c>
      <c r="U49" s="299"/>
    </row>
    <row r="50" spans="1:21" s="304" customFormat="1" ht="13" x14ac:dyDescent="0.35">
      <c r="A50" s="461"/>
      <c r="B50" s="473" t="s">
        <v>221</v>
      </c>
      <c r="C50" s="474"/>
      <c r="D50" s="474"/>
      <c r="E50" s="459">
        <v>668.98</v>
      </c>
      <c r="F50" s="459"/>
      <c r="G50" s="291"/>
      <c r="H50" s="457" t="s">
        <v>231</v>
      </c>
      <c r="I50" s="458"/>
      <c r="J50" s="459">
        <f>121.9+298.3</f>
        <v>420.20000000000005</v>
      </c>
      <c r="K50" s="459"/>
      <c r="L50" s="294"/>
      <c r="M50" s="457" t="s">
        <v>238</v>
      </c>
      <c r="N50" s="458"/>
      <c r="O50" s="459">
        <f>(180000)-30000-30000</f>
        <v>120000</v>
      </c>
      <c r="P50" s="459"/>
      <c r="Q50" s="294">
        <v>6</v>
      </c>
      <c r="R50" s="457" t="s">
        <v>70</v>
      </c>
      <c r="S50" s="458"/>
      <c r="T50" s="298">
        <v>11333.32</v>
      </c>
      <c r="U50" s="308">
        <v>2</v>
      </c>
    </row>
    <row r="51" spans="1:21" s="304" customFormat="1" ht="13" x14ac:dyDescent="0.35">
      <c r="A51" s="461"/>
      <c r="B51" s="473" t="s">
        <v>298</v>
      </c>
      <c r="C51" s="474"/>
      <c r="D51" s="474"/>
      <c r="E51" s="459">
        <f>2770.04+49.26+2950.66+729.79+1195.25+2012.97+296.48+22.74+379.42+1706.89+2407.8+1178.41+1002.25+1155.79+272.61+132.22+132.22+132.22+93.28</f>
        <v>18620.300000000003</v>
      </c>
      <c r="F51" s="459"/>
      <c r="G51" s="347"/>
      <c r="H51" s="457" t="s">
        <v>232</v>
      </c>
      <c r="I51" s="458"/>
      <c r="J51" s="459">
        <f>1853.41+1853.41+1853.41+2197.44</f>
        <v>7757.67</v>
      </c>
      <c r="K51" s="459"/>
      <c r="L51" s="294"/>
      <c r="M51" s="457" t="s">
        <v>37</v>
      </c>
      <c r="N51" s="458"/>
      <c r="O51" s="459"/>
      <c r="P51" s="459"/>
      <c r="Q51" s="294"/>
      <c r="R51" s="457" t="s">
        <v>292</v>
      </c>
      <c r="S51" s="458"/>
      <c r="T51" s="298">
        <v>18019.7</v>
      </c>
      <c r="U51" s="308">
        <v>4</v>
      </c>
    </row>
    <row r="52" spans="1:21" s="304" customFormat="1" ht="13" x14ac:dyDescent="0.35">
      <c r="A52" s="461"/>
      <c r="B52" s="473" t="s">
        <v>222</v>
      </c>
      <c r="C52" s="474"/>
      <c r="D52" s="474"/>
      <c r="E52" s="459">
        <v>5097</v>
      </c>
      <c r="F52" s="459"/>
      <c r="G52" s="291"/>
      <c r="H52" s="457" t="s">
        <v>233</v>
      </c>
      <c r="I52" s="458"/>
      <c r="J52" s="459">
        <f>1164.76+1164.78+1164.78</f>
        <v>3494.3199999999997</v>
      </c>
      <c r="K52" s="459"/>
      <c r="L52" s="294"/>
      <c r="M52" s="457" t="s">
        <v>243</v>
      </c>
      <c r="N52" s="458"/>
      <c r="O52" s="459">
        <v>31.62</v>
      </c>
      <c r="P52" s="459"/>
      <c r="Q52" s="294"/>
      <c r="R52" s="457" t="s">
        <v>235</v>
      </c>
      <c r="S52" s="458"/>
      <c r="T52" s="298">
        <v>8658.51</v>
      </c>
      <c r="U52" s="299"/>
    </row>
    <row r="53" spans="1:21" s="304" customFormat="1" ht="13.5" thickBot="1" x14ac:dyDescent="0.4">
      <c r="A53" s="462"/>
      <c r="B53" s="475" t="s">
        <v>223</v>
      </c>
      <c r="C53" s="476"/>
      <c r="D53" s="476"/>
      <c r="E53" s="445">
        <f>2883.75+107.25</f>
        <v>2991</v>
      </c>
      <c r="F53" s="445"/>
      <c r="G53" s="292"/>
      <c r="H53" s="446" t="s">
        <v>234</v>
      </c>
      <c r="I53" s="447"/>
      <c r="J53" s="445">
        <f>8200-2050</f>
        <v>6150</v>
      </c>
      <c r="K53" s="445"/>
      <c r="L53" s="295">
        <v>4</v>
      </c>
      <c r="M53" s="446" t="s">
        <v>253</v>
      </c>
      <c r="N53" s="447"/>
      <c r="O53" s="445">
        <v>4925</v>
      </c>
      <c r="P53" s="445"/>
      <c r="Q53" s="295">
        <v>5</v>
      </c>
      <c r="R53" s="446" t="s">
        <v>258</v>
      </c>
      <c r="S53" s="447"/>
      <c r="T53" s="300"/>
      <c r="U53" s="301"/>
    </row>
    <row r="54" spans="1:21" s="304" customFormat="1" ht="13.5" thickBot="1" x14ac:dyDescent="0.4">
      <c r="A54" s="305"/>
      <c r="B54" s="306"/>
      <c r="C54" s="306"/>
      <c r="D54" s="306"/>
      <c r="E54" s="306"/>
      <c r="F54" s="306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7"/>
    </row>
    <row r="55" spans="1:21" s="304" customFormat="1" ht="13.5" thickBot="1" x14ac:dyDescent="0.4">
      <c r="A55" s="460" t="s">
        <v>259</v>
      </c>
      <c r="B55" s="452" t="s">
        <v>239</v>
      </c>
      <c r="C55" s="453"/>
      <c r="D55" s="453"/>
      <c r="E55" s="453"/>
      <c r="F55" s="453"/>
      <c r="G55" s="453"/>
      <c r="H55" s="455">
        <f>E58+E59+E60+E61+E62+E63+O60+T61+J58+J59+J60+J61+J62+J63+T58+T59+O58+O59+O61+O62+O63+T60+T63</f>
        <v>561003.17000000004</v>
      </c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6"/>
    </row>
    <row r="56" spans="1:21" s="304" customFormat="1" ht="13" x14ac:dyDescent="0.35">
      <c r="A56" s="461"/>
      <c r="B56" s="463" t="s">
        <v>218</v>
      </c>
      <c r="C56" s="464"/>
      <c r="D56" s="464"/>
      <c r="E56" s="467" t="s">
        <v>225</v>
      </c>
      <c r="F56" s="468"/>
      <c r="G56" s="289" t="s">
        <v>226</v>
      </c>
      <c r="H56" s="471" t="s">
        <v>218</v>
      </c>
      <c r="I56" s="468"/>
      <c r="J56" s="464" t="s">
        <v>225</v>
      </c>
      <c r="K56" s="464"/>
      <c r="L56" s="289" t="s">
        <v>226</v>
      </c>
      <c r="M56" s="471" t="s">
        <v>218</v>
      </c>
      <c r="N56" s="468"/>
      <c r="O56" s="464" t="s">
        <v>225</v>
      </c>
      <c r="P56" s="464"/>
      <c r="Q56" s="289" t="s">
        <v>226</v>
      </c>
      <c r="R56" s="471" t="s">
        <v>218</v>
      </c>
      <c r="S56" s="468"/>
      <c r="T56" s="467" t="s">
        <v>225</v>
      </c>
      <c r="U56" s="289" t="s">
        <v>226</v>
      </c>
    </row>
    <row r="57" spans="1:21" s="304" customFormat="1" ht="13" x14ac:dyDescent="0.35">
      <c r="A57" s="461"/>
      <c r="B57" s="465"/>
      <c r="C57" s="466"/>
      <c r="D57" s="466"/>
      <c r="E57" s="469"/>
      <c r="F57" s="470"/>
      <c r="G57" s="290" t="s">
        <v>227</v>
      </c>
      <c r="H57" s="472"/>
      <c r="I57" s="470"/>
      <c r="J57" s="466"/>
      <c r="K57" s="466"/>
      <c r="L57" s="290" t="s">
        <v>227</v>
      </c>
      <c r="M57" s="472"/>
      <c r="N57" s="470"/>
      <c r="O57" s="466"/>
      <c r="P57" s="466"/>
      <c r="Q57" s="290" t="s">
        <v>227</v>
      </c>
      <c r="R57" s="472"/>
      <c r="S57" s="470"/>
      <c r="T57" s="469"/>
      <c r="U57" s="290" t="s">
        <v>227</v>
      </c>
    </row>
    <row r="58" spans="1:21" s="304" customFormat="1" ht="13" x14ac:dyDescent="0.35">
      <c r="A58" s="461"/>
      <c r="B58" s="473" t="s">
        <v>231</v>
      </c>
      <c r="C58" s="474"/>
      <c r="D58" s="474"/>
      <c r="E58" s="459"/>
      <c r="F58" s="459"/>
      <c r="G58" s="287"/>
      <c r="H58" s="457" t="s">
        <v>242</v>
      </c>
      <c r="I58" s="458"/>
      <c r="J58" s="459">
        <f>827.35+827.35</f>
        <v>1654.7</v>
      </c>
      <c r="K58" s="459"/>
      <c r="L58" s="294"/>
      <c r="M58" s="457" t="s">
        <v>253</v>
      </c>
      <c r="N58" s="458"/>
      <c r="O58" s="459">
        <v>19700</v>
      </c>
      <c r="P58" s="459"/>
      <c r="Q58" s="294"/>
      <c r="R58" s="457" t="s">
        <v>251</v>
      </c>
      <c r="S58" s="458"/>
      <c r="T58" s="314">
        <v>186</v>
      </c>
      <c r="U58" s="308"/>
    </row>
    <row r="59" spans="1:21" s="304" customFormat="1" ht="13" x14ac:dyDescent="0.35">
      <c r="A59" s="461"/>
      <c r="B59" s="473" t="s">
        <v>220</v>
      </c>
      <c r="C59" s="474"/>
      <c r="D59" s="474"/>
      <c r="E59" s="459">
        <v>58417.32</v>
      </c>
      <c r="F59" s="459"/>
      <c r="G59" s="345"/>
      <c r="H59" s="457" t="s">
        <v>243</v>
      </c>
      <c r="I59" s="458"/>
      <c r="J59" s="459"/>
      <c r="K59" s="459"/>
      <c r="L59" s="294"/>
      <c r="M59" s="457" t="s">
        <v>257</v>
      </c>
      <c r="N59" s="458"/>
      <c r="O59" s="459"/>
      <c r="P59" s="459"/>
      <c r="Q59" s="294"/>
      <c r="R59" s="457" t="s">
        <v>252</v>
      </c>
      <c r="S59" s="458"/>
      <c r="T59" s="314">
        <v>450</v>
      </c>
      <c r="U59" s="308"/>
    </row>
    <row r="60" spans="1:21" s="304" customFormat="1" ht="13" x14ac:dyDescent="0.35">
      <c r="A60" s="461"/>
      <c r="B60" s="473" t="s">
        <v>68</v>
      </c>
      <c r="C60" s="474"/>
      <c r="D60" s="474"/>
      <c r="E60" s="459"/>
      <c r="F60" s="459"/>
      <c r="G60" s="287"/>
      <c r="H60" s="457" t="s">
        <v>244</v>
      </c>
      <c r="I60" s="458"/>
      <c r="J60" s="459">
        <v>2000</v>
      </c>
      <c r="K60" s="459"/>
      <c r="L60" s="294"/>
      <c r="M60" s="457" t="s">
        <v>230</v>
      </c>
      <c r="N60" s="458"/>
      <c r="O60" s="459"/>
      <c r="P60" s="459"/>
      <c r="Q60" s="294"/>
      <c r="R60" s="457" t="s">
        <v>144</v>
      </c>
      <c r="S60" s="458"/>
      <c r="T60" s="314">
        <v>492</v>
      </c>
      <c r="U60" s="308"/>
    </row>
    <row r="61" spans="1:21" s="304" customFormat="1" ht="13" x14ac:dyDescent="0.35">
      <c r="A61" s="461"/>
      <c r="B61" s="473" t="s">
        <v>221</v>
      </c>
      <c r="C61" s="474"/>
      <c r="D61" s="474"/>
      <c r="E61" s="459">
        <v>6682.12</v>
      </c>
      <c r="F61" s="459"/>
      <c r="G61" s="287"/>
      <c r="H61" s="457" t="s">
        <v>245</v>
      </c>
      <c r="I61" s="458"/>
      <c r="J61" s="459">
        <v>2000</v>
      </c>
      <c r="K61" s="459"/>
      <c r="L61" s="294"/>
      <c r="M61" s="457" t="s">
        <v>256</v>
      </c>
      <c r="N61" s="458"/>
      <c r="O61" s="459">
        <f>1792.24+6000</f>
        <v>7792.24</v>
      </c>
      <c r="P61" s="459"/>
      <c r="Q61" s="294"/>
      <c r="R61" s="457" t="s">
        <v>240</v>
      </c>
      <c r="S61" s="458"/>
      <c r="T61" s="314">
        <v>1283</v>
      </c>
      <c r="U61" s="308"/>
    </row>
    <row r="62" spans="1:21" s="304" customFormat="1" ht="13" x14ac:dyDescent="0.35">
      <c r="A62" s="461"/>
      <c r="B62" s="473" t="s">
        <v>247</v>
      </c>
      <c r="C62" s="474"/>
      <c r="D62" s="474"/>
      <c r="E62" s="459">
        <f>47140.89+3454.25+7310.42+4410.45+748.41+1715.07+3466.64+3427.9+9603.33+19657.24+4379.91+742.71+763.31+796.41+762.04+749.24</f>
        <v>109128.22000000002</v>
      </c>
      <c r="F62" s="459"/>
      <c r="G62" s="345"/>
      <c r="H62" s="457" t="s">
        <v>246</v>
      </c>
      <c r="I62" s="458"/>
      <c r="J62" s="459"/>
      <c r="K62" s="459"/>
      <c r="L62" s="294"/>
      <c r="M62" s="457" t="s">
        <v>254</v>
      </c>
      <c r="N62" s="458"/>
      <c r="O62" s="459">
        <f>40000+18000+1469.57</f>
        <v>59469.57</v>
      </c>
      <c r="P62" s="459"/>
      <c r="Q62" s="294"/>
      <c r="R62" s="525" t="s">
        <v>278</v>
      </c>
      <c r="S62" s="526"/>
      <c r="T62" s="344">
        <f>20561.01+3906.63+5792.82+2731.7+6311.82</f>
        <v>39303.979999999996</v>
      </c>
      <c r="U62" s="308"/>
    </row>
    <row r="63" spans="1:21" s="304" customFormat="1" ht="13.5" thickBot="1" x14ac:dyDescent="0.4">
      <c r="A63" s="462"/>
      <c r="B63" s="475" t="s">
        <v>222</v>
      </c>
      <c r="C63" s="476"/>
      <c r="D63" s="476"/>
      <c r="E63" s="445">
        <f>1020+1356+1017+1356+1356+1017+1020+1356</f>
        <v>9498</v>
      </c>
      <c r="F63" s="445"/>
      <c r="G63" s="288"/>
      <c r="H63" s="531" t="s">
        <v>250</v>
      </c>
      <c r="I63" s="532"/>
      <c r="J63" s="533">
        <f>400+27000+240000+7400+5500+1950</f>
        <v>282250</v>
      </c>
      <c r="K63" s="533"/>
      <c r="L63" s="295"/>
      <c r="M63" s="527" t="s">
        <v>255</v>
      </c>
      <c r="N63" s="528"/>
      <c r="O63" s="445"/>
      <c r="P63" s="445"/>
      <c r="Q63" s="295"/>
      <c r="R63" s="446" t="s">
        <v>37</v>
      </c>
      <c r="S63" s="447"/>
      <c r="T63" s="315"/>
      <c r="U63" s="310"/>
    </row>
    <row r="64" spans="1:21" s="304" customFormat="1" ht="13.5" thickBot="1" x14ac:dyDescent="0.4">
      <c r="A64" s="305"/>
      <c r="B64" s="306"/>
      <c r="C64" s="306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7"/>
    </row>
    <row r="65" spans="1:21" s="304" customFormat="1" ht="13.5" thickBot="1" x14ac:dyDescent="0.4">
      <c r="A65" s="460" t="s">
        <v>259</v>
      </c>
      <c r="B65" s="452" t="s">
        <v>248</v>
      </c>
      <c r="C65" s="453"/>
      <c r="D65" s="453"/>
      <c r="E65" s="453"/>
      <c r="F65" s="453"/>
      <c r="G65" s="453"/>
      <c r="H65" s="455">
        <f>E68+E69+E70+O68+O69+T69+J68+J69+T70</f>
        <v>24200.04</v>
      </c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6"/>
    </row>
    <row r="66" spans="1:21" s="304" customFormat="1" ht="13" x14ac:dyDescent="0.35">
      <c r="A66" s="461"/>
      <c r="B66" s="463" t="s">
        <v>218</v>
      </c>
      <c r="C66" s="464"/>
      <c r="D66" s="464"/>
      <c r="E66" s="467" t="s">
        <v>225</v>
      </c>
      <c r="F66" s="468"/>
      <c r="G66" s="289" t="s">
        <v>226</v>
      </c>
      <c r="H66" s="471" t="s">
        <v>218</v>
      </c>
      <c r="I66" s="468"/>
      <c r="J66" s="464" t="s">
        <v>225</v>
      </c>
      <c r="K66" s="464"/>
      <c r="L66" s="289" t="s">
        <v>226</v>
      </c>
      <c r="M66" s="471" t="s">
        <v>218</v>
      </c>
      <c r="N66" s="468"/>
      <c r="O66" s="464" t="s">
        <v>225</v>
      </c>
      <c r="P66" s="464"/>
      <c r="Q66" s="289" t="s">
        <v>226</v>
      </c>
      <c r="R66" s="471" t="s">
        <v>218</v>
      </c>
      <c r="S66" s="468"/>
      <c r="T66" s="467" t="s">
        <v>225</v>
      </c>
      <c r="U66" s="289" t="s">
        <v>226</v>
      </c>
    </row>
    <row r="67" spans="1:21" s="304" customFormat="1" ht="13" x14ac:dyDescent="0.35">
      <c r="A67" s="461"/>
      <c r="B67" s="465"/>
      <c r="C67" s="466"/>
      <c r="D67" s="466"/>
      <c r="E67" s="469"/>
      <c r="F67" s="470"/>
      <c r="G67" s="290" t="s">
        <v>227</v>
      </c>
      <c r="H67" s="472"/>
      <c r="I67" s="470"/>
      <c r="J67" s="466"/>
      <c r="K67" s="466"/>
      <c r="L67" s="290" t="s">
        <v>227</v>
      </c>
      <c r="M67" s="472"/>
      <c r="N67" s="470"/>
      <c r="O67" s="466"/>
      <c r="P67" s="466"/>
      <c r="Q67" s="290" t="s">
        <v>227</v>
      </c>
      <c r="R67" s="472"/>
      <c r="S67" s="470"/>
      <c r="T67" s="469"/>
      <c r="U67" s="290" t="s">
        <v>227</v>
      </c>
    </row>
    <row r="68" spans="1:21" s="304" customFormat="1" ht="13" x14ac:dyDescent="0.35">
      <c r="A68" s="461"/>
      <c r="B68" s="473" t="s">
        <v>272</v>
      </c>
      <c r="C68" s="474"/>
      <c r="D68" s="474"/>
      <c r="E68" s="459">
        <f>295.86+365.12</f>
        <v>660.98</v>
      </c>
      <c r="F68" s="459"/>
      <c r="G68" s="287"/>
      <c r="H68" s="457" t="s">
        <v>249</v>
      </c>
      <c r="I68" s="458"/>
      <c r="J68" s="459">
        <v>10557</v>
      </c>
      <c r="K68" s="459"/>
      <c r="L68" s="346">
        <v>1</v>
      </c>
      <c r="M68" s="457" t="s">
        <v>247</v>
      </c>
      <c r="N68" s="458"/>
      <c r="O68" s="448">
        <f>316+790</f>
        <v>1106</v>
      </c>
      <c r="P68" s="449"/>
      <c r="Q68" s="344"/>
      <c r="R68" s="457" t="s">
        <v>270</v>
      </c>
      <c r="S68" s="458"/>
      <c r="T68" s="314">
        <v>238.35</v>
      </c>
      <c r="U68" s="294"/>
    </row>
    <row r="69" spans="1:21" s="304" customFormat="1" ht="13" x14ac:dyDescent="0.35">
      <c r="A69" s="461"/>
      <c r="B69" s="473" t="s">
        <v>297</v>
      </c>
      <c r="C69" s="474"/>
      <c r="D69" s="474"/>
      <c r="E69" s="459">
        <f>316+790</f>
        <v>1106</v>
      </c>
      <c r="F69" s="459"/>
      <c r="G69" s="287"/>
      <c r="H69" s="457" t="s">
        <v>271</v>
      </c>
      <c r="I69" s="458"/>
      <c r="J69" s="459">
        <v>2527.65</v>
      </c>
      <c r="K69" s="459"/>
      <c r="L69" s="294"/>
      <c r="M69" s="457" t="s">
        <v>222</v>
      </c>
      <c r="N69" s="458"/>
      <c r="O69" s="448">
        <f>610+508.33+610</f>
        <v>1728.33</v>
      </c>
      <c r="P69" s="449"/>
      <c r="Q69" s="314"/>
      <c r="R69" s="457" t="s">
        <v>241</v>
      </c>
      <c r="S69" s="458"/>
      <c r="T69" s="314">
        <f>962.58+925.25+925.25+925.25+925.25+925.25+925.25</f>
        <v>6514.08</v>
      </c>
      <c r="U69" s="346"/>
    </row>
    <row r="70" spans="1:21" s="304" customFormat="1" ht="13.5" thickBot="1" x14ac:dyDescent="0.4">
      <c r="A70" s="462"/>
      <c r="B70" s="475" t="s">
        <v>68</v>
      </c>
      <c r="C70" s="476"/>
      <c r="D70" s="476"/>
      <c r="E70" s="445"/>
      <c r="F70" s="445"/>
      <c r="G70" s="288"/>
      <c r="H70" s="446" t="s">
        <v>221</v>
      </c>
      <c r="I70" s="447"/>
      <c r="J70" s="446"/>
      <c r="K70" s="447"/>
      <c r="L70" s="295"/>
      <c r="M70" s="446" t="s">
        <v>269</v>
      </c>
      <c r="N70" s="447"/>
      <c r="O70" s="450">
        <f>2329.88+1100+1444.28</f>
        <v>4874.16</v>
      </c>
      <c r="P70" s="451"/>
      <c r="Q70" s="313"/>
      <c r="R70" s="446"/>
      <c r="S70" s="447"/>
      <c r="T70" s="292"/>
      <c r="U70" s="295"/>
    </row>
  </sheetData>
  <mergeCells count="221">
    <mergeCell ref="R68:S68"/>
    <mergeCell ref="R69:S69"/>
    <mergeCell ref="B70:D70"/>
    <mergeCell ref="E70:F70"/>
    <mergeCell ref="H70:I70"/>
    <mergeCell ref="J70:K70"/>
    <mergeCell ref="M70:N70"/>
    <mergeCell ref="O70:P70"/>
    <mergeCell ref="R70:S70"/>
    <mergeCell ref="B69:D69"/>
    <mergeCell ref="E69:F69"/>
    <mergeCell ref="H69:I69"/>
    <mergeCell ref="J69:K69"/>
    <mergeCell ref="M69:N69"/>
    <mergeCell ref="O69:P69"/>
    <mergeCell ref="R63:S63"/>
    <mergeCell ref="A65:A70"/>
    <mergeCell ref="B65:G65"/>
    <mergeCell ref="H65:U65"/>
    <mergeCell ref="B66:D67"/>
    <mergeCell ref="E66:F67"/>
    <mergeCell ref="H66:I67"/>
    <mergeCell ref="J66:K67"/>
    <mergeCell ref="M66:N67"/>
    <mergeCell ref="O66:P67"/>
    <mergeCell ref="B63:D63"/>
    <mergeCell ref="E63:F63"/>
    <mergeCell ref="H63:I63"/>
    <mergeCell ref="J63:K63"/>
    <mergeCell ref="M63:N63"/>
    <mergeCell ref="O63:P63"/>
    <mergeCell ref="R66:S67"/>
    <mergeCell ref="T66:T67"/>
    <mergeCell ref="B68:D68"/>
    <mergeCell ref="E68:F68"/>
    <mergeCell ref="H68:I68"/>
    <mergeCell ref="J68:K68"/>
    <mergeCell ref="M68:N68"/>
    <mergeCell ref="O68:P68"/>
    <mergeCell ref="R61:S61"/>
    <mergeCell ref="B62:D62"/>
    <mergeCell ref="E62:F62"/>
    <mergeCell ref="H62:I62"/>
    <mergeCell ref="J62:K62"/>
    <mergeCell ref="M62:N62"/>
    <mergeCell ref="O62:P62"/>
    <mergeCell ref="R62:S62"/>
    <mergeCell ref="B61:D61"/>
    <mergeCell ref="E61:F61"/>
    <mergeCell ref="H61:I61"/>
    <mergeCell ref="J61:K61"/>
    <mergeCell ref="M61:N61"/>
    <mergeCell ref="O61:P61"/>
    <mergeCell ref="R58:S58"/>
    <mergeCell ref="R59:S59"/>
    <mergeCell ref="B60:D60"/>
    <mergeCell ref="E60:F60"/>
    <mergeCell ref="H60:I60"/>
    <mergeCell ref="J60:K60"/>
    <mergeCell ref="M60:N60"/>
    <mergeCell ref="O60:P60"/>
    <mergeCell ref="R60:S60"/>
    <mergeCell ref="B59:D59"/>
    <mergeCell ref="E59:F59"/>
    <mergeCell ref="H59:I59"/>
    <mergeCell ref="J59:K59"/>
    <mergeCell ref="M59:N59"/>
    <mergeCell ref="O59:P59"/>
    <mergeCell ref="R53:S53"/>
    <mergeCell ref="A55:A63"/>
    <mergeCell ref="B55:G55"/>
    <mergeCell ref="H55:U55"/>
    <mergeCell ref="B56:D57"/>
    <mergeCell ref="E56:F57"/>
    <mergeCell ref="H56:I57"/>
    <mergeCell ref="J56:K57"/>
    <mergeCell ref="M56:N57"/>
    <mergeCell ref="O56:P57"/>
    <mergeCell ref="B53:D53"/>
    <mergeCell ref="E53:F53"/>
    <mergeCell ref="H53:I53"/>
    <mergeCell ref="J53:K53"/>
    <mergeCell ref="M53:N53"/>
    <mergeCell ref="O53:P53"/>
    <mergeCell ref="R56:S57"/>
    <mergeCell ref="T56:T57"/>
    <mergeCell ref="B58:D58"/>
    <mergeCell ref="E58:F58"/>
    <mergeCell ref="H58:I58"/>
    <mergeCell ref="J58:K58"/>
    <mergeCell ref="M58:N58"/>
    <mergeCell ref="O58:P58"/>
    <mergeCell ref="H51:I51"/>
    <mergeCell ref="J51:K51"/>
    <mergeCell ref="M51:N51"/>
    <mergeCell ref="O51:P51"/>
    <mergeCell ref="R51:S51"/>
    <mergeCell ref="B52:D52"/>
    <mergeCell ref="E52:F52"/>
    <mergeCell ref="H52:I52"/>
    <mergeCell ref="J52:K52"/>
    <mergeCell ref="M52:N52"/>
    <mergeCell ref="O52:P52"/>
    <mergeCell ref="R52:S52"/>
    <mergeCell ref="H49:I49"/>
    <mergeCell ref="J49:K49"/>
    <mergeCell ref="M49:N49"/>
    <mergeCell ref="O49:P49"/>
    <mergeCell ref="R49:S49"/>
    <mergeCell ref="H50:I50"/>
    <mergeCell ref="J50:K50"/>
    <mergeCell ref="M50:N50"/>
    <mergeCell ref="O50:P50"/>
    <mergeCell ref="R50:S50"/>
    <mergeCell ref="H47:I47"/>
    <mergeCell ref="J47:K47"/>
    <mergeCell ref="M47:N47"/>
    <mergeCell ref="O47:P47"/>
    <mergeCell ref="R47:S47"/>
    <mergeCell ref="B48:D48"/>
    <mergeCell ref="E48:F48"/>
    <mergeCell ref="H48:I48"/>
    <mergeCell ref="J48:K48"/>
    <mergeCell ref="M48:N48"/>
    <mergeCell ref="O48:P48"/>
    <mergeCell ref="R48:S48"/>
    <mergeCell ref="H44:U44"/>
    <mergeCell ref="B45:D46"/>
    <mergeCell ref="E45:F46"/>
    <mergeCell ref="H45:I46"/>
    <mergeCell ref="J45:K46"/>
    <mergeCell ref="M45:N46"/>
    <mergeCell ref="O45:P46"/>
    <mergeCell ref="R45:S46"/>
    <mergeCell ref="T45:T46"/>
    <mergeCell ref="A37:A40"/>
    <mergeCell ref="B37:B40"/>
    <mergeCell ref="A41:A43"/>
    <mergeCell ref="B41:B43"/>
    <mergeCell ref="A44:A53"/>
    <mergeCell ref="B44:G44"/>
    <mergeCell ref="B47:D47"/>
    <mergeCell ref="E47:F47"/>
    <mergeCell ref="B50:D50"/>
    <mergeCell ref="E50:F50"/>
    <mergeCell ref="B49:D49"/>
    <mergeCell ref="E49:F49"/>
    <mergeCell ref="B51:D51"/>
    <mergeCell ref="E51:F51"/>
    <mergeCell ref="M32:N32"/>
    <mergeCell ref="O32:P32"/>
    <mergeCell ref="Q32:R32"/>
    <mergeCell ref="S32:T32"/>
    <mergeCell ref="A33:A36"/>
    <mergeCell ref="B33:B36"/>
    <mergeCell ref="A32:B32"/>
    <mergeCell ref="C32:D32"/>
    <mergeCell ref="E32:F32"/>
    <mergeCell ref="G32:H32"/>
    <mergeCell ref="I32:J32"/>
    <mergeCell ref="K32:L32"/>
    <mergeCell ref="A19:A22"/>
    <mergeCell ref="B19:B22"/>
    <mergeCell ref="A23:A27"/>
    <mergeCell ref="B23:B27"/>
    <mergeCell ref="A28:A31"/>
    <mergeCell ref="B28:B31"/>
    <mergeCell ref="I18:J18"/>
    <mergeCell ref="K18:L18"/>
    <mergeCell ref="M18:N18"/>
    <mergeCell ref="O18:P18"/>
    <mergeCell ref="Q18:R18"/>
    <mergeCell ref="S18:T18"/>
    <mergeCell ref="A15:A17"/>
    <mergeCell ref="B15:B17"/>
    <mergeCell ref="A18:B18"/>
    <mergeCell ref="C18:D18"/>
    <mergeCell ref="E18:F18"/>
    <mergeCell ref="G18:H18"/>
    <mergeCell ref="O6:P6"/>
    <mergeCell ref="Q6:R6"/>
    <mergeCell ref="S6:T6"/>
    <mergeCell ref="A7:A10"/>
    <mergeCell ref="B7:B10"/>
    <mergeCell ref="A11:A14"/>
    <mergeCell ref="B11:B14"/>
    <mergeCell ref="O5:P5"/>
    <mergeCell ref="Q5:R5"/>
    <mergeCell ref="S5:T5"/>
    <mergeCell ref="A6:B6"/>
    <mergeCell ref="C6:D6"/>
    <mergeCell ref="E6:F6"/>
    <mergeCell ref="G6:H6"/>
    <mergeCell ref="I6:J6"/>
    <mergeCell ref="K6:L6"/>
    <mergeCell ref="M6:N6"/>
    <mergeCell ref="C5:D5"/>
    <mergeCell ref="E5:F5"/>
    <mergeCell ref="G5:H5"/>
    <mergeCell ref="I5:J5"/>
    <mergeCell ref="K5:L5"/>
    <mergeCell ref="M5:N5"/>
    <mergeCell ref="A1:M1"/>
    <mergeCell ref="N1:Q1"/>
    <mergeCell ref="R1:T1"/>
    <mergeCell ref="A2:B5"/>
    <mergeCell ref="C2:H2"/>
    <mergeCell ref="I2:N2"/>
    <mergeCell ref="O2:U2"/>
    <mergeCell ref="C3:H3"/>
    <mergeCell ref="I3:N3"/>
    <mergeCell ref="O3:P4"/>
    <mergeCell ref="Q3:R4"/>
    <mergeCell ref="S3:T4"/>
    <mergeCell ref="U3:U4"/>
    <mergeCell ref="C4:D4"/>
    <mergeCell ref="E4:F4"/>
    <mergeCell ref="G4:H4"/>
    <mergeCell ref="I4:J4"/>
    <mergeCell ref="K4:L4"/>
    <mergeCell ref="M4:N4"/>
  </mergeCells>
  <conditionalFormatting sqref="U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70"/>
  <sheetViews>
    <sheetView tabSelected="1" topLeftCell="N1" workbookViewId="0">
      <selection activeCell="O2" sqref="O2:U2"/>
    </sheetView>
  </sheetViews>
  <sheetFormatPr defaultRowHeight="14.5" x14ac:dyDescent="0.35"/>
  <cols>
    <col min="1" max="1" width="3.08984375" bestFit="1" customWidth="1"/>
    <col min="2" max="2" width="3.54296875" customWidth="1"/>
    <col min="3" max="19" width="12.08984375" customWidth="1"/>
    <col min="20" max="20" width="11.7265625" customWidth="1"/>
    <col min="21" max="21" width="12.08984375" customWidth="1"/>
  </cols>
  <sheetData>
    <row r="1" spans="1:58" ht="39.5" customHeight="1" x14ac:dyDescent="0.35">
      <c r="A1" s="495" t="s">
        <v>260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 t="s">
        <v>261</v>
      </c>
      <c r="O1" s="443"/>
      <c r="P1" s="443"/>
      <c r="Q1" s="443"/>
      <c r="R1" s="444">
        <v>42064</v>
      </c>
      <c r="S1" s="444"/>
      <c r="T1" s="444"/>
      <c r="U1" s="316" t="s">
        <v>262</v>
      </c>
    </row>
    <row r="2" spans="1:58" ht="19" customHeight="1" x14ac:dyDescent="0.35">
      <c r="A2" s="507"/>
      <c r="B2" s="508"/>
      <c r="C2" s="505" t="s">
        <v>43</v>
      </c>
      <c r="D2" s="505"/>
      <c r="E2" s="505"/>
      <c r="F2" s="505"/>
      <c r="G2" s="505"/>
      <c r="H2" s="505"/>
      <c r="I2" s="515" t="s">
        <v>213</v>
      </c>
      <c r="J2" s="515"/>
      <c r="K2" s="515"/>
      <c r="L2" s="515"/>
      <c r="M2" s="515"/>
      <c r="N2" s="515"/>
      <c r="O2" s="511" t="s">
        <v>216</v>
      </c>
      <c r="P2" s="511"/>
      <c r="Q2" s="511"/>
      <c r="R2" s="511"/>
      <c r="S2" s="511"/>
      <c r="T2" s="511"/>
      <c r="U2" s="512"/>
    </row>
    <row r="3" spans="1:58" ht="21" x14ac:dyDescent="0.35">
      <c r="A3" s="507"/>
      <c r="B3" s="508"/>
      <c r="C3" s="506" t="e">
        <f>C5+E5+G5</f>
        <v>#VALUE!</v>
      </c>
      <c r="D3" s="506"/>
      <c r="E3" s="506"/>
      <c r="F3" s="506"/>
      <c r="G3" s="506"/>
      <c r="H3" s="506"/>
      <c r="I3" s="506">
        <f>I5+K5+M5</f>
        <v>342438.35</v>
      </c>
      <c r="J3" s="506"/>
      <c r="K3" s="506"/>
      <c r="L3" s="506"/>
      <c r="M3" s="506"/>
      <c r="N3" s="506"/>
      <c r="O3" s="513" t="s">
        <v>214</v>
      </c>
      <c r="P3" s="514"/>
      <c r="Q3" s="514" t="s">
        <v>215</v>
      </c>
      <c r="R3" s="514"/>
      <c r="S3" s="518" t="s">
        <v>217</v>
      </c>
      <c r="T3" s="519"/>
      <c r="U3" s="522"/>
    </row>
    <row r="4" spans="1:58" ht="19" customHeight="1" x14ac:dyDescent="0.35">
      <c r="A4" s="507"/>
      <c r="B4" s="508"/>
      <c r="C4" s="503" t="s">
        <v>211</v>
      </c>
      <c r="D4" s="503"/>
      <c r="E4" s="503" t="s">
        <v>212</v>
      </c>
      <c r="F4" s="503"/>
      <c r="G4" s="503" t="s">
        <v>210</v>
      </c>
      <c r="H4" s="503"/>
      <c r="I4" s="503" t="s">
        <v>211</v>
      </c>
      <c r="J4" s="503"/>
      <c r="K4" s="503" t="s">
        <v>212</v>
      </c>
      <c r="L4" s="503"/>
      <c r="M4" s="503" t="s">
        <v>210</v>
      </c>
      <c r="N4" s="503"/>
      <c r="O4" s="513"/>
      <c r="P4" s="514"/>
      <c r="Q4" s="514"/>
      <c r="R4" s="514"/>
      <c r="S4" s="520"/>
      <c r="T4" s="521"/>
      <c r="U4" s="522"/>
    </row>
    <row r="5" spans="1:58" ht="19" thickBot="1" x14ac:dyDescent="0.4">
      <c r="A5" s="509"/>
      <c r="B5" s="510"/>
      <c r="C5" s="504">
        <f>B7+B19+B33</f>
        <v>296274.96999999997</v>
      </c>
      <c r="D5" s="504"/>
      <c r="E5" s="504" t="e">
        <f>B11+B19+E33</f>
        <v>#VALUE!</v>
      </c>
      <c r="F5" s="504"/>
      <c r="G5" s="504">
        <f>B28+B41</f>
        <v>1824</v>
      </c>
      <c r="H5" s="504"/>
      <c r="I5" s="504">
        <v>312323.88</v>
      </c>
      <c r="J5" s="504"/>
      <c r="K5" s="504">
        <v>30114.47</v>
      </c>
      <c r="L5" s="504"/>
      <c r="M5" s="504">
        <v>0</v>
      </c>
      <c r="N5" s="504"/>
      <c r="O5" s="516" t="e">
        <f>I3-C3</f>
        <v>#VALUE!</v>
      </c>
      <c r="P5" s="517"/>
      <c r="Q5" s="523">
        <v>0.3</v>
      </c>
      <c r="R5" s="524"/>
      <c r="S5" s="523" t="e">
        <f>O5/I3</f>
        <v>#VALUE!</v>
      </c>
      <c r="T5" s="524"/>
      <c r="U5" s="293"/>
    </row>
    <row r="6" spans="1:58" ht="20.5" customHeight="1" thickBot="1" x14ac:dyDescent="0.4">
      <c r="A6" s="488" t="s">
        <v>277</v>
      </c>
      <c r="B6" s="489"/>
      <c r="C6" s="497">
        <v>1</v>
      </c>
      <c r="D6" s="497"/>
      <c r="E6" s="497">
        <v>2</v>
      </c>
      <c r="F6" s="497"/>
      <c r="G6" s="497">
        <v>3</v>
      </c>
      <c r="H6" s="497"/>
      <c r="I6" s="497">
        <v>4</v>
      </c>
      <c r="J6" s="497"/>
      <c r="K6" s="497">
        <v>5</v>
      </c>
      <c r="L6" s="497"/>
      <c r="M6" s="497">
        <v>6</v>
      </c>
      <c r="N6" s="497"/>
      <c r="O6" s="496">
        <v>7</v>
      </c>
      <c r="P6" s="496"/>
      <c r="Q6" s="496">
        <v>8</v>
      </c>
      <c r="R6" s="496"/>
      <c r="S6" s="496">
        <v>9</v>
      </c>
      <c r="T6" s="496"/>
      <c r="U6" s="311"/>
      <c r="V6" s="284"/>
      <c r="AO6" s="284"/>
      <c r="AP6" s="284"/>
      <c r="AQ6" s="284"/>
      <c r="AR6" s="284"/>
      <c r="AS6" s="284"/>
      <c r="AT6" s="284"/>
      <c r="AU6" s="284"/>
      <c r="AV6" s="284"/>
      <c r="AW6" s="284"/>
      <c r="AX6" s="284"/>
      <c r="AY6" s="284"/>
      <c r="AZ6" s="284"/>
      <c r="BA6" s="284"/>
      <c r="BB6" s="284"/>
      <c r="BC6" s="284"/>
      <c r="BD6" s="284"/>
      <c r="BE6" s="284"/>
      <c r="BF6" s="284"/>
    </row>
    <row r="7" spans="1:58" s="283" customFormat="1" ht="29" customHeight="1" x14ac:dyDescent="0.35">
      <c r="A7" s="498" t="s">
        <v>0</v>
      </c>
      <c r="B7" s="501">
        <f>D7+D8+D9+D10+F7+F8+F9+F10+H7+H8+H9+H10+J7+J8+J8+J9+J10+L7+L8+L9+L10+N7+N8+N9+N10+P7+P8+P9+P10+R7+R8+R9+R10+T7+T8+T9+T10+U7+U8+U9+U10</f>
        <v>188523.34</v>
      </c>
      <c r="C7" s="317" t="s">
        <v>264</v>
      </c>
      <c r="D7" s="318">
        <f>3280.76+4200+2300</f>
        <v>9780.76</v>
      </c>
      <c r="E7" s="317"/>
      <c r="F7" s="318"/>
      <c r="G7" s="317"/>
      <c r="H7" s="318"/>
      <c r="I7" s="317"/>
      <c r="J7" s="318"/>
      <c r="K7" s="317" t="s">
        <v>263</v>
      </c>
      <c r="L7" s="318">
        <v>1711.58</v>
      </c>
      <c r="M7" s="317" t="s">
        <v>281</v>
      </c>
      <c r="N7" s="318">
        <v>150000</v>
      </c>
      <c r="O7" s="317" t="s">
        <v>282</v>
      </c>
      <c r="P7" s="318">
        <v>925</v>
      </c>
      <c r="Q7" s="317"/>
      <c r="R7" s="318"/>
      <c r="S7" s="317"/>
      <c r="T7" s="318"/>
      <c r="U7" s="319"/>
      <c r="V7" s="285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 s="286"/>
      <c r="AP7" s="286"/>
      <c r="AQ7" s="286"/>
      <c r="AR7" s="286"/>
      <c r="AS7" s="286"/>
      <c r="AT7" s="286"/>
      <c r="AU7" s="286"/>
      <c r="AV7" s="286"/>
      <c r="AW7" s="286"/>
      <c r="AX7" s="286"/>
      <c r="AY7" s="286"/>
      <c r="AZ7" s="286"/>
      <c r="BA7" s="286"/>
      <c r="BB7" s="286"/>
      <c r="BC7" s="286"/>
      <c r="BD7" s="286"/>
      <c r="BE7" s="286"/>
      <c r="BF7" s="286"/>
    </row>
    <row r="8" spans="1:58" ht="29" customHeight="1" x14ac:dyDescent="0.35">
      <c r="A8" s="499"/>
      <c r="B8" s="481"/>
      <c r="C8" s="317" t="s">
        <v>273</v>
      </c>
      <c r="D8" s="320">
        <v>4166</v>
      </c>
      <c r="E8" s="317"/>
      <c r="F8" s="318"/>
      <c r="G8" s="317"/>
      <c r="H8" s="318"/>
      <c r="I8" s="317"/>
      <c r="J8" s="318"/>
      <c r="K8" s="317" t="s">
        <v>284</v>
      </c>
      <c r="L8" s="318">
        <v>3940</v>
      </c>
      <c r="M8" s="317"/>
      <c r="N8" s="318"/>
      <c r="O8" s="317" t="s">
        <v>68</v>
      </c>
      <c r="P8" s="318">
        <v>18000</v>
      </c>
      <c r="Q8" s="317"/>
      <c r="R8" s="318"/>
      <c r="S8" s="317"/>
      <c r="T8" s="318"/>
      <c r="U8" s="319"/>
      <c r="V8" s="284"/>
      <c r="AO8" s="284"/>
      <c r="AP8" s="284"/>
      <c r="AQ8" s="284"/>
      <c r="AR8" s="284"/>
      <c r="AS8" s="284"/>
      <c r="AT8" s="284"/>
      <c r="AU8" s="284"/>
      <c r="AV8" s="284"/>
      <c r="AW8" s="284"/>
      <c r="AX8" s="284"/>
      <c r="AY8" s="284"/>
      <c r="AZ8" s="284"/>
      <c r="BA8" s="284"/>
      <c r="BB8" s="284"/>
      <c r="BC8" s="284"/>
      <c r="BD8" s="284"/>
      <c r="BE8" s="284"/>
      <c r="BF8" s="284"/>
    </row>
    <row r="9" spans="1:58" ht="29" customHeight="1" x14ac:dyDescent="0.35">
      <c r="A9" s="499"/>
      <c r="B9" s="481"/>
      <c r="C9" s="317"/>
      <c r="D9" s="318"/>
      <c r="E9" s="317"/>
      <c r="F9" s="318"/>
      <c r="G9" s="317"/>
      <c r="H9" s="318"/>
      <c r="I9" s="317"/>
      <c r="J9" s="318"/>
      <c r="K9" s="317"/>
      <c r="L9" s="318"/>
      <c r="M9" s="317"/>
      <c r="N9" s="318"/>
      <c r="O9" s="317"/>
      <c r="P9" s="318"/>
      <c r="Q9" s="317"/>
      <c r="R9" s="318"/>
      <c r="S9" s="317"/>
      <c r="T9" s="318"/>
      <c r="U9" s="319"/>
    </row>
    <row r="10" spans="1:58" ht="29" customHeight="1" thickBot="1" x14ac:dyDescent="0.4">
      <c r="A10" s="500"/>
      <c r="B10" s="502"/>
      <c r="C10" s="317"/>
      <c r="D10" s="318"/>
      <c r="E10" s="317"/>
      <c r="F10" s="318"/>
      <c r="G10" s="317"/>
      <c r="H10" s="318"/>
      <c r="I10" s="317"/>
      <c r="J10" s="318"/>
      <c r="K10" s="317"/>
      <c r="L10" s="318"/>
      <c r="M10" s="317"/>
      <c r="N10" s="318"/>
      <c r="O10" s="317"/>
      <c r="P10" s="318"/>
      <c r="Q10" s="317"/>
      <c r="R10" s="318"/>
      <c r="S10" s="317"/>
      <c r="T10" s="318"/>
      <c r="U10" s="319"/>
    </row>
    <row r="11" spans="1:58" ht="29" customHeight="1" x14ac:dyDescent="0.35">
      <c r="A11" s="490" t="s">
        <v>1</v>
      </c>
      <c r="B11" s="501">
        <f>D11+D12+D13+D14+F11+F12+F13+F14+H11+H12+H13+H14+J11+J12+J12+J13+J14+L11+L12+L13+L14+N11+N12+N13+N14+P11+P12+P13+P14+R11+R12+R13+R14+T11+T12+T13+T14+U11+U12</f>
        <v>23073.989999999998</v>
      </c>
      <c r="C11" s="321"/>
      <c r="D11" s="322"/>
      <c r="E11" s="321"/>
      <c r="F11" s="322"/>
      <c r="G11" s="321"/>
      <c r="H11" s="322"/>
      <c r="I11" s="321"/>
      <c r="J11" s="322"/>
      <c r="K11" s="317" t="s">
        <v>263</v>
      </c>
      <c r="L11" s="322">
        <f>2430.18+2321.3</f>
        <v>4751.4799999999996</v>
      </c>
      <c r="M11" s="321"/>
      <c r="N11" s="322"/>
      <c r="O11" s="321" t="s">
        <v>285</v>
      </c>
      <c r="P11" s="322">
        <v>14000</v>
      </c>
      <c r="Q11" s="321"/>
      <c r="R11" s="322"/>
      <c r="S11" s="321" t="s">
        <v>81</v>
      </c>
      <c r="T11" s="322">
        <v>2050</v>
      </c>
      <c r="U11" s="323"/>
    </row>
    <row r="12" spans="1:58" ht="29" customHeight="1" x14ac:dyDescent="0.35">
      <c r="A12" s="491"/>
      <c r="B12" s="481"/>
      <c r="C12" s="321"/>
      <c r="D12" s="322"/>
      <c r="E12" s="321" t="s">
        <v>20</v>
      </c>
      <c r="F12" s="322">
        <v>838.75</v>
      </c>
      <c r="G12" s="321"/>
      <c r="H12" s="322"/>
      <c r="I12" s="321"/>
      <c r="J12" s="322"/>
      <c r="K12" s="321" t="s">
        <v>70</v>
      </c>
      <c r="L12" s="322">
        <v>448.76</v>
      </c>
      <c r="M12" s="321"/>
      <c r="N12" s="322"/>
      <c r="O12" s="321" t="s">
        <v>68</v>
      </c>
      <c r="P12" s="322"/>
      <c r="Q12" s="321"/>
      <c r="R12" s="322"/>
      <c r="S12" s="321"/>
      <c r="T12" s="322"/>
      <c r="U12" s="323"/>
    </row>
    <row r="13" spans="1:58" ht="29" customHeight="1" x14ac:dyDescent="0.35">
      <c r="A13" s="491"/>
      <c r="B13" s="481"/>
      <c r="C13" s="321"/>
      <c r="D13" s="322"/>
      <c r="E13" s="321"/>
      <c r="F13" s="322"/>
      <c r="G13" s="321"/>
      <c r="H13" s="322"/>
      <c r="I13" s="321"/>
      <c r="J13" s="322"/>
      <c r="K13" s="321" t="s">
        <v>286</v>
      </c>
      <c r="L13" s="322">
        <v>985</v>
      </c>
      <c r="M13" s="321"/>
      <c r="N13" s="322"/>
      <c r="O13" s="321"/>
      <c r="P13" s="322"/>
      <c r="Q13" s="321"/>
      <c r="R13" s="322"/>
      <c r="S13" s="321"/>
      <c r="T13" s="322"/>
      <c r="U13" s="323"/>
    </row>
    <row r="14" spans="1:58" ht="29" customHeight="1" thickBot="1" x14ac:dyDescent="0.4">
      <c r="A14" s="491"/>
      <c r="B14" s="502"/>
      <c r="C14" s="321"/>
      <c r="D14" s="322"/>
      <c r="E14" s="321"/>
      <c r="F14" s="322"/>
      <c r="G14" s="321"/>
      <c r="H14" s="322"/>
      <c r="I14" s="321"/>
      <c r="J14" s="322"/>
      <c r="K14" s="321"/>
      <c r="L14" s="322"/>
      <c r="M14" s="321"/>
      <c r="N14" s="322"/>
      <c r="O14" s="321"/>
      <c r="P14" s="322"/>
      <c r="Q14" s="321"/>
      <c r="R14" s="322"/>
      <c r="S14" s="321"/>
      <c r="T14" s="322"/>
      <c r="U14" s="323"/>
    </row>
    <row r="15" spans="1:58" ht="29" customHeight="1" x14ac:dyDescent="0.35">
      <c r="A15" s="490" t="s">
        <v>210</v>
      </c>
      <c r="B15" s="492">
        <f>D15+D17+F15+F17+H15+H17+J15+J17+L15+L17+N15+N17+P15+P17+R15+R17+T15+T17+U15+U17</f>
        <v>0</v>
      </c>
      <c r="C15" s="317"/>
      <c r="D15" s="318"/>
      <c r="E15" s="317"/>
      <c r="F15" s="318"/>
      <c r="G15" s="317"/>
      <c r="H15" s="318"/>
      <c r="I15" s="317"/>
      <c r="J15" s="318"/>
      <c r="K15" s="317"/>
      <c r="L15" s="318"/>
      <c r="M15" s="317"/>
      <c r="N15" s="318"/>
      <c r="O15" s="317"/>
      <c r="P15" s="318"/>
      <c r="Q15" s="317"/>
      <c r="R15" s="318"/>
      <c r="S15" s="317"/>
      <c r="T15" s="318"/>
      <c r="U15" s="319"/>
    </row>
    <row r="16" spans="1:58" ht="29" customHeight="1" x14ac:dyDescent="0.35">
      <c r="A16" s="491"/>
      <c r="B16" s="493"/>
      <c r="C16" s="317"/>
      <c r="D16" s="318"/>
      <c r="E16" s="317"/>
      <c r="F16" s="318"/>
      <c r="G16" s="317"/>
      <c r="H16" s="318"/>
      <c r="I16" s="317"/>
      <c r="J16" s="318"/>
      <c r="K16" s="317"/>
      <c r="L16" s="318"/>
      <c r="M16" s="317"/>
      <c r="N16" s="318"/>
      <c r="O16" s="317"/>
      <c r="P16" s="318"/>
      <c r="Q16" s="317"/>
      <c r="R16" s="318"/>
      <c r="S16" s="317"/>
      <c r="T16" s="318"/>
      <c r="U16" s="319"/>
    </row>
    <row r="17" spans="1:21" ht="21.5" thickBot="1" x14ac:dyDescent="0.4">
      <c r="A17" s="491"/>
      <c r="B17" s="494"/>
      <c r="C17" s="317"/>
      <c r="D17" s="318"/>
      <c r="E17" s="317"/>
      <c r="F17" s="318"/>
      <c r="G17" s="317"/>
      <c r="H17" s="318"/>
      <c r="I17" s="317"/>
      <c r="J17" s="318"/>
      <c r="K17" s="317"/>
      <c r="L17" s="318"/>
      <c r="M17" s="317"/>
      <c r="N17" s="318"/>
      <c r="O17" s="317"/>
      <c r="P17" s="318"/>
      <c r="Q17" s="317"/>
      <c r="R17" s="318"/>
      <c r="S17" s="317"/>
      <c r="T17" s="318"/>
      <c r="U17" s="319"/>
    </row>
    <row r="18" spans="1:21" ht="26.5" thickBot="1" x14ac:dyDescent="0.4">
      <c r="A18" s="488" t="s">
        <v>277</v>
      </c>
      <c r="B18" s="489"/>
      <c r="C18" s="483">
        <v>10</v>
      </c>
      <c r="D18" s="483"/>
      <c r="E18" s="483">
        <v>11</v>
      </c>
      <c r="F18" s="483"/>
      <c r="G18" s="483">
        <v>12</v>
      </c>
      <c r="H18" s="483"/>
      <c r="I18" s="483">
        <v>13</v>
      </c>
      <c r="J18" s="483"/>
      <c r="K18" s="483">
        <v>14</v>
      </c>
      <c r="L18" s="483"/>
      <c r="M18" s="483">
        <v>15</v>
      </c>
      <c r="N18" s="483"/>
      <c r="O18" s="483">
        <v>16</v>
      </c>
      <c r="P18" s="483"/>
      <c r="Q18" s="483">
        <v>17</v>
      </c>
      <c r="R18" s="483"/>
      <c r="S18" s="483">
        <v>18</v>
      </c>
      <c r="T18" s="483"/>
      <c r="U18" s="312"/>
    </row>
    <row r="19" spans="1:21" ht="21" x14ac:dyDescent="0.35">
      <c r="A19" s="484" t="s">
        <v>0</v>
      </c>
      <c r="B19" s="480">
        <f>D19+D20+D21+D22+F19+F20+F21+F22+H19+H20+H21+H22+J19+J20+J21+J22+L19+L20+L21+L22+N19+N20+N21+N22+P19+P20+P21+P22+R19+R20+R21+R22+T19+T20+T21+T22+U19+U20+U21+U22</f>
        <v>11776.6</v>
      </c>
      <c r="C19" s="325" t="s">
        <v>275</v>
      </c>
      <c r="D19" s="326">
        <v>604</v>
      </c>
      <c r="E19" s="325" t="s">
        <v>283</v>
      </c>
      <c r="F19" s="326">
        <v>6000</v>
      </c>
      <c r="G19" s="325"/>
      <c r="H19" s="326"/>
      <c r="I19" s="325"/>
      <c r="J19" s="326"/>
      <c r="K19" s="325"/>
      <c r="L19" s="326"/>
      <c r="M19" s="325" t="s">
        <v>265</v>
      </c>
      <c r="N19" s="326">
        <v>2124.6</v>
      </c>
      <c r="O19" s="325"/>
      <c r="P19" s="326"/>
      <c r="Q19" s="325" t="s">
        <v>166</v>
      </c>
      <c r="R19" s="326">
        <v>968</v>
      </c>
      <c r="S19" s="325"/>
      <c r="T19" s="326"/>
      <c r="U19" s="327"/>
    </row>
    <row r="20" spans="1:21" ht="21" x14ac:dyDescent="0.35">
      <c r="A20" s="485"/>
      <c r="B20" s="481"/>
      <c r="C20" s="325" t="s">
        <v>274</v>
      </c>
      <c r="D20" s="326">
        <v>230</v>
      </c>
      <c r="E20" s="325"/>
      <c r="F20" s="326"/>
      <c r="G20" s="325"/>
      <c r="H20" s="326"/>
      <c r="I20" s="325"/>
      <c r="J20" s="326"/>
      <c r="K20" s="325"/>
      <c r="L20" s="326"/>
      <c r="M20" s="325"/>
      <c r="N20" s="326"/>
      <c r="O20" s="325"/>
      <c r="P20" s="326"/>
      <c r="Q20" s="325"/>
      <c r="R20" s="326"/>
      <c r="S20" s="325"/>
      <c r="T20" s="326"/>
      <c r="U20" s="327"/>
    </row>
    <row r="21" spans="1:21" ht="21" x14ac:dyDescent="0.35">
      <c r="A21" s="486"/>
      <c r="B21" s="481"/>
      <c r="C21" s="325" t="s">
        <v>4</v>
      </c>
      <c r="D21" s="326">
        <v>1850</v>
      </c>
      <c r="E21" s="325"/>
      <c r="F21" s="326"/>
      <c r="G21" s="325"/>
      <c r="H21" s="326"/>
      <c r="I21" s="325"/>
      <c r="J21" s="326"/>
      <c r="K21" s="325"/>
      <c r="L21" s="326"/>
      <c r="M21" s="325"/>
      <c r="N21" s="326"/>
      <c r="O21" s="325"/>
      <c r="P21" s="326"/>
      <c r="Q21" s="325"/>
      <c r="R21" s="326"/>
      <c r="S21" s="325"/>
      <c r="T21" s="326"/>
      <c r="U21" s="327"/>
    </row>
    <row r="22" spans="1:21" ht="21.5" thickBot="1" x14ac:dyDescent="0.4">
      <c r="A22" s="487"/>
      <c r="B22" s="482"/>
      <c r="C22" s="325"/>
      <c r="D22" s="326"/>
      <c r="E22" s="325"/>
      <c r="F22" s="326"/>
      <c r="G22" s="325"/>
      <c r="H22" s="326"/>
      <c r="I22" s="325"/>
      <c r="J22" s="326"/>
      <c r="K22" s="325"/>
      <c r="L22" s="326"/>
      <c r="M22" s="325"/>
      <c r="N22" s="326"/>
      <c r="O22" s="325"/>
      <c r="P22" s="326"/>
      <c r="Q22" s="325"/>
      <c r="R22" s="326"/>
      <c r="S22" s="325"/>
      <c r="T22" s="326"/>
      <c r="U22" s="327"/>
    </row>
    <row r="23" spans="1:21" ht="37" x14ac:dyDescent="0.35">
      <c r="A23" s="477" t="s">
        <v>1</v>
      </c>
      <c r="B23" s="480">
        <f>D23+D24+D25+D27+F23+F24+F25+F27+H23+H24+H25+H27+J23+J24+J25+J27+L23+L24+L25+L27+N23+N24+N25+N27+P23+P24+P25+P27+R23+R24+R25+R27+T23+T24+T25+T27+U23+U24+U25+U27</f>
        <v>20166</v>
      </c>
      <c r="C23" s="328" t="s">
        <v>72</v>
      </c>
      <c r="D23" s="329">
        <v>250</v>
      </c>
      <c r="E23" s="324" t="s">
        <v>20</v>
      </c>
      <c r="F23" s="329">
        <v>1281</v>
      </c>
      <c r="G23" s="328" t="s">
        <v>287</v>
      </c>
      <c r="H23" s="329">
        <v>1195</v>
      </c>
      <c r="I23" s="328"/>
      <c r="J23" s="329"/>
      <c r="K23" s="324" t="s">
        <v>192</v>
      </c>
      <c r="L23" s="329">
        <v>600</v>
      </c>
      <c r="M23" s="328"/>
      <c r="N23" s="329"/>
      <c r="O23" s="328"/>
      <c r="P23" s="329"/>
      <c r="Q23" s="328" t="s">
        <v>289</v>
      </c>
      <c r="R23" s="329">
        <v>600</v>
      </c>
      <c r="S23" s="328"/>
      <c r="T23" s="329"/>
      <c r="U23" s="330"/>
    </row>
    <row r="24" spans="1:21" ht="21" x14ac:dyDescent="0.35">
      <c r="A24" s="478"/>
      <c r="B24" s="481"/>
      <c r="C24" s="328" t="s">
        <v>265</v>
      </c>
      <c r="D24" s="329">
        <v>2240</v>
      </c>
      <c r="E24" s="328"/>
      <c r="F24" s="329"/>
      <c r="G24" s="328"/>
      <c r="H24" s="329"/>
      <c r="I24" s="328"/>
      <c r="J24" s="329"/>
      <c r="K24" s="328"/>
      <c r="L24" s="329"/>
      <c r="M24" s="328"/>
      <c r="N24" s="329"/>
      <c r="O24" s="328"/>
      <c r="P24" s="329"/>
      <c r="Q24" s="348" t="s">
        <v>82</v>
      </c>
      <c r="R24" s="329">
        <v>14000</v>
      </c>
      <c r="S24" s="328"/>
      <c r="T24" s="329"/>
      <c r="U24" s="330"/>
    </row>
    <row r="25" spans="1:21" ht="37" x14ac:dyDescent="0.35">
      <c r="A25" s="478"/>
      <c r="B25" s="481"/>
      <c r="C25" s="328" t="s">
        <v>70</v>
      </c>
      <c r="D25" s="329"/>
      <c r="E25" s="328"/>
      <c r="F25" s="329"/>
      <c r="G25" s="328"/>
      <c r="H25" s="329"/>
      <c r="I25" s="328"/>
      <c r="J25" s="329"/>
      <c r="K25" s="324" t="s">
        <v>288</v>
      </c>
      <c r="L25" s="329"/>
      <c r="M25" s="328"/>
      <c r="N25" s="329"/>
      <c r="O25" s="328"/>
      <c r="P25" s="329"/>
      <c r="Q25" s="328"/>
      <c r="R25" s="329"/>
      <c r="S25" s="328"/>
      <c r="T25" s="329"/>
      <c r="U25" s="330"/>
    </row>
    <row r="26" spans="1:21" ht="21" x14ac:dyDescent="0.35">
      <c r="A26" s="478"/>
      <c r="B26" s="481"/>
      <c r="C26" s="328"/>
      <c r="D26" s="329"/>
      <c r="E26" s="328"/>
      <c r="F26" s="329"/>
      <c r="G26" s="328"/>
      <c r="H26" s="329"/>
      <c r="I26" s="328"/>
      <c r="J26" s="329"/>
      <c r="K26" s="328"/>
      <c r="L26" s="329"/>
      <c r="M26" s="328"/>
      <c r="N26" s="329"/>
      <c r="O26" s="328"/>
      <c r="P26" s="329"/>
      <c r="Q26" s="328"/>
      <c r="R26" s="329"/>
      <c r="S26" s="328"/>
      <c r="T26" s="329"/>
      <c r="U26" s="330"/>
    </row>
    <row r="27" spans="1:21" ht="21.5" thickBot="1" x14ac:dyDescent="0.4">
      <c r="A27" s="479"/>
      <c r="B27" s="482"/>
      <c r="C27" s="328"/>
      <c r="D27" s="329"/>
      <c r="E27" s="328"/>
      <c r="F27" s="329"/>
      <c r="G27" s="328"/>
      <c r="H27" s="329"/>
      <c r="I27" s="328"/>
      <c r="J27" s="329"/>
      <c r="K27" s="328"/>
      <c r="L27" s="329"/>
      <c r="M27" s="328"/>
      <c r="N27" s="329"/>
      <c r="O27" s="328"/>
      <c r="P27" s="329"/>
      <c r="Q27" s="328"/>
      <c r="R27" s="329"/>
      <c r="S27" s="328"/>
      <c r="T27" s="329"/>
      <c r="U27" s="330"/>
    </row>
    <row r="28" spans="1:21" ht="21" x14ac:dyDescent="0.35">
      <c r="A28" s="490" t="s">
        <v>210</v>
      </c>
      <c r="B28" s="501">
        <f>D28+D29+D30+D31+F28+F29+F30+F31+H28+H29+H30+H31+J28+J29+J30+J31+L28+L29+L30+L31+N28+N29+N30+N31+P28+P29+P30+P31+R28+R29+R30+R31+T28+T29+T30+T31+U28+U29+U30+U31</f>
        <v>476</v>
      </c>
      <c r="C28" s="325" t="s">
        <v>274</v>
      </c>
      <c r="D28" s="331">
        <v>230</v>
      </c>
      <c r="E28" s="332"/>
      <c r="F28" s="331"/>
      <c r="G28" s="332"/>
      <c r="H28" s="331"/>
      <c r="I28" s="332"/>
      <c r="J28" s="331"/>
      <c r="K28" s="332"/>
      <c r="L28" s="331"/>
      <c r="M28" s="332"/>
      <c r="N28" s="331"/>
      <c r="O28" s="332"/>
      <c r="P28" s="331"/>
      <c r="Q28" s="332"/>
      <c r="R28" s="331"/>
      <c r="S28" s="332"/>
      <c r="T28" s="331"/>
      <c r="U28" s="333"/>
    </row>
    <row r="29" spans="1:21" ht="21" x14ac:dyDescent="0.35">
      <c r="A29" s="491"/>
      <c r="B29" s="481"/>
      <c r="C29" s="332" t="s">
        <v>144</v>
      </c>
      <c r="D29" s="331">
        <v>246</v>
      </c>
      <c r="E29" s="332"/>
      <c r="F29" s="331"/>
      <c r="G29" s="332"/>
      <c r="H29" s="331"/>
      <c r="I29" s="332"/>
      <c r="J29" s="331"/>
      <c r="K29" s="332"/>
      <c r="L29" s="331"/>
      <c r="M29" s="332"/>
      <c r="N29" s="331"/>
      <c r="O29" s="332"/>
      <c r="P29" s="331"/>
      <c r="Q29" s="332"/>
      <c r="R29" s="331"/>
      <c r="S29" s="332"/>
      <c r="T29" s="331"/>
      <c r="U29" s="333"/>
    </row>
    <row r="30" spans="1:21" ht="21" x14ac:dyDescent="0.35">
      <c r="A30" s="491"/>
      <c r="B30" s="481"/>
      <c r="C30" s="332"/>
      <c r="D30" s="331"/>
      <c r="E30" s="332"/>
      <c r="F30" s="331"/>
      <c r="G30" s="332"/>
      <c r="H30" s="331"/>
      <c r="I30" s="332"/>
      <c r="J30" s="331"/>
      <c r="K30" s="332"/>
      <c r="L30" s="331"/>
      <c r="M30" s="332"/>
      <c r="N30" s="331"/>
      <c r="O30" s="332"/>
      <c r="P30" s="331"/>
      <c r="Q30" s="332"/>
      <c r="R30" s="331"/>
      <c r="S30" s="332"/>
      <c r="T30" s="331"/>
      <c r="U30" s="333"/>
    </row>
    <row r="31" spans="1:21" ht="21.5" thickBot="1" x14ac:dyDescent="0.4">
      <c r="A31" s="491"/>
      <c r="B31" s="502"/>
      <c r="C31" s="332"/>
      <c r="D31" s="331"/>
      <c r="E31" s="332"/>
      <c r="F31" s="331"/>
      <c r="G31" s="332"/>
      <c r="H31" s="331"/>
      <c r="I31" s="332"/>
      <c r="J31" s="331"/>
      <c r="K31" s="332"/>
      <c r="L31" s="331"/>
      <c r="M31" s="332"/>
      <c r="N31" s="331"/>
      <c r="O31" s="332"/>
      <c r="P31" s="331"/>
      <c r="Q31" s="332"/>
      <c r="R31" s="331"/>
      <c r="S31" s="332"/>
      <c r="T31" s="331"/>
      <c r="U31" s="333"/>
    </row>
    <row r="32" spans="1:21" ht="26.5" thickBot="1" x14ac:dyDescent="0.4">
      <c r="A32" s="488" t="s">
        <v>277</v>
      </c>
      <c r="B32" s="489"/>
      <c r="C32" s="483">
        <v>19</v>
      </c>
      <c r="D32" s="483"/>
      <c r="E32" s="483">
        <v>20</v>
      </c>
      <c r="F32" s="483"/>
      <c r="G32" s="483">
        <v>21</v>
      </c>
      <c r="H32" s="483"/>
      <c r="I32" s="483">
        <v>22</v>
      </c>
      <c r="J32" s="483"/>
      <c r="K32" s="483">
        <v>23</v>
      </c>
      <c r="L32" s="483"/>
      <c r="M32" s="483">
        <v>24</v>
      </c>
      <c r="N32" s="483"/>
      <c r="O32" s="483">
        <v>25</v>
      </c>
      <c r="P32" s="483"/>
      <c r="Q32" s="483">
        <v>26</v>
      </c>
      <c r="R32" s="483"/>
      <c r="S32" s="483" t="s">
        <v>268</v>
      </c>
      <c r="T32" s="483"/>
      <c r="U32" s="312"/>
    </row>
    <row r="33" spans="1:22" ht="21" x14ac:dyDescent="0.35">
      <c r="A33" s="477" t="s">
        <v>0</v>
      </c>
      <c r="B33" s="501">
        <f>D33+D35+D36+F33+F35+F36+H34+H35+H36+J33+J35+J36+L33+L35+L36+N33+N35+N36+P33+P35+P36+R33+R35+R36+T33+T35+T36</f>
        <v>95975.03</v>
      </c>
      <c r="C33" s="335"/>
      <c r="D33" s="336"/>
      <c r="E33" s="335" t="s">
        <v>67</v>
      </c>
      <c r="F33" s="336">
        <v>65000</v>
      </c>
      <c r="G33" s="335" t="s">
        <v>92</v>
      </c>
      <c r="H33" s="336">
        <v>12589</v>
      </c>
      <c r="I33" s="335"/>
      <c r="J33" s="336"/>
      <c r="K33" s="335"/>
      <c r="L33" s="336"/>
      <c r="M33" s="335"/>
      <c r="N33" s="336"/>
      <c r="O33" s="335"/>
      <c r="P33" s="336"/>
      <c r="Q33" s="335"/>
      <c r="R33" s="336"/>
      <c r="S33" s="335" t="s">
        <v>276</v>
      </c>
      <c r="T33" s="336">
        <f>9361.84+13488.19</f>
        <v>22850.03</v>
      </c>
      <c r="U33" s="337"/>
    </row>
    <row r="34" spans="1:22" ht="21" x14ac:dyDescent="0.35">
      <c r="A34" s="478"/>
      <c r="B34" s="481"/>
      <c r="C34" s="335"/>
      <c r="D34" s="336"/>
      <c r="E34" s="335" t="s">
        <v>124</v>
      </c>
      <c r="F34" s="336">
        <v>3780.1</v>
      </c>
      <c r="G34" s="335"/>
      <c r="H34" s="336"/>
      <c r="I34" s="335"/>
      <c r="J34" s="336"/>
      <c r="K34" s="335"/>
      <c r="L34" s="336"/>
      <c r="M34" s="335"/>
      <c r="N34" s="336"/>
      <c r="O34" s="335"/>
      <c r="P34" s="336"/>
      <c r="Q34" s="335"/>
      <c r="R34" s="336"/>
      <c r="S34" s="335" t="s">
        <v>276</v>
      </c>
      <c r="T34" s="336">
        <v>51095</v>
      </c>
      <c r="U34" s="337"/>
    </row>
    <row r="35" spans="1:22" ht="21" x14ac:dyDescent="0.35">
      <c r="A35" s="478"/>
      <c r="B35" s="481"/>
      <c r="C35" s="335"/>
      <c r="D35" s="336"/>
      <c r="E35" s="335"/>
      <c r="F35" s="336"/>
      <c r="G35" s="335"/>
      <c r="H35" s="336"/>
      <c r="I35" s="335"/>
      <c r="J35" s="336"/>
      <c r="K35" s="335"/>
      <c r="L35" s="336"/>
      <c r="M35" s="335"/>
      <c r="N35" s="336"/>
      <c r="O35" s="335"/>
      <c r="P35" s="336"/>
      <c r="Q35" s="335"/>
      <c r="R35" s="336"/>
      <c r="S35" s="335" t="s">
        <v>276</v>
      </c>
      <c r="T35" s="336">
        <v>8125</v>
      </c>
      <c r="U35" s="337"/>
    </row>
    <row r="36" spans="1:22" ht="21.5" thickBot="1" x14ac:dyDescent="0.4">
      <c r="A36" s="478"/>
      <c r="B36" s="502"/>
      <c r="C36" s="335"/>
      <c r="D36" s="336"/>
      <c r="E36" s="335"/>
      <c r="F36" s="336"/>
      <c r="G36" s="335"/>
      <c r="H36" s="336"/>
      <c r="I36" s="335"/>
      <c r="J36" s="336"/>
      <c r="K36" s="335"/>
      <c r="L36" s="336"/>
      <c r="M36" s="335"/>
      <c r="N36" s="336"/>
      <c r="O36" s="335"/>
      <c r="P36" s="336"/>
      <c r="Q36" s="335"/>
      <c r="R36" s="336"/>
      <c r="S36" s="335"/>
      <c r="T36" s="336"/>
      <c r="U36" s="337"/>
    </row>
    <row r="37" spans="1:22" ht="21" x14ac:dyDescent="0.35">
      <c r="A37" s="477" t="s">
        <v>1</v>
      </c>
      <c r="B37" s="501">
        <f>D37+D38+F37+F39+F40+H38+H39+H40+J37+J38+J40+L37+L38+N37+P37+P38+P39+P40+R37+R38+R39+R40+T37+T38+T39+U37+U38+U39</f>
        <v>14199.54</v>
      </c>
      <c r="C37" s="338"/>
      <c r="D37" s="339"/>
      <c r="E37" s="334" t="s">
        <v>10</v>
      </c>
      <c r="F37" s="339">
        <v>2541.35</v>
      </c>
      <c r="G37" s="338" t="s">
        <v>166</v>
      </c>
      <c r="H37" s="339">
        <v>1850</v>
      </c>
      <c r="I37" s="338" t="s">
        <v>201</v>
      </c>
      <c r="J37" s="339">
        <v>827</v>
      </c>
      <c r="K37" s="321" t="s">
        <v>81</v>
      </c>
      <c r="L37" s="322">
        <v>2050</v>
      </c>
      <c r="M37" s="338" t="s">
        <v>266</v>
      </c>
      <c r="N37" s="320">
        <v>3600</v>
      </c>
      <c r="O37" s="338"/>
      <c r="P37" s="339"/>
      <c r="Q37" s="335" t="s">
        <v>264</v>
      </c>
      <c r="R37" s="336">
        <v>547.64</v>
      </c>
      <c r="S37" s="335" t="s">
        <v>276</v>
      </c>
      <c r="T37" s="339">
        <v>2737.55</v>
      </c>
      <c r="U37" s="340"/>
    </row>
    <row r="38" spans="1:22" ht="21" x14ac:dyDescent="0.35">
      <c r="A38" s="478"/>
      <c r="B38" s="481"/>
      <c r="C38" s="338"/>
      <c r="D38" s="339"/>
      <c r="E38" s="338" t="s">
        <v>66</v>
      </c>
      <c r="F38" s="339">
        <v>5000</v>
      </c>
      <c r="G38" s="338"/>
      <c r="H38" s="339"/>
      <c r="I38" s="338"/>
      <c r="J38" s="339"/>
      <c r="K38" s="338"/>
      <c r="L38" s="339"/>
      <c r="M38" s="338" t="s">
        <v>267</v>
      </c>
      <c r="N38" s="320">
        <v>2000</v>
      </c>
      <c r="O38" s="338"/>
      <c r="P38" s="339"/>
      <c r="Q38" s="334" t="s">
        <v>291</v>
      </c>
      <c r="R38" s="339">
        <v>796</v>
      </c>
      <c r="S38" s="338"/>
      <c r="T38" s="339"/>
      <c r="U38" s="340"/>
    </row>
    <row r="39" spans="1:22" ht="21" x14ac:dyDescent="0.35">
      <c r="A39" s="478"/>
      <c r="B39" s="481"/>
      <c r="C39" s="338"/>
      <c r="D39" s="339"/>
      <c r="E39" s="338" t="s">
        <v>67</v>
      </c>
      <c r="F39" s="339">
        <v>1100</v>
      </c>
      <c r="G39" s="338"/>
      <c r="H39" s="339"/>
      <c r="I39" s="338"/>
      <c r="J39" s="339"/>
      <c r="K39" s="338"/>
      <c r="L39" s="339"/>
      <c r="M39" s="338"/>
      <c r="N39" s="339"/>
      <c r="O39" s="338"/>
      <c r="P39" s="339"/>
      <c r="Q39" s="338"/>
      <c r="R39" s="339"/>
      <c r="S39" s="338"/>
      <c r="T39" s="339"/>
      <c r="U39" s="340"/>
    </row>
    <row r="40" spans="1:22" ht="21.5" thickBot="1" x14ac:dyDescent="0.4">
      <c r="A40" s="478"/>
      <c r="B40" s="502"/>
      <c r="C40" s="338"/>
      <c r="D40" s="339"/>
      <c r="E40" s="338"/>
      <c r="F40" s="339"/>
      <c r="G40" s="338"/>
      <c r="H40" s="339"/>
      <c r="I40" s="338"/>
      <c r="J40" s="339"/>
      <c r="K40" s="338"/>
      <c r="L40" s="339"/>
      <c r="M40" s="338"/>
      <c r="N40" s="339"/>
      <c r="O40" s="338"/>
      <c r="P40" s="339"/>
      <c r="Q40" s="338"/>
      <c r="R40" s="339"/>
      <c r="S40" s="338"/>
      <c r="T40" s="339"/>
      <c r="U40" s="340"/>
    </row>
    <row r="41" spans="1:22" ht="21" x14ac:dyDescent="0.35">
      <c r="A41" s="490" t="s">
        <v>210</v>
      </c>
      <c r="B41" s="492">
        <f>D41+D43+F41+F43+H41+H43+J41+J43+L41+L43+N41+N43+P41+P43+R41+R43+T41+T43+U41+U43</f>
        <v>1348</v>
      </c>
      <c r="C41" s="338"/>
      <c r="D41" s="339"/>
      <c r="E41" s="338"/>
      <c r="F41" s="339"/>
      <c r="G41" s="338"/>
      <c r="H41" s="339"/>
      <c r="I41" s="338"/>
      <c r="J41" s="339"/>
      <c r="K41" s="338"/>
      <c r="L41" s="339"/>
      <c r="M41" s="338"/>
      <c r="N41" s="339"/>
      <c r="O41" s="338" t="s">
        <v>290</v>
      </c>
      <c r="P41" s="339">
        <v>1348</v>
      </c>
      <c r="Q41" s="338"/>
      <c r="R41" s="339"/>
      <c r="S41" s="338"/>
      <c r="T41" s="339"/>
      <c r="U41" s="340"/>
    </row>
    <row r="42" spans="1:22" ht="21" x14ac:dyDescent="0.35">
      <c r="A42" s="491"/>
      <c r="B42" s="493"/>
      <c r="C42" s="338"/>
      <c r="D42" s="339"/>
      <c r="E42" s="338"/>
      <c r="F42" s="339"/>
      <c r="G42" s="338"/>
      <c r="H42" s="339"/>
      <c r="I42" s="338"/>
      <c r="J42" s="339"/>
      <c r="K42" s="338"/>
      <c r="L42" s="339"/>
      <c r="M42" s="338"/>
      <c r="N42" s="339"/>
      <c r="O42" s="338"/>
      <c r="P42" s="339"/>
      <c r="Q42" s="338"/>
      <c r="R42" s="339"/>
      <c r="S42" s="338"/>
      <c r="T42" s="339"/>
      <c r="U42" s="340"/>
    </row>
    <row r="43" spans="1:22" ht="21.5" thickBot="1" x14ac:dyDescent="0.4">
      <c r="A43" s="491"/>
      <c r="B43" s="493"/>
      <c r="C43" s="341"/>
      <c r="D43" s="342"/>
      <c r="E43" s="341"/>
      <c r="F43" s="342"/>
      <c r="G43" s="341"/>
      <c r="H43" s="342"/>
      <c r="I43" s="341"/>
      <c r="J43" s="342"/>
      <c r="K43" s="341"/>
      <c r="L43" s="342"/>
      <c r="M43" s="341"/>
      <c r="N43" s="342"/>
      <c r="O43" s="341"/>
      <c r="P43" s="342"/>
      <c r="Q43" s="341"/>
      <c r="R43" s="342"/>
      <c r="S43" s="341"/>
      <c r="T43" s="342"/>
      <c r="U43" s="343"/>
      <c r="V43" s="139"/>
    </row>
    <row r="44" spans="1:22" s="304" customFormat="1" ht="13.5" thickBot="1" x14ac:dyDescent="0.4">
      <c r="A44" s="460" t="s">
        <v>259</v>
      </c>
      <c r="B44" s="452" t="s">
        <v>236</v>
      </c>
      <c r="C44" s="453"/>
      <c r="D44" s="453"/>
      <c r="E44" s="453"/>
      <c r="F44" s="453"/>
      <c r="G44" s="453"/>
      <c r="H44" s="454">
        <f>E47+E48+E49+E50+E51+E52+E53+T47+T48+T49+J47+J48+J49+J50+J51+J52+J53+T50+T51+T52+O47+O48+O49+O50+O51+O52+O53+T53</f>
        <v>345298.9</v>
      </c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6"/>
    </row>
    <row r="45" spans="1:22" s="304" customFormat="1" ht="13" x14ac:dyDescent="0.35">
      <c r="A45" s="461"/>
      <c r="B45" s="463" t="s">
        <v>218</v>
      </c>
      <c r="C45" s="464"/>
      <c r="D45" s="464"/>
      <c r="E45" s="467" t="s">
        <v>225</v>
      </c>
      <c r="F45" s="468"/>
      <c r="G45" s="296" t="s">
        <v>226</v>
      </c>
      <c r="H45" s="471" t="s">
        <v>218</v>
      </c>
      <c r="I45" s="468"/>
      <c r="J45" s="464" t="s">
        <v>225</v>
      </c>
      <c r="K45" s="464"/>
      <c r="L45" s="289" t="s">
        <v>226</v>
      </c>
      <c r="M45" s="471" t="s">
        <v>218</v>
      </c>
      <c r="N45" s="468"/>
      <c r="O45" s="464" t="s">
        <v>225</v>
      </c>
      <c r="P45" s="464"/>
      <c r="Q45" s="289" t="s">
        <v>226</v>
      </c>
      <c r="R45" s="471" t="s">
        <v>218</v>
      </c>
      <c r="S45" s="468"/>
      <c r="T45" s="467" t="s">
        <v>225</v>
      </c>
      <c r="U45" s="289" t="s">
        <v>226</v>
      </c>
    </row>
    <row r="46" spans="1:22" s="304" customFormat="1" ht="13" x14ac:dyDescent="0.35">
      <c r="A46" s="461"/>
      <c r="B46" s="465"/>
      <c r="C46" s="466"/>
      <c r="D46" s="466"/>
      <c r="E46" s="469"/>
      <c r="F46" s="470"/>
      <c r="G46" s="297" t="s">
        <v>227</v>
      </c>
      <c r="H46" s="472"/>
      <c r="I46" s="470"/>
      <c r="J46" s="466"/>
      <c r="K46" s="466"/>
      <c r="L46" s="290" t="s">
        <v>227</v>
      </c>
      <c r="M46" s="472"/>
      <c r="N46" s="470"/>
      <c r="O46" s="466"/>
      <c r="P46" s="466"/>
      <c r="Q46" s="290" t="s">
        <v>227</v>
      </c>
      <c r="R46" s="472"/>
      <c r="S46" s="470"/>
      <c r="T46" s="469"/>
      <c r="U46" s="290" t="s">
        <v>227</v>
      </c>
    </row>
    <row r="47" spans="1:22" s="304" customFormat="1" ht="13" x14ac:dyDescent="0.35">
      <c r="A47" s="461"/>
      <c r="B47" s="473" t="s">
        <v>219</v>
      </c>
      <c r="C47" s="474"/>
      <c r="D47" s="474"/>
      <c r="E47" s="459">
        <f>14956.15+16819.3+15585.17+10743.21+4875.76</f>
        <v>62979.59</v>
      </c>
      <c r="F47" s="459"/>
      <c r="G47" s="347"/>
      <c r="H47" s="457" t="s">
        <v>279</v>
      </c>
      <c r="I47" s="458"/>
      <c r="J47" s="459">
        <f>5310.49+357.32</f>
        <v>5667.8099999999995</v>
      </c>
      <c r="K47" s="459"/>
      <c r="L47" s="294"/>
      <c r="M47" s="457" t="s">
        <v>129</v>
      </c>
      <c r="N47" s="458"/>
      <c r="O47" s="459">
        <v>13860</v>
      </c>
      <c r="P47" s="459"/>
      <c r="Q47" s="294"/>
      <c r="R47" s="457" t="s">
        <v>224</v>
      </c>
      <c r="S47" s="458"/>
      <c r="T47" s="298">
        <v>760</v>
      </c>
      <c r="U47" s="299"/>
    </row>
    <row r="48" spans="1:22" s="304" customFormat="1" ht="13" x14ac:dyDescent="0.35">
      <c r="A48" s="461"/>
      <c r="B48" s="473" t="s">
        <v>220</v>
      </c>
      <c r="C48" s="474"/>
      <c r="D48" s="474"/>
      <c r="E48" s="459">
        <f>577.71+860.42+1058.23+1180.6+1244.59+1307+1247.44+1109.5+1158.4+776.06+973.8</f>
        <v>11493.749999999998</v>
      </c>
      <c r="F48" s="459"/>
      <c r="G48" s="347"/>
      <c r="H48" s="457" t="s">
        <v>230</v>
      </c>
      <c r="I48" s="458"/>
      <c r="J48" s="459">
        <f>166.05+163.3+395.8+166.03+164.14+1296.41+1181.75+1857.98</f>
        <v>5391.4600000000009</v>
      </c>
      <c r="K48" s="459"/>
      <c r="L48" s="294"/>
      <c r="M48" s="457" t="s">
        <v>103</v>
      </c>
      <c r="N48" s="458"/>
      <c r="O48" s="459">
        <v>5586.7</v>
      </c>
      <c r="P48" s="459"/>
      <c r="Q48" s="294"/>
      <c r="R48" s="457" t="s">
        <v>228</v>
      </c>
      <c r="S48" s="458"/>
      <c r="T48" s="298">
        <v>240</v>
      </c>
      <c r="U48" s="299"/>
    </row>
    <row r="49" spans="1:21" s="304" customFormat="1" ht="13" x14ac:dyDescent="0.35">
      <c r="A49" s="461"/>
      <c r="B49" s="473" t="s">
        <v>68</v>
      </c>
      <c r="C49" s="474"/>
      <c r="D49" s="474"/>
      <c r="E49" s="459">
        <f>785.73+757.09+1404.84</f>
        <v>2947.66</v>
      </c>
      <c r="F49" s="459"/>
      <c r="G49" s="291"/>
      <c r="H49" s="457" t="s">
        <v>280</v>
      </c>
      <c r="I49" s="458"/>
      <c r="J49" s="459"/>
      <c r="K49" s="459"/>
      <c r="L49" s="294"/>
      <c r="M49" s="457" t="s">
        <v>237</v>
      </c>
      <c r="N49" s="458"/>
      <c r="O49" s="459">
        <v>28000</v>
      </c>
      <c r="P49" s="459"/>
      <c r="Q49" s="294"/>
      <c r="R49" s="457" t="s">
        <v>229</v>
      </c>
      <c r="S49" s="458"/>
      <c r="T49" s="298">
        <v>204.31</v>
      </c>
      <c r="U49" s="299"/>
    </row>
    <row r="50" spans="1:21" s="304" customFormat="1" ht="13" x14ac:dyDescent="0.35">
      <c r="A50" s="461"/>
      <c r="B50" s="473" t="s">
        <v>221</v>
      </c>
      <c r="C50" s="474"/>
      <c r="D50" s="474"/>
      <c r="E50" s="459">
        <v>668.98</v>
      </c>
      <c r="F50" s="459"/>
      <c r="G50" s="291"/>
      <c r="H50" s="457" t="s">
        <v>231</v>
      </c>
      <c r="I50" s="458"/>
      <c r="J50" s="459">
        <f>121.9+298.3</f>
        <v>420.20000000000005</v>
      </c>
      <c r="K50" s="459"/>
      <c r="L50" s="294"/>
      <c r="M50" s="457" t="s">
        <v>238</v>
      </c>
      <c r="N50" s="458"/>
      <c r="O50" s="459">
        <f>(180000-30000)-30000</f>
        <v>120000</v>
      </c>
      <c r="P50" s="459"/>
      <c r="Q50" s="294">
        <v>6</v>
      </c>
      <c r="R50" s="457" t="s">
        <v>70</v>
      </c>
      <c r="S50" s="458"/>
      <c r="T50" s="298">
        <v>11333.32</v>
      </c>
      <c r="U50" s="308">
        <v>2</v>
      </c>
    </row>
    <row r="51" spans="1:21" s="304" customFormat="1" ht="13" x14ac:dyDescent="0.35">
      <c r="A51" s="461"/>
      <c r="B51" s="473" t="s">
        <v>247</v>
      </c>
      <c r="C51" s="474"/>
      <c r="D51" s="474"/>
      <c r="E51" s="459">
        <f>2770.04+49.26+2950.66+729.79+1195.25+2012.97+296.48+22.74+379.42+1706.89+2407.8+1178.41+1002.25+1155.79+272.61+132.22+132.22+132.22+93.28</f>
        <v>18620.300000000003</v>
      </c>
      <c r="F51" s="459"/>
      <c r="G51" s="347"/>
      <c r="H51" s="457" t="s">
        <v>232</v>
      </c>
      <c r="I51" s="458"/>
      <c r="J51" s="459">
        <f>1853.41+1853.41+1853.41+2197.44</f>
        <v>7757.67</v>
      </c>
      <c r="K51" s="459"/>
      <c r="L51" s="294"/>
      <c r="M51" s="457" t="s">
        <v>37</v>
      </c>
      <c r="N51" s="458"/>
      <c r="O51" s="459"/>
      <c r="P51" s="459"/>
      <c r="Q51" s="294"/>
      <c r="R51" s="457" t="s">
        <v>292</v>
      </c>
      <c r="S51" s="458"/>
      <c r="T51" s="298">
        <v>18019.7</v>
      </c>
      <c r="U51" s="308">
        <v>4</v>
      </c>
    </row>
    <row r="52" spans="1:21" s="304" customFormat="1" ht="13" x14ac:dyDescent="0.35">
      <c r="A52" s="461"/>
      <c r="B52" s="473" t="s">
        <v>222</v>
      </c>
      <c r="C52" s="474"/>
      <c r="D52" s="474"/>
      <c r="E52" s="459">
        <v>5097</v>
      </c>
      <c r="F52" s="459"/>
      <c r="G52" s="291"/>
      <c r="H52" s="457" t="s">
        <v>233</v>
      </c>
      <c r="I52" s="458"/>
      <c r="J52" s="459">
        <f>1164.76+1164.78+1164.78</f>
        <v>3494.3199999999997</v>
      </c>
      <c r="K52" s="459"/>
      <c r="L52" s="294"/>
      <c r="M52" s="457" t="s">
        <v>243</v>
      </c>
      <c r="N52" s="458"/>
      <c r="O52" s="459">
        <v>31.62</v>
      </c>
      <c r="P52" s="459"/>
      <c r="Q52" s="294"/>
      <c r="R52" s="457" t="s">
        <v>235</v>
      </c>
      <c r="S52" s="458"/>
      <c r="T52" s="298">
        <v>8658.51</v>
      </c>
      <c r="U52" s="299"/>
    </row>
    <row r="53" spans="1:21" s="304" customFormat="1" ht="13.5" thickBot="1" x14ac:dyDescent="0.4">
      <c r="A53" s="462"/>
      <c r="B53" s="475" t="s">
        <v>223</v>
      </c>
      <c r="C53" s="476"/>
      <c r="D53" s="476"/>
      <c r="E53" s="445">
        <f>2883.75+107.25</f>
        <v>2991</v>
      </c>
      <c r="F53" s="445"/>
      <c r="G53" s="292"/>
      <c r="H53" s="446" t="s">
        <v>234</v>
      </c>
      <c r="I53" s="447"/>
      <c r="J53" s="445">
        <f>8200-2050</f>
        <v>6150</v>
      </c>
      <c r="K53" s="445"/>
      <c r="L53" s="295">
        <v>4</v>
      </c>
      <c r="M53" s="446" t="s">
        <v>253</v>
      </c>
      <c r="N53" s="447"/>
      <c r="O53" s="445">
        <v>4925</v>
      </c>
      <c r="P53" s="445"/>
      <c r="Q53" s="295">
        <v>5</v>
      </c>
      <c r="R53" s="446" t="s">
        <v>258</v>
      </c>
      <c r="S53" s="447"/>
      <c r="T53" s="300"/>
      <c r="U53" s="301"/>
    </row>
    <row r="54" spans="1:21" s="304" customFormat="1" ht="13.5" thickBot="1" x14ac:dyDescent="0.4">
      <c r="A54" s="305"/>
      <c r="B54" s="306"/>
      <c r="C54" s="306"/>
      <c r="D54" s="306"/>
      <c r="E54" s="306"/>
      <c r="F54" s="306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7"/>
    </row>
    <row r="55" spans="1:21" s="304" customFormat="1" ht="13.5" thickBot="1" x14ac:dyDescent="0.4">
      <c r="A55" s="460" t="s">
        <v>259</v>
      </c>
      <c r="B55" s="452" t="s">
        <v>239</v>
      </c>
      <c r="C55" s="453"/>
      <c r="D55" s="453"/>
      <c r="E55" s="453"/>
      <c r="F55" s="453"/>
      <c r="G55" s="453"/>
      <c r="H55" s="455">
        <f>E58+E59+E60+E61+E62+E63+O60+T61+J58+J59+J60+J61+J62+J63+T58+T59+O58+O59+O61+O62+O63+T60+T63</f>
        <v>546239.07999999996</v>
      </c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6"/>
    </row>
    <row r="56" spans="1:21" s="304" customFormat="1" ht="13" x14ac:dyDescent="0.35">
      <c r="A56" s="461"/>
      <c r="B56" s="463" t="s">
        <v>218</v>
      </c>
      <c r="C56" s="464"/>
      <c r="D56" s="464"/>
      <c r="E56" s="467" t="s">
        <v>225</v>
      </c>
      <c r="F56" s="468"/>
      <c r="G56" s="289" t="s">
        <v>226</v>
      </c>
      <c r="H56" s="471" t="s">
        <v>218</v>
      </c>
      <c r="I56" s="468"/>
      <c r="J56" s="464" t="s">
        <v>225</v>
      </c>
      <c r="K56" s="464"/>
      <c r="L56" s="289" t="s">
        <v>226</v>
      </c>
      <c r="M56" s="471" t="s">
        <v>218</v>
      </c>
      <c r="N56" s="468"/>
      <c r="O56" s="464" t="s">
        <v>225</v>
      </c>
      <c r="P56" s="464"/>
      <c r="Q56" s="289" t="s">
        <v>226</v>
      </c>
      <c r="R56" s="471" t="s">
        <v>218</v>
      </c>
      <c r="S56" s="468"/>
      <c r="T56" s="467" t="s">
        <v>225</v>
      </c>
      <c r="U56" s="289" t="s">
        <v>226</v>
      </c>
    </row>
    <row r="57" spans="1:21" s="304" customFormat="1" ht="13" x14ac:dyDescent="0.35">
      <c r="A57" s="461"/>
      <c r="B57" s="465"/>
      <c r="C57" s="466"/>
      <c r="D57" s="466"/>
      <c r="E57" s="469"/>
      <c r="F57" s="470"/>
      <c r="G57" s="290" t="s">
        <v>227</v>
      </c>
      <c r="H57" s="472"/>
      <c r="I57" s="470"/>
      <c r="J57" s="466"/>
      <c r="K57" s="466"/>
      <c r="L57" s="290" t="s">
        <v>227</v>
      </c>
      <c r="M57" s="472"/>
      <c r="N57" s="470"/>
      <c r="O57" s="466"/>
      <c r="P57" s="466"/>
      <c r="Q57" s="290" t="s">
        <v>227</v>
      </c>
      <c r="R57" s="472"/>
      <c r="S57" s="470"/>
      <c r="T57" s="469"/>
      <c r="U57" s="290" t="s">
        <v>227</v>
      </c>
    </row>
    <row r="58" spans="1:21" s="304" customFormat="1" ht="13" x14ac:dyDescent="0.35">
      <c r="A58" s="461"/>
      <c r="B58" s="473" t="s">
        <v>231</v>
      </c>
      <c r="C58" s="474"/>
      <c r="D58" s="474"/>
      <c r="E58" s="459"/>
      <c r="F58" s="459"/>
      <c r="G58" s="287"/>
      <c r="H58" s="457" t="s">
        <v>242</v>
      </c>
      <c r="I58" s="458"/>
      <c r="J58" s="459">
        <f>827.35+827.35</f>
        <v>1654.7</v>
      </c>
      <c r="K58" s="459"/>
      <c r="L58" s="294"/>
      <c r="M58" s="457" t="s">
        <v>253</v>
      </c>
      <c r="N58" s="458"/>
      <c r="O58" s="459"/>
      <c r="P58" s="459"/>
      <c r="Q58" s="294"/>
      <c r="R58" s="457" t="s">
        <v>251</v>
      </c>
      <c r="S58" s="458"/>
      <c r="T58" s="349">
        <v>186</v>
      </c>
      <c r="U58" s="308"/>
    </row>
    <row r="59" spans="1:21" s="304" customFormat="1" ht="13" x14ac:dyDescent="0.35">
      <c r="A59" s="461"/>
      <c r="B59" s="473" t="s">
        <v>220</v>
      </c>
      <c r="C59" s="474"/>
      <c r="D59" s="474"/>
      <c r="E59" s="459">
        <v>58417.32</v>
      </c>
      <c r="F59" s="459"/>
      <c r="G59" s="345"/>
      <c r="H59" s="457" t="s">
        <v>243</v>
      </c>
      <c r="I59" s="458"/>
      <c r="J59" s="459"/>
      <c r="K59" s="459"/>
      <c r="L59" s="294"/>
      <c r="M59" s="457" t="s">
        <v>257</v>
      </c>
      <c r="N59" s="458"/>
      <c r="O59" s="459"/>
      <c r="P59" s="459"/>
      <c r="Q59" s="294"/>
      <c r="R59" s="457" t="s">
        <v>252</v>
      </c>
      <c r="S59" s="458"/>
      <c r="T59" s="349">
        <v>450</v>
      </c>
      <c r="U59" s="308"/>
    </row>
    <row r="60" spans="1:21" s="304" customFormat="1" ht="13" x14ac:dyDescent="0.35">
      <c r="A60" s="461"/>
      <c r="B60" s="473" t="s">
        <v>68</v>
      </c>
      <c r="C60" s="474"/>
      <c r="D60" s="474"/>
      <c r="E60" s="459"/>
      <c r="F60" s="459"/>
      <c r="G60" s="287"/>
      <c r="H60" s="457" t="s">
        <v>244</v>
      </c>
      <c r="I60" s="458"/>
      <c r="J60" s="459"/>
      <c r="K60" s="459"/>
      <c r="L60" s="294"/>
      <c r="M60" s="457" t="s">
        <v>230</v>
      </c>
      <c r="N60" s="458"/>
      <c r="O60" s="459">
        <f>1637.5+1298.41</f>
        <v>2935.91</v>
      </c>
      <c r="P60" s="459"/>
      <c r="Q60" s="294"/>
      <c r="R60" s="457" t="s">
        <v>144</v>
      </c>
      <c r="S60" s="458"/>
      <c r="T60" s="349">
        <v>492</v>
      </c>
      <c r="U60" s="308"/>
    </row>
    <row r="61" spans="1:21" s="304" customFormat="1" ht="13" x14ac:dyDescent="0.35">
      <c r="A61" s="461"/>
      <c r="B61" s="473" t="s">
        <v>221</v>
      </c>
      <c r="C61" s="474"/>
      <c r="D61" s="474"/>
      <c r="E61" s="459">
        <v>6682.12</v>
      </c>
      <c r="F61" s="459"/>
      <c r="G61" s="287"/>
      <c r="H61" s="457" t="s">
        <v>245</v>
      </c>
      <c r="I61" s="458"/>
      <c r="J61" s="459">
        <v>6000</v>
      </c>
      <c r="K61" s="459"/>
      <c r="L61" s="294"/>
      <c r="M61" s="457" t="s">
        <v>256</v>
      </c>
      <c r="N61" s="458"/>
      <c r="O61" s="459">
        <f>1792.24+6000</f>
        <v>7792.24</v>
      </c>
      <c r="P61" s="459"/>
      <c r="Q61" s="294"/>
      <c r="R61" s="457" t="s">
        <v>240</v>
      </c>
      <c r="S61" s="458"/>
      <c r="T61" s="349">
        <v>1283</v>
      </c>
      <c r="U61" s="308"/>
    </row>
    <row r="62" spans="1:21" s="304" customFormat="1" ht="13" x14ac:dyDescent="0.35">
      <c r="A62" s="461"/>
      <c r="B62" s="473" t="s">
        <v>247</v>
      </c>
      <c r="C62" s="474"/>
      <c r="D62" s="474"/>
      <c r="E62" s="459">
        <f>47140.89+3454.25+7310.42+4410.45+748.41+1715.07+3466.64+3427.9+9603.33+19657.24+4379.91+742.71+763.31+796.41+762.04+749.24</f>
        <v>109128.22000000002</v>
      </c>
      <c r="F62" s="459"/>
      <c r="G62" s="345"/>
      <c r="H62" s="457" t="s">
        <v>246</v>
      </c>
      <c r="I62" s="458"/>
      <c r="J62" s="459"/>
      <c r="K62" s="459"/>
      <c r="L62" s="294"/>
      <c r="M62" s="457" t="s">
        <v>254</v>
      </c>
      <c r="N62" s="458"/>
      <c r="O62" s="459">
        <f>40000+18000+1469.57</f>
        <v>59469.57</v>
      </c>
      <c r="P62" s="459"/>
      <c r="Q62" s="294"/>
      <c r="R62" s="525" t="s">
        <v>278</v>
      </c>
      <c r="S62" s="526"/>
      <c r="T62" s="344">
        <f>20561.01+3906.63+5792.82+2731.7+6311.82</f>
        <v>39303.979999999996</v>
      </c>
      <c r="U62" s="308"/>
    </row>
    <row r="63" spans="1:21" s="304" customFormat="1" ht="13.5" thickBot="1" x14ac:dyDescent="0.4">
      <c r="A63" s="462"/>
      <c r="B63" s="475" t="s">
        <v>222</v>
      </c>
      <c r="C63" s="476"/>
      <c r="D63" s="476"/>
      <c r="E63" s="445">
        <f>1020+1356+1017+1356+1356+1017+1020+1356</f>
        <v>9498</v>
      </c>
      <c r="F63" s="445"/>
      <c r="G63" s="288"/>
      <c r="H63" s="446" t="s">
        <v>250</v>
      </c>
      <c r="I63" s="447"/>
      <c r="J63" s="445">
        <f>400+27000+240000+7400+5500+1950</f>
        <v>282250</v>
      </c>
      <c r="K63" s="445"/>
      <c r="L63" s="295"/>
      <c r="M63" s="527" t="s">
        <v>255</v>
      </c>
      <c r="N63" s="528"/>
      <c r="O63" s="445"/>
      <c r="P63" s="445"/>
      <c r="Q63" s="295"/>
      <c r="R63" s="446" t="s">
        <v>37</v>
      </c>
      <c r="S63" s="447"/>
      <c r="T63" s="350"/>
      <c r="U63" s="310"/>
    </row>
    <row r="64" spans="1:21" s="304" customFormat="1" ht="13.5" thickBot="1" x14ac:dyDescent="0.4">
      <c r="A64" s="305"/>
      <c r="B64" s="306"/>
      <c r="C64" s="306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7"/>
    </row>
    <row r="65" spans="1:21" s="304" customFormat="1" ht="13.5" thickBot="1" x14ac:dyDescent="0.4">
      <c r="A65" s="460" t="s">
        <v>259</v>
      </c>
      <c r="B65" s="452" t="s">
        <v>248</v>
      </c>
      <c r="C65" s="453"/>
      <c r="D65" s="453"/>
      <c r="E65" s="453"/>
      <c r="F65" s="453"/>
      <c r="G65" s="453"/>
      <c r="H65" s="455">
        <f>E68+E69+E70+O68+O69+T69+J68+J69+T70</f>
        <v>23094.04</v>
      </c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6"/>
    </row>
    <row r="66" spans="1:21" s="304" customFormat="1" ht="13" x14ac:dyDescent="0.35">
      <c r="A66" s="461"/>
      <c r="B66" s="463" t="s">
        <v>218</v>
      </c>
      <c r="C66" s="464"/>
      <c r="D66" s="464"/>
      <c r="E66" s="467" t="s">
        <v>225</v>
      </c>
      <c r="F66" s="468"/>
      <c r="G66" s="289" t="s">
        <v>226</v>
      </c>
      <c r="H66" s="471" t="s">
        <v>218</v>
      </c>
      <c r="I66" s="468"/>
      <c r="J66" s="464" t="s">
        <v>225</v>
      </c>
      <c r="K66" s="464"/>
      <c r="L66" s="289" t="s">
        <v>226</v>
      </c>
      <c r="M66" s="471" t="s">
        <v>218</v>
      </c>
      <c r="N66" s="468"/>
      <c r="O66" s="464" t="s">
        <v>225</v>
      </c>
      <c r="P66" s="464"/>
      <c r="Q66" s="289" t="s">
        <v>226</v>
      </c>
      <c r="R66" s="471" t="s">
        <v>218</v>
      </c>
      <c r="S66" s="468"/>
      <c r="T66" s="467" t="s">
        <v>225</v>
      </c>
      <c r="U66" s="289" t="s">
        <v>226</v>
      </c>
    </row>
    <row r="67" spans="1:21" s="304" customFormat="1" ht="13" x14ac:dyDescent="0.35">
      <c r="A67" s="461"/>
      <c r="B67" s="465"/>
      <c r="C67" s="466"/>
      <c r="D67" s="466"/>
      <c r="E67" s="469"/>
      <c r="F67" s="470"/>
      <c r="G67" s="290" t="s">
        <v>227</v>
      </c>
      <c r="H67" s="472"/>
      <c r="I67" s="470"/>
      <c r="J67" s="466"/>
      <c r="K67" s="466"/>
      <c r="L67" s="290" t="s">
        <v>227</v>
      </c>
      <c r="M67" s="472"/>
      <c r="N67" s="470"/>
      <c r="O67" s="466"/>
      <c r="P67" s="466"/>
      <c r="Q67" s="290" t="s">
        <v>227</v>
      </c>
      <c r="R67" s="472"/>
      <c r="S67" s="470"/>
      <c r="T67" s="469"/>
      <c r="U67" s="290" t="s">
        <v>227</v>
      </c>
    </row>
    <row r="68" spans="1:21" s="304" customFormat="1" ht="13" x14ac:dyDescent="0.35">
      <c r="A68" s="461"/>
      <c r="B68" s="473" t="s">
        <v>272</v>
      </c>
      <c r="C68" s="474"/>
      <c r="D68" s="474"/>
      <c r="E68" s="459">
        <f>295.86+365.12</f>
        <v>660.98</v>
      </c>
      <c r="F68" s="459"/>
      <c r="G68" s="287"/>
      <c r="H68" s="457" t="s">
        <v>249</v>
      </c>
      <c r="I68" s="458"/>
      <c r="J68" s="459">
        <v>10557</v>
      </c>
      <c r="K68" s="459"/>
      <c r="L68" s="346">
        <v>1</v>
      </c>
      <c r="M68" s="457" t="s">
        <v>247</v>
      </c>
      <c r="N68" s="458"/>
      <c r="O68" s="448">
        <f>316+790</f>
        <v>1106</v>
      </c>
      <c r="P68" s="449"/>
      <c r="Q68" s="344"/>
      <c r="R68" s="457" t="s">
        <v>270</v>
      </c>
      <c r="S68" s="458"/>
      <c r="T68" s="349">
        <v>238.35</v>
      </c>
      <c r="U68" s="294"/>
    </row>
    <row r="69" spans="1:21" s="304" customFormat="1" ht="13" x14ac:dyDescent="0.35">
      <c r="A69" s="461"/>
      <c r="B69" s="473" t="s">
        <v>220</v>
      </c>
      <c r="C69" s="474"/>
      <c r="D69" s="474"/>
      <c r="E69" s="459"/>
      <c r="F69" s="459"/>
      <c r="G69" s="287"/>
      <c r="H69" s="457" t="s">
        <v>271</v>
      </c>
      <c r="I69" s="458"/>
      <c r="J69" s="459">
        <v>2527.65</v>
      </c>
      <c r="K69" s="459"/>
      <c r="L69" s="294"/>
      <c r="M69" s="457" t="s">
        <v>222</v>
      </c>
      <c r="N69" s="458"/>
      <c r="O69" s="448">
        <f>610+508.33+610</f>
        <v>1728.33</v>
      </c>
      <c r="P69" s="449"/>
      <c r="Q69" s="349"/>
      <c r="R69" s="457" t="s">
        <v>241</v>
      </c>
      <c r="S69" s="458"/>
      <c r="T69" s="349">
        <f>962.58+925.25+925.25+925.25+925.25+925.25+925.25</f>
        <v>6514.08</v>
      </c>
      <c r="U69" s="346"/>
    </row>
    <row r="70" spans="1:21" s="304" customFormat="1" ht="13.5" thickBot="1" x14ac:dyDescent="0.4">
      <c r="A70" s="462"/>
      <c r="B70" s="475" t="s">
        <v>68</v>
      </c>
      <c r="C70" s="476"/>
      <c r="D70" s="476"/>
      <c r="E70" s="445"/>
      <c r="F70" s="445"/>
      <c r="G70" s="288"/>
      <c r="H70" s="446" t="s">
        <v>221</v>
      </c>
      <c r="I70" s="447"/>
      <c r="J70" s="446"/>
      <c r="K70" s="447"/>
      <c r="L70" s="295"/>
      <c r="M70" s="446" t="s">
        <v>269</v>
      </c>
      <c r="N70" s="447"/>
      <c r="O70" s="450">
        <f>2329.88+1100+1444.28</f>
        <v>4874.16</v>
      </c>
      <c r="P70" s="451"/>
      <c r="Q70" s="351"/>
      <c r="R70" s="446"/>
      <c r="S70" s="447"/>
      <c r="T70" s="292"/>
      <c r="U70" s="295"/>
    </row>
  </sheetData>
  <mergeCells count="221">
    <mergeCell ref="R69:S69"/>
    <mergeCell ref="B70:D70"/>
    <mergeCell ref="E70:F70"/>
    <mergeCell ref="H70:I70"/>
    <mergeCell ref="J70:K70"/>
    <mergeCell ref="M70:N70"/>
    <mergeCell ref="O70:P70"/>
    <mergeCell ref="R70:S70"/>
    <mergeCell ref="B69:D69"/>
    <mergeCell ref="E69:F69"/>
    <mergeCell ref="H69:I69"/>
    <mergeCell ref="J69:K69"/>
    <mergeCell ref="M69:N69"/>
    <mergeCell ref="O69:P69"/>
    <mergeCell ref="R66:S67"/>
    <mergeCell ref="T66:T67"/>
    <mergeCell ref="B68:D68"/>
    <mergeCell ref="E68:F68"/>
    <mergeCell ref="H68:I68"/>
    <mergeCell ref="J68:K68"/>
    <mergeCell ref="M68:N68"/>
    <mergeCell ref="O68:P68"/>
    <mergeCell ref="R68:S68"/>
    <mergeCell ref="R63:S63"/>
    <mergeCell ref="A65:A70"/>
    <mergeCell ref="B65:G65"/>
    <mergeCell ref="H65:U65"/>
    <mergeCell ref="B66:D67"/>
    <mergeCell ref="E66:F67"/>
    <mergeCell ref="H66:I67"/>
    <mergeCell ref="J66:K67"/>
    <mergeCell ref="M66:N67"/>
    <mergeCell ref="O66:P67"/>
    <mergeCell ref="B63:D63"/>
    <mergeCell ref="E63:F63"/>
    <mergeCell ref="H63:I63"/>
    <mergeCell ref="J63:K63"/>
    <mergeCell ref="M63:N63"/>
    <mergeCell ref="O63:P63"/>
    <mergeCell ref="R61:S61"/>
    <mergeCell ref="B62:D62"/>
    <mergeCell ref="E62:F62"/>
    <mergeCell ref="H62:I62"/>
    <mergeCell ref="J62:K62"/>
    <mergeCell ref="M62:N62"/>
    <mergeCell ref="O62:P62"/>
    <mergeCell ref="R62:S62"/>
    <mergeCell ref="B61:D61"/>
    <mergeCell ref="E61:F61"/>
    <mergeCell ref="H61:I61"/>
    <mergeCell ref="J61:K61"/>
    <mergeCell ref="M61:N61"/>
    <mergeCell ref="O61:P61"/>
    <mergeCell ref="R59:S59"/>
    <mergeCell ref="B60:D60"/>
    <mergeCell ref="E60:F60"/>
    <mergeCell ref="H60:I60"/>
    <mergeCell ref="J60:K60"/>
    <mergeCell ref="M60:N60"/>
    <mergeCell ref="O60:P60"/>
    <mergeCell ref="R60:S60"/>
    <mergeCell ref="B59:D59"/>
    <mergeCell ref="E59:F59"/>
    <mergeCell ref="H59:I59"/>
    <mergeCell ref="J59:K59"/>
    <mergeCell ref="M59:N59"/>
    <mergeCell ref="O59:P59"/>
    <mergeCell ref="R56:S57"/>
    <mergeCell ref="T56:T57"/>
    <mergeCell ref="B58:D58"/>
    <mergeCell ref="E58:F58"/>
    <mergeCell ref="H58:I58"/>
    <mergeCell ref="J58:K58"/>
    <mergeCell ref="M58:N58"/>
    <mergeCell ref="O58:P58"/>
    <mergeCell ref="R58:S58"/>
    <mergeCell ref="R53:S53"/>
    <mergeCell ref="A55:A63"/>
    <mergeCell ref="B55:G55"/>
    <mergeCell ref="H55:U55"/>
    <mergeCell ref="B56:D57"/>
    <mergeCell ref="E56:F57"/>
    <mergeCell ref="H56:I57"/>
    <mergeCell ref="J56:K57"/>
    <mergeCell ref="M56:N57"/>
    <mergeCell ref="O56:P57"/>
    <mergeCell ref="B53:D53"/>
    <mergeCell ref="E53:F53"/>
    <mergeCell ref="H53:I53"/>
    <mergeCell ref="J53:K53"/>
    <mergeCell ref="M53:N53"/>
    <mergeCell ref="O53:P53"/>
    <mergeCell ref="O51:P51"/>
    <mergeCell ref="R51:S51"/>
    <mergeCell ref="B52:D52"/>
    <mergeCell ref="E52:F52"/>
    <mergeCell ref="H52:I52"/>
    <mergeCell ref="J52:K52"/>
    <mergeCell ref="M52:N52"/>
    <mergeCell ref="O52:P52"/>
    <mergeCell ref="R52:S52"/>
    <mergeCell ref="H50:I50"/>
    <mergeCell ref="J50:K50"/>
    <mergeCell ref="M50:N50"/>
    <mergeCell ref="O50:P50"/>
    <mergeCell ref="R50:S50"/>
    <mergeCell ref="B51:D51"/>
    <mergeCell ref="E51:F51"/>
    <mergeCell ref="H51:I51"/>
    <mergeCell ref="J51:K51"/>
    <mergeCell ref="M51:N51"/>
    <mergeCell ref="O48:P48"/>
    <mergeCell ref="R48:S48"/>
    <mergeCell ref="B49:D49"/>
    <mergeCell ref="E49:F49"/>
    <mergeCell ref="H49:I49"/>
    <mergeCell ref="J49:K49"/>
    <mergeCell ref="M49:N49"/>
    <mergeCell ref="O49:P49"/>
    <mergeCell ref="R49:S49"/>
    <mergeCell ref="H47:I47"/>
    <mergeCell ref="J47:K47"/>
    <mergeCell ref="M47:N47"/>
    <mergeCell ref="O47:P47"/>
    <mergeCell ref="R47:S47"/>
    <mergeCell ref="B48:D48"/>
    <mergeCell ref="E48:F48"/>
    <mergeCell ref="H48:I48"/>
    <mergeCell ref="J48:K48"/>
    <mergeCell ref="M48:N48"/>
    <mergeCell ref="H44:U44"/>
    <mergeCell ref="B45:D46"/>
    <mergeCell ref="E45:F46"/>
    <mergeCell ref="H45:I46"/>
    <mergeCell ref="J45:K46"/>
    <mergeCell ref="M45:N46"/>
    <mergeCell ref="O45:P46"/>
    <mergeCell ref="R45:S46"/>
    <mergeCell ref="T45:T46"/>
    <mergeCell ref="A37:A40"/>
    <mergeCell ref="B37:B40"/>
    <mergeCell ref="A41:A43"/>
    <mergeCell ref="B41:B43"/>
    <mergeCell ref="A44:A53"/>
    <mergeCell ref="B44:G44"/>
    <mergeCell ref="B47:D47"/>
    <mergeCell ref="E47:F47"/>
    <mergeCell ref="B50:D50"/>
    <mergeCell ref="E50:F50"/>
    <mergeCell ref="M32:N32"/>
    <mergeCell ref="O32:P32"/>
    <mergeCell ref="Q32:R32"/>
    <mergeCell ref="S32:T32"/>
    <mergeCell ref="A33:A36"/>
    <mergeCell ref="B33:B36"/>
    <mergeCell ref="A32:B32"/>
    <mergeCell ref="C32:D32"/>
    <mergeCell ref="E32:F32"/>
    <mergeCell ref="G32:H32"/>
    <mergeCell ref="I32:J32"/>
    <mergeCell ref="K32:L32"/>
    <mergeCell ref="A19:A22"/>
    <mergeCell ref="B19:B22"/>
    <mergeCell ref="A23:A27"/>
    <mergeCell ref="B23:B27"/>
    <mergeCell ref="A28:A31"/>
    <mergeCell ref="B28:B31"/>
    <mergeCell ref="I18:J18"/>
    <mergeCell ref="K18:L18"/>
    <mergeCell ref="M18:N18"/>
    <mergeCell ref="O18:P18"/>
    <mergeCell ref="Q18:R18"/>
    <mergeCell ref="S18:T18"/>
    <mergeCell ref="A15:A17"/>
    <mergeCell ref="B15:B17"/>
    <mergeCell ref="A18:B18"/>
    <mergeCell ref="C18:D18"/>
    <mergeCell ref="E18:F18"/>
    <mergeCell ref="G18:H18"/>
    <mergeCell ref="O6:P6"/>
    <mergeCell ref="Q6:R6"/>
    <mergeCell ref="S6:T6"/>
    <mergeCell ref="A7:A10"/>
    <mergeCell ref="B7:B10"/>
    <mergeCell ref="A11:A14"/>
    <mergeCell ref="B11:B14"/>
    <mergeCell ref="O5:P5"/>
    <mergeCell ref="Q5:R5"/>
    <mergeCell ref="S5:T5"/>
    <mergeCell ref="A6:B6"/>
    <mergeCell ref="C6:D6"/>
    <mergeCell ref="E6:F6"/>
    <mergeCell ref="G6:H6"/>
    <mergeCell ref="I6:J6"/>
    <mergeCell ref="K6:L6"/>
    <mergeCell ref="M6:N6"/>
    <mergeCell ref="C5:D5"/>
    <mergeCell ref="E5:F5"/>
    <mergeCell ref="G5:H5"/>
    <mergeCell ref="I5:J5"/>
    <mergeCell ref="K5:L5"/>
    <mergeCell ref="M5:N5"/>
    <mergeCell ref="Q3:R4"/>
    <mergeCell ref="S3:T4"/>
    <mergeCell ref="U3:U4"/>
    <mergeCell ref="C4:D4"/>
    <mergeCell ref="E4:F4"/>
    <mergeCell ref="G4:H4"/>
    <mergeCell ref="I4:J4"/>
    <mergeCell ref="K4:L4"/>
    <mergeCell ref="M4:N4"/>
    <mergeCell ref="A1:M1"/>
    <mergeCell ref="N1:Q1"/>
    <mergeCell ref="R1:T1"/>
    <mergeCell ref="A2:B5"/>
    <mergeCell ref="C2:H2"/>
    <mergeCell ref="I2:N2"/>
    <mergeCell ref="O2:U2"/>
    <mergeCell ref="C3:H3"/>
    <mergeCell ref="I3:N3"/>
    <mergeCell ref="O3:P4"/>
  </mergeCells>
  <conditionalFormatting sqref="U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Julho</vt:lpstr>
      <vt:lpstr>Agosto</vt:lpstr>
      <vt:lpstr>Setembro</vt:lpstr>
      <vt:lpstr>Outubro</vt:lpstr>
      <vt:lpstr>NOVEMBRO</vt:lpstr>
      <vt:lpstr>DEZEMBRO</vt:lpstr>
      <vt:lpstr>JANEIRO 2015</vt:lpstr>
      <vt:lpstr>FEVEREIRO 2015</vt:lpstr>
      <vt:lpstr>MARÇO 2015</vt:lpstr>
      <vt:lpstr>'JANEIRO 2015'!Area_de_impressao</vt:lpstr>
      <vt:lpstr>Julho!Area_de_impressao</vt:lpstr>
      <vt:lpstr>Outubro!Area_de_impressao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DENISE</cp:lastModifiedBy>
  <cp:lastPrinted>2015-01-31T17:22:26Z</cp:lastPrinted>
  <dcterms:created xsi:type="dcterms:W3CDTF">2014-06-18T17:45:07Z</dcterms:created>
  <dcterms:modified xsi:type="dcterms:W3CDTF">2015-02-12T21:20:53Z</dcterms:modified>
</cp:coreProperties>
</file>