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ESTÁO FINANCEIRA - MARGARETH\PLANILHAS GESTAO FINANCEIRA\"/>
    </mc:Choice>
  </mc:AlternateContent>
  <bookViews>
    <workbookView xWindow="0" yWindow="-465" windowWidth="28800" windowHeight="18000" tabRatio="556"/>
  </bookViews>
  <sheets>
    <sheet name="Volx" sheetId="4" r:id="rId1"/>
    <sheet name="Volt" sheetId="3" state="hidden" r:id="rId2"/>
    <sheet name="Consolidado" sheetId="2" state="hidden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4" l="1"/>
  <c r="AE50" i="4"/>
  <c r="BA50" i="4"/>
  <c r="AY50" i="4"/>
  <c r="AW50" i="4"/>
  <c r="AU50" i="4"/>
  <c r="AS50" i="4"/>
  <c r="AQ50" i="4"/>
  <c r="AO50" i="4"/>
  <c r="AM50" i="4"/>
  <c r="AK50" i="4"/>
  <c r="AI50" i="4"/>
  <c r="AF50" i="4"/>
  <c r="AF2" i="4"/>
  <c r="AG50" i="4"/>
  <c r="AF8" i="4"/>
  <c r="AF6" i="4"/>
  <c r="AF13" i="4"/>
  <c r="AF12" i="4"/>
  <c r="AF9" i="4"/>
  <c r="AF16" i="4"/>
  <c r="AF14" i="4"/>
  <c r="AF5" i="4"/>
  <c r="AF3" i="4"/>
  <c r="AF54" i="4"/>
  <c r="AF45" i="4"/>
  <c r="AF31" i="4"/>
  <c r="AF34" i="4"/>
  <c r="AD45" i="4"/>
  <c r="AD31" i="4"/>
  <c r="AD5" i="4"/>
  <c r="AD54" i="4"/>
  <c r="AG54" i="4"/>
  <c r="AD8" i="4"/>
  <c r="AD34" i="4"/>
  <c r="AD7" i="4"/>
  <c r="AD30" i="4"/>
  <c r="AD37" i="4"/>
  <c r="AD33" i="4"/>
  <c r="AZ43" i="4"/>
  <c r="AX43" i="4"/>
  <c r="AV43" i="4"/>
  <c r="AT43" i="4"/>
  <c r="AR43" i="4"/>
  <c r="AP43" i="4"/>
  <c r="AN43" i="4"/>
  <c r="AL43" i="4"/>
  <c r="AJ43" i="4"/>
  <c r="AH43" i="4"/>
  <c r="AZ27" i="4"/>
  <c r="AX27" i="4"/>
  <c r="AV27" i="4"/>
  <c r="AT27" i="4"/>
  <c r="AR27" i="4"/>
  <c r="AP27" i="4"/>
  <c r="AN27" i="4"/>
  <c r="AO27" i="4"/>
  <c r="AL27" i="4"/>
  <c r="AM27" i="4"/>
  <c r="AQ27" i="4"/>
  <c r="AJ27" i="4"/>
  <c r="AK27" i="4"/>
  <c r="AH27" i="4"/>
  <c r="AF27" i="4"/>
  <c r="AZ26" i="4"/>
  <c r="AX26" i="4"/>
  <c r="AV26" i="4"/>
  <c r="AT26" i="4"/>
  <c r="AR26" i="4"/>
  <c r="AP26" i="4"/>
  <c r="AN26" i="4"/>
  <c r="AL26" i="4"/>
  <c r="AJ26" i="4"/>
  <c r="AH26" i="4"/>
  <c r="AF26" i="4"/>
  <c r="AZ5" i="4"/>
  <c r="AX5" i="4"/>
  <c r="AV5" i="4"/>
  <c r="AT5" i="4"/>
  <c r="AR5" i="4"/>
  <c r="AP5" i="4"/>
  <c r="AN5" i="4"/>
  <c r="AL5" i="4"/>
  <c r="AJ5" i="4"/>
  <c r="AH5" i="4"/>
  <c r="AG16" i="4"/>
  <c r="AF55" i="4"/>
  <c r="AH55" i="4"/>
  <c r="AH53" i="4"/>
  <c r="AF52" i="4"/>
  <c r="AH52" i="4"/>
  <c r="AF49" i="4"/>
  <c r="AH49" i="4"/>
  <c r="AI49" i="4"/>
  <c r="AI2" i="4"/>
  <c r="AF46" i="4"/>
  <c r="AH46" i="4"/>
  <c r="AH38" i="4"/>
  <c r="AH45" i="4"/>
  <c r="AH44" i="4"/>
  <c r="AG41" i="4"/>
  <c r="AF40" i="4"/>
  <c r="AH40" i="4"/>
  <c r="AF39" i="4"/>
  <c r="AH39" i="4"/>
  <c r="AH37" i="4"/>
  <c r="AJ37" i="4"/>
  <c r="AF36" i="4"/>
  <c r="AH36" i="4"/>
  <c r="AF35" i="4"/>
  <c r="AH35" i="4"/>
  <c r="AJ35" i="4"/>
  <c r="AH33" i="4"/>
  <c r="AJ33" i="4"/>
  <c r="AF29" i="4"/>
  <c r="AG29" i="4"/>
  <c r="AF28" i="4"/>
  <c r="AH28" i="4"/>
  <c r="AG25" i="4"/>
  <c r="AH24" i="4"/>
  <c r="AH23" i="4"/>
  <c r="AH22" i="4"/>
  <c r="AJ22" i="4"/>
  <c r="AL22" i="4"/>
  <c r="AH16" i="4"/>
  <c r="AH15" i="4"/>
  <c r="AG13" i="4"/>
  <c r="AH12" i="4"/>
  <c r="AI12" i="4"/>
  <c r="AG11" i="4"/>
  <c r="AH10" i="4"/>
  <c r="AG8" i="4"/>
  <c r="AG7" i="4"/>
  <c r="AG5" i="4"/>
  <c r="Z4" i="4"/>
  <c r="B4" i="4"/>
  <c r="AE53" i="4"/>
  <c r="AA49" i="4"/>
  <c r="Y49" i="4"/>
  <c r="W49" i="4"/>
  <c r="U49" i="4"/>
  <c r="S49" i="4"/>
  <c r="Q49" i="4"/>
  <c r="M49" i="4"/>
  <c r="K49" i="4"/>
  <c r="I49" i="4"/>
  <c r="G49" i="4"/>
  <c r="N2" i="4"/>
  <c r="O11" i="4"/>
  <c r="AD51" i="4"/>
  <c r="AE51" i="4"/>
  <c r="Z51" i="4"/>
  <c r="AA51" i="4"/>
  <c r="X51" i="4"/>
  <c r="Y51" i="4"/>
  <c r="V51" i="4"/>
  <c r="W51" i="4"/>
  <c r="T51" i="4"/>
  <c r="U51" i="4"/>
  <c r="R51" i="4"/>
  <c r="S51" i="4"/>
  <c r="P51" i="4"/>
  <c r="Q51" i="4"/>
  <c r="N51" i="4"/>
  <c r="O51" i="4"/>
  <c r="L51" i="4"/>
  <c r="M51" i="4"/>
  <c r="J51" i="4"/>
  <c r="K51" i="4"/>
  <c r="H51" i="4"/>
  <c r="I51" i="4"/>
  <c r="F51" i="4"/>
  <c r="G51" i="4"/>
  <c r="D51" i="4"/>
  <c r="E51" i="4"/>
  <c r="AG55" i="4"/>
  <c r="AE49" i="4"/>
  <c r="AG45" i="4"/>
  <c r="AE45" i="4"/>
  <c r="AG44" i="4"/>
  <c r="AG43" i="4"/>
  <c r="AD42" i="4"/>
  <c r="AE42" i="4"/>
  <c r="AE40" i="4"/>
  <c r="AG37" i="4"/>
  <c r="AE36" i="4"/>
  <c r="AG34" i="4"/>
  <c r="AE34" i="4"/>
  <c r="AG33" i="4"/>
  <c r="AD32" i="4"/>
  <c r="AE32" i="4"/>
  <c r="AG31" i="4"/>
  <c r="AG30" i="4"/>
  <c r="AG27" i="4"/>
  <c r="AG26" i="4"/>
  <c r="AG24" i="4"/>
  <c r="AE22" i="4"/>
  <c r="AG21" i="4"/>
  <c r="AG20" i="4"/>
  <c r="AD19" i="4"/>
  <c r="AE19" i="4"/>
  <c r="AG15" i="4"/>
  <c r="AD14" i="4"/>
  <c r="AE14" i="4"/>
  <c r="AE11" i="4"/>
  <c r="AG10" i="4"/>
  <c r="AD9" i="4"/>
  <c r="AD6" i="4"/>
  <c r="AG2" i="4"/>
  <c r="B55" i="4"/>
  <c r="B54" i="4"/>
  <c r="B53" i="4"/>
  <c r="B52" i="4"/>
  <c r="B49" i="4"/>
  <c r="B46" i="4"/>
  <c r="B45" i="4"/>
  <c r="B44" i="4"/>
  <c r="B43" i="4"/>
  <c r="B41" i="4"/>
  <c r="B40" i="4"/>
  <c r="B39" i="4"/>
  <c r="B37" i="4"/>
  <c r="B36" i="4"/>
  <c r="B35" i="4"/>
  <c r="B34" i="4"/>
  <c r="B33" i="4"/>
  <c r="B31" i="4"/>
  <c r="B30" i="4"/>
  <c r="B29" i="4"/>
  <c r="B28" i="4"/>
  <c r="B27" i="4"/>
  <c r="B26" i="4"/>
  <c r="B25" i="4"/>
  <c r="B24" i="4"/>
  <c r="B23" i="4"/>
  <c r="B22" i="4"/>
  <c r="B21" i="4"/>
  <c r="B20" i="4"/>
  <c r="B16" i="4"/>
  <c r="B15" i="4"/>
  <c r="B12" i="4"/>
  <c r="B11" i="4"/>
  <c r="B10" i="4"/>
  <c r="B8" i="4"/>
  <c r="B7" i="4"/>
  <c r="B5" i="4"/>
  <c r="AA11" i="4"/>
  <c r="Y11" i="4"/>
  <c r="W11" i="4"/>
  <c r="U11" i="4"/>
  <c r="S11" i="4"/>
  <c r="Q11" i="4"/>
  <c r="M11" i="4"/>
  <c r="K11" i="4"/>
  <c r="I11" i="4"/>
  <c r="G11" i="4"/>
  <c r="E11" i="4"/>
  <c r="Z42" i="4"/>
  <c r="AA42" i="4"/>
  <c r="X42" i="4"/>
  <c r="Y42" i="4"/>
  <c r="V42" i="4"/>
  <c r="W42" i="4"/>
  <c r="T42" i="4"/>
  <c r="U42" i="4"/>
  <c r="R42" i="4"/>
  <c r="S42" i="4"/>
  <c r="P42" i="4"/>
  <c r="Q42" i="4"/>
  <c r="N42" i="4"/>
  <c r="L42" i="4"/>
  <c r="M42" i="4"/>
  <c r="J42" i="4"/>
  <c r="K42" i="4"/>
  <c r="H42" i="4"/>
  <c r="I42" i="4"/>
  <c r="F42" i="4"/>
  <c r="G42" i="4"/>
  <c r="D42" i="4"/>
  <c r="E42" i="4"/>
  <c r="AA41" i="4"/>
  <c r="Y41" i="4"/>
  <c r="W41" i="4"/>
  <c r="U41" i="4"/>
  <c r="S41" i="4"/>
  <c r="Q41" i="4"/>
  <c r="M41" i="4"/>
  <c r="K41" i="4"/>
  <c r="I41" i="4"/>
  <c r="G41" i="4"/>
  <c r="E41" i="4"/>
  <c r="T13" i="4"/>
  <c r="B13" i="4"/>
  <c r="Z6" i="4"/>
  <c r="AA6" i="4"/>
  <c r="X6" i="4"/>
  <c r="Y6" i="4"/>
  <c r="V6" i="4"/>
  <c r="W6" i="4"/>
  <c r="T6" i="4"/>
  <c r="U6" i="4"/>
  <c r="R6" i="4"/>
  <c r="S6" i="4"/>
  <c r="P6" i="4"/>
  <c r="Q6" i="4"/>
  <c r="N6" i="4"/>
  <c r="O6" i="4"/>
  <c r="L6" i="4"/>
  <c r="M6" i="4"/>
  <c r="J6" i="4"/>
  <c r="K6" i="4"/>
  <c r="H6" i="4"/>
  <c r="I6" i="4"/>
  <c r="F6" i="4"/>
  <c r="G6" i="4"/>
  <c r="D6" i="4"/>
  <c r="E6" i="4"/>
  <c r="AA8" i="4"/>
  <c r="Y8" i="4"/>
  <c r="W8" i="4"/>
  <c r="U8" i="4"/>
  <c r="S8" i="4"/>
  <c r="Q8" i="4"/>
  <c r="O8" i="4"/>
  <c r="M8" i="4"/>
  <c r="K8" i="4"/>
  <c r="I8" i="4"/>
  <c r="G8" i="4"/>
  <c r="E8" i="4"/>
  <c r="AA16" i="4"/>
  <c r="Y16" i="4"/>
  <c r="W16" i="4"/>
  <c r="U16" i="4"/>
  <c r="M15" i="4"/>
  <c r="K15" i="4"/>
  <c r="I15" i="4"/>
  <c r="G15" i="4"/>
  <c r="E15" i="4"/>
  <c r="T14" i="4"/>
  <c r="V14" i="4"/>
  <c r="X14" i="4"/>
  <c r="Z14" i="4"/>
  <c r="Z32" i="4"/>
  <c r="AA32" i="4"/>
  <c r="X32" i="4"/>
  <c r="Y32" i="4"/>
  <c r="V32" i="4"/>
  <c r="W32" i="4"/>
  <c r="T32" i="4"/>
  <c r="U32" i="4"/>
  <c r="R32" i="4"/>
  <c r="S32" i="4"/>
  <c r="P32" i="4"/>
  <c r="Q32" i="4"/>
  <c r="N32" i="4"/>
  <c r="L32" i="4"/>
  <c r="M32" i="4"/>
  <c r="J32" i="4"/>
  <c r="K32" i="4"/>
  <c r="H32" i="4"/>
  <c r="I32" i="4"/>
  <c r="F32" i="4"/>
  <c r="G32" i="4"/>
  <c r="D32" i="4"/>
  <c r="E32" i="4"/>
  <c r="AG49" i="4"/>
  <c r="AG53" i="4"/>
  <c r="AG35" i="4"/>
  <c r="AG40" i="4"/>
  <c r="AF51" i="4"/>
  <c r="AG51" i="4"/>
  <c r="AG52" i="4"/>
  <c r="AE2" i="4"/>
  <c r="AE13" i="4"/>
  <c r="AE25" i="4"/>
  <c r="AG28" i="4"/>
  <c r="AG39" i="4"/>
  <c r="AE43" i="4"/>
  <c r="AE38" i="4"/>
  <c r="AF32" i="4"/>
  <c r="AG32" i="4"/>
  <c r="AH8" i="4"/>
  <c r="AH6" i="4"/>
  <c r="AG6" i="4"/>
  <c r="AH13" i="4"/>
  <c r="AI13" i="4"/>
  <c r="AG12" i="4"/>
  <c r="AG22" i="4"/>
  <c r="AH4" i="4"/>
  <c r="AI4" i="4"/>
  <c r="AG4" i="4"/>
  <c r="D48" i="4"/>
  <c r="E48" i="4"/>
  <c r="AD48" i="4"/>
  <c r="AE48" i="4"/>
  <c r="AJ23" i="4"/>
  <c r="AL23" i="4"/>
  <c r="AN23" i="4"/>
  <c r="AP23" i="4"/>
  <c r="AF42" i="4"/>
  <c r="AG42" i="4"/>
  <c r="AE9" i="4"/>
  <c r="F48" i="4"/>
  <c r="G48" i="4"/>
  <c r="N48" i="4"/>
  <c r="O48" i="4"/>
  <c r="V48" i="4"/>
  <c r="W48" i="4"/>
  <c r="AH42" i="4"/>
  <c r="AI42" i="4"/>
  <c r="AD3" i="4"/>
  <c r="J48" i="4"/>
  <c r="K48" i="4"/>
  <c r="R48" i="4"/>
  <c r="S48" i="4"/>
  <c r="Z48" i="4"/>
  <c r="AA48" i="4"/>
  <c r="AH14" i="4"/>
  <c r="AI14" i="4"/>
  <c r="AI52" i="4"/>
  <c r="AI5" i="4"/>
  <c r="AI7" i="4"/>
  <c r="AH11" i="4"/>
  <c r="AI11" i="4"/>
  <c r="AH25" i="4"/>
  <c r="AI25" i="4"/>
  <c r="AH29" i="4"/>
  <c r="AH41" i="4"/>
  <c r="AJ41" i="4"/>
  <c r="AH54" i="4"/>
  <c r="AI54" i="4"/>
  <c r="AF19" i="4"/>
  <c r="AG19" i="4"/>
  <c r="AG46" i="4"/>
  <c r="AG14" i="4"/>
  <c r="H48" i="4"/>
  <c r="I48" i="4"/>
  <c r="L48" i="4"/>
  <c r="M48" i="4"/>
  <c r="P48" i="4"/>
  <c r="Q48" i="4"/>
  <c r="T48" i="4"/>
  <c r="U48" i="4"/>
  <c r="X48" i="4"/>
  <c r="Y48" i="4"/>
  <c r="AF38" i="4"/>
  <c r="AG38" i="4"/>
  <c r="AI53" i="4"/>
  <c r="AI55" i="4"/>
  <c r="AJ49" i="4"/>
  <c r="AJ52" i="4"/>
  <c r="AJ53" i="4"/>
  <c r="AJ55" i="4"/>
  <c r="AI15" i="4"/>
  <c r="AL20" i="4"/>
  <c r="AI35" i="4"/>
  <c r="AI34" i="4"/>
  <c r="AI33" i="4"/>
  <c r="AI20" i="4"/>
  <c r="AI10" i="4"/>
  <c r="AI16" i="4"/>
  <c r="AL21" i="4"/>
  <c r="AJ4" i="4"/>
  <c r="AJ10" i="4"/>
  <c r="AJ12" i="4"/>
  <c r="AJ15" i="4"/>
  <c r="AJ16" i="4"/>
  <c r="AI27" i="4"/>
  <c r="AI31" i="4"/>
  <c r="AK33" i="4"/>
  <c r="AL33" i="4"/>
  <c r="AL35" i="4"/>
  <c r="AK37" i="4"/>
  <c r="AL37" i="4"/>
  <c r="AI21" i="4"/>
  <c r="AI22" i="4"/>
  <c r="AI24" i="4"/>
  <c r="AI26" i="4"/>
  <c r="AI28" i="4"/>
  <c r="AI30" i="4"/>
  <c r="AK34" i="4"/>
  <c r="AJ24" i="4"/>
  <c r="AJ28" i="4"/>
  <c r="AJ30" i="4"/>
  <c r="AI39" i="4"/>
  <c r="AI41" i="4"/>
  <c r="AI43" i="4"/>
  <c r="AI37" i="4"/>
  <c r="AI38" i="4"/>
  <c r="AI40" i="4"/>
  <c r="AI44" i="4"/>
  <c r="AJ39" i="4"/>
  <c r="AJ40" i="4"/>
  <c r="AJ44" i="4"/>
  <c r="AI45" i="4"/>
  <c r="AI46" i="4"/>
  <c r="AJ45" i="4"/>
  <c r="AJ46" i="4"/>
  <c r="AE5" i="4"/>
  <c r="AE7" i="4"/>
  <c r="AE10" i="4"/>
  <c r="AE12" i="4"/>
  <c r="AE16" i="4"/>
  <c r="AE21" i="4"/>
  <c r="AE24" i="4"/>
  <c r="AE26" i="4"/>
  <c r="AE28" i="4"/>
  <c r="AE30" i="4"/>
  <c r="AE33" i="4"/>
  <c r="AE35" i="4"/>
  <c r="AE37" i="4"/>
  <c r="AE39" i="4"/>
  <c r="AE41" i="4"/>
  <c r="AE44" i="4"/>
  <c r="AE46" i="4"/>
  <c r="AE52" i="4"/>
  <c r="AE54" i="4"/>
  <c r="AE4" i="4"/>
  <c r="O32" i="4"/>
  <c r="O41" i="4"/>
  <c r="O42" i="4"/>
  <c r="B51" i="4"/>
  <c r="O49" i="4"/>
  <c r="B6" i="4"/>
  <c r="B42" i="4"/>
  <c r="AE6" i="4"/>
  <c r="Z9" i="4"/>
  <c r="AA9" i="4"/>
  <c r="X9" i="4"/>
  <c r="Y9" i="4"/>
  <c r="V9" i="4"/>
  <c r="W9" i="4"/>
  <c r="T9" i="4"/>
  <c r="U9" i="4"/>
  <c r="R9" i="4"/>
  <c r="S9" i="4"/>
  <c r="P9" i="4"/>
  <c r="Q9" i="4"/>
  <c r="N9" i="4"/>
  <c r="O9" i="4"/>
  <c r="L9" i="4"/>
  <c r="M9" i="4"/>
  <c r="J9" i="4"/>
  <c r="K9" i="4"/>
  <c r="H9" i="4"/>
  <c r="I9" i="4"/>
  <c r="F9" i="4"/>
  <c r="G9" i="4"/>
  <c r="D9" i="4"/>
  <c r="Z19" i="4"/>
  <c r="X19" i="4"/>
  <c r="V19" i="4"/>
  <c r="T19" i="4"/>
  <c r="R19" i="4"/>
  <c r="P19" i="4"/>
  <c r="N19" i="4"/>
  <c r="L19" i="4"/>
  <c r="J19" i="4"/>
  <c r="H19" i="4"/>
  <c r="F19" i="4"/>
  <c r="D19" i="4"/>
  <c r="AA14" i="4"/>
  <c r="Y14" i="4"/>
  <c r="W14" i="4"/>
  <c r="U14" i="4"/>
  <c r="R14" i="4"/>
  <c r="S14" i="4"/>
  <c r="P14" i="4"/>
  <c r="Q14" i="4"/>
  <c r="N14" i="4"/>
  <c r="O14" i="4"/>
  <c r="L14" i="4"/>
  <c r="M14" i="4"/>
  <c r="J14" i="4"/>
  <c r="K14" i="4"/>
  <c r="H14" i="4"/>
  <c r="I14" i="4"/>
  <c r="F14" i="4"/>
  <c r="G14" i="4"/>
  <c r="D14" i="4"/>
  <c r="M53" i="4"/>
  <c r="AA4" i="4"/>
  <c r="AA54" i="4"/>
  <c r="AA53" i="4"/>
  <c r="AA52" i="4"/>
  <c r="AA7" i="4"/>
  <c r="AA40" i="4"/>
  <c r="AA45" i="4"/>
  <c r="AA44" i="4"/>
  <c r="AA39" i="4"/>
  <c r="AA43" i="4"/>
  <c r="AA46" i="4"/>
  <c r="AA38" i="4"/>
  <c r="AA37" i="4"/>
  <c r="AA36" i="4"/>
  <c r="AA33" i="4"/>
  <c r="AA12" i="4"/>
  <c r="AA55" i="4"/>
  <c r="AA34" i="4"/>
  <c r="AA35" i="4"/>
  <c r="AA25" i="4"/>
  <c r="AA24" i="4"/>
  <c r="AA27" i="4"/>
  <c r="AA26" i="4"/>
  <c r="AA28" i="4"/>
  <c r="AA30" i="4"/>
  <c r="AA22" i="4"/>
  <c r="AA29" i="4"/>
  <c r="AA21" i="4"/>
  <c r="AA31" i="4"/>
  <c r="AA20" i="4"/>
  <c r="AA13" i="4"/>
  <c r="AA15" i="4"/>
  <c r="AA10" i="4"/>
  <c r="AA5" i="4"/>
  <c r="AA2" i="4"/>
  <c r="Y4" i="4"/>
  <c r="Y54" i="4"/>
  <c r="Y53" i="4"/>
  <c r="Y52" i="4"/>
  <c r="Y7" i="4"/>
  <c r="Y40" i="4"/>
  <c r="Y45" i="4"/>
  <c r="Y44" i="4"/>
  <c r="Y39" i="4"/>
  <c r="Y43" i="4"/>
  <c r="Y46" i="4"/>
  <c r="Y38" i="4"/>
  <c r="Y37" i="4"/>
  <c r="Y36" i="4"/>
  <c r="Y33" i="4"/>
  <c r="Y12" i="4"/>
  <c r="Y55" i="4"/>
  <c r="Y34" i="4"/>
  <c r="Y35" i="4"/>
  <c r="Y25" i="4"/>
  <c r="Y24" i="4"/>
  <c r="Y27" i="4"/>
  <c r="Y26" i="4"/>
  <c r="Y28" i="4"/>
  <c r="Y30" i="4"/>
  <c r="Y22" i="4"/>
  <c r="Y29" i="4"/>
  <c r="Y21" i="4"/>
  <c r="Y31" i="4"/>
  <c r="Y20" i="4"/>
  <c r="Y13" i="4"/>
  <c r="Y15" i="4"/>
  <c r="Y10" i="4"/>
  <c r="Y5" i="4"/>
  <c r="Y2" i="4"/>
  <c r="W4" i="4"/>
  <c r="W54" i="4"/>
  <c r="W53" i="4"/>
  <c r="W52" i="4"/>
  <c r="W7" i="4"/>
  <c r="W40" i="4"/>
  <c r="W45" i="4"/>
  <c r="W44" i="4"/>
  <c r="W39" i="4"/>
  <c r="W43" i="4"/>
  <c r="W46" i="4"/>
  <c r="W38" i="4"/>
  <c r="W37" i="4"/>
  <c r="W36" i="4"/>
  <c r="W33" i="4"/>
  <c r="W12" i="4"/>
  <c r="W55" i="4"/>
  <c r="W34" i="4"/>
  <c r="W25" i="4"/>
  <c r="W24" i="4"/>
  <c r="W27" i="4"/>
  <c r="W26" i="4"/>
  <c r="W28" i="4"/>
  <c r="W30" i="4"/>
  <c r="W22" i="4"/>
  <c r="W29" i="4"/>
  <c r="W21" i="4"/>
  <c r="W31" i="4"/>
  <c r="W20" i="4"/>
  <c r="W13" i="4"/>
  <c r="W15" i="4"/>
  <c r="W10" i="4"/>
  <c r="W5" i="4"/>
  <c r="W2" i="4"/>
  <c r="U4" i="4"/>
  <c r="U54" i="4"/>
  <c r="U53" i="4"/>
  <c r="U52" i="4"/>
  <c r="U7" i="4"/>
  <c r="U40" i="4"/>
  <c r="U45" i="4"/>
  <c r="U44" i="4"/>
  <c r="U39" i="4"/>
  <c r="U43" i="4"/>
  <c r="U46" i="4"/>
  <c r="U38" i="4"/>
  <c r="U37" i="4"/>
  <c r="U36" i="4"/>
  <c r="U33" i="4"/>
  <c r="U12" i="4"/>
  <c r="U55" i="4"/>
  <c r="U34" i="4"/>
  <c r="U35" i="4"/>
  <c r="U25" i="4"/>
  <c r="U24" i="4"/>
  <c r="U27" i="4"/>
  <c r="U26" i="4"/>
  <c r="U28" i="4"/>
  <c r="U30" i="4"/>
  <c r="U22" i="4"/>
  <c r="U29" i="4"/>
  <c r="U21" i="4"/>
  <c r="U31" i="4"/>
  <c r="U20" i="4"/>
  <c r="U13" i="4"/>
  <c r="U15" i="4"/>
  <c r="U10" i="4"/>
  <c r="U5" i="4"/>
  <c r="U2" i="4"/>
  <c r="S4" i="4"/>
  <c r="S54" i="4"/>
  <c r="S53" i="4"/>
  <c r="S52" i="4"/>
  <c r="S7" i="4"/>
  <c r="S40" i="4"/>
  <c r="S45" i="4"/>
  <c r="S44" i="4"/>
  <c r="S39" i="4"/>
  <c r="S43" i="4"/>
  <c r="S46" i="4"/>
  <c r="S38" i="4"/>
  <c r="S37" i="4"/>
  <c r="S36" i="4"/>
  <c r="S33" i="4"/>
  <c r="S12" i="4"/>
  <c r="S55" i="4"/>
  <c r="S34" i="4"/>
  <c r="S35" i="4"/>
  <c r="S25" i="4"/>
  <c r="S24" i="4"/>
  <c r="S27" i="4"/>
  <c r="S26" i="4"/>
  <c r="S28" i="4"/>
  <c r="S30" i="4"/>
  <c r="S22" i="4"/>
  <c r="S29" i="4"/>
  <c r="S21" i="4"/>
  <c r="S31" i="4"/>
  <c r="S20" i="4"/>
  <c r="S13" i="4"/>
  <c r="S16" i="4"/>
  <c r="S15" i="4"/>
  <c r="S10" i="4"/>
  <c r="S5" i="4"/>
  <c r="S2" i="4"/>
  <c r="Q4" i="4"/>
  <c r="Q54" i="4"/>
  <c r="Q53" i="4"/>
  <c r="Q52" i="4"/>
  <c r="Q7" i="4"/>
  <c r="Q40" i="4"/>
  <c r="Q45" i="4"/>
  <c r="Q44" i="4"/>
  <c r="Q39" i="4"/>
  <c r="Q43" i="4"/>
  <c r="Q46" i="4"/>
  <c r="Q38" i="4"/>
  <c r="Q37" i="4"/>
  <c r="Q36" i="4"/>
  <c r="Q33" i="4"/>
  <c r="Q12" i="4"/>
  <c r="Q55" i="4"/>
  <c r="Q34" i="4"/>
  <c r="Q35" i="4"/>
  <c r="Q25" i="4"/>
  <c r="Q24" i="4"/>
  <c r="Q27" i="4"/>
  <c r="Q26" i="4"/>
  <c r="Q28" i="4"/>
  <c r="Q30" i="4"/>
  <c r="Q22" i="4"/>
  <c r="Q29" i="4"/>
  <c r="Q21" i="4"/>
  <c r="Q31" i="4"/>
  <c r="Q20" i="4"/>
  <c r="Q13" i="4"/>
  <c r="Q16" i="4"/>
  <c r="Q15" i="4"/>
  <c r="Q10" i="4"/>
  <c r="Q5" i="4"/>
  <c r="Q2" i="4"/>
  <c r="O4" i="4"/>
  <c r="O54" i="4"/>
  <c r="O53" i="4"/>
  <c r="O52" i="4"/>
  <c r="O7" i="4"/>
  <c r="O40" i="4"/>
  <c r="O45" i="4"/>
  <c r="O44" i="4"/>
  <c r="O39" i="4"/>
  <c r="O43" i="4"/>
  <c r="O46" i="4"/>
  <c r="O38" i="4"/>
  <c r="O37" i="4"/>
  <c r="O36" i="4"/>
  <c r="O33" i="4"/>
  <c r="O12" i="4"/>
  <c r="O55" i="4"/>
  <c r="O34" i="4"/>
  <c r="O35" i="4"/>
  <c r="O25" i="4"/>
  <c r="O24" i="4"/>
  <c r="O27" i="4"/>
  <c r="O26" i="4"/>
  <c r="O28" i="4"/>
  <c r="O30" i="4"/>
  <c r="O22" i="4"/>
  <c r="O29" i="4"/>
  <c r="O21" i="4"/>
  <c r="O31" i="4"/>
  <c r="O20" i="4"/>
  <c r="O13" i="4"/>
  <c r="O16" i="4"/>
  <c r="O15" i="4"/>
  <c r="O10" i="4"/>
  <c r="O5" i="4"/>
  <c r="O2" i="4"/>
  <c r="M4" i="4"/>
  <c r="M54" i="4"/>
  <c r="M52" i="4"/>
  <c r="M7" i="4"/>
  <c r="M40" i="4"/>
  <c r="M45" i="4"/>
  <c r="M44" i="4"/>
  <c r="M39" i="4"/>
  <c r="M43" i="4"/>
  <c r="M46" i="4"/>
  <c r="M37" i="4"/>
  <c r="M36" i="4"/>
  <c r="M33" i="4"/>
  <c r="M12" i="4"/>
  <c r="M55" i="4"/>
  <c r="M34" i="4"/>
  <c r="M25" i="4"/>
  <c r="M24" i="4"/>
  <c r="M27" i="4"/>
  <c r="M26" i="4"/>
  <c r="M28" i="4"/>
  <c r="M30" i="4"/>
  <c r="M22" i="4"/>
  <c r="M29" i="4"/>
  <c r="M21" i="4"/>
  <c r="M31" i="4"/>
  <c r="M20" i="4"/>
  <c r="M13" i="4"/>
  <c r="M16" i="4"/>
  <c r="M10" i="4"/>
  <c r="M5" i="4"/>
  <c r="M2" i="4"/>
  <c r="K4" i="4"/>
  <c r="K54" i="4"/>
  <c r="K53" i="4"/>
  <c r="K52" i="4"/>
  <c r="K7" i="4"/>
  <c r="K40" i="4"/>
  <c r="K45" i="4"/>
  <c r="K44" i="4"/>
  <c r="K39" i="4"/>
  <c r="K43" i="4"/>
  <c r="K46" i="4"/>
  <c r="K37" i="4"/>
  <c r="K36" i="4"/>
  <c r="K33" i="4"/>
  <c r="K12" i="4"/>
  <c r="K55" i="4"/>
  <c r="K34" i="4"/>
  <c r="K25" i="4"/>
  <c r="K24" i="4"/>
  <c r="K27" i="4"/>
  <c r="K26" i="4"/>
  <c r="K28" i="4"/>
  <c r="K30" i="4"/>
  <c r="K22" i="4"/>
  <c r="K29" i="4"/>
  <c r="K21" i="4"/>
  <c r="K31" i="4"/>
  <c r="K20" i="4"/>
  <c r="K13" i="4"/>
  <c r="K16" i="4"/>
  <c r="K10" i="4"/>
  <c r="K5" i="4"/>
  <c r="K2" i="4"/>
  <c r="I4" i="4"/>
  <c r="I54" i="4"/>
  <c r="I53" i="4"/>
  <c r="I52" i="4"/>
  <c r="I7" i="4"/>
  <c r="I40" i="4"/>
  <c r="I45" i="4"/>
  <c r="I44" i="4"/>
  <c r="I39" i="4"/>
  <c r="I43" i="4"/>
  <c r="I46" i="4"/>
  <c r="I37" i="4"/>
  <c r="I36" i="4"/>
  <c r="I33" i="4"/>
  <c r="I12" i="4"/>
  <c r="I55" i="4"/>
  <c r="I34" i="4"/>
  <c r="I25" i="4"/>
  <c r="I24" i="4"/>
  <c r="I27" i="4"/>
  <c r="I26" i="4"/>
  <c r="I28" i="4"/>
  <c r="I30" i="4"/>
  <c r="I22" i="4"/>
  <c r="I29" i="4"/>
  <c r="I21" i="4"/>
  <c r="I31" i="4"/>
  <c r="I20" i="4"/>
  <c r="I13" i="4"/>
  <c r="I16" i="4"/>
  <c r="I10" i="4"/>
  <c r="I5" i="4"/>
  <c r="I2" i="4"/>
  <c r="G4" i="4"/>
  <c r="G54" i="4"/>
  <c r="G53" i="4"/>
  <c r="G52" i="4"/>
  <c r="G7" i="4"/>
  <c r="G40" i="4"/>
  <c r="G45" i="4"/>
  <c r="G44" i="4"/>
  <c r="G39" i="4"/>
  <c r="G43" i="4"/>
  <c r="G46" i="4"/>
  <c r="G37" i="4"/>
  <c r="G36" i="4"/>
  <c r="G33" i="4"/>
  <c r="G12" i="4"/>
  <c r="G55" i="4"/>
  <c r="G34" i="4"/>
  <c r="G25" i="4"/>
  <c r="G24" i="4"/>
  <c r="G27" i="4"/>
  <c r="G26" i="4"/>
  <c r="G28" i="4"/>
  <c r="G30" i="4"/>
  <c r="G22" i="4"/>
  <c r="G29" i="4"/>
  <c r="G21" i="4"/>
  <c r="G31" i="4"/>
  <c r="G20" i="4"/>
  <c r="G13" i="4"/>
  <c r="G16" i="4"/>
  <c r="G10" i="4"/>
  <c r="G5" i="4"/>
  <c r="G2" i="4"/>
  <c r="E49" i="4"/>
  <c r="E54" i="4"/>
  <c r="E53" i="4"/>
  <c r="E52" i="4"/>
  <c r="E36" i="4"/>
  <c r="E55" i="4"/>
  <c r="E24" i="4"/>
  <c r="E13" i="4"/>
  <c r="E16" i="4"/>
  <c r="AF48" i="4"/>
  <c r="AG48" i="4"/>
  <c r="AJ25" i="4"/>
  <c r="AK25" i="4"/>
  <c r="AJ13" i="4"/>
  <c r="AI8" i="4"/>
  <c r="AJ8" i="4"/>
  <c r="AL8" i="4"/>
  <c r="AH19" i="4"/>
  <c r="AI19" i="4"/>
  <c r="AH9" i="4"/>
  <c r="AJ7" i="4"/>
  <c r="AH51" i="4"/>
  <c r="AI51" i="4"/>
  <c r="AF18" i="4"/>
  <c r="AG18" i="4"/>
  <c r="AJ29" i="4"/>
  <c r="AI29" i="4"/>
  <c r="AJ11" i="4"/>
  <c r="AJ9" i="4"/>
  <c r="B48" i="4"/>
  <c r="AG9" i="4"/>
  <c r="AE3" i="4"/>
  <c r="AD17" i="4"/>
  <c r="AK52" i="4"/>
  <c r="AL52" i="4"/>
  <c r="AK55" i="4"/>
  <c r="AL55" i="4"/>
  <c r="AK53" i="4"/>
  <c r="AL53" i="4"/>
  <c r="AK49" i="4"/>
  <c r="AL49" i="4"/>
  <c r="AK46" i="4"/>
  <c r="AL46" i="4"/>
  <c r="AJ38" i="4"/>
  <c r="AK44" i="4"/>
  <c r="AL44" i="4"/>
  <c r="AK41" i="4"/>
  <c r="AL41" i="4"/>
  <c r="AK39" i="4"/>
  <c r="AL39" i="4"/>
  <c r="AK31" i="4"/>
  <c r="AL25" i="4"/>
  <c r="AN37" i="4"/>
  <c r="AN35" i="4"/>
  <c r="AK16" i="4"/>
  <c r="AL16" i="4"/>
  <c r="AK13" i="4"/>
  <c r="AL13" i="4"/>
  <c r="AL11" i="4"/>
  <c r="AK5" i="4"/>
  <c r="AN21" i="4"/>
  <c r="AK2" i="4"/>
  <c r="AM22" i="4"/>
  <c r="AN22" i="4"/>
  <c r="AM20" i="4"/>
  <c r="AN20" i="4"/>
  <c r="AK45" i="4"/>
  <c r="AL45" i="4"/>
  <c r="AK43" i="4"/>
  <c r="AJ42" i="4"/>
  <c r="AK40" i="4"/>
  <c r="AL40" i="4"/>
  <c r="AK30" i="4"/>
  <c r="AL30" i="4"/>
  <c r="AK28" i="4"/>
  <c r="AL28" i="4"/>
  <c r="AK26" i="4"/>
  <c r="AK24" i="4"/>
  <c r="AL24" i="4"/>
  <c r="AN33" i="4"/>
  <c r="AK15" i="4"/>
  <c r="AL15" i="4"/>
  <c r="AJ14" i="4"/>
  <c r="AK12" i="4"/>
  <c r="AL12" i="4"/>
  <c r="AK10" i="4"/>
  <c r="AL10" i="4"/>
  <c r="AK8" i="4"/>
  <c r="AK4" i="4"/>
  <c r="AL4" i="4"/>
  <c r="AK21" i="4"/>
  <c r="AK22" i="4"/>
  <c r="AK20" i="4"/>
  <c r="I19" i="4"/>
  <c r="M19" i="4"/>
  <c r="Q19" i="4"/>
  <c r="P18" i="4"/>
  <c r="U19" i="4"/>
  <c r="T18" i="4"/>
  <c r="Y19" i="4"/>
  <c r="X18" i="4"/>
  <c r="X3" i="4"/>
  <c r="P3" i="4"/>
  <c r="H3" i="4"/>
  <c r="N3" i="4"/>
  <c r="F3" i="4"/>
  <c r="G19" i="4"/>
  <c r="K19" i="4"/>
  <c r="O19" i="4"/>
  <c r="N18" i="4"/>
  <c r="S19" i="4"/>
  <c r="R18" i="4"/>
  <c r="W19" i="4"/>
  <c r="V18" i="4"/>
  <c r="AA19" i="4"/>
  <c r="Z18" i="4"/>
  <c r="V3" i="4"/>
  <c r="T3" i="4"/>
  <c r="L3" i="4"/>
  <c r="R3" i="4"/>
  <c r="J3" i="4"/>
  <c r="Z3" i="4"/>
  <c r="D3" i="4"/>
  <c r="D17" i="4"/>
  <c r="D38" i="4"/>
  <c r="D18" i="4"/>
  <c r="D47" i="4"/>
  <c r="B14" i="4"/>
  <c r="E19" i="4"/>
  <c r="B19" i="4"/>
  <c r="E9" i="4"/>
  <c r="B9" i="4"/>
  <c r="E14" i="4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4" i="3"/>
  <c r="E93" i="3"/>
  <c r="E92" i="3"/>
  <c r="E90" i="3"/>
  <c r="E89" i="3"/>
  <c r="E88" i="3"/>
  <c r="E87" i="3"/>
  <c r="E86" i="3"/>
  <c r="E84" i="3"/>
  <c r="E82" i="3"/>
  <c r="E81" i="3"/>
  <c r="E80" i="3"/>
  <c r="E79" i="3"/>
  <c r="E78" i="3"/>
  <c r="E77" i="3"/>
  <c r="E76" i="3"/>
  <c r="E75" i="3"/>
  <c r="E74" i="3"/>
  <c r="E73" i="3"/>
  <c r="E72" i="3"/>
  <c r="E71" i="3"/>
  <c r="E69" i="3"/>
  <c r="E68" i="3"/>
  <c r="E67" i="3"/>
  <c r="B122" i="3"/>
  <c r="B4" i="3"/>
  <c r="C122" i="3"/>
  <c r="B121" i="3"/>
  <c r="B119" i="3"/>
  <c r="C119" i="3"/>
  <c r="B120" i="3"/>
  <c r="B118" i="3"/>
  <c r="B117" i="3"/>
  <c r="B115" i="3"/>
  <c r="C115" i="3"/>
  <c r="B114" i="3"/>
  <c r="B113" i="3"/>
  <c r="B112" i="3"/>
  <c r="B111" i="3"/>
  <c r="B110" i="3"/>
  <c r="B109" i="3"/>
  <c r="B108" i="3"/>
  <c r="B107" i="3"/>
  <c r="C107" i="3"/>
  <c r="B106" i="3"/>
  <c r="B105" i="3"/>
  <c r="B104" i="3"/>
  <c r="C104" i="3"/>
  <c r="B103" i="3"/>
  <c r="C103" i="3"/>
  <c r="B102" i="3"/>
  <c r="B101" i="3"/>
  <c r="B100" i="3"/>
  <c r="B99" i="3"/>
  <c r="C99" i="3"/>
  <c r="B98" i="3"/>
  <c r="B94" i="3"/>
  <c r="B93" i="3"/>
  <c r="B92" i="3"/>
  <c r="C92" i="3"/>
  <c r="B90" i="3"/>
  <c r="B89" i="3"/>
  <c r="B88" i="3"/>
  <c r="B87" i="3"/>
  <c r="C87" i="3"/>
  <c r="B86" i="3"/>
  <c r="B85" i="3"/>
  <c r="B84" i="3"/>
  <c r="C84" i="3"/>
  <c r="B83" i="3"/>
  <c r="B82" i="3"/>
  <c r="B81" i="3"/>
  <c r="B80" i="3"/>
  <c r="B79" i="3"/>
  <c r="C79" i="3"/>
  <c r="B78" i="3"/>
  <c r="B77" i="3"/>
  <c r="B76" i="3"/>
  <c r="B75" i="3"/>
  <c r="C75" i="3"/>
  <c r="B74" i="3"/>
  <c r="B73" i="3"/>
  <c r="B72" i="3"/>
  <c r="B71" i="3"/>
  <c r="C71" i="3"/>
  <c r="B70" i="3"/>
  <c r="B69" i="3"/>
  <c r="B68" i="3"/>
  <c r="C68" i="3"/>
  <c r="B67" i="3"/>
  <c r="C67" i="3"/>
  <c r="AC60" i="3"/>
  <c r="AC59" i="3"/>
  <c r="AC58" i="3"/>
  <c r="AC57" i="3"/>
  <c r="AC55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2" i="3"/>
  <c r="AC31" i="3"/>
  <c r="AC30" i="3"/>
  <c r="AC28" i="3"/>
  <c r="AC27" i="3"/>
  <c r="AC26" i="3"/>
  <c r="AC25" i="3"/>
  <c r="AC24" i="3"/>
  <c r="AC22" i="3"/>
  <c r="AC20" i="3"/>
  <c r="AC19" i="3"/>
  <c r="AC18" i="3"/>
  <c r="AC17" i="3"/>
  <c r="AC16" i="3"/>
  <c r="AC15" i="3"/>
  <c r="AC14" i="3"/>
  <c r="AC13" i="3"/>
  <c r="AC12" i="3"/>
  <c r="AC11" i="3"/>
  <c r="AC6" i="3"/>
  <c r="AC5" i="3"/>
  <c r="AC4" i="3"/>
  <c r="AC56" i="3"/>
  <c r="AC52" i="3"/>
  <c r="AC10" i="3"/>
  <c r="W45" i="3"/>
  <c r="X10" i="3"/>
  <c r="Y10" i="3"/>
  <c r="X21" i="3"/>
  <c r="X21" i="2"/>
  <c r="X23" i="3"/>
  <c r="X23" i="2"/>
  <c r="X24" i="3"/>
  <c r="X24" i="2"/>
  <c r="X36" i="3"/>
  <c r="Y36" i="3"/>
  <c r="X46" i="3"/>
  <c r="X42" i="2"/>
  <c r="L7" i="3"/>
  <c r="L7" i="2"/>
  <c r="L10" i="3"/>
  <c r="M10" i="3"/>
  <c r="L21" i="3"/>
  <c r="L23" i="3"/>
  <c r="L23" i="2"/>
  <c r="L24" i="3"/>
  <c r="L36" i="3"/>
  <c r="M36" i="3"/>
  <c r="L46" i="3"/>
  <c r="M46" i="3"/>
  <c r="L53" i="3"/>
  <c r="L49" i="2"/>
  <c r="L38" i="4"/>
  <c r="M38" i="4"/>
  <c r="N7" i="3"/>
  <c r="N7" i="2"/>
  <c r="N53" i="3"/>
  <c r="N49" i="2"/>
  <c r="P10" i="3"/>
  <c r="R10" i="3"/>
  <c r="S10" i="3"/>
  <c r="R53" i="3"/>
  <c r="R49" i="2"/>
  <c r="R24" i="2"/>
  <c r="T10" i="2"/>
  <c r="V24" i="3"/>
  <c r="W24" i="3"/>
  <c r="V46" i="3"/>
  <c r="W46" i="3"/>
  <c r="W35" i="4"/>
  <c r="Z21" i="3"/>
  <c r="Z21" i="2"/>
  <c r="Z23" i="3"/>
  <c r="Z23" i="2"/>
  <c r="Z10" i="2"/>
  <c r="Z24" i="3"/>
  <c r="AA24" i="3"/>
  <c r="Z36" i="3"/>
  <c r="Z32" i="2"/>
  <c r="AA36" i="3"/>
  <c r="Z46" i="3"/>
  <c r="J7" i="3"/>
  <c r="J10" i="3"/>
  <c r="K10" i="3"/>
  <c r="J21" i="3"/>
  <c r="J21" i="2"/>
  <c r="J23" i="3"/>
  <c r="J23" i="2"/>
  <c r="J24" i="3"/>
  <c r="K24" i="3"/>
  <c r="J36" i="3"/>
  <c r="J46" i="3"/>
  <c r="J42" i="2"/>
  <c r="J53" i="3"/>
  <c r="J49" i="2"/>
  <c r="J38" i="4"/>
  <c r="J18" i="4"/>
  <c r="H7" i="3"/>
  <c r="H10" i="3"/>
  <c r="I10" i="3"/>
  <c r="H21" i="3"/>
  <c r="H23" i="3"/>
  <c r="H24" i="3"/>
  <c r="I24" i="3"/>
  <c r="H36" i="3"/>
  <c r="H46" i="3"/>
  <c r="H53" i="3"/>
  <c r="H49" i="2"/>
  <c r="H38" i="4"/>
  <c r="I38" i="4"/>
  <c r="H21" i="2"/>
  <c r="H10" i="2"/>
  <c r="F7" i="3"/>
  <c r="F10" i="3"/>
  <c r="F21" i="3"/>
  <c r="F23" i="3"/>
  <c r="D23" i="3"/>
  <c r="B23" i="3"/>
  <c r="C23" i="3"/>
  <c r="F23" i="2"/>
  <c r="F24" i="3"/>
  <c r="F36" i="3"/>
  <c r="G36" i="3"/>
  <c r="F46" i="3"/>
  <c r="G46" i="3"/>
  <c r="F53" i="3"/>
  <c r="F49" i="2"/>
  <c r="F38" i="4"/>
  <c r="F32" i="2"/>
  <c r="F4" i="2"/>
  <c r="G32" i="2"/>
  <c r="D7" i="3"/>
  <c r="B7" i="3"/>
  <c r="C7" i="3"/>
  <c r="D21" i="3"/>
  <c r="D23" i="2"/>
  <c r="D24" i="3"/>
  <c r="B24" i="3"/>
  <c r="C24" i="3"/>
  <c r="D36" i="3"/>
  <c r="E36" i="3"/>
  <c r="D46" i="3"/>
  <c r="D53" i="3"/>
  <c r="D10" i="2"/>
  <c r="E4" i="4"/>
  <c r="B2" i="4"/>
  <c r="F57" i="3"/>
  <c r="F52" i="2"/>
  <c r="E7" i="4"/>
  <c r="E40" i="4"/>
  <c r="E45" i="4"/>
  <c r="E44" i="4"/>
  <c r="E39" i="4"/>
  <c r="E43" i="4"/>
  <c r="E46" i="4"/>
  <c r="E37" i="4"/>
  <c r="E33" i="4"/>
  <c r="E12" i="4"/>
  <c r="E34" i="4"/>
  <c r="E25" i="4"/>
  <c r="E27" i="4"/>
  <c r="E26" i="4"/>
  <c r="E28" i="4"/>
  <c r="E30" i="4"/>
  <c r="E22" i="4"/>
  <c r="E29" i="4"/>
  <c r="E21" i="4"/>
  <c r="E31" i="4"/>
  <c r="E20" i="4"/>
  <c r="E10" i="4"/>
  <c r="E5" i="4"/>
  <c r="E2" i="4"/>
  <c r="AA60" i="3"/>
  <c r="S60" i="3"/>
  <c r="Q60" i="3"/>
  <c r="O60" i="3"/>
  <c r="M60" i="3"/>
  <c r="K60" i="3"/>
  <c r="I60" i="3"/>
  <c r="G60" i="3"/>
  <c r="E60" i="3"/>
  <c r="B60" i="3"/>
  <c r="AA59" i="3"/>
  <c r="S59" i="3"/>
  <c r="Q59" i="3"/>
  <c r="O59" i="3"/>
  <c r="M59" i="3"/>
  <c r="K59" i="3"/>
  <c r="I59" i="3"/>
  <c r="G59" i="3"/>
  <c r="E59" i="3"/>
  <c r="B59" i="3"/>
  <c r="B57" i="3"/>
  <c r="C57" i="3"/>
  <c r="AA58" i="3"/>
  <c r="S58" i="3"/>
  <c r="Q58" i="3"/>
  <c r="O58" i="3"/>
  <c r="M58" i="3"/>
  <c r="K58" i="3"/>
  <c r="I58" i="3"/>
  <c r="G58" i="3"/>
  <c r="E58" i="3"/>
  <c r="B58" i="3"/>
  <c r="Z57" i="3"/>
  <c r="Z52" i="2"/>
  <c r="X57" i="3"/>
  <c r="Y57" i="3"/>
  <c r="V57" i="3"/>
  <c r="W57" i="3"/>
  <c r="T57" i="3"/>
  <c r="U57" i="3"/>
  <c r="R57" i="3"/>
  <c r="S57" i="3"/>
  <c r="P57" i="3"/>
  <c r="Q57" i="3"/>
  <c r="N57" i="3"/>
  <c r="L57" i="3"/>
  <c r="M57" i="3"/>
  <c r="J57" i="3"/>
  <c r="H57" i="3"/>
  <c r="I57" i="3"/>
  <c r="G57" i="3"/>
  <c r="D57" i="3"/>
  <c r="D52" i="2"/>
  <c r="AA55" i="3"/>
  <c r="Y55" i="3"/>
  <c r="S55" i="3"/>
  <c r="Q55" i="3"/>
  <c r="O55" i="3"/>
  <c r="M55" i="3"/>
  <c r="K55" i="3"/>
  <c r="I55" i="3"/>
  <c r="G55" i="3"/>
  <c r="E55" i="3"/>
  <c r="B55" i="3"/>
  <c r="C55" i="3"/>
  <c r="AA51" i="3"/>
  <c r="S51" i="3"/>
  <c r="Q51" i="3"/>
  <c r="O51" i="3"/>
  <c r="M51" i="3"/>
  <c r="K51" i="3"/>
  <c r="I51" i="3"/>
  <c r="G51" i="3"/>
  <c r="E51" i="3"/>
  <c r="B51" i="3"/>
  <c r="C51" i="3"/>
  <c r="AA50" i="3"/>
  <c r="Y50" i="3"/>
  <c r="S50" i="3"/>
  <c r="Q50" i="3"/>
  <c r="O50" i="3"/>
  <c r="M50" i="3"/>
  <c r="K50" i="3"/>
  <c r="I50" i="3"/>
  <c r="G50" i="3"/>
  <c r="E50" i="3"/>
  <c r="B50" i="3"/>
  <c r="C50" i="3"/>
  <c r="AA49" i="3"/>
  <c r="S49" i="3"/>
  <c r="Q49" i="3"/>
  <c r="O49" i="3"/>
  <c r="M49" i="3"/>
  <c r="K49" i="3"/>
  <c r="I49" i="3"/>
  <c r="G49" i="3"/>
  <c r="E49" i="3"/>
  <c r="B49" i="3"/>
  <c r="AA48" i="3"/>
  <c r="S48" i="3"/>
  <c r="Q48" i="3"/>
  <c r="O48" i="3"/>
  <c r="M48" i="3"/>
  <c r="K48" i="3"/>
  <c r="I48" i="3"/>
  <c r="G48" i="3"/>
  <c r="E48" i="3"/>
  <c r="B48" i="3"/>
  <c r="AA47" i="3"/>
  <c r="U47" i="3"/>
  <c r="S47" i="3"/>
  <c r="Q47" i="3"/>
  <c r="O47" i="3"/>
  <c r="M47" i="3"/>
  <c r="K47" i="3"/>
  <c r="I47" i="3"/>
  <c r="G47" i="3"/>
  <c r="E47" i="3"/>
  <c r="B47" i="3"/>
  <c r="S46" i="3"/>
  <c r="Q46" i="3"/>
  <c r="O46" i="3"/>
  <c r="AA45" i="3"/>
  <c r="S45" i="3"/>
  <c r="Q45" i="3"/>
  <c r="O45" i="3"/>
  <c r="M45" i="3"/>
  <c r="K45" i="3"/>
  <c r="I45" i="3"/>
  <c r="G45" i="3"/>
  <c r="E45" i="3"/>
  <c r="B45" i="3"/>
  <c r="AA44" i="3"/>
  <c r="W44" i="3"/>
  <c r="S44" i="3"/>
  <c r="Q44" i="3"/>
  <c r="O44" i="3"/>
  <c r="M44" i="3"/>
  <c r="K44" i="3"/>
  <c r="I44" i="3"/>
  <c r="G44" i="3"/>
  <c r="E44" i="3"/>
  <c r="B44" i="3"/>
  <c r="AA43" i="3"/>
  <c r="Y43" i="3"/>
  <c r="S43" i="3"/>
  <c r="Q43" i="3"/>
  <c r="O43" i="3"/>
  <c r="M43" i="3"/>
  <c r="K43" i="3"/>
  <c r="I43" i="3"/>
  <c r="G43" i="3"/>
  <c r="E43" i="3"/>
  <c r="B43" i="3"/>
  <c r="AA42" i="3"/>
  <c r="S42" i="3"/>
  <c r="Q42" i="3"/>
  <c r="O42" i="3"/>
  <c r="M42" i="3"/>
  <c r="K42" i="3"/>
  <c r="I42" i="3"/>
  <c r="G42" i="3"/>
  <c r="E42" i="3"/>
  <c r="B42" i="3"/>
  <c r="AA41" i="3"/>
  <c r="S41" i="3"/>
  <c r="Q41" i="3"/>
  <c r="O41" i="3"/>
  <c r="M41" i="3"/>
  <c r="K41" i="3"/>
  <c r="I41" i="3"/>
  <c r="G41" i="3"/>
  <c r="E41" i="3"/>
  <c r="B41" i="3"/>
  <c r="C41" i="3"/>
  <c r="AA40" i="3"/>
  <c r="U40" i="3"/>
  <c r="S40" i="3"/>
  <c r="Q40" i="3"/>
  <c r="O40" i="3"/>
  <c r="M40" i="3"/>
  <c r="K40" i="3"/>
  <c r="I40" i="3"/>
  <c r="G40" i="3"/>
  <c r="E40" i="3"/>
  <c r="B40" i="3"/>
  <c r="AA39" i="3"/>
  <c r="U39" i="3"/>
  <c r="S39" i="3"/>
  <c r="Q39" i="3"/>
  <c r="O39" i="3"/>
  <c r="M39" i="3"/>
  <c r="K39" i="3"/>
  <c r="I39" i="3"/>
  <c r="G39" i="3"/>
  <c r="E39" i="3"/>
  <c r="B39" i="3"/>
  <c r="AA38" i="3"/>
  <c r="U38" i="3"/>
  <c r="S38" i="3"/>
  <c r="Q38" i="3"/>
  <c r="O38" i="3"/>
  <c r="M38" i="3"/>
  <c r="K38" i="3"/>
  <c r="I38" i="3"/>
  <c r="G38" i="3"/>
  <c r="E38" i="3"/>
  <c r="B38" i="3"/>
  <c r="C38" i="3"/>
  <c r="AA37" i="3"/>
  <c r="S37" i="3"/>
  <c r="Q37" i="3"/>
  <c r="O37" i="3"/>
  <c r="M37" i="3"/>
  <c r="K37" i="3"/>
  <c r="I37" i="3"/>
  <c r="G37" i="3"/>
  <c r="E37" i="3"/>
  <c r="B37" i="3"/>
  <c r="S36" i="3"/>
  <c r="Q36" i="3"/>
  <c r="O36" i="3"/>
  <c r="K36" i="3"/>
  <c r="AA32" i="3"/>
  <c r="S32" i="3"/>
  <c r="Q32" i="3"/>
  <c r="O32" i="3"/>
  <c r="M32" i="3"/>
  <c r="K32" i="3"/>
  <c r="I32" i="3"/>
  <c r="G32" i="3"/>
  <c r="E32" i="3"/>
  <c r="B32" i="3"/>
  <c r="AA31" i="3"/>
  <c r="S31" i="3"/>
  <c r="Q31" i="3"/>
  <c r="O31" i="3"/>
  <c r="M31" i="3"/>
  <c r="K31" i="3"/>
  <c r="I31" i="3"/>
  <c r="G31" i="3"/>
  <c r="E31" i="3"/>
  <c r="B31" i="3"/>
  <c r="AA30" i="3"/>
  <c r="S30" i="3"/>
  <c r="Q30" i="3"/>
  <c r="O30" i="3"/>
  <c r="M30" i="3"/>
  <c r="K30" i="3"/>
  <c r="I30" i="3"/>
  <c r="G30" i="3"/>
  <c r="E30" i="3"/>
  <c r="B30" i="3"/>
  <c r="AA28" i="3"/>
  <c r="S28" i="3"/>
  <c r="Q28" i="3"/>
  <c r="O28" i="3"/>
  <c r="M28" i="3"/>
  <c r="K28" i="3"/>
  <c r="I28" i="3"/>
  <c r="G28" i="3"/>
  <c r="E28" i="3"/>
  <c r="B28" i="3"/>
  <c r="AA27" i="3"/>
  <c r="S27" i="3"/>
  <c r="Q27" i="3"/>
  <c r="O27" i="3"/>
  <c r="M27" i="3"/>
  <c r="K27" i="3"/>
  <c r="I27" i="3"/>
  <c r="G27" i="3"/>
  <c r="E27" i="3"/>
  <c r="B27" i="3"/>
  <c r="AA26" i="3"/>
  <c r="Y26" i="3"/>
  <c r="S26" i="3"/>
  <c r="Q26" i="3"/>
  <c r="O26" i="3"/>
  <c r="M26" i="3"/>
  <c r="K26" i="3"/>
  <c r="I26" i="3"/>
  <c r="G26" i="3"/>
  <c r="E26" i="3"/>
  <c r="B26" i="3"/>
  <c r="AA25" i="3"/>
  <c r="U25" i="3"/>
  <c r="S25" i="3"/>
  <c r="Q25" i="3"/>
  <c r="O25" i="3"/>
  <c r="M25" i="3"/>
  <c r="K25" i="3"/>
  <c r="I25" i="3"/>
  <c r="G25" i="3"/>
  <c r="E25" i="3"/>
  <c r="B25" i="3"/>
  <c r="C25" i="3"/>
  <c r="S24" i="3"/>
  <c r="Q24" i="3"/>
  <c r="O24" i="3"/>
  <c r="AA22" i="3"/>
  <c r="S22" i="3"/>
  <c r="Q22" i="3"/>
  <c r="O22" i="3"/>
  <c r="M22" i="3"/>
  <c r="K22" i="3"/>
  <c r="I22" i="3"/>
  <c r="G22" i="3"/>
  <c r="E22" i="3"/>
  <c r="B22" i="3"/>
  <c r="AA20" i="3"/>
  <c r="S20" i="3"/>
  <c r="Q20" i="3"/>
  <c r="O20" i="3"/>
  <c r="M20" i="3"/>
  <c r="K20" i="3"/>
  <c r="I20" i="3"/>
  <c r="G20" i="3"/>
  <c r="E20" i="3"/>
  <c r="B20" i="3"/>
  <c r="AA19" i="3"/>
  <c r="S19" i="3"/>
  <c r="Q19" i="3"/>
  <c r="O19" i="3"/>
  <c r="M19" i="3"/>
  <c r="K19" i="3"/>
  <c r="I19" i="3"/>
  <c r="G19" i="3"/>
  <c r="E19" i="3"/>
  <c r="B19" i="3"/>
  <c r="C19" i="3"/>
  <c r="AA18" i="3"/>
  <c r="S18" i="3"/>
  <c r="Q18" i="3"/>
  <c r="O18" i="3"/>
  <c r="M18" i="3"/>
  <c r="K18" i="3"/>
  <c r="I18" i="3"/>
  <c r="G18" i="3"/>
  <c r="E18" i="3"/>
  <c r="B18" i="3"/>
  <c r="AA17" i="3"/>
  <c r="S17" i="3"/>
  <c r="Q17" i="3"/>
  <c r="O17" i="3"/>
  <c r="M17" i="3"/>
  <c r="K17" i="3"/>
  <c r="I17" i="3"/>
  <c r="G17" i="3"/>
  <c r="E17" i="3"/>
  <c r="B17" i="3"/>
  <c r="C17" i="3"/>
  <c r="AA16" i="3"/>
  <c r="U16" i="3"/>
  <c r="S16" i="3"/>
  <c r="Q16" i="3"/>
  <c r="O16" i="3"/>
  <c r="M16" i="3"/>
  <c r="K16" i="3"/>
  <c r="I16" i="3"/>
  <c r="G16" i="3"/>
  <c r="E16" i="3"/>
  <c r="B16" i="3"/>
  <c r="C16" i="3"/>
  <c r="AA15" i="3"/>
  <c r="U15" i="3"/>
  <c r="S15" i="3"/>
  <c r="Q15" i="3"/>
  <c r="O15" i="3"/>
  <c r="M15" i="3"/>
  <c r="K15" i="3"/>
  <c r="I15" i="3"/>
  <c r="G15" i="3"/>
  <c r="E15" i="3"/>
  <c r="B15" i="3"/>
  <c r="AA14" i="3"/>
  <c r="S14" i="3"/>
  <c r="Q14" i="3"/>
  <c r="O14" i="3"/>
  <c r="M14" i="3"/>
  <c r="K14" i="3"/>
  <c r="I14" i="3"/>
  <c r="G14" i="3"/>
  <c r="E14" i="3"/>
  <c r="B14" i="3"/>
  <c r="AA13" i="3"/>
  <c r="S13" i="3"/>
  <c r="Q13" i="3"/>
  <c r="O13" i="3"/>
  <c r="M13" i="3"/>
  <c r="K13" i="3"/>
  <c r="I13" i="3"/>
  <c r="G13" i="3"/>
  <c r="E13" i="3"/>
  <c r="B13" i="3"/>
  <c r="AA12" i="3"/>
  <c r="S12" i="3"/>
  <c r="Q12" i="3"/>
  <c r="O12" i="3"/>
  <c r="M12" i="3"/>
  <c r="K12" i="3"/>
  <c r="I12" i="3"/>
  <c r="G12" i="3"/>
  <c r="E12" i="3"/>
  <c r="B12" i="3"/>
  <c r="AA11" i="3"/>
  <c r="S11" i="3"/>
  <c r="Q11" i="3"/>
  <c r="O11" i="3"/>
  <c r="M11" i="3"/>
  <c r="K11" i="3"/>
  <c r="I11" i="3"/>
  <c r="G11" i="3"/>
  <c r="E11" i="3"/>
  <c r="B11" i="3"/>
  <c r="AA6" i="3"/>
  <c r="S6" i="3"/>
  <c r="Q6" i="3"/>
  <c r="O6" i="3"/>
  <c r="M6" i="3"/>
  <c r="K6" i="3"/>
  <c r="I6" i="3"/>
  <c r="G6" i="3"/>
  <c r="E6" i="3"/>
  <c r="B6" i="3"/>
  <c r="AA5" i="3"/>
  <c r="S5" i="3"/>
  <c r="Q5" i="3"/>
  <c r="O5" i="3"/>
  <c r="M5" i="3"/>
  <c r="K5" i="3"/>
  <c r="I5" i="3"/>
  <c r="G5" i="3"/>
  <c r="E5" i="3"/>
  <c r="B5" i="3"/>
  <c r="AA4" i="3"/>
  <c r="U4" i="3"/>
  <c r="S4" i="3"/>
  <c r="Q4" i="3"/>
  <c r="O4" i="3"/>
  <c r="M4" i="3"/>
  <c r="K4" i="3"/>
  <c r="I4" i="3"/>
  <c r="G4" i="3"/>
  <c r="E4" i="3"/>
  <c r="Z55" i="2"/>
  <c r="Z4" i="2"/>
  <c r="X55" i="2"/>
  <c r="X4" i="2"/>
  <c r="V55" i="2"/>
  <c r="T55" i="2"/>
  <c r="R55" i="2"/>
  <c r="R4" i="2"/>
  <c r="P55" i="2"/>
  <c r="P4" i="2"/>
  <c r="Q4" i="2"/>
  <c r="N55" i="2"/>
  <c r="N4" i="2"/>
  <c r="L55" i="2"/>
  <c r="L4" i="2"/>
  <c r="J55" i="2"/>
  <c r="J4" i="2"/>
  <c r="H55" i="2"/>
  <c r="H4" i="2"/>
  <c r="F55" i="2"/>
  <c r="G4" i="2"/>
  <c r="D55" i="2"/>
  <c r="D4" i="2"/>
  <c r="Z54" i="2"/>
  <c r="X54" i="2"/>
  <c r="Y54" i="2"/>
  <c r="V54" i="2"/>
  <c r="T54" i="2"/>
  <c r="R54" i="2"/>
  <c r="P54" i="2"/>
  <c r="N54" i="2"/>
  <c r="L54" i="2"/>
  <c r="M54" i="2"/>
  <c r="J54" i="2"/>
  <c r="H54" i="2"/>
  <c r="F54" i="2"/>
  <c r="D54" i="2"/>
  <c r="Z53" i="2"/>
  <c r="X53" i="2"/>
  <c r="Y53" i="2"/>
  <c r="V53" i="2"/>
  <c r="T53" i="2"/>
  <c r="R53" i="2"/>
  <c r="P53" i="2"/>
  <c r="Q53" i="2"/>
  <c r="N53" i="2"/>
  <c r="L53" i="2"/>
  <c r="M53" i="2"/>
  <c r="J53" i="2"/>
  <c r="H53" i="2"/>
  <c r="I53" i="2"/>
  <c r="F53" i="2"/>
  <c r="D53" i="2"/>
  <c r="T52" i="2"/>
  <c r="Z50" i="2"/>
  <c r="X50" i="2"/>
  <c r="V50" i="2"/>
  <c r="T50" i="2"/>
  <c r="R50" i="2"/>
  <c r="P50" i="2"/>
  <c r="N50" i="2"/>
  <c r="L50" i="2"/>
  <c r="J50" i="2"/>
  <c r="H50" i="2"/>
  <c r="F50" i="2"/>
  <c r="D50" i="2"/>
  <c r="Z49" i="2"/>
  <c r="Z47" i="2"/>
  <c r="X47" i="2"/>
  <c r="Y47" i="2"/>
  <c r="V47" i="2"/>
  <c r="T47" i="2"/>
  <c r="R47" i="2"/>
  <c r="P47" i="2"/>
  <c r="N47" i="2"/>
  <c r="L47" i="2"/>
  <c r="J47" i="2"/>
  <c r="H47" i="2"/>
  <c r="F47" i="2"/>
  <c r="D47" i="2"/>
  <c r="Z46" i="2"/>
  <c r="X46" i="2"/>
  <c r="V46" i="2"/>
  <c r="T46" i="2"/>
  <c r="R46" i="2"/>
  <c r="P46" i="2"/>
  <c r="N46" i="2"/>
  <c r="L46" i="2"/>
  <c r="J46" i="2"/>
  <c r="H46" i="2"/>
  <c r="F46" i="2"/>
  <c r="D46" i="2"/>
  <c r="Z45" i="2"/>
  <c r="X45" i="2"/>
  <c r="V45" i="2"/>
  <c r="T45" i="2"/>
  <c r="R45" i="2"/>
  <c r="P45" i="2"/>
  <c r="N45" i="2"/>
  <c r="L45" i="2"/>
  <c r="J45" i="2"/>
  <c r="H45" i="2"/>
  <c r="F45" i="2"/>
  <c r="D45" i="2"/>
  <c r="Z44" i="2"/>
  <c r="X44" i="2"/>
  <c r="V44" i="2"/>
  <c r="T44" i="2"/>
  <c r="R44" i="2"/>
  <c r="P44" i="2"/>
  <c r="N44" i="2"/>
  <c r="L44" i="2"/>
  <c r="J44" i="2"/>
  <c r="H44" i="2"/>
  <c r="F44" i="2"/>
  <c r="D44" i="2"/>
  <c r="Z43" i="2"/>
  <c r="X43" i="2"/>
  <c r="V43" i="2"/>
  <c r="T43" i="2"/>
  <c r="R43" i="2"/>
  <c r="P43" i="2"/>
  <c r="N43" i="2"/>
  <c r="L43" i="2"/>
  <c r="J43" i="2"/>
  <c r="H43" i="2"/>
  <c r="F43" i="2"/>
  <c r="D43" i="2"/>
  <c r="R42" i="2"/>
  <c r="P42" i="2"/>
  <c r="N42" i="2"/>
  <c r="Z41" i="2"/>
  <c r="X41" i="2"/>
  <c r="V41" i="2"/>
  <c r="T41" i="2"/>
  <c r="R41" i="2"/>
  <c r="P41" i="2"/>
  <c r="N41" i="2"/>
  <c r="L41" i="2"/>
  <c r="J41" i="2"/>
  <c r="H41" i="2"/>
  <c r="F41" i="2"/>
  <c r="D41" i="2"/>
  <c r="Z40" i="2"/>
  <c r="X40" i="2"/>
  <c r="V40" i="2"/>
  <c r="T40" i="2"/>
  <c r="R40" i="2"/>
  <c r="S40" i="2"/>
  <c r="P40" i="2"/>
  <c r="N40" i="2"/>
  <c r="O40" i="2"/>
  <c r="L40" i="2"/>
  <c r="J40" i="2"/>
  <c r="H40" i="2"/>
  <c r="F40" i="2"/>
  <c r="D40" i="2"/>
  <c r="Z39" i="2"/>
  <c r="X39" i="2"/>
  <c r="V39" i="2"/>
  <c r="T39" i="2"/>
  <c r="R39" i="2"/>
  <c r="P39" i="2"/>
  <c r="N39" i="2"/>
  <c r="L39" i="2"/>
  <c r="J39" i="2"/>
  <c r="H39" i="2"/>
  <c r="F39" i="2"/>
  <c r="D39" i="2"/>
  <c r="Z38" i="2"/>
  <c r="X38" i="2"/>
  <c r="V38" i="2"/>
  <c r="T38" i="2"/>
  <c r="R38" i="2"/>
  <c r="P38" i="2"/>
  <c r="N38" i="2"/>
  <c r="L38" i="2"/>
  <c r="J38" i="2"/>
  <c r="K38" i="2"/>
  <c r="H38" i="2"/>
  <c r="F38" i="2"/>
  <c r="D38" i="2"/>
  <c r="Z37" i="2"/>
  <c r="X37" i="2"/>
  <c r="V37" i="2"/>
  <c r="T37" i="2"/>
  <c r="R37" i="2"/>
  <c r="P37" i="2"/>
  <c r="N37" i="2"/>
  <c r="L37" i="2"/>
  <c r="J37" i="2"/>
  <c r="H37" i="2"/>
  <c r="F37" i="2"/>
  <c r="D37" i="2"/>
  <c r="Z36" i="2"/>
  <c r="X36" i="2"/>
  <c r="V36" i="2"/>
  <c r="T36" i="2"/>
  <c r="R36" i="2"/>
  <c r="S36" i="2"/>
  <c r="P36" i="2"/>
  <c r="N36" i="2"/>
  <c r="L36" i="2"/>
  <c r="J36" i="2"/>
  <c r="H36" i="2"/>
  <c r="F36" i="2"/>
  <c r="D36" i="2"/>
  <c r="Z35" i="2"/>
  <c r="X35" i="2"/>
  <c r="V35" i="2"/>
  <c r="T35" i="2"/>
  <c r="R35" i="2"/>
  <c r="P35" i="2"/>
  <c r="N35" i="2"/>
  <c r="L35" i="2"/>
  <c r="J35" i="2"/>
  <c r="K35" i="2"/>
  <c r="H35" i="2"/>
  <c r="F35" i="2"/>
  <c r="G35" i="2"/>
  <c r="D35" i="2"/>
  <c r="Z34" i="2"/>
  <c r="X34" i="2"/>
  <c r="V34" i="2"/>
  <c r="T34" i="2"/>
  <c r="R34" i="2"/>
  <c r="P34" i="2"/>
  <c r="N34" i="2"/>
  <c r="L34" i="2"/>
  <c r="J34" i="2"/>
  <c r="H34" i="2"/>
  <c r="F34" i="2"/>
  <c r="D34" i="2"/>
  <c r="Z33" i="2"/>
  <c r="X33" i="2"/>
  <c r="V33" i="2"/>
  <c r="T33" i="2"/>
  <c r="R33" i="2"/>
  <c r="P33" i="2"/>
  <c r="N33" i="2"/>
  <c r="L33" i="2"/>
  <c r="J33" i="2"/>
  <c r="H33" i="2"/>
  <c r="F33" i="2"/>
  <c r="G33" i="2"/>
  <c r="D33" i="2"/>
  <c r="V32" i="2"/>
  <c r="T32" i="2"/>
  <c r="R32" i="2"/>
  <c r="P32" i="2"/>
  <c r="N32" i="2"/>
  <c r="Z31" i="2"/>
  <c r="X31" i="2"/>
  <c r="Y31" i="2"/>
  <c r="V31" i="2"/>
  <c r="T31" i="2"/>
  <c r="R31" i="2"/>
  <c r="P31" i="2"/>
  <c r="Q31" i="2"/>
  <c r="N31" i="2"/>
  <c r="L31" i="2"/>
  <c r="M31" i="2"/>
  <c r="J31" i="2"/>
  <c r="H31" i="2"/>
  <c r="F31" i="2"/>
  <c r="D31" i="2"/>
  <c r="E31" i="2"/>
  <c r="Z30" i="2"/>
  <c r="X30" i="2"/>
  <c r="Y30" i="2"/>
  <c r="V30" i="2"/>
  <c r="T30" i="2"/>
  <c r="R30" i="2"/>
  <c r="P30" i="2"/>
  <c r="Q30" i="2"/>
  <c r="N30" i="2"/>
  <c r="L30" i="2"/>
  <c r="J30" i="2"/>
  <c r="H30" i="2"/>
  <c r="I30" i="2"/>
  <c r="F30" i="2"/>
  <c r="D30" i="2"/>
  <c r="E30" i="2"/>
  <c r="Z29" i="2"/>
  <c r="X29" i="2"/>
  <c r="Y29" i="2"/>
  <c r="V29" i="2"/>
  <c r="T29" i="2"/>
  <c r="R29" i="2"/>
  <c r="P29" i="2"/>
  <c r="N29" i="2"/>
  <c r="L29" i="2"/>
  <c r="M29" i="2"/>
  <c r="J29" i="2"/>
  <c r="H29" i="2"/>
  <c r="I29" i="2"/>
  <c r="F29" i="2"/>
  <c r="D29" i="2"/>
  <c r="E29" i="2"/>
  <c r="Z28" i="2"/>
  <c r="X28" i="2"/>
  <c r="V28" i="2"/>
  <c r="T28" i="2"/>
  <c r="R28" i="2"/>
  <c r="P28" i="2"/>
  <c r="Q28" i="2"/>
  <c r="N28" i="2"/>
  <c r="L28" i="2"/>
  <c r="M28" i="2"/>
  <c r="J28" i="2"/>
  <c r="H28" i="2"/>
  <c r="I28" i="2"/>
  <c r="F28" i="2"/>
  <c r="D28" i="2"/>
  <c r="Z27" i="2"/>
  <c r="X27" i="2"/>
  <c r="Y27" i="2"/>
  <c r="V27" i="2"/>
  <c r="T27" i="2"/>
  <c r="R27" i="2"/>
  <c r="P27" i="2"/>
  <c r="Q27" i="2"/>
  <c r="N27" i="2"/>
  <c r="L27" i="2"/>
  <c r="M27" i="2"/>
  <c r="J27" i="2"/>
  <c r="H27" i="2"/>
  <c r="F27" i="2"/>
  <c r="D27" i="2"/>
  <c r="E27" i="2"/>
  <c r="Z26" i="2"/>
  <c r="X26" i="2"/>
  <c r="Y26" i="2"/>
  <c r="V26" i="2"/>
  <c r="T26" i="2"/>
  <c r="R26" i="2"/>
  <c r="P26" i="2"/>
  <c r="Q26" i="2"/>
  <c r="N26" i="2"/>
  <c r="L26" i="2"/>
  <c r="J26" i="2"/>
  <c r="H26" i="2"/>
  <c r="I26" i="2"/>
  <c r="F26" i="2"/>
  <c r="D26" i="2"/>
  <c r="E26" i="2"/>
  <c r="Z25" i="2"/>
  <c r="X25" i="2"/>
  <c r="Y25" i="2"/>
  <c r="V25" i="2"/>
  <c r="T25" i="2"/>
  <c r="R25" i="2"/>
  <c r="P25" i="2"/>
  <c r="N25" i="2"/>
  <c r="L25" i="2"/>
  <c r="M25" i="2"/>
  <c r="J25" i="2"/>
  <c r="H25" i="2"/>
  <c r="I25" i="2"/>
  <c r="F25" i="2"/>
  <c r="D25" i="2"/>
  <c r="E25" i="2"/>
  <c r="P24" i="2"/>
  <c r="N24" i="2"/>
  <c r="O24" i="2"/>
  <c r="V23" i="2"/>
  <c r="T23" i="2"/>
  <c r="P23" i="2"/>
  <c r="N23" i="2"/>
  <c r="O23" i="2"/>
  <c r="H23" i="2"/>
  <c r="F7" i="2"/>
  <c r="P7" i="2"/>
  <c r="Z22" i="2"/>
  <c r="AA22" i="2"/>
  <c r="X22" i="2"/>
  <c r="V22" i="2"/>
  <c r="T22" i="2"/>
  <c r="R22" i="2"/>
  <c r="S22" i="2"/>
  <c r="P22" i="2"/>
  <c r="N22" i="2"/>
  <c r="L22" i="2"/>
  <c r="J22" i="2"/>
  <c r="K22" i="2"/>
  <c r="H22" i="2"/>
  <c r="F22" i="2"/>
  <c r="D22" i="2"/>
  <c r="V21" i="2"/>
  <c r="T21" i="2"/>
  <c r="R21" i="2"/>
  <c r="P21" i="2"/>
  <c r="N21" i="2"/>
  <c r="Z20" i="2"/>
  <c r="X20" i="2"/>
  <c r="Y20" i="2"/>
  <c r="V20" i="2"/>
  <c r="T20" i="2"/>
  <c r="R20" i="2"/>
  <c r="P20" i="2"/>
  <c r="Q20" i="2"/>
  <c r="N20" i="2"/>
  <c r="L20" i="2"/>
  <c r="M20" i="2"/>
  <c r="J20" i="2"/>
  <c r="H20" i="2"/>
  <c r="I20" i="2"/>
  <c r="F20" i="2"/>
  <c r="D20" i="2"/>
  <c r="E20" i="2"/>
  <c r="Z19" i="2"/>
  <c r="X19" i="2"/>
  <c r="V19" i="2"/>
  <c r="T19" i="2"/>
  <c r="R19" i="2"/>
  <c r="P19" i="2"/>
  <c r="Q19" i="2"/>
  <c r="N19" i="2"/>
  <c r="L19" i="2"/>
  <c r="M19" i="2"/>
  <c r="J19" i="2"/>
  <c r="H19" i="2"/>
  <c r="I19" i="2"/>
  <c r="F19" i="2"/>
  <c r="D19" i="2"/>
  <c r="B19" i="2"/>
  <c r="Z18" i="2"/>
  <c r="X18" i="2"/>
  <c r="Y18" i="2"/>
  <c r="V18" i="2"/>
  <c r="T18" i="2"/>
  <c r="R18" i="2"/>
  <c r="P18" i="2"/>
  <c r="Q18" i="2"/>
  <c r="N18" i="2"/>
  <c r="L18" i="2"/>
  <c r="M18" i="2"/>
  <c r="J18" i="2"/>
  <c r="H18" i="2"/>
  <c r="F18" i="2"/>
  <c r="D18" i="2"/>
  <c r="E18" i="2"/>
  <c r="Z17" i="2"/>
  <c r="X17" i="2"/>
  <c r="Y17" i="2"/>
  <c r="V17" i="2"/>
  <c r="V4" i="2"/>
  <c r="W17" i="2"/>
  <c r="T17" i="2"/>
  <c r="R17" i="2"/>
  <c r="P17" i="2"/>
  <c r="Q17" i="2"/>
  <c r="N17" i="2"/>
  <c r="L17" i="2"/>
  <c r="M17" i="2"/>
  <c r="J17" i="2"/>
  <c r="H17" i="2"/>
  <c r="I17" i="2"/>
  <c r="F17" i="2"/>
  <c r="D17" i="2"/>
  <c r="E17" i="2"/>
  <c r="Z16" i="2"/>
  <c r="X16" i="2"/>
  <c r="Y16" i="2"/>
  <c r="V16" i="2"/>
  <c r="T16" i="2"/>
  <c r="R16" i="2"/>
  <c r="P16" i="2"/>
  <c r="N16" i="2"/>
  <c r="L16" i="2"/>
  <c r="M16" i="2"/>
  <c r="J16" i="2"/>
  <c r="H16" i="2"/>
  <c r="I16" i="2"/>
  <c r="F16" i="2"/>
  <c r="D16" i="2"/>
  <c r="E16" i="2"/>
  <c r="Z15" i="2"/>
  <c r="X15" i="2"/>
  <c r="Y15" i="2"/>
  <c r="V15" i="2"/>
  <c r="T15" i="2"/>
  <c r="R15" i="2"/>
  <c r="P15" i="2"/>
  <c r="Q15" i="2"/>
  <c r="N15" i="2"/>
  <c r="L15" i="2"/>
  <c r="M15" i="2"/>
  <c r="J15" i="2"/>
  <c r="H15" i="2"/>
  <c r="I15" i="2"/>
  <c r="F15" i="2"/>
  <c r="D15" i="2"/>
  <c r="Z14" i="2"/>
  <c r="X14" i="2"/>
  <c r="Y14" i="2"/>
  <c r="V14" i="2"/>
  <c r="T14" i="2"/>
  <c r="R14" i="2"/>
  <c r="P14" i="2"/>
  <c r="Q14" i="2"/>
  <c r="N14" i="2"/>
  <c r="L14" i="2"/>
  <c r="M14" i="2"/>
  <c r="J14" i="2"/>
  <c r="H14" i="2"/>
  <c r="I14" i="2"/>
  <c r="F14" i="2"/>
  <c r="D14" i="2"/>
  <c r="E14" i="2"/>
  <c r="Z13" i="2"/>
  <c r="X13" i="2"/>
  <c r="Y13" i="2"/>
  <c r="V13" i="2"/>
  <c r="T13" i="2"/>
  <c r="R13" i="2"/>
  <c r="P13" i="2"/>
  <c r="Q13" i="2"/>
  <c r="N13" i="2"/>
  <c r="L13" i="2"/>
  <c r="J13" i="2"/>
  <c r="H13" i="2"/>
  <c r="I13" i="2"/>
  <c r="F13" i="2"/>
  <c r="D13" i="2"/>
  <c r="E13" i="2"/>
  <c r="Z12" i="2"/>
  <c r="X12" i="2"/>
  <c r="Y12" i="2"/>
  <c r="V12" i="2"/>
  <c r="T12" i="2"/>
  <c r="R12" i="2"/>
  <c r="P12" i="2"/>
  <c r="Q12" i="2"/>
  <c r="N12" i="2"/>
  <c r="L12" i="2"/>
  <c r="M12" i="2"/>
  <c r="J12" i="2"/>
  <c r="H12" i="2"/>
  <c r="I12" i="2"/>
  <c r="F12" i="2"/>
  <c r="D12" i="2"/>
  <c r="E12" i="2"/>
  <c r="Z11" i="2"/>
  <c r="X11" i="2"/>
  <c r="V11" i="2"/>
  <c r="T11" i="2"/>
  <c r="R11" i="2"/>
  <c r="P11" i="2"/>
  <c r="Q11" i="2"/>
  <c r="N11" i="2"/>
  <c r="L11" i="2"/>
  <c r="M11" i="2"/>
  <c r="J11" i="2"/>
  <c r="H11" i="2"/>
  <c r="I11" i="2"/>
  <c r="F11" i="2"/>
  <c r="D11" i="2"/>
  <c r="E11" i="2"/>
  <c r="R10" i="2"/>
  <c r="P10" i="2"/>
  <c r="Q10" i="2"/>
  <c r="N10" i="2"/>
  <c r="O10" i="2"/>
  <c r="Z9" i="2"/>
  <c r="AA9" i="2"/>
  <c r="X9" i="2"/>
  <c r="V9" i="2"/>
  <c r="W9" i="2"/>
  <c r="T9" i="2"/>
  <c r="R9" i="2"/>
  <c r="S9" i="2"/>
  <c r="P9" i="2"/>
  <c r="N9" i="2"/>
  <c r="L9" i="2"/>
  <c r="J9" i="2"/>
  <c r="K9" i="2"/>
  <c r="H9" i="2"/>
  <c r="F9" i="2"/>
  <c r="G9" i="2"/>
  <c r="D9" i="2"/>
  <c r="Z6" i="2"/>
  <c r="AA6" i="2"/>
  <c r="X6" i="2"/>
  <c r="V6" i="2"/>
  <c r="T6" i="2"/>
  <c r="R6" i="2"/>
  <c r="S6" i="2"/>
  <c r="P6" i="2"/>
  <c r="N6" i="2"/>
  <c r="O6" i="2"/>
  <c r="L6" i="2"/>
  <c r="J6" i="2"/>
  <c r="K6" i="2"/>
  <c r="H6" i="2"/>
  <c r="F6" i="2"/>
  <c r="G6" i="2"/>
  <c r="D6" i="2"/>
  <c r="Z5" i="2"/>
  <c r="X5" i="2"/>
  <c r="V5" i="2"/>
  <c r="T5" i="2"/>
  <c r="R5" i="2"/>
  <c r="S5" i="2"/>
  <c r="P5" i="2"/>
  <c r="N5" i="2"/>
  <c r="O5" i="2"/>
  <c r="L5" i="2"/>
  <c r="J5" i="2"/>
  <c r="K5" i="2"/>
  <c r="H5" i="2"/>
  <c r="F5" i="2"/>
  <c r="D5" i="2"/>
  <c r="B5" i="2"/>
  <c r="R23" i="2"/>
  <c r="S23" i="2"/>
  <c r="R7" i="2"/>
  <c r="R52" i="2"/>
  <c r="S52" i="2"/>
  <c r="P49" i="2"/>
  <c r="T42" i="2"/>
  <c r="T24" i="2"/>
  <c r="L42" i="2"/>
  <c r="M42" i="2"/>
  <c r="W58" i="3"/>
  <c r="W51" i="3"/>
  <c r="W38" i="3"/>
  <c r="W31" i="3"/>
  <c r="W27" i="3"/>
  <c r="W19" i="3"/>
  <c r="W16" i="3"/>
  <c r="W6" i="3"/>
  <c r="W55" i="3"/>
  <c r="W50" i="3"/>
  <c r="W42" i="3"/>
  <c r="W32" i="3"/>
  <c r="W26" i="3"/>
  <c r="W12" i="3"/>
  <c r="V7" i="2"/>
  <c r="W49" i="3"/>
  <c r="W41" i="3"/>
  <c r="W40" i="3"/>
  <c r="W20" i="3"/>
  <c r="W37" i="3"/>
  <c r="W36" i="3"/>
  <c r="W17" i="3"/>
  <c r="W14" i="3"/>
  <c r="W13" i="3"/>
  <c r="W11" i="3"/>
  <c r="W4" i="3"/>
  <c r="W5" i="3"/>
  <c r="X32" i="2"/>
  <c r="Y32" i="2"/>
  <c r="W25" i="2"/>
  <c r="W28" i="3"/>
  <c r="W30" i="3"/>
  <c r="D10" i="3"/>
  <c r="E10" i="3"/>
  <c r="Y45" i="3"/>
  <c r="Y18" i="3"/>
  <c r="Y60" i="3"/>
  <c r="Y25" i="3"/>
  <c r="D42" i="2"/>
  <c r="D7" i="2"/>
  <c r="E7" i="2"/>
  <c r="Y22" i="3"/>
  <c r="Y6" i="3"/>
  <c r="Y59" i="3"/>
  <c r="Y19" i="3"/>
  <c r="Y40" i="3"/>
  <c r="Y20" i="3"/>
  <c r="Y5" i="3"/>
  <c r="Y44" i="3"/>
  <c r="Y17" i="3"/>
  <c r="Y58" i="3"/>
  <c r="Y46" i="3"/>
  <c r="Y42" i="3"/>
  <c r="Y16" i="3"/>
  <c r="Y15" i="3"/>
  <c r="Y28" i="3"/>
  <c r="Y24" i="3"/>
  <c r="Y47" i="3"/>
  <c r="Y32" i="3"/>
  <c r="AA57" i="3"/>
  <c r="X53" i="3"/>
  <c r="X49" i="2"/>
  <c r="T10" i="3"/>
  <c r="T52" i="3"/>
  <c r="T56" i="3"/>
  <c r="T53" i="3"/>
  <c r="T49" i="2"/>
  <c r="T4" i="2"/>
  <c r="U49" i="2"/>
  <c r="U58" i="3"/>
  <c r="U51" i="3"/>
  <c r="U50" i="3"/>
  <c r="U46" i="3"/>
  <c r="U45" i="3"/>
  <c r="U44" i="3"/>
  <c r="U43" i="3"/>
  <c r="U42" i="3"/>
  <c r="U36" i="3"/>
  <c r="U32" i="3"/>
  <c r="U31" i="3"/>
  <c r="U24" i="3"/>
  <c r="U20" i="3"/>
  <c r="U19" i="3"/>
  <c r="U13" i="3"/>
  <c r="U12" i="3"/>
  <c r="U5" i="3"/>
  <c r="U48" i="3"/>
  <c r="U41" i="3"/>
  <c r="U28" i="3"/>
  <c r="U27" i="3"/>
  <c r="U26" i="3"/>
  <c r="U22" i="3"/>
  <c r="U11" i="3"/>
  <c r="U60" i="3"/>
  <c r="U59" i="3"/>
  <c r="U49" i="3"/>
  <c r="U30" i="3"/>
  <c r="U14" i="3"/>
  <c r="U6" i="3"/>
  <c r="U25" i="2"/>
  <c r="Y4" i="3"/>
  <c r="Y41" i="3"/>
  <c r="Y11" i="3"/>
  <c r="Y30" i="3"/>
  <c r="Y48" i="3"/>
  <c r="E46" i="3"/>
  <c r="Y12" i="3"/>
  <c r="U18" i="3"/>
  <c r="Y31" i="3"/>
  <c r="U37" i="3"/>
  <c r="Y38" i="3"/>
  <c r="Y39" i="3"/>
  <c r="Y14" i="3"/>
  <c r="Y49" i="3"/>
  <c r="Y13" i="3"/>
  <c r="Y37" i="3"/>
  <c r="Z24" i="2"/>
  <c r="U17" i="3"/>
  <c r="Y27" i="3"/>
  <c r="Y51" i="3"/>
  <c r="U55" i="3"/>
  <c r="W47" i="3"/>
  <c r="W60" i="3"/>
  <c r="W18" i="3"/>
  <c r="W25" i="3"/>
  <c r="W15" i="3"/>
  <c r="W39" i="3"/>
  <c r="W59" i="3"/>
  <c r="W22" i="3"/>
  <c r="W43" i="3"/>
  <c r="V53" i="3"/>
  <c r="V49" i="2"/>
  <c r="W49" i="2"/>
  <c r="T7" i="2"/>
  <c r="F10" i="2"/>
  <c r="G10" i="2"/>
  <c r="X7" i="2"/>
  <c r="C31" i="3"/>
  <c r="N10" i="3"/>
  <c r="O10" i="3"/>
  <c r="V24" i="2"/>
  <c r="L10" i="2"/>
  <c r="M10" i="2"/>
  <c r="H52" i="2"/>
  <c r="J10" i="2"/>
  <c r="K10" i="2"/>
  <c r="L21" i="2"/>
  <c r="V10" i="2"/>
  <c r="W10" i="2"/>
  <c r="X10" i="2"/>
  <c r="Y10" i="2"/>
  <c r="U52" i="3"/>
  <c r="H7" i="2"/>
  <c r="P52" i="2"/>
  <c r="Q52" i="2"/>
  <c r="C28" i="3"/>
  <c r="C72" i="3"/>
  <c r="C76" i="3"/>
  <c r="C80" i="3"/>
  <c r="C88" i="3"/>
  <c r="C93" i="3"/>
  <c r="C100" i="3"/>
  <c r="C108" i="3"/>
  <c r="C112" i="3"/>
  <c r="C117" i="3"/>
  <c r="J7" i="2"/>
  <c r="E57" i="3"/>
  <c r="K57" i="3"/>
  <c r="G24" i="3"/>
  <c r="B36" i="3"/>
  <c r="C36" i="3"/>
  <c r="R52" i="3"/>
  <c r="R56" i="3"/>
  <c r="K4" i="2"/>
  <c r="C15" i="3"/>
  <c r="C37" i="3"/>
  <c r="C49" i="3"/>
  <c r="C44" i="3"/>
  <c r="C60" i="3"/>
  <c r="C26" i="3"/>
  <c r="C74" i="3"/>
  <c r="C78" i="3"/>
  <c r="C82" i="3"/>
  <c r="C90" i="3"/>
  <c r="C98" i="3"/>
  <c r="C102" i="3"/>
  <c r="C110" i="3"/>
  <c r="C114" i="3"/>
  <c r="C120" i="3"/>
  <c r="C42" i="3"/>
  <c r="C20" i="3"/>
  <c r="C58" i="3"/>
  <c r="C12" i="3"/>
  <c r="C4" i="3"/>
  <c r="C14" i="3"/>
  <c r="C6" i="3"/>
  <c r="C59" i="3"/>
  <c r="C5" i="3"/>
  <c r="C27" i="3"/>
  <c r="C32" i="3"/>
  <c r="C40" i="3"/>
  <c r="C47" i="3"/>
  <c r="C43" i="3"/>
  <c r="C48" i="3"/>
  <c r="C73" i="3"/>
  <c r="C77" i="3"/>
  <c r="C81" i="3"/>
  <c r="C89" i="3"/>
  <c r="C94" i="3"/>
  <c r="C101" i="3"/>
  <c r="C109" i="3"/>
  <c r="C113" i="3"/>
  <c r="C118" i="3"/>
  <c r="C18" i="3"/>
  <c r="C22" i="3"/>
  <c r="C83" i="3"/>
  <c r="C111" i="3"/>
  <c r="U10" i="3"/>
  <c r="E24" i="3"/>
  <c r="K46" i="3"/>
  <c r="D49" i="2"/>
  <c r="E49" i="2"/>
  <c r="J52" i="3"/>
  <c r="K52" i="3"/>
  <c r="Z7" i="2"/>
  <c r="AA7" i="2"/>
  <c r="Z10" i="3"/>
  <c r="AA10" i="3"/>
  <c r="Z42" i="2"/>
  <c r="AA46" i="3"/>
  <c r="M24" i="3"/>
  <c r="H52" i="3"/>
  <c r="I52" i="3"/>
  <c r="V52" i="2"/>
  <c r="B21" i="3"/>
  <c r="C21" i="3"/>
  <c r="V42" i="2"/>
  <c r="I36" i="3"/>
  <c r="V10" i="3"/>
  <c r="W10" i="3"/>
  <c r="S52" i="3"/>
  <c r="U56" i="3"/>
  <c r="H56" i="3"/>
  <c r="I56" i="3"/>
  <c r="J56" i="3"/>
  <c r="K56" i="3"/>
  <c r="S56" i="3"/>
  <c r="I54" i="2"/>
  <c r="S11" i="2"/>
  <c r="K18" i="2"/>
  <c r="S20" i="2"/>
  <c r="G26" i="2"/>
  <c r="G28" i="2"/>
  <c r="AA28" i="2"/>
  <c r="Q32" i="2"/>
  <c r="I33" i="2"/>
  <c r="M33" i="2"/>
  <c r="Q33" i="2"/>
  <c r="I34" i="2"/>
  <c r="M34" i="2"/>
  <c r="Q34" i="2"/>
  <c r="I35" i="2"/>
  <c r="M35" i="2"/>
  <c r="Q35" i="2"/>
  <c r="I36" i="2"/>
  <c r="M36" i="2"/>
  <c r="Q36" i="2"/>
  <c r="I37" i="2"/>
  <c r="M37" i="2"/>
  <c r="Q37" i="2"/>
  <c r="I38" i="2"/>
  <c r="Q38" i="2"/>
  <c r="E39" i="2"/>
  <c r="I39" i="2"/>
  <c r="Q39" i="2"/>
  <c r="I40" i="2"/>
  <c r="Q40" i="2"/>
  <c r="E41" i="2"/>
  <c r="I41" i="2"/>
  <c r="Q41" i="2"/>
  <c r="G43" i="2"/>
  <c r="AA43" i="2"/>
  <c r="G44" i="2"/>
  <c r="O44" i="2"/>
  <c r="G45" i="2"/>
  <c r="AA45" i="2"/>
  <c r="G46" i="2"/>
  <c r="O46" i="2"/>
  <c r="O47" i="2"/>
  <c r="Q50" i="2"/>
  <c r="G47" i="2"/>
  <c r="E50" i="2"/>
  <c r="AK11" i="4"/>
  <c r="F52" i="3"/>
  <c r="G10" i="3"/>
  <c r="B10" i="3"/>
  <c r="C10" i="3"/>
  <c r="D52" i="3"/>
  <c r="N52" i="2"/>
  <c r="O52" i="2"/>
  <c r="O57" i="3"/>
  <c r="AJ19" i="4"/>
  <c r="AK19" i="4"/>
  <c r="AK29" i="4"/>
  <c r="AL29" i="4"/>
  <c r="AM29" i="4"/>
  <c r="AJ6" i="4"/>
  <c r="AK6" i="4"/>
  <c r="AK7" i="4"/>
  <c r="AL7" i="4"/>
  <c r="Z52" i="3"/>
  <c r="X52" i="3"/>
  <c r="B46" i="3"/>
  <c r="C46" i="3"/>
  <c r="C121" i="3"/>
  <c r="L52" i="3"/>
  <c r="F42" i="2"/>
  <c r="G42" i="2"/>
  <c r="L52" i="2"/>
  <c r="M52" i="2"/>
  <c r="X52" i="2"/>
  <c r="Y52" i="2"/>
  <c r="B53" i="3"/>
  <c r="C53" i="3"/>
  <c r="I46" i="3"/>
  <c r="H42" i="2"/>
  <c r="B42" i="2"/>
  <c r="Q10" i="3"/>
  <c r="P52" i="3"/>
  <c r="AF17" i="4"/>
  <c r="AG17" i="4"/>
  <c r="AG3" i="4"/>
  <c r="V52" i="3"/>
  <c r="N52" i="3"/>
  <c r="C39" i="3"/>
  <c r="C45" i="3"/>
  <c r="C30" i="3"/>
  <c r="C69" i="3"/>
  <c r="C85" i="3"/>
  <c r="C105" i="3"/>
  <c r="G11" i="2"/>
  <c r="K25" i="2"/>
  <c r="K28" i="2"/>
  <c r="S30" i="2"/>
  <c r="Y33" i="2"/>
  <c r="Y34" i="2"/>
  <c r="Y35" i="2"/>
  <c r="Y36" i="2"/>
  <c r="Y37" i="2"/>
  <c r="Y38" i="2"/>
  <c r="Y39" i="2"/>
  <c r="Y40" i="2"/>
  <c r="C11" i="3"/>
  <c r="C13" i="3"/>
  <c r="C70" i="3"/>
  <c r="C86" i="3"/>
  <c r="C106" i="3"/>
  <c r="AL19" i="4"/>
  <c r="Y41" i="2"/>
  <c r="S42" i="2"/>
  <c r="S43" i="2"/>
  <c r="K44" i="2"/>
  <c r="S44" i="2"/>
  <c r="K45" i="2"/>
  <c r="S45" i="2"/>
  <c r="K46" i="2"/>
  <c r="S46" i="2"/>
  <c r="K47" i="2"/>
  <c r="S47" i="2"/>
  <c r="Y50" i="2"/>
  <c r="AL9" i="4"/>
  <c r="AH48" i="4"/>
  <c r="AI48" i="4"/>
  <c r="AI9" i="4"/>
  <c r="AE17" i="4"/>
  <c r="C48" i="4"/>
  <c r="AM53" i="4"/>
  <c r="AN53" i="4"/>
  <c r="AM55" i="4"/>
  <c r="AN55" i="4"/>
  <c r="AM49" i="4"/>
  <c r="AN49" i="4"/>
  <c r="AM52" i="4"/>
  <c r="AN52" i="4"/>
  <c r="AM33" i="4"/>
  <c r="AM34" i="4"/>
  <c r="AM4" i="4"/>
  <c r="AN4" i="4"/>
  <c r="AM10" i="4"/>
  <c r="AK14" i="4"/>
  <c r="AM24" i="4"/>
  <c r="AN24" i="4"/>
  <c r="AN25" i="4"/>
  <c r="AN28" i="4"/>
  <c r="AN29" i="4"/>
  <c r="AN30" i="4"/>
  <c r="AN19" i="4"/>
  <c r="AO19" i="4"/>
  <c r="AM28" i="4"/>
  <c r="AM40" i="4"/>
  <c r="AN40" i="4"/>
  <c r="AM43" i="4"/>
  <c r="AL42" i="4"/>
  <c r="AM42" i="4"/>
  <c r="AP20" i="4"/>
  <c r="AM2" i="4"/>
  <c r="AO33" i="4"/>
  <c r="AP21" i="4"/>
  <c r="AM13" i="4"/>
  <c r="AN13" i="4"/>
  <c r="AO35" i="4"/>
  <c r="AP35" i="4"/>
  <c r="AM37" i="4"/>
  <c r="AM31" i="4"/>
  <c r="AM41" i="4"/>
  <c r="AN41" i="4"/>
  <c r="AK38" i="4"/>
  <c r="AM12" i="4"/>
  <c r="AN12" i="4"/>
  <c r="AO12" i="4"/>
  <c r="AM15" i="4"/>
  <c r="AN15" i="4"/>
  <c r="AL14" i="4"/>
  <c r="AM14" i="4"/>
  <c r="AP33" i="4"/>
  <c r="AM26" i="4"/>
  <c r="AM30" i="4"/>
  <c r="AO30" i="4"/>
  <c r="AK42" i="4"/>
  <c r="AM45" i="4"/>
  <c r="AN45" i="4"/>
  <c r="AP45" i="4"/>
  <c r="AP22" i="4"/>
  <c r="AM21" i="4"/>
  <c r="AM5" i="4"/>
  <c r="AM11" i="4"/>
  <c r="AN11" i="4"/>
  <c r="AN9" i="4"/>
  <c r="AM16" i="4"/>
  <c r="AN16" i="4"/>
  <c r="AN14" i="4"/>
  <c r="AM35" i="4"/>
  <c r="AP37" i="4"/>
  <c r="AR37" i="4"/>
  <c r="AM25" i="4"/>
  <c r="AO25" i="4"/>
  <c r="AO29" i="4"/>
  <c r="AM39" i="4"/>
  <c r="AN39" i="4"/>
  <c r="AO39" i="4"/>
  <c r="AM44" i="4"/>
  <c r="AN44" i="4"/>
  <c r="AO44" i="4"/>
  <c r="AM46" i="4"/>
  <c r="AN46" i="4"/>
  <c r="AO46" i="4"/>
  <c r="AL38" i="4"/>
  <c r="E18" i="4"/>
  <c r="K18" i="4"/>
  <c r="AA3" i="4"/>
  <c r="Z17" i="4"/>
  <c r="AA17" i="4"/>
  <c r="S3" i="4"/>
  <c r="R17" i="4"/>
  <c r="S17" i="4"/>
  <c r="U3" i="4"/>
  <c r="T17" i="4"/>
  <c r="U17" i="4"/>
  <c r="AA18" i="4"/>
  <c r="W18" i="4"/>
  <c r="S18" i="4"/>
  <c r="O18" i="4"/>
  <c r="F18" i="4"/>
  <c r="G3" i="4"/>
  <c r="F17" i="4"/>
  <c r="I3" i="4"/>
  <c r="H17" i="4"/>
  <c r="I17" i="4"/>
  <c r="Y3" i="4"/>
  <c r="X17" i="4"/>
  <c r="Y17" i="4"/>
  <c r="K3" i="4"/>
  <c r="J17" i="4"/>
  <c r="K17" i="4"/>
  <c r="M3" i="4"/>
  <c r="L17" i="4"/>
  <c r="M17" i="4"/>
  <c r="W3" i="4"/>
  <c r="V17" i="4"/>
  <c r="V8" i="2"/>
  <c r="O3" i="4"/>
  <c r="N17" i="4"/>
  <c r="O17" i="4"/>
  <c r="Q3" i="4"/>
  <c r="P17" i="4"/>
  <c r="P47" i="4"/>
  <c r="P56" i="4"/>
  <c r="Q56" i="4"/>
  <c r="Y18" i="4"/>
  <c r="X47" i="4"/>
  <c r="X56" i="4"/>
  <c r="Y56" i="4"/>
  <c r="U18" i="4"/>
  <c r="Q18" i="4"/>
  <c r="L18" i="4"/>
  <c r="H18" i="4"/>
  <c r="H47" i="4"/>
  <c r="B3" i="4"/>
  <c r="C3" i="4"/>
  <c r="E3" i="4"/>
  <c r="AA42" i="2"/>
  <c r="K7" i="2"/>
  <c r="AA24" i="2"/>
  <c r="Y49" i="2"/>
  <c r="AA52" i="2"/>
  <c r="C42" i="4"/>
  <c r="C51" i="4"/>
  <c r="K42" i="2"/>
  <c r="Z8" i="2"/>
  <c r="AA8" i="2"/>
  <c r="D32" i="2"/>
  <c r="E32" i="2"/>
  <c r="B38" i="4"/>
  <c r="C38" i="4"/>
  <c r="AA5" i="2"/>
  <c r="O9" i="2"/>
  <c r="Y11" i="2"/>
  <c r="M13" i="2"/>
  <c r="E15" i="2"/>
  <c r="Q16" i="2"/>
  <c r="I18" i="2"/>
  <c r="Y19" i="2"/>
  <c r="E22" i="2"/>
  <c r="I22" i="2"/>
  <c r="M22" i="2"/>
  <c r="Q22" i="2"/>
  <c r="Y22" i="2"/>
  <c r="Q7" i="2"/>
  <c r="E23" i="2"/>
  <c r="Q25" i="2"/>
  <c r="M26" i="2"/>
  <c r="I27" i="2"/>
  <c r="E28" i="2"/>
  <c r="Y28" i="2"/>
  <c r="Q29" i="2"/>
  <c r="M30" i="2"/>
  <c r="I31" i="2"/>
  <c r="K34" i="2"/>
  <c r="S41" i="2"/>
  <c r="C11" i="4"/>
  <c r="C8" i="4"/>
  <c r="C41" i="4"/>
  <c r="S50" i="2"/>
  <c r="E10" i="2"/>
  <c r="K23" i="2"/>
  <c r="W32" i="2"/>
  <c r="C6" i="4"/>
  <c r="I46" i="2"/>
  <c r="M7" i="2"/>
  <c r="C16" i="4"/>
  <c r="W18" i="2"/>
  <c r="W38" i="2"/>
  <c r="H32" i="2"/>
  <c r="I32" i="2"/>
  <c r="B43" i="2"/>
  <c r="B45" i="2"/>
  <c r="B54" i="2"/>
  <c r="B52" i="2"/>
  <c r="G23" i="2"/>
  <c r="I10" i="2"/>
  <c r="S24" i="2"/>
  <c r="Y24" i="2"/>
  <c r="K53" i="2"/>
  <c r="S49" i="2"/>
  <c r="O49" i="2"/>
  <c r="O7" i="2"/>
  <c r="L32" i="2"/>
  <c r="M32" i="2"/>
  <c r="E43" i="2"/>
  <c r="G25" i="2"/>
  <c r="B40" i="2"/>
  <c r="K55" i="2"/>
  <c r="K49" i="2"/>
  <c r="S39" i="2"/>
  <c r="O27" i="2"/>
  <c r="G13" i="2"/>
  <c r="G55" i="2"/>
  <c r="S31" i="2"/>
  <c r="S29" i="2"/>
  <c r="Y23" i="2"/>
  <c r="G53" i="2"/>
  <c r="S26" i="2"/>
  <c r="S35" i="2"/>
  <c r="Y46" i="2"/>
  <c r="Y4" i="2"/>
  <c r="S4" i="2"/>
  <c r="O31" i="2"/>
  <c r="O35" i="2"/>
  <c r="Y55" i="2"/>
  <c r="S37" i="2"/>
  <c r="G54" i="2"/>
  <c r="Y7" i="2"/>
  <c r="K37" i="2"/>
  <c r="G50" i="2"/>
  <c r="G52" i="2"/>
  <c r="I7" i="2"/>
  <c r="I47" i="2"/>
  <c r="I4" i="2"/>
  <c r="E44" i="2"/>
  <c r="I52" i="2"/>
  <c r="W24" i="2"/>
  <c r="U55" i="2"/>
  <c r="M5" i="2"/>
  <c r="B34" i="2"/>
  <c r="Q49" i="2"/>
  <c r="S7" i="2"/>
  <c r="E5" i="2"/>
  <c r="I5" i="2"/>
  <c r="Q5" i="2"/>
  <c r="Y5" i="2"/>
  <c r="E6" i="2"/>
  <c r="I6" i="2"/>
  <c r="M6" i="2"/>
  <c r="Q6" i="2"/>
  <c r="Y6" i="2"/>
  <c r="E9" i="2"/>
  <c r="I9" i="2"/>
  <c r="M9" i="2"/>
  <c r="Q9" i="2"/>
  <c r="Y9" i="2"/>
  <c r="S10" i="2"/>
  <c r="K11" i="2"/>
  <c r="O11" i="2"/>
  <c r="AA11" i="2"/>
  <c r="G12" i="2"/>
  <c r="K12" i="2"/>
  <c r="O12" i="2"/>
  <c r="S12" i="2"/>
  <c r="AA12" i="2"/>
  <c r="K13" i="2"/>
  <c r="O13" i="2"/>
  <c r="S13" i="2"/>
  <c r="AA13" i="2"/>
  <c r="G14" i="2"/>
  <c r="K14" i="2"/>
  <c r="O14" i="2"/>
  <c r="S14" i="2"/>
  <c r="AA14" i="2"/>
  <c r="G15" i="2"/>
  <c r="K15" i="2"/>
  <c r="O15" i="2"/>
  <c r="S15" i="2"/>
  <c r="AA15" i="2"/>
  <c r="G16" i="2"/>
  <c r="K16" i="2"/>
  <c r="O16" i="2"/>
  <c r="S16" i="2"/>
  <c r="AA16" i="2"/>
  <c r="G17" i="2"/>
  <c r="K17" i="2"/>
  <c r="O17" i="2"/>
  <c r="S17" i="2"/>
  <c r="AA17" i="2"/>
  <c r="O18" i="2"/>
  <c r="S18" i="2"/>
  <c r="AA18" i="2"/>
  <c r="G19" i="2"/>
  <c r="K19" i="2"/>
  <c r="O19" i="2"/>
  <c r="S19" i="2"/>
  <c r="AA19" i="2"/>
  <c r="G20" i="2"/>
  <c r="K20" i="2"/>
  <c r="O20" i="2"/>
  <c r="AA20" i="2"/>
  <c r="G22" i="2"/>
  <c r="O22" i="2"/>
  <c r="G7" i="2"/>
  <c r="I23" i="2"/>
  <c r="Q23" i="2"/>
  <c r="Q24" i="2"/>
  <c r="O25" i="2"/>
  <c r="S25" i="2"/>
  <c r="AA25" i="2"/>
  <c r="K26" i="2"/>
  <c r="O26" i="2"/>
  <c r="AA26" i="2"/>
  <c r="G27" i="2"/>
  <c r="K27" i="2"/>
  <c r="S27" i="2"/>
  <c r="AA27" i="2"/>
  <c r="O28" i="2"/>
  <c r="S28" i="2"/>
  <c r="G29" i="2"/>
  <c r="K29" i="2"/>
  <c r="AA29" i="2"/>
  <c r="G30" i="2"/>
  <c r="K30" i="2"/>
  <c r="O30" i="2"/>
  <c r="AA30" i="2"/>
  <c r="G31" i="2"/>
  <c r="K31" i="2"/>
  <c r="AA31" i="2"/>
  <c r="O32" i="2"/>
  <c r="S32" i="2"/>
  <c r="K33" i="2"/>
  <c r="O33" i="2"/>
  <c r="S33" i="2"/>
  <c r="AA33" i="2"/>
  <c r="O34" i="2"/>
  <c r="S34" i="2"/>
  <c r="AA34" i="2"/>
  <c r="AA35" i="2"/>
  <c r="O36" i="2"/>
  <c r="AA36" i="2"/>
  <c r="O37" i="2"/>
  <c r="AA37" i="2"/>
  <c r="O38" i="2"/>
  <c r="S38" i="2"/>
  <c r="AA38" i="2"/>
  <c r="AA39" i="2"/>
  <c r="U42" i="2"/>
  <c r="U36" i="2"/>
  <c r="U23" i="2"/>
  <c r="U50" i="2"/>
  <c r="W20" i="2"/>
  <c r="W35" i="2"/>
  <c r="W31" i="2"/>
  <c r="U7" i="2"/>
  <c r="U12" i="2"/>
  <c r="U37" i="2"/>
  <c r="U40" i="2"/>
  <c r="U35" i="2"/>
  <c r="U33" i="2"/>
  <c r="U4" i="2"/>
  <c r="U54" i="2"/>
  <c r="U31" i="2"/>
  <c r="G34" i="2"/>
  <c r="K36" i="2"/>
  <c r="G38" i="2"/>
  <c r="G39" i="2"/>
  <c r="K39" i="2"/>
  <c r="O39" i="2"/>
  <c r="G40" i="2"/>
  <c r="K40" i="2"/>
  <c r="AA40" i="2"/>
  <c r="G41" i="2"/>
  <c r="K41" i="2"/>
  <c r="O41" i="2"/>
  <c r="AA41" i="2"/>
  <c r="Q42" i="2"/>
  <c r="I43" i="2"/>
  <c r="Q43" i="2"/>
  <c r="Y43" i="2"/>
  <c r="Q44" i="2"/>
  <c r="Y44" i="2"/>
  <c r="Q45" i="2"/>
  <c r="Y45" i="2"/>
  <c r="Q46" i="2"/>
  <c r="Q47" i="2"/>
  <c r="O50" i="2"/>
  <c r="J52" i="2"/>
  <c r="K52" i="2"/>
  <c r="C5" i="4"/>
  <c r="C15" i="4"/>
  <c r="C19" i="4"/>
  <c r="U22" i="2"/>
  <c r="C10" i="4"/>
  <c r="C9" i="4"/>
  <c r="I44" i="2"/>
  <c r="E45" i="2"/>
  <c r="E46" i="2"/>
  <c r="O53" i="2"/>
  <c r="S53" i="2"/>
  <c r="O54" i="2"/>
  <c r="S54" i="2"/>
  <c r="AA54" i="2"/>
  <c r="W50" i="2"/>
  <c r="W36" i="2"/>
  <c r="O55" i="2"/>
  <c r="S55" i="2"/>
  <c r="W14" i="2"/>
  <c r="W15" i="2"/>
  <c r="W16" i="2"/>
  <c r="W23" i="2"/>
  <c r="B26" i="2"/>
  <c r="W28" i="2"/>
  <c r="B33" i="2"/>
  <c r="W33" i="2"/>
  <c r="B36" i="2"/>
  <c r="W40" i="2"/>
  <c r="U44" i="2"/>
  <c r="U45" i="2"/>
  <c r="B47" i="2"/>
  <c r="B53" i="2"/>
  <c r="M55" i="2"/>
  <c r="W55" i="2"/>
  <c r="E52" i="2"/>
  <c r="W42" i="2"/>
  <c r="B46" i="2"/>
  <c r="B31" i="2"/>
  <c r="B30" i="2"/>
  <c r="W5" i="2"/>
  <c r="W47" i="2"/>
  <c r="B49" i="2"/>
  <c r="W46" i="2"/>
  <c r="W4" i="2"/>
  <c r="W45" i="2"/>
  <c r="E47" i="2"/>
  <c r="AA55" i="2"/>
  <c r="K54" i="2"/>
  <c r="E38" i="4"/>
  <c r="W27" i="2"/>
  <c r="W13" i="2"/>
  <c r="W7" i="2"/>
  <c r="U24" i="2"/>
  <c r="U9" i="2"/>
  <c r="B12" i="2"/>
  <c r="W12" i="2"/>
  <c r="B13" i="2"/>
  <c r="E53" i="2"/>
  <c r="E54" i="2"/>
  <c r="E55" i="2"/>
  <c r="C14" i="4"/>
  <c r="E17" i="4"/>
  <c r="W52" i="2"/>
  <c r="W30" i="2"/>
  <c r="W26" i="2"/>
  <c r="W39" i="2"/>
  <c r="W19" i="2"/>
  <c r="W44" i="2"/>
  <c r="W53" i="2"/>
  <c r="W22" i="2"/>
  <c r="W37" i="2"/>
  <c r="W43" i="2"/>
  <c r="W54" i="2"/>
  <c r="B14" i="2"/>
  <c r="W29" i="2"/>
  <c r="B16" i="2"/>
  <c r="W41" i="2"/>
  <c r="W34" i="2"/>
  <c r="U5" i="2"/>
  <c r="U16" i="2"/>
  <c r="U18" i="2"/>
  <c r="U19" i="2"/>
  <c r="U26" i="2"/>
  <c r="U38" i="2"/>
  <c r="U39" i="2"/>
  <c r="U41" i="2"/>
  <c r="B44" i="2"/>
  <c r="U52" i="2"/>
  <c r="U53" i="2"/>
  <c r="B50" i="2"/>
  <c r="B37" i="2"/>
  <c r="B35" i="2"/>
  <c r="B28" i="2"/>
  <c r="B25" i="2"/>
  <c r="B9" i="2"/>
  <c r="B11" i="2"/>
  <c r="B20" i="2"/>
  <c r="B22" i="2"/>
  <c r="B27" i="2"/>
  <c r="B55" i="2"/>
  <c r="B4" i="2"/>
  <c r="C35" i="2"/>
  <c r="B15" i="2"/>
  <c r="C15" i="2"/>
  <c r="B38" i="2"/>
  <c r="C38" i="2"/>
  <c r="U30" i="2"/>
  <c r="U32" i="2"/>
  <c r="U46" i="2"/>
  <c r="U13" i="2"/>
  <c r="B41" i="2"/>
  <c r="U29" i="2"/>
  <c r="U28" i="2"/>
  <c r="U14" i="2"/>
  <c r="U6" i="2"/>
  <c r="U34" i="2"/>
  <c r="B39" i="2"/>
  <c r="U27" i="2"/>
  <c r="U47" i="2"/>
  <c r="U43" i="2"/>
  <c r="M43" i="2"/>
  <c r="M44" i="2"/>
  <c r="M46" i="2"/>
  <c r="M47" i="2"/>
  <c r="K50" i="2"/>
  <c r="AA49" i="2"/>
  <c r="AA50" i="2"/>
  <c r="AA53" i="2"/>
  <c r="Q54" i="2"/>
  <c r="Q55" i="2"/>
  <c r="M38" i="2"/>
  <c r="M39" i="2"/>
  <c r="M40" i="2"/>
  <c r="M41" i="2"/>
  <c r="M45" i="2"/>
  <c r="M50" i="2"/>
  <c r="K43" i="2"/>
  <c r="J32" i="2"/>
  <c r="B32" i="2"/>
  <c r="C32" i="2"/>
  <c r="K38" i="4"/>
  <c r="I45" i="2"/>
  <c r="I50" i="2"/>
  <c r="G18" i="2"/>
  <c r="G36" i="2"/>
  <c r="G37" i="2"/>
  <c r="C30" i="4"/>
  <c r="C31" i="4"/>
  <c r="C21" i="4"/>
  <c r="C4" i="4"/>
  <c r="C49" i="4"/>
  <c r="C54" i="4"/>
  <c r="C52" i="4"/>
  <c r="C7" i="4"/>
  <c r="C40" i="4"/>
  <c r="C44" i="4"/>
  <c r="C39" i="4"/>
  <c r="C46" i="4"/>
  <c r="C36" i="4"/>
  <c r="C12" i="4"/>
  <c r="C34" i="4"/>
  <c r="C25" i="4"/>
  <c r="C24" i="4"/>
  <c r="C27" i="4"/>
  <c r="C28" i="4"/>
  <c r="C53" i="4"/>
  <c r="C45" i="4"/>
  <c r="C43" i="4"/>
  <c r="C37" i="4"/>
  <c r="C33" i="4"/>
  <c r="C55" i="4"/>
  <c r="C26" i="4"/>
  <c r="C22" i="4"/>
  <c r="C2" i="4"/>
  <c r="G38" i="4"/>
  <c r="C29" i="4"/>
  <c r="C13" i="4"/>
  <c r="C20" i="4"/>
  <c r="W6" i="2"/>
  <c r="D8" i="2"/>
  <c r="E8" i="2"/>
  <c r="AA10" i="2"/>
  <c r="I55" i="2"/>
  <c r="AA23" i="2"/>
  <c r="M23" i="2"/>
  <c r="M4" i="2"/>
  <c r="I49" i="2"/>
  <c r="M49" i="2"/>
  <c r="G49" i="2"/>
  <c r="Y42" i="2"/>
  <c r="L8" i="2"/>
  <c r="M8" i="2"/>
  <c r="T8" i="2"/>
  <c r="U8" i="2"/>
  <c r="T47" i="4"/>
  <c r="V56" i="3"/>
  <c r="W56" i="3"/>
  <c r="W52" i="3"/>
  <c r="E52" i="3"/>
  <c r="B52" i="3"/>
  <c r="C52" i="3"/>
  <c r="D56" i="3"/>
  <c r="AM7" i="4"/>
  <c r="Y52" i="3"/>
  <c r="X56" i="3"/>
  <c r="Y56" i="3"/>
  <c r="Z47" i="4"/>
  <c r="Z56" i="4"/>
  <c r="AA56" i="4"/>
  <c r="N56" i="3"/>
  <c r="O56" i="3"/>
  <c r="O52" i="3"/>
  <c r="Q52" i="3"/>
  <c r="P56" i="3"/>
  <c r="Q56" i="3"/>
  <c r="L56" i="3"/>
  <c r="M56" i="3"/>
  <c r="M52" i="3"/>
  <c r="Z56" i="3"/>
  <c r="AA56" i="3"/>
  <c r="AA52" i="3"/>
  <c r="G52" i="3"/>
  <c r="F56" i="3"/>
  <c r="G56" i="3"/>
  <c r="R47" i="4"/>
  <c r="H8" i="2"/>
  <c r="I8" i="2"/>
  <c r="J8" i="2"/>
  <c r="K8" i="2"/>
  <c r="AK9" i="4"/>
  <c r="AO49" i="4"/>
  <c r="AP49" i="4"/>
  <c r="AQ49" i="4"/>
  <c r="AO55" i="4"/>
  <c r="AP55" i="4"/>
  <c r="AR55" i="4"/>
  <c r="AO53" i="4"/>
  <c r="AP53" i="4"/>
  <c r="AQ53" i="4"/>
  <c r="AO52" i="4"/>
  <c r="AP52" i="4"/>
  <c r="AM19" i="4"/>
  <c r="AO37" i="4"/>
  <c r="AO22" i="4"/>
  <c r="AP46" i="4"/>
  <c r="AP44" i="4"/>
  <c r="AP29" i="4"/>
  <c r="AQ29" i="4"/>
  <c r="AP25" i="4"/>
  <c r="AR22" i="4"/>
  <c r="AO45" i="4"/>
  <c r="AP30" i="4"/>
  <c r="AO26" i="4"/>
  <c r="AO15" i="4"/>
  <c r="AP15" i="4"/>
  <c r="AO14" i="4"/>
  <c r="AO41" i="4"/>
  <c r="AP41" i="4"/>
  <c r="AR41" i="4"/>
  <c r="AS41" i="4"/>
  <c r="AO31" i="4"/>
  <c r="AO7" i="4"/>
  <c r="AP7" i="4"/>
  <c r="AR21" i="4"/>
  <c r="AO2" i="4"/>
  <c r="AO20" i="4"/>
  <c r="AO43" i="4"/>
  <c r="AN42" i="4"/>
  <c r="AO40" i="4"/>
  <c r="AP40" i="4"/>
  <c r="AO28" i="4"/>
  <c r="AP28" i="4"/>
  <c r="AO24" i="4"/>
  <c r="AP24" i="4"/>
  <c r="AR24" i="4"/>
  <c r="AS24" i="4"/>
  <c r="AO10" i="4"/>
  <c r="AP10" i="4"/>
  <c r="AO4" i="4"/>
  <c r="AP4" i="4"/>
  <c r="AR4" i="4"/>
  <c r="AT4" i="4"/>
  <c r="AM38" i="4"/>
  <c r="AP39" i="4"/>
  <c r="AQ39" i="4"/>
  <c r="AP16" i="4"/>
  <c r="AP11" i="4"/>
  <c r="AQ11" i="4"/>
  <c r="AO5" i="4"/>
  <c r="AR33" i="4"/>
  <c r="AR35" i="4"/>
  <c r="AT35" i="4"/>
  <c r="AO13" i="4"/>
  <c r="AP13" i="4"/>
  <c r="AQ13" i="4"/>
  <c r="AO21" i="4"/>
  <c r="AQ20" i="4"/>
  <c r="AO34" i="4"/>
  <c r="I18" i="4"/>
  <c r="Q47" i="4"/>
  <c r="Q17" i="4"/>
  <c r="P8" i="2"/>
  <c r="Q8" i="2"/>
  <c r="W17" i="4"/>
  <c r="W8" i="2"/>
  <c r="X8" i="2"/>
  <c r="Y8" i="2"/>
  <c r="G17" i="4"/>
  <c r="F8" i="2"/>
  <c r="G8" i="2"/>
  <c r="G18" i="4"/>
  <c r="F47" i="4"/>
  <c r="F56" i="4"/>
  <c r="B17" i="4"/>
  <c r="C17" i="4"/>
  <c r="N8" i="2"/>
  <c r="O8" i="2"/>
  <c r="M18" i="4"/>
  <c r="L47" i="4"/>
  <c r="L56" i="4"/>
  <c r="M56" i="4"/>
  <c r="N47" i="4"/>
  <c r="J47" i="4"/>
  <c r="X48" i="2"/>
  <c r="Y48" i="2"/>
  <c r="E47" i="4"/>
  <c r="F48" i="2"/>
  <c r="G48" i="2"/>
  <c r="Z48" i="2"/>
  <c r="AA48" i="2"/>
  <c r="AA47" i="4"/>
  <c r="AP19" i="4"/>
  <c r="AQ19" i="4"/>
  <c r="E56" i="3"/>
  <c r="B56" i="3"/>
  <c r="C56" i="3"/>
  <c r="N48" i="2"/>
  <c r="O48" i="2"/>
  <c r="H48" i="2"/>
  <c r="I48" i="2"/>
  <c r="AM9" i="4"/>
  <c r="J56" i="4"/>
  <c r="K56" i="4"/>
  <c r="AQ21" i="4"/>
  <c r="AQ55" i="4"/>
  <c r="AR52" i="4"/>
  <c r="AR49" i="4"/>
  <c r="AQ35" i="4"/>
  <c r="AQ33" i="4"/>
  <c r="AQ34" i="4"/>
  <c r="AR13" i="4"/>
  <c r="AT13" i="4"/>
  <c r="AU13" i="4"/>
  <c r="AQ5" i="4"/>
  <c r="AR11" i="4"/>
  <c r="AR39" i="4"/>
  <c r="AS39" i="4"/>
  <c r="AQ24" i="4"/>
  <c r="AQ43" i="4"/>
  <c r="AQ2" i="4"/>
  <c r="AR15" i="4"/>
  <c r="AT15" i="4"/>
  <c r="AQ26" i="4"/>
  <c r="AT22" i="4"/>
  <c r="AQ37" i="4"/>
  <c r="AT33" i="4"/>
  <c r="AQ4" i="4"/>
  <c r="AO42" i="4"/>
  <c r="AQ7" i="4"/>
  <c r="AR7" i="4"/>
  <c r="AQ31" i="4"/>
  <c r="AQ41" i="4"/>
  <c r="AQ22" i="4"/>
  <c r="AT37" i="4"/>
  <c r="AR29" i="4"/>
  <c r="AS29" i="4"/>
  <c r="J48" i="2"/>
  <c r="K48" i="2"/>
  <c r="K47" i="4"/>
  <c r="G47" i="4"/>
  <c r="M47" i="4"/>
  <c r="L48" i="2"/>
  <c r="M48" i="2"/>
  <c r="X51" i="2"/>
  <c r="Y51" i="2"/>
  <c r="Z51" i="2"/>
  <c r="AA51" i="2"/>
  <c r="P51" i="2"/>
  <c r="Q51" i="2"/>
  <c r="AO9" i="4"/>
  <c r="AS22" i="4"/>
  <c r="AS52" i="4"/>
  <c r="AT52" i="4"/>
  <c r="AS55" i="4"/>
  <c r="AT55" i="4"/>
  <c r="AT29" i="4"/>
  <c r="AU29" i="4"/>
  <c r="AV37" i="4"/>
  <c r="AS31" i="4"/>
  <c r="AS27" i="4"/>
  <c r="AS7" i="4"/>
  <c r="AS15" i="4"/>
  <c r="AS2" i="4"/>
  <c r="AU37" i="4"/>
  <c r="AS43" i="4"/>
  <c r="AT24" i="4"/>
  <c r="AT39" i="4"/>
  <c r="AS11" i="4"/>
  <c r="AT11" i="4"/>
  <c r="AV11" i="4"/>
  <c r="AS20" i="4"/>
  <c r="AS37" i="4"/>
  <c r="AT41" i="4"/>
  <c r="AS34" i="4"/>
  <c r="AS4" i="4"/>
  <c r="AS33" i="4"/>
  <c r="AU22" i="4"/>
  <c r="AV22" i="4"/>
  <c r="AS26" i="4"/>
  <c r="AS21" i="4"/>
  <c r="AS35" i="4"/>
  <c r="AS5" i="4"/>
  <c r="AS13" i="4"/>
  <c r="L51" i="2"/>
  <c r="M51" i="2"/>
  <c r="J51" i="2"/>
  <c r="K51" i="2"/>
  <c r="AU52" i="4"/>
  <c r="AV52" i="4"/>
  <c r="AU20" i="4"/>
  <c r="AV13" i="4"/>
  <c r="AU5" i="4"/>
  <c r="AX22" i="4"/>
  <c r="AU11" i="4"/>
  <c r="AU43" i="4"/>
  <c r="AU26" i="4"/>
  <c r="AU4" i="4"/>
  <c r="AV4" i="4"/>
  <c r="AX4" i="4"/>
  <c r="AZ4" i="4"/>
  <c r="BA4" i="4"/>
  <c r="AU41" i="4"/>
  <c r="AV41" i="4"/>
  <c r="AU39" i="4"/>
  <c r="AV39" i="4"/>
  <c r="AU24" i="4"/>
  <c r="AV24" i="4"/>
  <c r="AU2" i="4"/>
  <c r="AU15" i="4"/>
  <c r="AV15" i="4"/>
  <c r="AU34" i="4"/>
  <c r="AU27" i="4"/>
  <c r="AU31" i="4"/>
  <c r="AX37" i="4"/>
  <c r="AV29" i="4"/>
  <c r="AX29" i="4"/>
  <c r="D21" i="2"/>
  <c r="F21" i="2"/>
  <c r="B21" i="2"/>
  <c r="C21" i="2"/>
  <c r="AW52" i="4"/>
  <c r="AX52" i="4"/>
  <c r="AW37" i="4"/>
  <c r="AZ37" i="4"/>
  <c r="BA37" i="4"/>
  <c r="AW31" i="4"/>
  <c r="AW27" i="4"/>
  <c r="AW15" i="4"/>
  <c r="AX15" i="4"/>
  <c r="AW2" i="4"/>
  <c r="AW4" i="4"/>
  <c r="AW26" i="4"/>
  <c r="AB34" i="4"/>
  <c r="AW22" i="4"/>
  <c r="AX13" i="4"/>
  <c r="AY13" i="4"/>
  <c r="AW24" i="4"/>
  <c r="AX24" i="4"/>
  <c r="AW39" i="4"/>
  <c r="AX39" i="4"/>
  <c r="AY39" i="4"/>
  <c r="AX41" i="4"/>
  <c r="AY41" i="4"/>
  <c r="AW34" i="4"/>
  <c r="AW43" i="4"/>
  <c r="AW11" i="4"/>
  <c r="AX11" i="4"/>
  <c r="AZ22" i="4"/>
  <c r="AW20" i="4"/>
  <c r="AW5" i="4"/>
  <c r="E35" i="4"/>
  <c r="D24" i="2"/>
  <c r="E24" i="2"/>
  <c r="G35" i="4"/>
  <c r="F24" i="2"/>
  <c r="G24" i="2"/>
  <c r="H24" i="2"/>
  <c r="I24" i="2"/>
  <c r="I35" i="4"/>
  <c r="K35" i="4"/>
  <c r="J24" i="2"/>
  <c r="K24" i="2"/>
  <c r="M35" i="4"/>
  <c r="L24" i="2"/>
  <c r="M24" i="2"/>
  <c r="AB20" i="4"/>
  <c r="AY34" i="4"/>
  <c r="AY52" i="4"/>
  <c r="AZ52" i="4"/>
  <c r="BA52" i="4"/>
  <c r="AY22" i="4"/>
  <c r="AY20" i="4"/>
  <c r="AZ24" i="4"/>
  <c r="BA24" i="4"/>
  <c r="AY4" i="4"/>
  <c r="AY27" i="4"/>
  <c r="AY5" i="4"/>
  <c r="AY11" i="4"/>
  <c r="AZ11" i="4"/>
  <c r="AB11" i="4"/>
  <c r="AY43" i="4"/>
  <c r="AZ41" i="4"/>
  <c r="AY26" i="4"/>
  <c r="AY2" i="4"/>
  <c r="AY15" i="4"/>
  <c r="AZ15" i="4"/>
  <c r="AY31" i="4"/>
  <c r="AB31" i="4"/>
  <c r="AY29" i="4"/>
  <c r="C35" i="4"/>
  <c r="AB52" i="4"/>
  <c r="BA2" i="4"/>
  <c r="AB2" i="4"/>
  <c r="AC52" i="4"/>
  <c r="BA20" i="4"/>
  <c r="BA5" i="4"/>
  <c r="BA27" i="4"/>
  <c r="AB27" i="4"/>
  <c r="AB5" i="4"/>
  <c r="BA29" i="4"/>
  <c r="BA31" i="4"/>
  <c r="BA26" i="4"/>
  <c r="AB26" i="4"/>
  <c r="BA41" i="4"/>
  <c r="BA43" i="4"/>
  <c r="AB43" i="4"/>
  <c r="AC43" i="4"/>
  <c r="BA11" i="4"/>
  <c r="AB4" i="4"/>
  <c r="AC4" i="4"/>
  <c r="BA34" i="4"/>
  <c r="AB29" i="4"/>
  <c r="AC5" i="4"/>
  <c r="AC29" i="4"/>
  <c r="AC11" i="4"/>
  <c r="AC2" i="4"/>
  <c r="AC20" i="4"/>
  <c r="AC34" i="4"/>
  <c r="AJ36" i="4"/>
  <c r="AH32" i="4"/>
  <c r="AI36" i="4"/>
  <c r="AD18" i="4"/>
  <c r="AG36" i="4"/>
  <c r="AU35" i="4"/>
  <c r="AV35" i="4"/>
  <c r="AJ3" i="4"/>
  <c r="AJ17" i="4"/>
  <c r="BA15" i="4"/>
  <c r="AB15" i="4"/>
  <c r="AC15" i="4"/>
  <c r="AB22" i="4"/>
  <c r="AC22" i="4"/>
  <c r="BA22" i="4"/>
  <c r="AT49" i="4"/>
  <c r="AS49" i="4"/>
  <c r="T48" i="2"/>
  <c r="U48" i="2"/>
  <c r="U47" i="4"/>
  <c r="T56" i="4"/>
  <c r="C42" i="2"/>
  <c r="C33" i="2"/>
  <c r="C26" i="2"/>
  <c r="C14" i="2"/>
  <c r="C22" i="2"/>
  <c r="C45" i="2"/>
  <c r="C47" i="2"/>
  <c r="C5" i="2"/>
  <c r="C30" i="2"/>
  <c r="C50" i="2"/>
  <c r="C25" i="2"/>
  <c r="C36" i="2"/>
  <c r="C4" i="2"/>
  <c r="C46" i="2"/>
  <c r="C16" i="2"/>
  <c r="C39" i="2"/>
  <c r="C54" i="2"/>
  <c r="C41" i="2"/>
  <c r="C43" i="2"/>
  <c r="C52" i="2"/>
  <c r="C53" i="2"/>
  <c r="AY24" i="4"/>
  <c r="AB24" i="4"/>
  <c r="AC24" i="4"/>
  <c r="AU55" i="4"/>
  <c r="AV55" i="4"/>
  <c r="AT7" i="4"/>
  <c r="AQ46" i="4"/>
  <c r="AP38" i="4"/>
  <c r="AQ38" i="4"/>
  <c r="AR46" i="4"/>
  <c r="C27" i="2"/>
  <c r="AZ13" i="4"/>
  <c r="BA13" i="4"/>
  <c r="AZ39" i="4"/>
  <c r="AW29" i="4"/>
  <c r="AB37" i="4"/>
  <c r="AC37" i="4"/>
  <c r="AY37" i="4"/>
  <c r="AU33" i="4"/>
  <c r="AW41" i="4"/>
  <c r="AB41" i="4"/>
  <c r="AC41" i="4"/>
  <c r="AW13" i="4"/>
  <c r="AB13" i="4"/>
  <c r="AC13" i="4"/>
  <c r="AX35" i="4"/>
  <c r="AW35" i="4"/>
  <c r="AV33" i="4"/>
  <c r="C20" i="2"/>
  <c r="C13" i="2"/>
  <c r="C19" i="2"/>
  <c r="N56" i="4"/>
  <c r="O47" i="4"/>
  <c r="G56" i="4"/>
  <c r="F51" i="2"/>
  <c r="G51" i="2"/>
  <c r="AR16" i="4"/>
  <c r="AQ16" i="4"/>
  <c r="AR10" i="4"/>
  <c r="AQ10" i="4"/>
  <c r="AR28" i="4"/>
  <c r="AQ28" i="4"/>
  <c r="AR40" i="4"/>
  <c r="AQ40" i="4"/>
  <c r="AT21" i="4"/>
  <c r="AQ15" i="4"/>
  <c r="AP14" i="4"/>
  <c r="AR30" i="4"/>
  <c r="AQ30" i="4"/>
  <c r="AR25" i="4"/>
  <c r="AQ25" i="4"/>
  <c r="AQ44" i="4"/>
  <c r="AR44" i="4"/>
  <c r="R56" i="4"/>
  <c r="R48" i="2"/>
  <c r="S48" i="2"/>
  <c r="S47" i="4"/>
  <c r="C9" i="2"/>
  <c r="C28" i="2"/>
  <c r="C37" i="2"/>
  <c r="C44" i="2"/>
  <c r="C34" i="2"/>
  <c r="D56" i="4"/>
  <c r="D48" i="2"/>
  <c r="E48" i="2"/>
  <c r="AR23" i="4"/>
  <c r="AT23" i="4"/>
  <c r="AV23" i="4"/>
  <c r="AX23" i="4"/>
  <c r="AZ23" i="4"/>
  <c r="AQ52" i="4"/>
  <c r="C49" i="2"/>
  <c r="C31" i="2"/>
  <c r="H56" i="4"/>
  <c r="I47" i="4"/>
  <c r="P48" i="2"/>
  <c r="Q48" i="2"/>
  <c r="B18" i="4"/>
  <c r="C18" i="4"/>
  <c r="V47" i="4"/>
  <c r="Y47" i="4"/>
  <c r="AO11" i="4"/>
  <c r="AO16" i="4"/>
  <c r="AN38" i="4"/>
  <c r="R8" i="2"/>
  <c r="S8" i="2"/>
  <c r="C55" i="2"/>
  <c r="C11" i="2"/>
  <c r="B10" i="2"/>
  <c r="C10" i="2"/>
  <c r="C12" i="2"/>
  <c r="B23" i="2"/>
  <c r="B18" i="2"/>
  <c r="C18" i="2"/>
  <c r="C40" i="2"/>
  <c r="E19" i="2"/>
  <c r="G5" i="2"/>
  <c r="AJ32" i="4"/>
  <c r="AK35" i="4"/>
  <c r="B32" i="4"/>
  <c r="C32" i="4"/>
  <c r="AE8" i="4"/>
  <c r="AE15" i="4"/>
  <c r="AE20" i="4"/>
  <c r="AE27" i="4"/>
  <c r="AE29" i="4"/>
  <c r="AE31" i="4"/>
  <c r="AE55" i="4"/>
  <c r="K32" i="2"/>
  <c r="I42" i="2"/>
  <c r="B7" i="2"/>
  <c r="C7" i="2"/>
  <c r="B6" i="2"/>
  <c r="C6" i="2"/>
  <c r="B17" i="2"/>
  <c r="C17" i="2"/>
  <c r="B29" i="2"/>
  <c r="C29" i="2"/>
  <c r="E4" i="2"/>
  <c r="E33" i="2"/>
  <c r="E34" i="2"/>
  <c r="E35" i="2"/>
  <c r="E36" i="2"/>
  <c r="E37" i="2"/>
  <c r="E38" i="2"/>
  <c r="E40" i="2"/>
  <c r="E42" i="2"/>
  <c r="AA4" i="2"/>
  <c r="AA44" i="2"/>
  <c r="AA46" i="2"/>
  <c r="AA47" i="2"/>
  <c r="AA32" i="2"/>
  <c r="O4" i="2"/>
  <c r="O29" i="2"/>
  <c r="O42" i="2"/>
  <c r="O43" i="2"/>
  <c r="O45" i="2"/>
  <c r="AL36" i="4"/>
  <c r="AK36" i="4"/>
  <c r="AE18" i="4"/>
  <c r="AD47" i="4"/>
  <c r="AI32" i="4"/>
  <c r="AH18" i="4"/>
  <c r="E56" i="4"/>
  <c r="D51" i="2"/>
  <c r="S56" i="4"/>
  <c r="R51" i="2"/>
  <c r="S51" i="2"/>
  <c r="AQ14" i="4"/>
  <c r="AR19" i="4"/>
  <c r="AT16" i="4"/>
  <c r="AR14" i="4"/>
  <c r="AS14" i="4"/>
  <c r="AS16" i="4"/>
  <c r="O56" i="4"/>
  <c r="N51" i="2"/>
  <c r="O51" i="2"/>
  <c r="AW55" i="4"/>
  <c r="AX55" i="4"/>
  <c r="U56" i="4"/>
  <c r="T51" i="2"/>
  <c r="U51" i="2"/>
  <c r="AU49" i="4"/>
  <c r="AV49" i="4"/>
  <c r="AK32" i="4"/>
  <c r="AJ18" i="4"/>
  <c r="AK18" i="4"/>
  <c r="B8" i="2"/>
  <c r="C8" i="2"/>
  <c r="AO38" i="4"/>
  <c r="V48" i="2"/>
  <c r="W48" i="2"/>
  <c r="W47" i="4"/>
  <c r="V56" i="4"/>
  <c r="B47" i="4"/>
  <c r="C47" i="4"/>
  <c r="H51" i="2"/>
  <c r="I51" i="2"/>
  <c r="I56" i="4"/>
  <c r="AB23" i="4"/>
  <c r="AS44" i="4"/>
  <c r="AT44" i="4"/>
  <c r="AT25" i="4"/>
  <c r="AS25" i="4"/>
  <c r="AT30" i="4"/>
  <c r="AS30" i="4"/>
  <c r="AV21" i="4"/>
  <c r="AT28" i="4"/>
  <c r="AT19" i="4"/>
  <c r="AU21" i="4"/>
  <c r="AS40" i="4"/>
  <c r="AT40" i="4"/>
  <c r="AS28" i="4"/>
  <c r="AS10" i="4"/>
  <c r="AT10" i="4"/>
  <c r="AW33" i="4"/>
  <c r="AX33" i="4"/>
  <c r="AZ35" i="4"/>
  <c r="BA35" i="4"/>
  <c r="AY35" i="4"/>
  <c r="BA39" i="4"/>
  <c r="AB39" i="4"/>
  <c r="AC39" i="4"/>
  <c r="AS46" i="4"/>
  <c r="AR38" i="4"/>
  <c r="AS38" i="4"/>
  <c r="AT46" i="4"/>
  <c r="AV7" i="4"/>
  <c r="AU7" i="4"/>
  <c r="AI18" i="4"/>
  <c r="AD56" i="4"/>
  <c r="AE56" i="4"/>
  <c r="AE47" i="4"/>
  <c r="AN36" i="4"/>
  <c r="AL32" i="4"/>
  <c r="AM36" i="4"/>
  <c r="AB35" i="4"/>
  <c r="AC35" i="4"/>
  <c r="AX7" i="4"/>
  <c r="AW7" i="4"/>
  <c r="AU46" i="4"/>
  <c r="AT38" i="4"/>
  <c r="AU38" i="4"/>
  <c r="AV46" i="4"/>
  <c r="AZ33" i="4"/>
  <c r="AY33" i="4"/>
  <c r="AU19" i="4"/>
  <c r="AX21" i="4"/>
  <c r="AW21" i="4"/>
  <c r="AU30" i="4"/>
  <c r="AV30" i="4"/>
  <c r="AU44" i="4"/>
  <c r="AV44" i="4"/>
  <c r="AY55" i="4"/>
  <c r="AZ55" i="4"/>
  <c r="AS19" i="4"/>
  <c r="E51" i="2"/>
  <c r="AV10" i="4"/>
  <c r="AU10" i="4"/>
  <c r="AV28" i="4"/>
  <c r="AU28" i="4"/>
  <c r="AU40" i="4"/>
  <c r="AV40" i="4"/>
  <c r="AV25" i="4"/>
  <c r="AU25" i="4"/>
  <c r="W56" i="4"/>
  <c r="V51" i="2"/>
  <c r="W51" i="2"/>
  <c r="AW49" i="4"/>
  <c r="AX49" i="4"/>
  <c r="AU16" i="4"/>
  <c r="AV16" i="4"/>
  <c r="AT14" i="4"/>
  <c r="AU14" i="4"/>
  <c r="B56" i="4"/>
  <c r="C56" i="4"/>
  <c r="AM32" i="4"/>
  <c r="AL18" i="4"/>
  <c r="AN32" i="4"/>
  <c r="AP36" i="4"/>
  <c r="AO36" i="4"/>
  <c r="AZ49" i="4"/>
  <c r="AY49" i="4"/>
  <c r="AX25" i="4"/>
  <c r="AW25" i="4"/>
  <c r="AX28" i="4"/>
  <c r="AW28" i="4"/>
  <c r="AX10" i="4"/>
  <c r="AW10" i="4"/>
  <c r="B51" i="2"/>
  <c r="C51" i="2"/>
  <c r="AX30" i="4"/>
  <c r="AW30" i="4"/>
  <c r="AX19" i="4"/>
  <c r="AZ21" i="4"/>
  <c r="AY21" i="4"/>
  <c r="BA33" i="4"/>
  <c r="AX16" i="4"/>
  <c r="AV14" i="4"/>
  <c r="AW14" i="4"/>
  <c r="AW16" i="4"/>
  <c r="AB49" i="4"/>
  <c r="AC49" i="4"/>
  <c r="AX40" i="4"/>
  <c r="AW40" i="4"/>
  <c r="BA55" i="4"/>
  <c r="AB55" i="4"/>
  <c r="AC55" i="4"/>
  <c r="AX44" i="4"/>
  <c r="AW44" i="4"/>
  <c r="AV19" i="4"/>
  <c r="AB33" i="4"/>
  <c r="AC33" i="4"/>
  <c r="AW46" i="4"/>
  <c r="AV38" i="4"/>
  <c r="AX46" i="4"/>
  <c r="AZ7" i="4"/>
  <c r="AY7" i="4"/>
  <c r="AR36" i="4"/>
  <c r="AQ36" i="4"/>
  <c r="AP32" i="4"/>
  <c r="AM18" i="4"/>
  <c r="AO32" i="4"/>
  <c r="AN18" i="4"/>
  <c r="AO18" i="4"/>
  <c r="BA7" i="4"/>
  <c r="AB7" i="4"/>
  <c r="AC7" i="4"/>
  <c r="AY46" i="4"/>
  <c r="AX38" i="4"/>
  <c r="AY38" i="4"/>
  <c r="AZ46" i="4"/>
  <c r="AB46" i="4"/>
  <c r="AC46" i="4"/>
  <c r="AY44" i="4"/>
  <c r="AZ44" i="4"/>
  <c r="AY40" i="4"/>
  <c r="AZ40" i="4"/>
  <c r="AY19" i="4"/>
  <c r="AW38" i="4"/>
  <c r="AB44" i="4"/>
  <c r="AC44" i="4"/>
  <c r="AZ16" i="4"/>
  <c r="AX14" i="4"/>
  <c r="AY16" i="4"/>
  <c r="BA21" i="4"/>
  <c r="AB21" i="4"/>
  <c r="AC21" i="4"/>
  <c r="AZ30" i="4"/>
  <c r="AY30" i="4"/>
  <c r="AY25" i="4"/>
  <c r="AZ25" i="4"/>
  <c r="AZ28" i="4"/>
  <c r="AZ19" i="4"/>
  <c r="AW19" i="4"/>
  <c r="AZ10" i="4"/>
  <c r="AY10" i="4"/>
  <c r="AY28" i="4"/>
  <c r="BA49" i="4"/>
  <c r="AQ32" i="4"/>
  <c r="AT36" i="4"/>
  <c r="AS36" i="4"/>
  <c r="AR32" i="4"/>
  <c r="BA19" i="4"/>
  <c r="AB19" i="4"/>
  <c r="AC19" i="4"/>
  <c r="BA28" i="4"/>
  <c r="AB28" i="4"/>
  <c r="AC28" i="4"/>
  <c r="BA10" i="4"/>
  <c r="AB10" i="4"/>
  <c r="AC10" i="4"/>
  <c r="BA16" i="4"/>
  <c r="AZ14" i="4"/>
  <c r="BA14" i="4"/>
  <c r="AB16" i="4"/>
  <c r="AC16" i="4"/>
  <c r="BA44" i="4"/>
  <c r="BA25" i="4"/>
  <c r="AB25" i="4"/>
  <c r="AC25" i="4"/>
  <c r="BA30" i="4"/>
  <c r="AB30" i="4"/>
  <c r="AC30" i="4"/>
  <c r="AY14" i="4"/>
  <c r="BA40" i="4"/>
  <c r="AB40" i="4"/>
  <c r="AC40" i="4"/>
  <c r="BA46" i="4"/>
  <c r="AZ38" i="4"/>
  <c r="AS32" i="4"/>
  <c r="AU36" i="4"/>
  <c r="AV36" i="4"/>
  <c r="AT32" i="4"/>
  <c r="AB14" i="4"/>
  <c r="AC14" i="4"/>
  <c r="BA38" i="4"/>
  <c r="AB38" i="4"/>
  <c r="AC38" i="4"/>
  <c r="AV32" i="4"/>
  <c r="AW36" i="4"/>
  <c r="AX36" i="4"/>
  <c r="AU32" i="4"/>
  <c r="AX32" i="4"/>
  <c r="AZ36" i="4"/>
  <c r="AY36" i="4"/>
  <c r="AB36" i="4"/>
  <c r="AC36" i="4"/>
  <c r="AW32" i="4"/>
  <c r="AY32" i="4"/>
  <c r="BA36" i="4"/>
  <c r="AZ32" i="4"/>
  <c r="BA32" i="4"/>
  <c r="AB32" i="4"/>
  <c r="AC32" i="4"/>
  <c r="B24" i="2"/>
  <c r="C24" i="2"/>
  <c r="W11" i="2"/>
  <c r="U10" i="2"/>
  <c r="U11" i="2"/>
  <c r="U15" i="2"/>
  <c r="U17" i="2"/>
  <c r="U20" i="2"/>
  <c r="AC26" i="4"/>
  <c r="AC27" i="4"/>
  <c r="AC31" i="4"/>
  <c r="AR53" i="4"/>
  <c r="AR45" i="4"/>
  <c r="AS45" i="4"/>
  <c r="AQ45" i="4"/>
  <c r="AP42" i="4"/>
  <c r="AJ54" i="4"/>
  <c r="AL6" i="4"/>
  <c r="AN8" i="4"/>
  <c r="AM8" i="4"/>
  <c r="AP12" i="4"/>
  <c r="AI6" i="4"/>
  <c r="AH3" i="4"/>
  <c r="AP8" i="4"/>
  <c r="AF47" i="4"/>
  <c r="AK54" i="4"/>
  <c r="AK17" i="4"/>
  <c r="AJ47" i="4"/>
  <c r="AK3" i="4"/>
  <c r="AP9" i="4"/>
  <c r="C23" i="2"/>
  <c r="B48" i="2"/>
  <c r="C48" i="2"/>
  <c r="AT53" i="4"/>
  <c r="AS53" i="4"/>
  <c r="AP18" i="4"/>
  <c r="AQ18" i="4"/>
  <c r="AQ42" i="4"/>
  <c r="AT45" i="4"/>
  <c r="AR42" i="4"/>
  <c r="AL54" i="4"/>
  <c r="AJ51" i="4"/>
  <c r="AN6" i="4"/>
  <c r="AO8" i="4"/>
  <c r="AL3" i="4"/>
  <c r="AM6" i="4"/>
  <c r="AQ12" i="4"/>
  <c r="AR12" i="4"/>
  <c r="AR8" i="4"/>
  <c r="AQ8" i="4"/>
  <c r="AP6" i="4"/>
  <c r="AI3" i="4"/>
  <c r="AH17" i="4"/>
  <c r="AG47" i="4"/>
  <c r="AF56" i="4"/>
  <c r="AG56" i="4"/>
  <c r="AK47" i="4"/>
  <c r="AQ9" i="4"/>
  <c r="AP3" i="4"/>
  <c r="AU53" i="4"/>
  <c r="AV53" i="4"/>
  <c r="AU45" i="4"/>
  <c r="AT42" i="4"/>
  <c r="AV45" i="4"/>
  <c r="AS42" i="4"/>
  <c r="AR18" i="4"/>
  <c r="AS18" i="4"/>
  <c r="AJ48" i="4"/>
  <c r="AK51" i="4"/>
  <c r="AL51" i="4"/>
  <c r="AN54" i="4"/>
  <c r="AM54" i="4"/>
  <c r="AL17" i="4"/>
  <c r="AM3" i="4"/>
  <c r="AN3" i="4"/>
  <c r="AO6" i="4"/>
  <c r="AS12" i="4"/>
  <c r="AT12" i="4"/>
  <c r="AR9" i="4"/>
  <c r="AS9" i="4"/>
  <c r="AI17" i="4"/>
  <c r="AH47" i="4"/>
  <c r="AQ6" i="4"/>
  <c r="AT8" i="4"/>
  <c r="AS8" i="4"/>
  <c r="AR6" i="4"/>
  <c r="AP17" i="4"/>
  <c r="AQ3" i="4"/>
  <c r="AW53" i="4"/>
  <c r="AX53" i="4"/>
  <c r="AU42" i="4"/>
  <c r="AT18" i="4"/>
  <c r="AU18" i="4"/>
  <c r="AW45" i="4"/>
  <c r="AX45" i="4"/>
  <c r="AV42" i="4"/>
  <c r="AM51" i="4"/>
  <c r="AL48" i="4"/>
  <c r="AM48" i="4"/>
  <c r="AK48" i="4"/>
  <c r="AJ56" i="4"/>
  <c r="AK56" i="4"/>
  <c r="AN51" i="4"/>
  <c r="AO54" i="4"/>
  <c r="AP54" i="4"/>
  <c r="AL47" i="4"/>
  <c r="AM17" i="4"/>
  <c r="AN17" i="4"/>
  <c r="AO3" i="4"/>
  <c r="AV12" i="4"/>
  <c r="AU12" i="4"/>
  <c r="AT9" i="4"/>
  <c r="AU9" i="4"/>
  <c r="AI47" i="4"/>
  <c r="AH56" i="4"/>
  <c r="AI56" i="4"/>
  <c r="AS6" i="4"/>
  <c r="AR3" i="4"/>
  <c r="AV8" i="4"/>
  <c r="AU8" i="4"/>
  <c r="AT6" i="4"/>
  <c r="AQ17" i="4"/>
  <c r="AP47" i="4"/>
  <c r="AY53" i="4"/>
  <c r="AZ53" i="4"/>
  <c r="AY45" i="4"/>
  <c r="AX42" i="4"/>
  <c r="AZ45" i="4"/>
  <c r="AB45" i="4"/>
  <c r="AC45" i="4"/>
  <c r="AW42" i="4"/>
  <c r="AV18" i="4"/>
  <c r="AW18" i="4"/>
  <c r="AR54" i="4"/>
  <c r="AQ54" i="4"/>
  <c r="AP51" i="4"/>
  <c r="AO51" i="4"/>
  <c r="AN48" i="4"/>
  <c r="AO48" i="4"/>
  <c r="AO17" i="4"/>
  <c r="AN47" i="4"/>
  <c r="AM47" i="4"/>
  <c r="AL56" i="4"/>
  <c r="AM56" i="4"/>
  <c r="AX12" i="4"/>
  <c r="AW12" i="4"/>
  <c r="AV9" i="4"/>
  <c r="AU6" i="4"/>
  <c r="AT3" i="4"/>
  <c r="AX8" i="4"/>
  <c r="AW8" i="4"/>
  <c r="AV6" i="4"/>
  <c r="AS3" i="4"/>
  <c r="AR17" i="4"/>
  <c r="AQ47" i="4"/>
  <c r="BA53" i="4"/>
  <c r="AB53" i="4"/>
  <c r="AC53" i="4"/>
  <c r="AX18" i="4"/>
  <c r="AY18" i="4"/>
  <c r="AY42" i="4"/>
  <c r="BA45" i="4"/>
  <c r="AZ42" i="4"/>
  <c r="AQ51" i="4"/>
  <c r="AP48" i="4"/>
  <c r="AS54" i="4"/>
  <c r="AT54" i="4"/>
  <c r="AR51" i="4"/>
  <c r="AO47" i="4"/>
  <c r="AN56" i="4"/>
  <c r="AO56" i="4"/>
  <c r="AW9" i="4"/>
  <c r="AX9" i="4"/>
  <c r="AY9" i="4"/>
  <c r="AY12" i="4"/>
  <c r="AZ12" i="4"/>
  <c r="AS17" i="4"/>
  <c r="AR47" i="4"/>
  <c r="AS47" i="4"/>
  <c r="AW6" i="4"/>
  <c r="AV3" i="4"/>
  <c r="AY8" i="4"/>
  <c r="AZ8" i="4"/>
  <c r="AX6" i="4"/>
  <c r="AT17" i="4"/>
  <c r="AU3" i="4"/>
  <c r="AZ18" i="4"/>
  <c r="BA42" i="4"/>
  <c r="AB42" i="4"/>
  <c r="AC42" i="4"/>
  <c r="AS51" i="4"/>
  <c r="AR48" i="4"/>
  <c r="AT51" i="4"/>
  <c r="AV54" i="4"/>
  <c r="AU54" i="4"/>
  <c r="AQ48" i="4"/>
  <c r="AP56" i="4"/>
  <c r="AQ56" i="4"/>
  <c r="AZ9" i="4"/>
  <c r="BA9" i="4"/>
  <c r="BA12" i="4"/>
  <c r="AB12" i="4"/>
  <c r="AC12" i="4"/>
  <c r="AY6" i="4"/>
  <c r="AX3" i="4"/>
  <c r="AT47" i="4"/>
  <c r="AU17" i="4"/>
  <c r="BA8" i="4"/>
  <c r="AZ6" i="4"/>
  <c r="AB8" i="4"/>
  <c r="AC8" i="4"/>
  <c r="AV17" i="4"/>
  <c r="AW3" i="4"/>
  <c r="BA18" i="4"/>
  <c r="AB18" i="4"/>
  <c r="AC18" i="4"/>
  <c r="AT48" i="4"/>
  <c r="AU48" i="4"/>
  <c r="AU51" i="4"/>
  <c r="AV51" i="4"/>
  <c r="AX54" i="4"/>
  <c r="AW54" i="4"/>
  <c r="AR56" i="4"/>
  <c r="AS56" i="4"/>
  <c r="AS48" i="4"/>
  <c r="AB9" i="4"/>
  <c r="AC9" i="4"/>
  <c r="AU47" i="4"/>
  <c r="AY3" i="4"/>
  <c r="AX17" i="4"/>
  <c r="AV47" i="4"/>
  <c r="AW47" i="4"/>
  <c r="AW17" i="4"/>
  <c r="BA6" i="4"/>
  <c r="AZ3" i="4"/>
  <c r="AB6" i="4"/>
  <c r="AC6" i="4"/>
  <c r="AT56" i="4"/>
  <c r="AU56" i="4"/>
  <c r="AZ54" i="4"/>
  <c r="AX51" i="4"/>
  <c r="AY54" i="4"/>
  <c r="AW51" i="4"/>
  <c r="AV48" i="4"/>
  <c r="BA3" i="4"/>
  <c r="AZ17" i="4"/>
  <c r="AB3" i="4"/>
  <c r="AC3" i="4"/>
  <c r="AX47" i="4"/>
  <c r="AY47" i="4"/>
  <c r="AY17" i="4"/>
  <c r="AB17" i="4"/>
  <c r="AC17" i="4"/>
  <c r="AY51" i="4"/>
  <c r="AX48" i="4"/>
  <c r="AY48" i="4"/>
  <c r="AW48" i="4"/>
  <c r="AV56" i="4"/>
  <c r="AW56" i="4"/>
  <c r="AB54" i="4"/>
  <c r="AC54" i="4"/>
  <c r="BA54" i="4"/>
  <c r="AZ51" i="4"/>
  <c r="AX56" i="4"/>
  <c r="AY56" i="4"/>
  <c r="BA17" i="4"/>
  <c r="AZ47" i="4"/>
  <c r="AZ48" i="4"/>
  <c r="AZ56" i="4"/>
  <c r="AB51" i="4"/>
  <c r="AC51" i="4"/>
  <c r="BA51" i="4"/>
  <c r="BA47" i="4"/>
  <c r="AB47" i="4"/>
  <c r="AC47" i="4"/>
  <c r="BA56" i="4"/>
  <c r="AB56" i="4"/>
  <c r="AC56" i="4"/>
  <c r="AB48" i="4"/>
  <c r="AC48" i="4"/>
  <c r="BA48" i="4"/>
</calcChain>
</file>

<file path=xl/comments1.xml><?xml version="1.0" encoding="utf-8"?>
<comments xmlns="http://schemas.openxmlformats.org/spreadsheetml/2006/main">
  <authors>
    <author/>
    <author>rogeria</author>
    <author>hp</author>
    <author>PC</author>
    <author>THAIS</author>
  </authors>
  <commentList>
    <comment ref="L2" authorId="0" shapeId="0">
      <text>
        <r>
          <rPr>
            <sz val="10"/>
            <rFont val="Arial"/>
          </rPr>
          <t>Fechamento em 30/05 203k</t>
        </r>
      </text>
    </comment>
    <comment ref="AF5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ACORDO PROPAPER 30.000,00</t>
        </r>
      </text>
    </comment>
    <comment ref="R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DSL</t>
        </r>
      </text>
    </comment>
    <comment ref="V7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X7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DSL</t>
        </r>
      </text>
    </comment>
    <comment ref="L10" authorId="0" shapeId="0">
      <text>
        <r>
          <rPr>
            <sz val="10"/>
            <rFont val="Arial"/>
          </rPr>
          <t>Estoque em liquidação</t>
        </r>
      </text>
    </comment>
    <comment ref="N10" authorId="0" shapeId="0">
      <text>
        <r>
          <rPr>
            <sz val="10"/>
            <rFont val="Arial"/>
          </rPr>
          <t>Estoque em liquidação.Pago comissões de junho e premiação de maio</t>
        </r>
      </text>
    </comment>
    <comment ref="P10" authorId="0" shapeId="0">
      <text>
        <r>
          <rPr>
            <sz val="10"/>
            <rFont val="Arial"/>
          </rPr>
          <t>Estoque em liquidação</t>
        </r>
      </text>
    </comment>
    <comment ref="R10" authorId="0" shapeId="0">
      <text>
        <r>
          <rPr>
            <sz val="10"/>
            <rFont val="Arial"/>
          </rPr>
          <t>Estoque em liquidação</t>
        </r>
      </text>
    </comment>
    <comment ref="R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</t>
        </r>
      </text>
    </comment>
    <comment ref="V12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VIVO</t>
        </r>
      </text>
    </comment>
    <comment ref="AF12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CHIP VIVO
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FITAS ADESIVAS MANUTENÇÃO COMODATO + COMBUSTIVEL PARA INSTALAÇÃO, VIAGEM RAFAELA</t>
        </r>
      </text>
    </comment>
    <comment ref="T13" authorId="2" shapeId="0">
      <text>
        <r>
          <rPr>
            <sz val="9"/>
            <color indexed="81"/>
            <rFont val="Tahoma"/>
            <family val="2"/>
          </rPr>
          <t xml:space="preserve">R$ 147,7 = MATERIAIS PARA INSTALAÇÃO DISPENSERES
R$ 527,95 = CARRO NOBERTO + VOLX + MOTO NOBERTO
</t>
        </r>
      </text>
    </comment>
    <comment ref="V13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GASOLINA, MATERIAIS P INSTALAÇÃO DISPENSERES, LANCHE TECNICO ADHETHEC, COCO BAMBU, VIAGEM RAFAELLA, BALAIO, TROCA DE OLEO CARRO NOBERTO ALINHAMENTO, PASTILHA, OLEO, VIAGEM RAFAELLA</t>
        </r>
      </text>
    </comment>
    <comment ref="AD13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 PILHA DISPENSERES 50,00 </t>
        </r>
      </text>
    </comment>
    <comment ref="A16" authorId="0" shapeId="0">
      <text>
        <r>
          <rPr>
            <sz val="10"/>
            <rFont val="Arial"/>
          </rPr>
          <t>(DAS + Bi-tributação)</t>
        </r>
      </text>
    </comment>
    <comment ref="T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PARCELAMETO</t>
        </r>
      </text>
    </comment>
    <comment ref="AD16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PARC DAS 3 PARC.</t>
        </r>
      </text>
    </comment>
    <comment ref="J21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NOBERTO</t>
        </r>
      </text>
    </comment>
    <comment ref="V22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X22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Z22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JOZIANE</t>
        </r>
      </text>
    </comment>
    <comment ref="V30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ADRIANO, JEISCIANO</t>
        </r>
      </text>
    </comment>
    <comment ref="X30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MARCOS, AUREA</t>
        </r>
      </text>
    </comment>
    <comment ref="Z30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DANIELLE</t>
        </r>
      </text>
    </comment>
    <comment ref="AD30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DIOVANNY 9748,60  RAFAELLA 9200,43
RODRIGO 35,97</t>
        </r>
      </text>
    </comment>
    <comment ref="R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REST. SELF. SERVICE, QUALICORPO, PLANO DE SAÚDE, HB 20 ETC, TRABALHISTA</t>
        </r>
      </text>
    </comment>
    <comment ref="T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TRABALHISTA, AC COELHO, SÓ REPAROS</t>
        </r>
      </text>
    </comment>
    <comment ref="V31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CARTAO CARREFOUR, FARMACIA, AC COELHO, HB20</t>
        </r>
      </text>
    </comment>
    <comment ref="AF31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ALIMENTAÇÃO, VIVO DENISE E OTAVIO, PASSAGEM AEREA</t>
        </r>
      </text>
    </comment>
    <comment ref="T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V33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T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OI, ANATEL</t>
        </r>
      </text>
    </comment>
    <comment ref="AD34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360,34   DEZEMBRO +245,02   NOVEMBRO</t>
        </r>
      </text>
    </comment>
    <comment ref="R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MANUTENÇÃO IMPRESSORA + ALUGUEL ESTABILIZADOR + 2 FONTES</t>
        </r>
      </text>
    </comment>
    <comment ref="T36" authorId="2" shapeId="0">
      <text>
        <r>
          <rPr>
            <b/>
            <sz val="9"/>
            <color indexed="81"/>
            <rFont val="Tahoma"/>
            <family val="2"/>
          </rPr>
          <t>hp:
PARC. NOTBOOK</t>
        </r>
      </text>
    </comment>
    <comment ref="X36" authorId="3" shapeId="0">
      <text>
        <r>
          <rPr>
            <b/>
            <sz val="9"/>
            <color indexed="81"/>
            <rFont val="Segoe UI"/>
            <family val="2"/>
          </rPr>
          <t>PC:NOTBOOK</t>
        </r>
      </text>
    </comment>
    <comment ref="R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MAXIMA    MANUTEN. + ACESSO SERVIDOR</t>
        </r>
      </text>
    </comment>
    <comment ref="T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PC SISTEMA</t>
        </r>
      </text>
    </comment>
    <comment ref="R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REGISTRO FOGAO + TAXA CORREIO + ANUDIDADE CRA   246,01
AGUA MINERAL</t>
        </r>
      </text>
    </comment>
    <comment ref="T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AGUA MINERAL, FESTA ANIVERSARIANTE, CONCERTO PORTÃO, TAPETE FRENTE</t>
        </r>
      </text>
    </comment>
    <comment ref="V38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AGUA MINERAl, CARRINHO DEPOSITO </t>
        </r>
      </text>
    </comment>
    <comment ref="T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PAPELARIA + CARTUCHOS</t>
        </r>
      </text>
    </comment>
    <comment ref="V40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CARTUCHOS, PAPEL, TONERS</t>
        </r>
      </text>
    </comment>
    <comment ref="AD40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CARTUCHOS 290,00
</t>
        </r>
      </text>
    </comment>
    <comment ref="AD41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CHIP VIVO</t>
        </r>
      </text>
    </comment>
    <comment ref="V43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RESSARCIMENTO IPTU</t>
        </r>
      </text>
    </comment>
    <comment ref="R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 FATURAS CEB</t>
        </r>
      </text>
    </comment>
    <comment ref="T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CEB</t>
        </r>
      </text>
    </comment>
    <comment ref="V45" authorId="4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QUITAÇAO MÊS ANTERIORES</t>
        </r>
      </text>
    </comment>
    <comment ref="AD45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CEB, AGUA MINERAL</t>
        </r>
      </text>
    </comment>
    <comment ref="AF45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CAESB
</t>
        </r>
      </text>
    </comment>
    <comment ref="X46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Z46" authorId="3" shapeId="0">
      <text>
        <r>
          <rPr>
            <b/>
            <sz val="9"/>
            <color indexed="81"/>
            <rFont val="Segoe UI"/>
            <family val="2"/>
          </rPr>
          <t>PC:</t>
        </r>
        <r>
          <rPr>
            <sz val="9"/>
            <color indexed="81"/>
            <rFont val="Segoe UI"/>
            <family val="2"/>
          </rPr>
          <t xml:space="preserve">
SANTANDER</t>
        </r>
      </text>
    </comment>
    <comment ref="P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R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T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V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X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Z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D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F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H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J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L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N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P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R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T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V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X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Z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BB</t>
        </r>
      </text>
    </comment>
    <comment ref="AD54" authorId="1" shapeId="0">
      <text>
        <r>
          <rPr>
            <b/>
            <sz val="9"/>
            <color indexed="81"/>
            <rFont val="Tahoma"/>
            <family val="2"/>
          </rPr>
          <t>rogeria:
IOF, TARIFAS, ALUGUEL MAQUINA CARTÃO  SANTANDER
ITAU  1437,89  ENCARGOS+IOF
BB  926,57  + ENCARGOS</t>
        </r>
      </text>
    </comment>
    <comment ref="C64" authorId="1" shapeId="0">
      <text>
        <r>
          <rPr>
            <b/>
            <sz val="9"/>
            <color indexed="81"/>
            <rFont val="Tahoma"/>
            <family val="2"/>
          </rPr>
          <t>rogeria:</t>
        </r>
        <r>
          <rPr>
            <sz val="9"/>
            <color indexed="81"/>
            <rFont val="Tahoma"/>
            <family val="2"/>
          </rPr>
          <t xml:space="preserve">
BOTAS, DETETIZAÇÃO, PAPELARIA</t>
        </r>
      </text>
    </comment>
  </commentList>
</comments>
</file>

<file path=xl/comments2.xml><?xml version="1.0" encoding="utf-8"?>
<comments xmlns="http://schemas.openxmlformats.org/spreadsheetml/2006/main">
  <authors>
    <author>PC</author>
    <author>hp</author>
    <author>Derlon.Aliendres</author>
    <author>THAIS</author>
    <author/>
  </authors>
  <commentList>
    <comment ref="Z8" authorId="0" shapeId="0">
      <text>
        <r>
          <rPr>
            <b/>
            <sz val="9"/>
            <color indexed="81"/>
            <rFont val="Segoe UI"/>
            <family val="2"/>
          </rPr>
          <t>PC:
FOLHA DEZEMBRO+ 13° SALARIO</t>
        </r>
      </text>
    </comment>
    <comment ref="R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Condominio Prime  688,95 +
</t>
        </r>
      </text>
    </comment>
    <comment ref="T13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AC COELHO, PIZZA</t>
        </r>
      </text>
    </comment>
    <comment ref="V13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AC COELHO, CRA, FLORICULTURA, ALIMENTAÇÃO</t>
        </r>
      </text>
    </comment>
    <comment ref="T14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FÉRIAS JÔ</t>
        </r>
      </text>
    </comment>
    <comment ref="V14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JUVENILDE</t>
        </r>
      </text>
    </comment>
    <comment ref="T17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RESCISÃO THAIS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FGTS ATRASADO 13815,00 + DO MÊS 23736,73</t>
        </r>
      </text>
    </comment>
    <comment ref="T24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HOST NET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NEXTEL</t>
        </r>
      </text>
    </comment>
    <comment ref="T26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VIVO</t>
        </r>
      </text>
    </comment>
    <comment ref="V26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NEXTEL, VIVO</t>
        </r>
      </text>
    </comment>
    <comment ref="T29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BOTAS, ELAINE UNIFORMES</t>
        </r>
      </text>
    </comment>
    <comment ref="R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BR OFFICE</t>
        </r>
      </text>
    </comment>
    <comment ref="T31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RELOGIO DE PONTO - DIGICARD</t>
        </r>
      </text>
    </comment>
    <comment ref="V31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CASA DAS FERRAMENTAS, TETO GALPÃO</t>
        </r>
      </text>
    </comment>
    <comment ref="R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CARTORIO</t>
        </r>
      </text>
    </comment>
    <comment ref="R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CLINICA AMIGO</t>
        </r>
      </text>
    </comment>
    <comment ref="R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SEM DESCRIÇÃO DE SERVIÇO  NF  147,00 + CASA DOS PARAFUSOS 93,81
</t>
        </r>
      </text>
    </comment>
    <comment ref="T36" authorId="2" shapeId="0">
      <text>
        <r>
          <rPr>
            <b/>
            <sz val="9"/>
            <color indexed="81"/>
            <rFont val="Tahoma"/>
            <family val="2"/>
          </rPr>
          <t>JACARÉ PARA CRACHÁ, COMERCIAL ALVORADA, CASA DAS FERRAMENTAS</t>
        </r>
      </text>
    </comment>
    <comment ref="V36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BOTAS, RESSARCIMENTO PORTÃO CONTRATO</t>
        </r>
      </text>
    </comment>
    <comment ref="T37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BR OFFICE</t>
        </r>
      </text>
    </comment>
    <comment ref="V37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BROFFICE</t>
        </r>
      </text>
    </comment>
    <comment ref="R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ADVOGADO</t>
        </r>
      </text>
    </comment>
    <comment ref="T40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GUSTAVO</t>
        </r>
      </text>
    </comment>
    <comment ref="V4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ACORDO ROSALINO, LAIANE, PGT ADV. GUSTAVO</t>
        </r>
      </text>
    </comment>
    <comment ref="AA42" authorId="4" shapeId="0">
      <text>
        <r>
          <rPr>
            <sz val="10"/>
            <rFont val="Arial"/>
          </rPr>
          <t>Inclui 400,00 a clinica de exames admissionais e demissionais</t>
        </r>
      </text>
    </comment>
    <comment ref="AC42" authorId="4" shapeId="0">
      <text>
        <r>
          <rPr>
            <sz val="10"/>
            <rFont val="Arial"/>
          </rPr>
          <t>Inclui 400,00 a clinica de exames admissionais e demissionais</t>
        </r>
      </text>
    </comment>
    <comment ref="T45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PAPELARIA</t>
        </r>
      </text>
    </comment>
    <comment ref="T48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GASOLINA CONTRATOS MOTOS</t>
        </r>
      </text>
    </comment>
    <comment ref="V48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MOTOS SUPERVISORES, CONTRATOS</t>
        </r>
      </text>
    </comment>
    <comment ref="A49" authorId="4" shapeId="0">
      <text>
        <r>
          <rPr>
            <sz val="10"/>
            <rFont val="Arial"/>
          </rPr>
          <t xml:space="preserve"> (gas. motos e veículos)</t>
        </r>
      </text>
    </comment>
    <comment ref="V50" authorId="3" shapeId="0">
      <text>
        <r>
          <rPr>
            <b/>
            <sz val="9"/>
            <color indexed="81"/>
            <rFont val="Tahoma"/>
            <family val="2"/>
          </rPr>
          <t>THAIS:</t>
        </r>
        <r>
          <rPr>
            <sz val="9"/>
            <color indexed="81"/>
            <rFont val="Tahoma"/>
            <family val="2"/>
          </rPr>
          <t xml:space="preserve">
KANGOO, REMEDO MOTO CONTRATO</t>
        </r>
      </text>
    </comment>
    <comment ref="T51" authorId="2" shapeId="0">
      <text>
        <r>
          <rPr>
            <b/>
            <sz val="9"/>
            <color indexed="81"/>
            <rFont val="Tahoma"/>
            <family val="2"/>
          </rPr>
          <t>Derlon.Aliendres:</t>
        </r>
        <r>
          <rPr>
            <sz val="9"/>
            <color indexed="81"/>
            <rFont val="Tahoma"/>
            <family val="2"/>
          </rPr>
          <t xml:space="preserve">
CONCERTO MOTO, CONCERTO VOLT</t>
        </r>
      </text>
    </comment>
    <comment ref="R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CSLL, PIS, COFINS</t>
        </r>
      </text>
    </comment>
    <comment ref="E104" authorId="4" shapeId="0">
      <text>
        <r>
          <rPr>
            <sz val="10"/>
            <rFont val="Arial"/>
          </rPr>
          <t>Inclui 400,00 a clinica de exames admissionais e demissionais</t>
        </r>
      </text>
    </comment>
    <comment ref="A111" authorId="4" shapeId="0">
      <text>
        <r>
          <rPr>
            <sz val="10"/>
            <rFont val="Arial"/>
          </rPr>
          <t xml:space="preserve"> (gas. motos e veículos)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rFont val="Arial"/>
          </rPr>
          <t>(DAS + Bi-tributação)</t>
        </r>
      </text>
    </comment>
    <comment ref="A45" authorId="0" shapeId="0">
      <text>
        <r>
          <rPr>
            <sz val="10"/>
            <rFont val="Arial"/>
          </rPr>
          <t xml:space="preserve"> (gas. motos e veículos)</t>
        </r>
      </text>
    </comment>
  </commentList>
</comments>
</file>

<file path=xl/sharedStrings.xml><?xml version="1.0" encoding="utf-8"?>
<sst xmlns="http://schemas.openxmlformats.org/spreadsheetml/2006/main" count="279" uniqueCount="201">
  <si>
    <t>Consolidado Volt + Volx (R$)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</si>
  <si>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</si>
  <si>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</si>
  <si>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</si>
  <si>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</si>
  <si>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</si>
  <si>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</si>
  <si>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</si>
  <si>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</si>
  <si>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</si>
  <si>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</si>
  <si>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</si>
  <si>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</si>
  <si>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Bruta</t>
  </si>
  <si>
    <t>Custos</t>
  </si>
  <si>
    <t>Comissões</t>
  </si>
  <si>
    <t>Impostos</t>
  </si>
  <si>
    <t>Receita Líquida</t>
  </si>
  <si>
    <t>Depesas de Marketing</t>
  </si>
  <si>
    <t>Pessoal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</si>
  <si>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</si>
  <si>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</si>
  <si>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</si>
  <si>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</si>
  <si>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</si>
  <si>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</si>
  <si>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</si>
  <si>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VA</t>
  </si>
  <si>
    <t>VT</t>
  </si>
  <si>
    <t>Taxa Odonto</t>
  </si>
  <si>
    <t>FGTS</t>
  </si>
  <si>
    <t>Parcelamento de Impostos</t>
  </si>
  <si>
    <t>INSS</t>
  </si>
  <si>
    <t>Tecnologia</t>
  </si>
  <si>
    <t>Telefonia Fixa</t>
  </si>
  <si>
    <t>Telefonia Móvel</t>
  </si>
  <si>
    <t>Internet</t>
  </si>
  <si>
    <t>Sistemas e Automações</t>
  </si>
  <si>
    <t>Correspondências</t>
  </si>
  <si>
    <t>Manutenção</t>
  </si>
  <si>
    <t>Licenças</t>
  </si>
  <si>
    <t>Despesas Gerais</t>
  </si>
  <si>
    <t>Aluguel Escritório</t>
  </si>
  <si>
    <t>Aluguel Estoque</t>
  </si>
  <si>
    <t>Contabilidade</t>
  </si>
  <si>
    <t>Jurídico</t>
  </si>
  <si>
    <t>Limpeza</t>
  </si>
  <si>
    <t>Terceiros</t>
  </si>
  <si>
    <t>Eletricidade</t>
  </si>
  <si>
    <t>Água e Gás</t>
  </si>
  <si>
    <t>Material de Consumo</t>
  </si>
  <si>
    <t>Logística</t>
  </si>
  <si>
    <t>Fretes</t>
  </si>
  <si>
    <t>Combustível</t>
  </si>
  <si>
    <t>Transportes</t>
  </si>
  <si>
    <t>Veículos</t>
  </si>
  <si>
    <t>Manutenção Veículos</t>
  </si>
  <si>
    <t>Lucro Operacional</t>
  </si>
  <si>
    <t>IRPJ</t>
  </si>
  <si>
    <t>Impostos atrasado</t>
  </si>
  <si>
    <t>Lucro Líquido</t>
  </si>
  <si>
    <t>Investimentos</t>
  </si>
  <si>
    <t>Aportes</t>
  </si>
  <si>
    <t>Empréstimos</t>
  </si>
  <si>
    <t>Inadimplência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</si>
  <si>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</si>
  <si>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</si>
  <si>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</si>
  <si>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</si>
  <si>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</si>
  <si>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</si>
  <si>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</si>
  <si>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</si>
  <si>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</si>
  <si>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</si>
  <si>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</si>
  <si>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</si>
  <si>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 Bruta</t>
  </si>
  <si>
    <t>Custos</t>
  </si>
  <si>
    <t>Comissões</t>
  </si>
  <si>
    <t>Impostos</t>
  </si>
  <si>
    <t>Receita Líquida</t>
  </si>
  <si>
    <t>Depesas de Marketing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</si>
  <si>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</si>
  <si>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</si>
  <si>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</si>
  <si>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</si>
  <si>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</si>
  <si>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</si>
  <si>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</si>
  <si>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Taxa Odonto</t>
  </si>
  <si>
    <t>FGTS</t>
  </si>
  <si>
    <t>Parcelamento de INSS</t>
  </si>
  <si>
    <t>INSS</t>
  </si>
  <si>
    <t>Tecnologia</t>
  </si>
  <si>
    <t>Telefonia Fixa</t>
  </si>
  <si>
    <t>Telefonia Móvel</t>
  </si>
  <si>
    <t>Internet</t>
  </si>
  <si>
    <t>Sistemas e Automações</t>
  </si>
  <si>
    <t>Correspondências</t>
  </si>
  <si>
    <t>Manutenção</t>
  </si>
  <si>
    <t>Licenças</t>
  </si>
  <si>
    <t>Despesas Gerais</t>
  </si>
  <si>
    <t>Aluguel Escritório</t>
  </si>
  <si>
    <t>Aluguel Estoque</t>
  </si>
  <si>
    <t>Contabilidade</t>
  </si>
  <si>
    <t>Jurídico</t>
  </si>
  <si>
    <t>Limpeza</t>
  </si>
  <si>
    <t>Terceiros</t>
  </si>
  <si>
    <t>Eletricidade</t>
  </si>
  <si>
    <t>Água e Gás</t>
  </si>
  <si>
    <t>Material de Consumo</t>
  </si>
  <si>
    <t>Logística</t>
  </si>
  <si>
    <t>Fretes</t>
  </si>
  <si>
    <t>Combustível</t>
  </si>
  <si>
    <t>Transportes</t>
  </si>
  <si>
    <t>Veículos</t>
  </si>
  <si>
    <t>Manutenção Veículos</t>
  </si>
  <si>
    <t>Lucro Operacional</t>
  </si>
  <si>
    <t>IRPJ</t>
  </si>
  <si>
    <t>Impostos atrasado</t>
  </si>
  <si>
    <t>Lucro Líquido</t>
  </si>
  <si>
    <t>Investimentos</t>
  </si>
  <si>
    <t>Aportes</t>
  </si>
  <si>
    <t>Empréstimos</t>
  </si>
  <si>
    <t>Inadimplência</t>
  </si>
  <si>
    <t>Volx (R$)</t>
  </si>
  <si>
    <t>Jan</t>
  </si>
  <si>
    <t>Abr</t>
  </si>
  <si>
    <t>Mai</t>
  </si>
  <si>
    <t>Jul</t>
  </si>
  <si>
    <t>Ago</t>
  </si>
  <si>
    <t>Set</t>
  </si>
  <si>
    <t>Out</t>
  </si>
  <si>
    <t>Nov</t>
  </si>
  <si>
    <t>Dez</t>
  </si>
  <si>
    <t>Salários</t>
  </si>
  <si>
    <t>Pro labore donos</t>
  </si>
  <si>
    <t>Férias</t>
  </si>
  <si>
    <t>13o. Salários</t>
  </si>
  <si>
    <t>Plano saúde</t>
  </si>
  <si>
    <t>Demissões</t>
  </si>
  <si>
    <t>Licenças</t>
  </si>
  <si>
    <t>VA</t>
  </si>
  <si>
    <t>VT</t>
  </si>
  <si>
    <t>FGTS</t>
  </si>
  <si>
    <t>INSS</t>
  </si>
  <si>
    <t>Telefonia Fixa</t>
  </si>
  <si>
    <t>Telefonia Móvel</t>
  </si>
  <si>
    <t>Internet</t>
  </si>
  <si>
    <t>Sistemas e Automações</t>
  </si>
  <si>
    <t>Despesas Gerais</t>
  </si>
  <si>
    <t>Contabilidade</t>
  </si>
  <si>
    <t>Eletricidade</t>
  </si>
  <si>
    <t>Água e Gás</t>
  </si>
  <si>
    <t>Material de Consumo</t>
  </si>
  <si>
    <t>IRPJ</t>
  </si>
  <si>
    <t>Inadimplência</t>
  </si>
  <si>
    <t>454.250</t>
  </si>
  <si>
    <t>430.325</t>
  </si>
  <si>
    <t>429.534</t>
  </si>
  <si>
    <t>439.419</t>
  </si>
  <si>
    <r>
      <t>Vol</t>
    </r>
    <r>
      <rPr>
        <b/>
        <sz val="10"/>
        <color indexed="8"/>
        <rFont val="Arial"/>
        <family val="2"/>
      </rPr>
      <t>t</t>
    </r>
    <r>
      <rPr>
        <b/>
        <sz val="10"/>
        <color indexed="8"/>
        <rFont val="Arial"/>
        <family val="2"/>
      </rPr>
      <t xml:space="preserve"> (R$)</t>
    </r>
  </si>
  <si>
    <t>Uniformes</t>
  </si>
  <si>
    <t>Taxas Cartoriais</t>
  </si>
  <si>
    <t>Medicina do Trabalho</t>
  </si>
  <si>
    <t>Parcelamento impostos atrasados</t>
  </si>
  <si>
    <t>Taxa de condominio</t>
  </si>
  <si>
    <t>Financiamento Kangoo</t>
  </si>
  <si>
    <t>Despesas com vendas</t>
  </si>
  <si>
    <t>Equipamentos informática</t>
  </si>
  <si>
    <t>IRRF Folha</t>
  </si>
  <si>
    <t>JAN. 2015</t>
  </si>
  <si>
    <t>Volt (R$)</t>
  </si>
  <si>
    <t>VA + VT</t>
  </si>
  <si>
    <t xml:space="preserve"> </t>
  </si>
  <si>
    <t>Comissões Vendedores</t>
  </si>
  <si>
    <t>ICMS  S.T.</t>
  </si>
  <si>
    <t>RH</t>
  </si>
  <si>
    <t>Custos Mercadoria</t>
  </si>
  <si>
    <t>Custo da Venda</t>
  </si>
  <si>
    <t>Manutenção + Aluguel</t>
  </si>
  <si>
    <t>Logística de saída</t>
  </si>
  <si>
    <t>Logística de entrada</t>
  </si>
  <si>
    <t>Aluguel</t>
  </si>
  <si>
    <t>Seguro</t>
  </si>
  <si>
    <t>Diversos</t>
  </si>
  <si>
    <t>Transportes Vendedores</t>
  </si>
  <si>
    <t>Simples Nacional</t>
  </si>
  <si>
    <t>Cartão BNDES</t>
  </si>
  <si>
    <t>Cartão Santander</t>
  </si>
  <si>
    <t>Bancos</t>
  </si>
  <si>
    <t>Receita Bruta (+)</t>
  </si>
  <si>
    <t>Custos Variáveis (-)</t>
  </si>
  <si>
    <t>Receita Líquida (=)</t>
  </si>
  <si>
    <t>Custos Fixos (-)</t>
  </si>
  <si>
    <t>Lucro Operacional (=)</t>
  </si>
  <si>
    <t>Extra Operacionais (-)</t>
  </si>
  <si>
    <t>Lucro Líquido (=)</t>
  </si>
  <si>
    <t>Estoque + Escritório</t>
  </si>
  <si>
    <t>Perdas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</si>
</sst>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&quot; &quot;;\(#,##0\)"/>
    <numFmt numFmtId="165" formatCode="0.0%"/>
    <numFmt numFmtId="166" formatCode="&quot; &quot;* #,##0&quot; &quot;;&quot;-&quot;* #,##0&quot; &quot;;&quot; &quot;* &quot;-&quot;??&quot; &quot;"/>
    <numFmt numFmtId="167" formatCode="#,##0_ ;[Red]\-#,##0\ "/>
  </numFmts>
  <fonts count="30" x14ac:knownFonts="1">
    <font>
      <sz val="10"/>
      <name val="Arial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8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2">
    <xf numFmtId="0" fontId="0" fillId="0" borderId="0"/>
    <xf numFmtId="43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05">
    <xf numFmtId="0" fontId="0" fillId="0" borderId="0" xfId="0"/>
    <xf numFmtId="0" fontId="8" fillId="0" borderId="1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1" fontId="8" fillId="0" borderId="2" xfId="0" applyNumberFormat="1" applyFont="1" applyFill="1" applyBorder="1" applyAlignment="1">
      <alignment horizontal="center" wrapText="1"/>
    </xf>
    <xf numFmtId="1" fontId="8" fillId="0" borderId="2" xfId="0" applyNumberFormat="1" applyFont="1" applyFill="1" applyBorder="1" applyAlignment="1">
      <alignment wrapText="1"/>
    </xf>
    <xf numFmtId="1" fontId="11" fillId="0" borderId="2" xfId="0" applyNumberFormat="1" applyFont="1" applyFill="1" applyBorder="1" applyAlignment="1">
      <alignment wrapText="1"/>
    </xf>
    <xf numFmtId="0" fontId="12" fillId="0" borderId="3" xfId="0" applyFont="1" applyFill="1" applyBorder="1" applyAlignment="1">
      <alignment wrapText="1"/>
    </xf>
    <xf numFmtId="164" fontId="12" fillId="2" borderId="4" xfId="0" applyNumberFormat="1" applyFont="1" applyFill="1" applyBorder="1" applyAlignment="1">
      <alignment wrapText="1"/>
    </xf>
    <xf numFmtId="165" fontId="13" fillId="2" borderId="4" xfId="0" applyNumberFormat="1" applyFont="1" applyFill="1" applyBorder="1" applyAlignment="1">
      <alignment wrapText="1"/>
    </xf>
    <xf numFmtId="166" fontId="12" fillId="0" borderId="4" xfId="0" applyNumberFormat="1" applyFont="1" applyFill="1" applyBorder="1" applyAlignment="1">
      <alignment wrapText="1"/>
    </xf>
    <xf numFmtId="165" fontId="13" fillId="0" borderId="4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164" fontId="12" fillId="2" borderId="0" xfId="0" applyNumberFormat="1" applyFont="1" applyFill="1" applyBorder="1" applyAlignment="1">
      <alignment wrapText="1"/>
    </xf>
    <xf numFmtId="165" fontId="13" fillId="2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164" fontId="12" fillId="0" borderId="0" xfId="0" applyNumberFormat="1" applyFont="1" applyFill="1" applyBorder="1" applyAlignment="1">
      <alignment wrapText="1"/>
    </xf>
    <xf numFmtId="165" fontId="13" fillId="0" borderId="0" xfId="0" applyNumberFormat="1" applyFont="1" applyFill="1" applyBorder="1" applyAlignment="1">
      <alignment wrapText="1"/>
    </xf>
    <xf numFmtId="9" fontId="13" fillId="2" borderId="0" xfId="0" applyNumberFormat="1" applyFont="1" applyFill="1" applyBorder="1" applyAlignment="1">
      <alignment wrapText="1"/>
    </xf>
    <xf numFmtId="9" fontId="11" fillId="0" borderId="0" xfId="0" applyNumberFormat="1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0" fontId="12" fillId="0" borderId="5" xfId="0" applyFont="1" applyFill="1" applyBorder="1" applyAlignment="1">
      <alignment wrapText="1"/>
    </xf>
    <xf numFmtId="164" fontId="12" fillId="2" borderId="2" xfId="0" applyNumberFormat="1" applyFont="1" applyFill="1" applyBorder="1" applyAlignment="1">
      <alignment wrapText="1"/>
    </xf>
    <xf numFmtId="9" fontId="13" fillId="2" borderId="2" xfId="0" applyNumberFormat="1" applyFont="1" applyFill="1" applyBorder="1" applyAlignment="1">
      <alignment wrapText="1"/>
    </xf>
    <xf numFmtId="164" fontId="12" fillId="0" borderId="2" xfId="0" applyNumberFormat="1" applyFont="1" applyFill="1" applyBorder="1" applyAlignment="1">
      <alignment wrapText="1"/>
    </xf>
    <xf numFmtId="9" fontId="13" fillId="0" borderId="2" xfId="0" applyNumberFormat="1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9" fontId="13" fillId="2" borderId="4" xfId="0" applyNumberFormat="1" applyFont="1" applyFill="1" applyBorder="1" applyAlignment="1">
      <alignment wrapText="1"/>
    </xf>
    <xf numFmtId="164" fontId="8" fillId="0" borderId="4" xfId="0" applyNumberFormat="1" applyFont="1" applyFill="1" applyBorder="1" applyAlignment="1">
      <alignment wrapText="1"/>
    </xf>
    <xf numFmtId="9" fontId="11" fillId="0" borderId="4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wrapText="1"/>
    </xf>
    <xf numFmtId="164" fontId="2" fillId="0" borderId="6" xfId="0" applyNumberFormat="1" applyFont="1" applyFill="1" applyBorder="1" applyAlignment="1">
      <alignment wrapText="1"/>
    </xf>
    <xf numFmtId="9" fontId="3" fillId="0" borderId="6" xfId="0" applyNumberFormat="1" applyFont="1" applyFill="1" applyBorder="1" applyAlignment="1">
      <alignment wrapText="1"/>
    </xf>
    <xf numFmtId="9" fontId="15" fillId="0" borderId="6" xfId="0" applyNumberFormat="1" applyFont="1" applyFill="1" applyBorder="1" applyAlignment="1">
      <alignment wrapText="1"/>
    </xf>
    <xf numFmtId="0" fontId="2" fillId="0" borderId="0" xfId="0" applyFont="1"/>
    <xf numFmtId="0" fontId="8" fillId="5" borderId="6" xfId="0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9" fontId="3" fillId="5" borderId="6" xfId="0" applyNumberFormat="1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" fontId="3" fillId="5" borderId="6" xfId="0" applyNumberFormat="1" applyFont="1" applyFill="1" applyBorder="1" applyAlignment="1">
      <alignment wrapText="1"/>
    </xf>
    <xf numFmtId="1" fontId="2" fillId="5" borderId="6" xfId="0" applyNumberFormat="1" applyFont="1" applyFill="1" applyBorder="1" applyAlignment="1">
      <alignment wrapText="1"/>
    </xf>
    <xf numFmtId="0" fontId="8" fillId="0" borderId="6" xfId="0" applyFont="1" applyFill="1" applyBorder="1" applyAlignment="1">
      <alignment horizontal="left" wrapText="1"/>
    </xf>
    <xf numFmtId="0" fontId="12" fillId="0" borderId="6" xfId="0" applyFont="1" applyFill="1" applyBorder="1" applyAlignment="1">
      <alignment wrapText="1"/>
    </xf>
    <xf numFmtId="164" fontId="7" fillId="6" borderId="6" xfId="0" applyNumberFormat="1" applyFont="1" applyFill="1" applyBorder="1" applyAlignment="1">
      <alignment wrapText="1"/>
    </xf>
    <xf numFmtId="9" fontId="15" fillId="6" borderId="6" xfId="0" applyNumberFormat="1" applyFont="1" applyFill="1" applyBorder="1" applyAlignment="1">
      <alignment wrapText="1"/>
    </xf>
    <xf numFmtId="165" fontId="15" fillId="2" borderId="6" xfId="0" applyNumberFormat="1" applyFont="1" applyFill="1" applyBorder="1" applyAlignment="1">
      <alignment wrapText="1"/>
    </xf>
    <xf numFmtId="164" fontId="7" fillId="0" borderId="6" xfId="0" applyNumberFormat="1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15" fillId="5" borderId="6" xfId="0" applyFont="1" applyFill="1" applyBorder="1" applyAlignment="1">
      <alignment wrapText="1"/>
    </xf>
    <xf numFmtId="1" fontId="2" fillId="5" borderId="6" xfId="0" applyNumberFormat="1" applyFont="1" applyFill="1" applyBorder="1" applyAlignment="1">
      <alignment horizontal="center" wrapText="1"/>
    </xf>
    <xf numFmtId="165" fontId="15" fillId="6" borderId="6" xfId="0" applyNumberFormat="1" applyFont="1" applyFill="1" applyBorder="1" applyAlignment="1">
      <alignment wrapText="1"/>
    </xf>
    <xf numFmtId="166" fontId="7" fillId="5" borderId="6" xfId="0" applyNumberFormat="1" applyFont="1" applyFill="1" applyBorder="1" applyAlignment="1">
      <alignment wrapText="1"/>
    </xf>
    <xf numFmtId="165" fontId="15" fillId="5" borderId="6" xfId="0" applyNumberFormat="1" applyFont="1" applyFill="1" applyBorder="1" applyAlignment="1">
      <alignment wrapText="1"/>
    </xf>
    <xf numFmtId="0" fontId="2" fillId="5" borderId="6" xfId="0" applyFont="1" applyFill="1" applyBorder="1" applyAlignment="1">
      <alignment horizontal="left" wrapText="1"/>
    </xf>
    <xf numFmtId="165" fontId="3" fillId="5" borderId="6" xfId="0" applyNumberFormat="1" applyFont="1" applyFill="1" applyBorder="1" applyAlignment="1">
      <alignment wrapText="1"/>
    </xf>
    <xf numFmtId="164" fontId="7" fillId="5" borderId="6" xfId="0" applyNumberFormat="1" applyFont="1" applyFill="1" applyBorder="1" applyAlignment="1">
      <alignment wrapText="1"/>
    </xf>
    <xf numFmtId="9" fontId="15" fillId="5" borderId="6" xfId="0" applyNumberFormat="1" applyFont="1" applyFill="1" applyBorder="1" applyAlignment="1">
      <alignment wrapText="1"/>
    </xf>
    <xf numFmtId="0" fontId="8" fillId="5" borderId="6" xfId="0" applyFont="1" applyFill="1" applyBorder="1" applyAlignment="1">
      <alignment horizontal="left" wrapText="1"/>
    </xf>
    <xf numFmtId="1" fontId="8" fillId="5" borderId="6" xfId="0" applyNumberFormat="1" applyFont="1" applyFill="1" applyBorder="1" applyAlignment="1">
      <alignment horizontal="center" wrapText="1"/>
    </xf>
    <xf numFmtId="0" fontId="12" fillId="5" borderId="6" xfId="0" applyFont="1" applyFill="1" applyBorder="1" applyAlignment="1">
      <alignment wrapText="1"/>
    </xf>
    <xf numFmtId="0" fontId="19" fillId="0" borderId="0" xfId="0" applyFont="1" applyBorder="1"/>
    <xf numFmtId="0" fontId="19" fillId="5" borderId="0" xfId="0" applyFont="1" applyFill="1" applyBorder="1"/>
    <xf numFmtId="43" fontId="19" fillId="5" borderId="0" xfId="1" applyFont="1" applyFill="1" applyBorder="1"/>
    <xf numFmtId="43" fontId="19" fillId="0" borderId="0" xfId="1" applyFont="1" applyBorder="1"/>
    <xf numFmtId="0" fontId="18" fillId="7" borderId="8" xfId="0" applyFont="1" applyFill="1" applyBorder="1" applyAlignment="1">
      <alignment wrapText="1"/>
    </xf>
    <xf numFmtId="0" fontId="19" fillId="5" borderId="0" xfId="0" applyFont="1" applyFill="1" applyBorder="1" applyAlignment="1">
      <alignment horizontal="left" wrapText="1" indent="1"/>
    </xf>
    <xf numFmtId="165" fontId="20" fillId="5" borderId="0" xfId="0" applyNumberFormat="1" applyFont="1" applyFill="1" applyBorder="1" applyAlignment="1">
      <alignment wrapText="1"/>
    </xf>
    <xf numFmtId="165" fontId="21" fillId="5" borderId="0" xfId="0" applyNumberFormat="1" applyFont="1" applyFill="1" applyBorder="1" applyAlignment="1">
      <alignment wrapText="1"/>
    </xf>
    <xf numFmtId="167" fontId="22" fillId="5" borderId="0" xfId="1" applyNumberFormat="1" applyFont="1" applyFill="1" applyBorder="1" applyAlignment="1">
      <alignment wrapText="1"/>
    </xf>
    <xf numFmtId="167" fontId="19" fillId="5" borderId="0" xfId="1" applyNumberFormat="1" applyFont="1" applyFill="1" applyBorder="1" applyAlignment="1">
      <alignment wrapText="1"/>
    </xf>
    <xf numFmtId="167" fontId="23" fillId="5" borderId="0" xfId="1" applyNumberFormat="1" applyFont="1" applyFill="1" applyBorder="1" applyAlignment="1">
      <alignment wrapText="1"/>
    </xf>
    <xf numFmtId="0" fontId="19" fillId="5" borderId="0" xfId="0" applyFont="1" applyFill="1" applyBorder="1" applyAlignment="1">
      <alignment horizontal="left" wrapText="1" indent="2"/>
    </xf>
    <xf numFmtId="167" fontId="19" fillId="8" borderId="0" xfId="1" applyNumberFormat="1" applyFont="1" applyFill="1" applyBorder="1" applyAlignment="1">
      <alignment wrapText="1"/>
    </xf>
    <xf numFmtId="0" fontId="24" fillId="0" borderId="0" xfId="0" applyFont="1" applyBorder="1"/>
    <xf numFmtId="167" fontId="22" fillId="9" borderId="0" xfId="1" applyNumberFormat="1" applyFont="1" applyFill="1" applyBorder="1" applyAlignment="1">
      <alignment wrapText="1"/>
    </xf>
    <xf numFmtId="165" fontId="25" fillId="9" borderId="0" xfId="0" applyNumberFormat="1" applyFont="1" applyFill="1" applyBorder="1" applyAlignment="1">
      <alignment wrapText="1"/>
    </xf>
    <xf numFmtId="167" fontId="19" fillId="9" borderId="0" xfId="1" applyNumberFormat="1" applyFont="1" applyFill="1" applyBorder="1" applyAlignment="1">
      <alignment wrapText="1"/>
    </xf>
    <xf numFmtId="165" fontId="26" fillId="9" borderId="0" xfId="0" applyNumberFormat="1" applyFont="1" applyFill="1" applyBorder="1" applyAlignment="1">
      <alignment wrapText="1"/>
    </xf>
    <xf numFmtId="167" fontId="23" fillId="9" borderId="0" xfId="1" applyNumberFormat="1" applyFont="1" applyFill="1" applyBorder="1" applyAlignment="1">
      <alignment wrapText="1"/>
    </xf>
    <xf numFmtId="167" fontId="23" fillId="8" borderId="0" xfId="1" applyNumberFormat="1" applyFont="1" applyFill="1" applyBorder="1" applyAlignment="1">
      <alignment wrapText="1"/>
    </xf>
    <xf numFmtId="0" fontId="24" fillId="9" borderId="0" xfId="0" applyFont="1" applyFill="1" applyBorder="1" applyAlignment="1">
      <alignment wrapText="1"/>
    </xf>
    <xf numFmtId="165" fontId="20" fillId="9" borderId="0" xfId="0" applyNumberFormat="1" applyFont="1" applyFill="1" applyBorder="1" applyAlignment="1">
      <alignment wrapText="1"/>
    </xf>
    <xf numFmtId="3" fontId="19" fillId="0" borderId="0" xfId="0" applyNumberFormat="1" applyFont="1" applyBorder="1"/>
    <xf numFmtId="4" fontId="19" fillId="0" borderId="0" xfId="0" applyNumberFormat="1" applyFont="1" applyBorder="1"/>
    <xf numFmtId="167" fontId="22" fillId="8" borderId="0" xfId="1" applyNumberFormat="1" applyFont="1" applyFill="1" applyBorder="1" applyAlignment="1">
      <alignment wrapText="1"/>
    </xf>
    <xf numFmtId="0" fontId="27" fillId="7" borderId="8" xfId="0" applyFont="1" applyFill="1" applyBorder="1" applyAlignment="1">
      <alignment horizontal="center" wrapText="1"/>
    </xf>
    <xf numFmtId="0" fontId="27" fillId="10" borderId="8" xfId="0" applyFont="1" applyFill="1" applyBorder="1" applyAlignment="1">
      <alignment horizontal="center"/>
    </xf>
    <xf numFmtId="0" fontId="24" fillId="11" borderId="9" xfId="0" applyFont="1" applyFill="1" applyBorder="1" applyAlignment="1">
      <alignment horizontal="center" wrapText="1"/>
    </xf>
    <xf numFmtId="0" fontId="24" fillId="9" borderId="10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 wrapText="1"/>
    </xf>
    <xf numFmtId="0" fontId="2" fillId="5" borderId="6" xfId="0" applyFont="1" applyFill="1" applyBorder="1"/>
    <xf numFmtId="0" fontId="7" fillId="13" borderId="6" xfId="0" applyFont="1" applyFill="1" applyBorder="1" applyAlignment="1">
      <alignment horizontal="center" wrapText="1"/>
    </xf>
    <xf numFmtId="0" fontId="12" fillId="12" borderId="6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0" fillId="0" borderId="6" xfId="0" applyBorder="1"/>
    <xf numFmtId="0" fontId="12" fillId="3" borderId="7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0" fillId="0" borderId="0" xfId="0"/>
  </cellXfs>
  <cellStyles count="1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266700</xdr:colOff>
      <xdr:row>58</xdr:row>
      <xdr:rowOff>0</xdr:rowOff>
    </xdr:to>
    <xdr:sp macro="" textlink="">
      <xdr:nvSpPr>
        <xdr:cNvPr id="3345" name="Rectangle 7" hidden="1"/>
        <xdr:cNvSpPr>
          <a:spLocks noSelect="1" noChangeArrowheads="1"/>
        </xdr:cNvSpPr>
      </xdr:nvSpPr>
      <xdr:spPr bwMode="auto">
        <a:xfrm>
          <a:off x="0" y="0"/>
          <a:ext cx="3124200" cy="11363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123825</xdr:colOff>
      <xdr:row>71</xdr:row>
      <xdr:rowOff>123825</xdr:rowOff>
    </xdr:to>
    <xdr:sp macro="" textlink="">
      <xdr:nvSpPr>
        <xdr:cNvPr id="2207" name="Rectangle 2" hidden="1"/>
        <xdr:cNvSpPr>
          <a:spLocks noSelect="1" noChangeArrowheads="1"/>
        </xdr:cNvSpPr>
      </xdr:nvSpPr>
      <xdr:spPr bwMode="auto">
        <a:xfrm>
          <a:off x="0" y="0"/>
          <a:ext cx="12630150" cy="14173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219075</xdr:colOff>
      <xdr:row>66</xdr:row>
      <xdr:rowOff>123825</xdr:rowOff>
    </xdr:to>
    <xdr:sp macro="" textlink="">
      <xdr:nvSpPr>
        <xdr:cNvPr id="1047" name="Rectangle 2" hidden="1"/>
        <xdr:cNvSpPr>
          <a:spLocks noSelect="1" noChangeArrowheads="1"/>
        </xdr:cNvSpPr>
      </xdr:nvSpPr>
      <xdr:spPr bwMode="auto">
        <a:xfrm>
          <a:off x="0" y="0"/>
          <a:ext cx="11630025" cy="13173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69"/>
  <sheetViews>
    <sheetView showGridLines="0" tabSelected="1" zoomScale="110" zoomScaleNormal="110" zoomScalePageLayoutView="110" workbookViewId="0">
      <pane xSplit="1" ySplit="1" topLeftCell="B2" activePane="bottomRight" state="frozenSplit"/>
      <selection pane="topRight"/>
      <selection pane="bottomLeft" activeCell="I1" sqref="I1"/>
      <selection pane="bottomRight" activeCell="L58" sqref="L58"/>
    </sheetView>
  </sheetViews>
  <sheetFormatPr defaultColWidth="10.42578125" defaultRowHeight="15.75" customHeight="1" outlineLevelRow="1" outlineLevelCol="1" x14ac:dyDescent="0.2"/>
  <cols>
    <col min="1" max="1" width="29.7109375" style="66" bestFit="1" customWidth="1"/>
    <col min="2" max="2" width="9.28515625" style="66" bestFit="1" customWidth="1"/>
    <col min="3" max="3" width="7.85546875" style="66" bestFit="1" customWidth="1"/>
    <col min="4" max="4" width="8.42578125" style="66" customWidth="1" outlineLevel="1"/>
    <col min="5" max="5" width="6" style="66" customWidth="1" outlineLevel="1"/>
    <col min="6" max="6" width="8.42578125" style="66" customWidth="1" outlineLevel="1"/>
    <col min="7" max="7" width="6.42578125" style="66" customWidth="1" outlineLevel="1"/>
    <col min="8" max="8" width="8.42578125" style="66" customWidth="1" outlineLevel="1"/>
    <col min="9" max="9" width="6" style="66" customWidth="1" outlineLevel="1"/>
    <col min="10" max="10" width="8.42578125" style="66" customWidth="1" outlineLevel="1"/>
    <col min="11" max="11" width="6.42578125" style="66" customWidth="1" outlineLevel="1"/>
    <col min="12" max="12" width="8.42578125" style="66" customWidth="1" outlineLevel="1"/>
    <col min="13" max="13" width="6" style="66" customWidth="1" outlineLevel="1"/>
    <col min="14" max="14" width="7.85546875" style="66" customWidth="1" outlineLevel="1"/>
    <col min="15" max="15" width="6" style="66" customWidth="1" outlineLevel="1"/>
    <col min="16" max="16" width="8.42578125" style="66" customWidth="1" outlineLevel="1"/>
    <col min="17" max="17" width="6" style="66" customWidth="1" outlineLevel="1"/>
    <col min="18" max="18" width="7.85546875" style="66" customWidth="1" outlineLevel="1"/>
    <col min="19" max="19" width="6" style="66" customWidth="1" outlineLevel="1"/>
    <col min="20" max="20" width="8.42578125" style="69" customWidth="1" outlineLevel="1"/>
    <col min="21" max="21" width="6" style="66" customWidth="1" outlineLevel="1"/>
    <col min="22" max="22" width="8.42578125" style="66" customWidth="1" outlineLevel="1"/>
    <col min="23" max="23" width="6" style="66" customWidth="1" outlineLevel="1"/>
    <col min="24" max="24" width="7.85546875" style="66" customWidth="1" outlineLevel="1"/>
    <col min="25" max="25" width="6" style="66" customWidth="1" outlineLevel="1"/>
    <col min="26" max="26" width="7.85546875" style="66" customWidth="1" outlineLevel="1"/>
    <col min="27" max="27" width="6" style="66" customWidth="1" outlineLevel="1"/>
    <col min="28" max="28" width="9.28515625" style="66" bestFit="1" customWidth="1"/>
    <col min="29" max="29" width="6" style="66" bestFit="1" customWidth="1"/>
    <col min="30" max="30" width="8.42578125" style="66" customWidth="1" outlineLevel="1"/>
    <col min="31" max="31" width="6" style="66" customWidth="1" outlineLevel="1"/>
    <col min="32" max="32" width="8.42578125" style="66" customWidth="1" outlineLevel="1"/>
    <col min="33" max="33" width="6.42578125" style="66" customWidth="1" outlineLevel="1"/>
    <col min="34" max="34" width="8.42578125" style="66" customWidth="1" outlineLevel="1"/>
    <col min="35" max="35" width="6" style="66" customWidth="1" outlineLevel="1"/>
    <col min="36" max="36" width="8.42578125" style="66" customWidth="1" outlineLevel="1"/>
    <col min="37" max="37" width="6.42578125" style="66" customWidth="1" outlineLevel="1"/>
    <col min="38" max="38" width="8.42578125" style="66" customWidth="1" outlineLevel="1"/>
    <col min="39" max="39" width="6" style="66" customWidth="1" outlineLevel="1"/>
    <col min="40" max="40" width="7.85546875" style="66" customWidth="1" outlineLevel="1"/>
    <col min="41" max="41" width="6" style="66" customWidth="1" outlineLevel="1"/>
    <col min="42" max="42" width="8.42578125" style="66" customWidth="1" outlineLevel="1"/>
    <col min="43" max="43" width="6" style="66" customWidth="1" outlineLevel="1"/>
    <col min="44" max="44" width="7.85546875" style="66" customWidth="1" outlineLevel="1"/>
    <col min="45" max="45" width="6" style="66" customWidth="1" outlineLevel="1"/>
    <col min="46" max="46" width="8.42578125" style="69" customWidth="1" outlineLevel="1"/>
    <col min="47" max="47" width="6" style="66" customWidth="1" outlineLevel="1"/>
    <col min="48" max="48" width="8.42578125" style="66" customWidth="1" outlineLevel="1"/>
    <col min="49" max="49" width="6" style="66" customWidth="1" outlineLevel="1"/>
    <col min="50" max="50" width="7.85546875" style="66" customWidth="1" outlineLevel="1"/>
    <col min="51" max="51" width="6" style="66" customWidth="1" outlineLevel="1"/>
    <col min="52" max="52" width="7.85546875" style="66" customWidth="1" outlineLevel="1"/>
    <col min="53" max="53" width="6" style="66" customWidth="1" outlineLevel="1"/>
    <col min="54" max="16384" width="10.42578125" style="66"/>
  </cols>
  <sheetData>
    <row r="1" spans="1:53" ht="15" customHeight="1" x14ac:dyDescent="0.25">
      <c r="A1" s="70" t="s">
        <v>126</v>
      </c>
      <c r="B1" s="93">
        <v>2014</v>
      </c>
      <c r="C1" s="94"/>
      <c r="D1" s="91" t="s">
        <v>127</v>
      </c>
      <c r="E1" s="92"/>
      <c r="F1" s="91" t="s">
        <v>2</v>
      </c>
      <c r="G1" s="92"/>
      <c r="H1" s="91" t="s">
        <v>3</v>
      </c>
      <c r="I1" s="92"/>
      <c r="J1" s="91" t="s">
        <v>128</v>
      </c>
      <c r="K1" s="92"/>
      <c r="L1" s="91" t="s">
        <v>129</v>
      </c>
      <c r="M1" s="92"/>
      <c r="N1" s="91" t="s">
        <v>6</v>
      </c>
      <c r="O1" s="92"/>
      <c r="P1" s="91" t="s">
        <v>130</v>
      </c>
      <c r="Q1" s="92"/>
      <c r="R1" s="91" t="s">
        <v>131</v>
      </c>
      <c r="S1" s="92"/>
      <c r="T1" s="91" t="s">
        <v>132</v>
      </c>
      <c r="U1" s="92"/>
      <c r="V1" s="91" t="s">
        <v>133</v>
      </c>
      <c r="W1" s="92"/>
      <c r="X1" s="91" t="s">
        <v>134</v>
      </c>
      <c r="Y1" s="92"/>
      <c r="Z1" s="91" t="s">
        <v>135</v>
      </c>
      <c r="AA1" s="92"/>
      <c r="AB1" s="93">
        <v>2015</v>
      </c>
      <c r="AC1" s="94"/>
      <c r="AD1" s="91" t="s">
        <v>1</v>
      </c>
      <c r="AE1" s="92"/>
      <c r="AF1" s="91" t="s">
        <v>2</v>
      </c>
      <c r="AG1" s="92"/>
      <c r="AH1" s="91" t="s">
        <v>3</v>
      </c>
      <c r="AI1" s="92"/>
      <c r="AJ1" s="91" t="s">
        <v>4</v>
      </c>
      <c r="AK1" s="92"/>
      <c r="AL1" s="91" t="s">
        <v>5</v>
      </c>
      <c r="AM1" s="92"/>
      <c r="AN1" s="91" t="s">
        <v>6</v>
      </c>
      <c r="AO1" s="92"/>
      <c r="AP1" s="91" t="s">
        <v>7</v>
      </c>
      <c r="AQ1" s="92"/>
      <c r="AR1" s="91" t="s">
        <v>8</v>
      </c>
      <c r="AS1" s="92"/>
      <c r="AT1" s="91" t="s">
        <v>9</v>
      </c>
      <c r="AU1" s="92"/>
      <c r="AV1" s="91" t="s">
        <v>10</v>
      </c>
      <c r="AW1" s="92"/>
      <c r="AX1" s="91" t="s">
        <v>11</v>
      </c>
      <c r="AY1" s="92"/>
      <c r="AZ1" s="91" t="s">
        <v>12</v>
      </c>
      <c r="BA1" s="92"/>
    </row>
    <row r="2" spans="1:53" s="79" customFormat="1" ht="15.75" customHeight="1" x14ac:dyDescent="0.2">
      <c r="A2" s="86" t="s">
        <v>192</v>
      </c>
      <c r="B2" s="80">
        <f t="shared" ref="B2:B56" si="0">D2+F2+H2+J2+L2+N2+P2+R2+T2+V2+X2+Z2</f>
        <v>2246351.69</v>
      </c>
      <c r="C2" s="81">
        <f>B2/B2</f>
        <v>1</v>
      </c>
      <c r="D2" s="80">
        <v>185502.65</v>
      </c>
      <c r="E2" s="87">
        <f>D2/D2</f>
        <v>1</v>
      </c>
      <c r="F2" s="80">
        <v>129254.06</v>
      </c>
      <c r="G2" s="87">
        <f>F2/F2</f>
        <v>1</v>
      </c>
      <c r="H2" s="80">
        <v>211219.01</v>
      </c>
      <c r="I2" s="87">
        <f>H2/H2</f>
        <v>1</v>
      </c>
      <c r="J2" s="80">
        <v>131887.94</v>
      </c>
      <c r="K2" s="87">
        <f>J2/J2</f>
        <v>1</v>
      </c>
      <c r="L2" s="80">
        <v>207392.11</v>
      </c>
      <c r="M2" s="87">
        <f>L2/L2</f>
        <v>1</v>
      </c>
      <c r="N2" s="80">
        <f>168504.79</f>
        <v>168504.79</v>
      </c>
      <c r="O2" s="87">
        <f>N2/N2</f>
        <v>1</v>
      </c>
      <c r="P2" s="80">
        <v>206157</v>
      </c>
      <c r="Q2" s="87">
        <f>P2/P2</f>
        <v>1</v>
      </c>
      <c r="R2" s="80">
        <v>200003.42</v>
      </c>
      <c r="S2" s="87">
        <f>R2/R2</f>
        <v>1</v>
      </c>
      <c r="T2" s="80">
        <v>208337.2</v>
      </c>
      <c r="U2" s="87">
        <f>T2/T2</f>
        <v>1</v>
      </c>
      <c r="V2" s="80">
        <v>254291.21</v>
      </c>
      <c r="W2" s="87">
        <f>V2/V2</f>
        <v>1</v>
      </c>
      <c r="X2" s="80">
        <v>185096.32000000001</v>
      </c>
      <c r="Y2" s="87">
        <f>X2/X2</f>
        <v>1</v>
      </c>
      <c r="Z2" s="80">
        <v>158705.98000000001</v>
      </c>
      <c r="AA2" s="87">
        <f>Z2/Z2</f>
        <v>1</v>
      </c>
      <c r="AB2" s="80">
        <f>AD2+AF2+AH2+AJ2+AL2+AN2+AP2+AR2+AT2+AV2+AX2+AZ2</f>
        <v>1063675.67</v>
      </c>
      <c r="AC2" s="81">
        <f>AB2/AB2</f>
        <v>1</v>
      </c>
      <c r="AD2" s="80">
        <f>42056.65+1537.51+15593.15</f>
        <v>59187.310000000005</v>
      </c>
      <c r="AE2" s="87">
        <f>AD2/AD2</f>
        <v>1</v>
      </c>
      <c r="AF2" s="80">
        <f>21211+18277.36</f>
        <v>39488.36</v>
      </c>
      <c r="AG2" s="87">
        <f>AF2/AF2</f>
        <v>1</v>
      </c>
      <c r="AH2" s="80">
        <v>84000</v>
      </c>
      <c r="AI2" s="87">
        <f>AH2/AH2</f>
        <v>1</v>
      </c>
      <c r="AJ2" s="80">
        <v>84000</v>
      </c>
      <c r="AK2" s="87">
        <f>AJ2/AJ2</f>
        <v>1</v>
      </c>
      <c r="AL2" s="80">
        <v>84000</v>
      </c>
      <c r="AM2" s="87">
        <f>AL2/AL2</f>
        <v>1</v>
      </c>
      <c r="AN2" s="80">
        <v>99000</v>
      </c>
      <c r="AO2" s="87">
        <f>AN2/AN2</f>
        <v>1</v>
      </c>
      <c r="AP2" s="80">
        <v>99000</v>
      </c>
      <c r="AQ2" s="87">
        <f>AP2/AP2</f>
        <v>1</v>
      </c>
      <c r="AR2" s="80">
        <v>99000</v>
      </c>
      <c r="AS2" s="87">
        <f>AR2/AR2</f>
        <v>1</v>
      </c>
      <c r="AT2" s="80">
        <v>104000</v>
      </c>
      <c r="AU2" s="87">
        <f>AT2/AT2</f>
        <v>1</v>
      </c>
      <c r="AV2" s="80">
        <v>104000</v>
      </c>
      <c r="AW2" s="87">
        <f>AV2/AV2</f>
        <v>1</v>
      </c>
      <c r="AX2" s="80">
        <v>104000</v>
      </c>
      <c r="AY2" s="87">
        <f>AX2/AX2</f>
        <v>1</v>
      </c>
      <c r="AZ2" s="80">
        <v>104000</v>
      </c>
      <c r="BA2" s="87">
        <f>AZ2/AZ2</f>
        <v>1</v>
      </c>
    </row>
    <row r="3" spans="1:53" s="79" customFormat="1" ht="15.75" customHeight="1" x14ac:dyDescent="0.2">
      <c r="A3" s="86" t="s">
        <v>193</v>
      </c>
      <c r="B3" s="80">
        <f>D3+F3+H3+J3+L3+N3+P3+R3+T3+V3+X3+Z3</f>
        <v>-1980200.8499999999</v>
      </c>
      <c r="C3" s="81">
        <f>B3/B2</f>
        <v>-0.88151862364881961</v>
      </c>
      <c r="D3" s="80">
        <f>D4+D5+D6+D9+D14</f>
        <v>-167175.87</v>
      </c>
      <c r="E3" s="87">
        <f>D3/D2</f>
        <v>-0.90120475367872099</v>
      </c>
      <c r="F3" s="80">
        <f>F4+F5+F6+F9+F14</f>
        <v>-191837.69999999998</v>
      </c>
      <c r="G3" s="87">
        <f>F3/F2</f>
        <v>-1.4841909027847944</v>
      </c>
      <c r="H3" s="80">
        <f>H4+H5+H6+H9+H14</f>
        <v>-181288.25</v>
      </c>
      <c r="I3" s="87">
        <f>H3/H2</f>
        <v>-0.85829514114283556</v>
      </c>
      <c r="J3" s="80">
        <f>J4+J5+J6+J9+J14</f>
        <v>-240354.93</v>
      </c>
      <c r="K3" s="87">
        <f>J3/J2</f>
        <v>-1.8224178040842853</v>
      </c>
      <c r="L3" s="80">
        <f>L4+L5+L6+L9+L14</f>
        <v>-154640.43</v>
      </c>
      <c r="M3" s="87">
        <f>L3/L2</f>
        <v>-0.74564278264973538</v>
      </c>
      <c r="N3" s="80">
        <f>N4+N5+N6+N9+N14</f>
        <v>-126486.05</v>
      </c>
      <c r="O3" s="87">
        <f>N3/N2</f>
        <v>-0.75063771184190076</v>
      </c>
      <c r="P3" s="80">
        <f>P4+P5+P6+P9+P14</f>
        <v>-167896.46000000002</v>
      </c>
      <c r="Q3" s="87">
        <f>P3/P2</f>
        <v>-0.81441066759799585</v>
      </c>
      <c r="R3" s="80">
        <f>R4+R5+R6+R9+R14</f>
        <v>-134656.38999999998</v>
      </c>
      <c r="S3" s="87">
        <f>R3/R2</f>
        <v>-0.67327043707552592</v>
      </c>
      <c r="T3" s="80">
        <f>T4+T5+T6+T9+T14</f>
        <v>-175957.32</v>
      </c>
      <c r="U3" s="87">
        <f>T3/T2</f>
        <v>-0.84457946060521116</v>
      </c>
      <c r="V3" s="80">
        <f>V4+V5+V6+V9+V14</f>
        <v>-214028.00999999998</v>
      </c>
      <c r="W3" s="87">
        <f>V3/V2</f>
        <v>-0.84166499502676473</v>
      </c>
      <c r="X3" s="80">
        <f>X4+X5+X6+X9+X14</f>
        <v>-121466.05</v>
      </c>
      <c r="Y3" s="87">
        <f>X3/X2</f>
        <v>-0.65623157715939462</v>
      </c>
      <c r="Z3" s="80">
        <f>Z4+Z5+Z6+Z9+Z14</f>
        <v>-104413.39</v>
      </c>
      <c r="AA3" s="87">
        <f>Z3/Z2</f>
        <v>-0.65790457297198246</v>
      </c>
      <c r="AB3" s="80">
        <f>AD3+AF3+AH3+AJ3+AL3+AN3+AP3+AR3+AT3+AV3+AX3+AZ3</f>
        <v>-575079.37</v>
      </c>
      <c r="AC3" s="81">
        <f>AB3/AB2</f>
        <v>-0.5406529322984327</v>
      </c>
      <c r="AD3" s="80">
        <f>AD4+AD5+AD6+AD9+AD14</f>
        <v>-42842.11</v>
      </c>
      <c r="AE3" s="87">
        <f>AD3/AD2</f>
        <v>-0.72383945139591577</v>
      </c>
      <c r="AF3" s="74">
        <f>AF4+AF5+AF6+AF9+AF14</f>
        <v>-59194.259999999987</v>
      </c>
      <c r="AG3" s="87">
        <f>AF3/AF2</f>
        <v>-1.4990306004098419</v>
      </c>
      <c r="AH3" s="80">
        <f>AH4+AH5+AH6+AH9+AH14</f>
        <v>-43546.8</v>
      </c>
      <c r="AI3" s="87">
        <f>AH3/AH2</f>
        <v>-0.51841428571428572</v>
      </c>
      <c r="AJ3" s="80">
        <f>AJ4+AJ5+AJ6+AJ9+AJ14</f>
        <v>-43546.8</v>
      </c>
      <c r="AK3" s="87">
        <f>AJ3/AJ2</f>
        <v>-0.51841428571428572</v>
      </c>
      <c r="AL3" s="80">
        <f>AL4+AL5+AL6+AL9+AL14</f>
        <v>-43546.8</v>
      </c>
      <c r="AM3" s="87">
        <f>AL3/AL2</f>
        <v>-0.51841428571428572</v>
      </c>
      <c r="AN3" s="80">
        <f>AN4+AN5+AN6+AN9+AN14</f>
        <v>-48151.8</v>
      </c>
      <c r="AO3" s="87">
        <f>AN3/AN2</f>
        <v>-0.48638181818181819</v>
      </c>
      <c r="AP3" s="80">
        <f>AP4+AP5+AP6+AP9+AP14</f>
        <v>-48151.8</v>
      </c>
      <c r="AQ3" s="87">
        <f>AP3/AP2</f>
        <v>-0.48638181818181819</v>
      </c>
      <c r="AR3" s="80">
        <f>AR4+AR5+AR6+AR9+AR14</f>
        <v>-48151.8</v>
      </c>
      <c r="AS3" s="87">
        <f>AR3/AR2</f>
        <v>-0.48638181818181819</v>
      </c>
      <c r="AT3" s="80">
        <f>AT4+AT5+AT6+AT9+AT14</f>
        <v>-49486.8</v>
      </c>
      <c r="AU3" s="87">
        <f>AT3/AT2</f>
        <v>-0.47583461538461541</v>
      </c>
      <c r="AV3" s="80">
        <f>AV4+AV5+AV6+AV9+AV14</f>
        <v>-49486.8</v>
      </c>
      <c r="AW3" s="87">
        <f>AV3/AV2</f>
        <v>-0.47583461538461541</v>
      </c>
      <c r="AX3" s="80">
        <f>AX4+AX5+AX6+AX9+AX14</f>
        <v>-49486.8</v>
      </c>
      <c r="AY3" s="87">
        <f>AX3/AX2</f>
        <v>-0.47583461538461541</v>
      </c>
      <c r="AZ3" s="80">
        <f>AZ4+AZ5+AZ6+AZ9+AZ14</f>
        <v>-49486.8</v>
      </c>
      <c r="BA3" s="87">
        <f>AZ3/AZ2</f>
        <v>-0.47583461538461541</v>
      </c>
    </row>
    <row r="4" spans="1:53" ht="15.75" customHeight="1" outlineLevel="1" x14ac:dyDescent="0.2">
      <c r="A4" s="71" t="s">
        <v>157</v>
      </c>
      <c r="B4" s="84">
        <f>D4+F4+H4+J4+L4+N4+P4+R4+T4+V4+X4+Z4</f>
        <v>-6054</v>
      </c>
      <c r="C4" s="83">
        <f>B4/B2</f>
        <v>-2.6950365906417799E-3</v>
      </c>
      <c r="D4" s="76">
        <v>0</v>
      </c>
      <c r="E4" s="73">
        <f>D4/D2</f>
        <v>0</v>
      </c>
      <c r="F4" s="76">
        <v>0</v>
      </c>
      <c r="G4" s="73">
        <f>F4/F2</f>
        <v>0</v>
      </c>
      <c r="H4" s="76">
        <v>0</v>
      </c>
      <c r="I4" s="73">
        <f>H4/H2</f>
        <v>0</v>
      </c>
      <c r="J4" s="76">
        <v>0</v>
      </c>
      <c r="K4" s="73">
        <f>J4/J2</f>
        <v>0</v>
      </c>
      <c r="L4" s="76">
        <v>0</v>
      </c>
      <c r="M4" s="73">
        <f>L4/L2</f>
        <v>0</v>
      </c>
      <c r="N4" s="76">
        <v>0</v>
      </c>
      <c r="O4" s="73">
        <f>N4/N2</f>
        <v>0</v>
      </c>
      <c r="P4" s="76">
        <v>0</v>
      </c>
      <c r="Q4" s="73">
        <f>P4/P2</f>
        <v>0</v>
      </c>
      <c r="R4" s="76">
        <v>0</v>
      </c>
      <c r="S4" s="73">
        <f>R4/R2</f>
        <v>0</v>
      </c>
      <c r="T4" s="76">
        <v>0</v>
      </c>
      <c r="U4" s="73">
        <f>T4/T2</f>
        <v>0</v>
      </c>
      <c r="V4" s="76">
        <v>0</v>
      </c>
      <c r="W4" s="73">
        <f>V4/V2</f>
        <v>0</v>
      </c>
      <c r="X4" s="76">
        <v>0</v>
      </c>
      <c r="Y4" s="73">
        <f>X4/X2</f>
        <v>0</v>
      </c>
      <c r="Z4" s="76">
        <f>-7592+1538</f>
        <v>-6054</v>
      </c>
      <c r="AA4" s="73">
        <f>Z4/Z2</f>
        <v>-3.8146010629215105E-2</v>
      </c>
      <c r="AB4" s="84">
        <f>AD4+AF4+AH4+AJ4+AL4+AN4+AP4+AR4+AT4+AV4+AX4+AZ4</f>
        <v>-13067.61</v>
      </c>
      <c r="AC4" s="83">
        <f>AB4/AB2</f>
        <v>-1.2285333178674663E-2</v>
      </c>
      <c r="AD4" s="76">
        <v>-2067.61</v>
      </c>
      <c r="AE4" s="73">
        <f>AD4/AD2</f>
        <v>-3.4933332837731604E-2</v>
      </c>
      <c r="AF4" s="85">
        <v>-1000</v>
      </c>
      <c r="AG4" s="73">
        <f>AF4/AF2</f>
        <v>-2.5323918238184619E-2</v>
      </c>
      <c r="AH4" s="76">
        <f t="shared" ref="AH4:AH13" si="1">AF4</f>
        <v>-1000</v>
      </c>
      <c r="AI4" s="73">
        <f>AH4/AH2</f>
        <v>-1.1904761904761904E-2</v>
      </c>
      <c r="AJ4" s="76">
        <f t="shared" ref="AJ4:AJ13" si="2">AH4</f>
        <v>-1000</v>
      </c>
      <c r="AK4" s="73">
        <f>AJ4/AJ2</f>
        <v>-1.1904761904761904E-2</v>
      </c>
      <c r="AL4" s="76">
        <f t="shared" ref="AL4:AL13" si="3">AJ4</f>
        <v>-1000</v>
      </c>
      <c r="AM4" s="73">
        <f>AL4/AL2</f>
        <v>-1.1904761904761904E-2</v>
      </c>
      <c r="AN4" s="76">
        <f t="shared" ref="AN4:AN13" si="4">AL4</f>
        <v>-1000</v>
      </c>
      <c r="AO4" s="73">
        <f>AN4/AN2</f>
        <v>-1.0101010101010102E-2</v>
      </c>
      <c r="AP4" s="76">
        <f t="shared" ref="AP4:AP13" si="5">AN4</f>
        <v>-1000</v>
      </c>
      <c r="AQ4" s="73">
        <f>AP4/AP2</f>
        <v>-1.0101010101010102E-2</v>
      </c>
      <c r="AR4" s="76">
        <f t="shared" ref="AR4:AR13" si="6">AP4</f>
        <v>-1000</v>
      </c>
      <c r="AS4" s="73">
        <f>AR4/AR2</f>
        <v>-1.0101010101010102E-2</v>
      </c>
      <c r="AT4" s="76">
        <f t="shared" ref="AT4:AT13" si="7">AR4</f>
        <v>-1000</v>
      </c>
      <c r="AU4" s="73">
        <f>AT4/AT2</f>
        <v>-9.6153846153846159E-3</v>
      </c>
      <c r="AV4" s="76">
        <f t="shared" ref="AV4:AV13" si="8">AT4</f>
        <v>-1000</v>
      </c>
      <c r="AW4" s="73">
        <f>AV4/AV2</f>
        <v>-9.6153846153846159E-3</v>
      </c>
      <c r="AX4" s="76">
        <f t="shared" ref="AX4:AX13" si="9">AV4</f>
        <v>-1000</v>
      </c>
      <c r="AY4" s="73">
        <f>AX4/AX2</f>
        <v>-9.6153846153846159E-3</v>
      </c>
      <c r="AZ4" s="76">
        <f t="shared" ref="AZ4:AZ13" si="10">AX4</f>
        <v>-1000</v>
      </c>
      <c r="BA4" s="73">
        <f>AZ4/AZ2</f>
        <v>-9.6153846153846159E-3</v>
      </c>
    </row>
    <row r="5" spans="1:53" ht="15.75" customHeight="1" outlineLevel="1" x14ac:dyDescent="0.2">
      <c r="A5" s="71" t="s">
        <v>179</v>
      </c>
      <c r="B5" s="82">
        <f t="shared" si="0"/>
        <v>-1503506.32</v>
      </c>
      <c r="C5" s="83">
        <f>B5/B2</f>
        <v>-0.66931029842437539</v>
      </c>
      <c r="D5" s="75">
        <v>-131650</v>
      </c>
      <c r="E5" s="73">
        <f>D5/D2</f>
        <v>-0.70969336556647578</v>
      </c>
      <c r="F5" s="75">
        <v>-154270</v>
      </c>
      <c r="G5" s="73">
        <f>F5/F2</f>
        <v>-1.1935408450612692</v>
      </c>
      <c r="H5" s="75">
        <v>-132400</v>
      </c>
      <c r="I5" s="73">
        <f>H5/H2</f>
        <v>-0.62683751808135069</v>
      </c>
      <c r="J5" s="75">
        <v>-196000</v>
      </c>
      <c r="K5" s="73">
        <f>J5/J2</f>
        <v>-1.486110102258023</v>
      </c>
      <c r="L5" s="75">
        <v>-109950.5</v>
      </c>
      <c r="M5" s="73">
        <f>L5/L2</f>
        <v>-0.53015758410481484</v>
      </c>
      <c r="N5" s="75">
        <v>-86886.91</v>
      </c>
      <c r="O5" s="73">
        <f>N5/N2</f>
        <v>-0.51563465940641806</v>
      </c>
      <c r="P5" s="75">
        <v>-125811.32</v>
      </c>
      <c r="Q5" s="73">
        <f>P5/P2</f>
        <v>-0.61026945483296713</v>
      </c>
      <c r="R5" s="75">
        <v>-86345.9</v>
      </c>
      <c r="S5" s="73">
        <f>R5/R2</f>
        <v>-0.4317221175517898</v>
      </c>
      <c r="T5" s="75">
        <v>-147256.4</v>
      </c>
      <c r="U5" s="73">
        <f>T5/T2</f>
        <v>-0.70681760146531669</v>
      </c>
      <c r="V5" s="75">
        <v>-172935.29</v>
      </c>
      <c r="W5" s="73">
        <f>V5/V2</f>
        <v>-0.68006790325155164</v>
      </c>
      <c r="X5" s="78">
        <v>-80000</v>
      </c>
      <c r="Y5" s="73">
        <f>X5/X2</f>
        <v>-0.43220740423148335</v>
      </c>
      <c r="Z5" s="78">
        <v>-80000</v>
      </c>
      <c r="AA5" s="73">
        <f>Z5/Z2</f>
        <v>-0.50407678400019962</v>
      </c>
      <c r="AB5" s="82">
        <f t="shared" ref="AB5:AB56" si="11">AD5+AF5+AH5+AJ5+AL5+AN5+AP5+AR5+AT5+AV5+AX5+AZ5</f>
        <v>-315245.12</v>
      </c>
      <c r="AC5" s="83">
        <f>AB5/AB2</f>
        <v>-0.29637334846626701</v>
      </c>
      <c r="AD5" s="75">
        <f>-1337.77-7477.42-5256.25-1618.9-3624.32</f>
        <v>-19314.66</v>
      </c>
      <c r="AE5" s="73">
        <f>AD5/AD2</f>
        <v>-0.32633110036593987</v>
      </c>
      <c r="AF5" s="75">
        <f>-30000-2470.8-4210.43-845.45-748.78</f>
        <v>-38275.459999999992</v>
      </c>
      <c r="AG5" s="73">
        <f>AF5/AF2</f>
        <v>-0.96928461956890566</v>
      </c>
      <c r="AH5" s="75">
        <f>-AH2*26.7%</f>
        <v>-22428</v>
      </c>
      <c r="AI5" s="73">
        <f>AH5/AH2</f>
        <v>-0.26700000000000002</v>
      </c>
      <c r="AJ5" s="75">
        <f>-AJ2*26.7%</f>
        <v>-22428</v>
      </c>
      <c r="AK5" s="73">
        <f>AJ5/AJ2</f>
        <v>-0.26700000000000002</v>
      </c>
      <c r="AL5" s="75">
        <f>-AL2*26.7%</f>
        <v>-22428</v>
      </c>
      <c r="AM5" s="73">
        <f>AL5/AL2</f>
        <v>-0.26700000000000002</v>
      </c>
      <c r="AN5" s="75">
        <f>-AN2*26.7%</f>
        <v>-26433</v>
      </c>
      <c r="AO5" s="73">
        <f>AN5/AN2</f>
        <v>-0.26700000000000002</v>
      </c>
      <c r="AP5" s="75">
        <f>-AP2*26.7%</f>
        <v>-26433</v>
      </c>
      <c r="AQ5" s="73">
        <f>AP5/AP2</f>
        <v>-0.26700000000000002</v>
      </c>
      <c r="AR5" s="75">
        <f>-AR2*26.7%</f>
        <v>-26433</v>
      </c>
      <c r="AS5" s="73">
        <f>AR5/AR2</f>
        <v>-0.26700000000000002</v>
      </c>
      <c r="AT5" s="75">
        <f>-AT2*26.7%</f>
        <v>-27768</v>
      </c>
      <c r="AU5" s="73">
        <f>AT5/AT2</f>
        <v>-0.26700000000000002</v>
      </c>
      <c r="AV5" s="75">
        <f>-AV2*26.7%</f>
        <v>-27768</v>
      </c>
      <c r="AW5" s="73">
        <f>AV5/AV2</f>
        <v>-0.26700000000000002</v>
      </c>
      <c r="AX5" s="75">
        <f>-AX2*26.7%</f>
        <v>-27768</v>
      </c>
      <c r="AY5" s="73">
        <f>AX5/AX2</f>
        <v>-0.26700000000000002</v>
      </c>
      <c r="AZ5" s="75">
        <f>-AZ2*26.7%</f>
        <v>-27768</v>
      </c>
      <c r="BA5" s="73">
        <f>AZ5/AZ2</f>
        <v>-0.26700000000000002</v>
      </c>
    </row>
    <row r="6" spans="1:53" ht="15.75" customHeight="1" outlineLevel="1" x14ac:dyDescent="0.2">
      <c r="A6" s="71" t="s">
        <v>51</v>
      </c>
      <c r="B6" s="82">
        <f t="shared" si="0"/>
        <v>-173298.29</v>
      </c>
      <c r="C6" s="83">
        <f>B6/B2</f>
        <v>-7.7146553129443421E-2</v>
      </c>
      <c r="D6" s="75">
        <f>D7+D8</f>
        <v>-15800</v>
      </c>
      <c r="E6" s="73">
        <f>D6/D2</f>
        <v>-8.5173985385114448E-2</v>
      </c>
      <c r="F6" s="75">
        <f>F7+F8</f>
        <v>-15800</v>
      </c>
      <c r="G6" s="73">
        <f>F6/F2</f>
        <v>-0.12223987393510115</v>
      </c>
      <c r="H6" s="75">
        <f>H7+H8</f>
        <v>-20371</v>
      </c>
      <c r="I6" s="73">
        <f>H6/H2</f>
        <v>-9.6444917528966737E-2</v>
      </c>
      <c r="J6" s="75">
        <f>J7+J8</f>
        <v>-20371</v>
      </c>
      <c r="K6" s="73">
        <f>J6/J2</f>
        <v>-0.1544568821076438</v>
      </c>
      <c r="L6" s="75">
        <f>L7+L8</f>
        <v>-20371</v>
      </c>
      <c r="M6" s="73">
        <f>L6/L2</f>
        <v>-9.8224566016518189E-2</v>
      </c>
      <c r="N6" s="75">
        <f>N7+N8</f>
        <v>-12524</v>
      </c>
      <c r="O6" s="73">
        <f>N6/N2</f>
        <v>-7.4324296656492664E-2</v>
      </c>
      <c r="P6" s="75">
        <f>P7+P8</f>
        <v>-18007.689999999999</v>
      </c>
      <c r="Q6" s="73">
        <f>P6/P2</f>
        <v>-8.7349398759198074E-2</v>
      </c>
      <c r="R6" s="75">
        <f>R7+R8</f>
        <v>-18408</v>
      </c>
      <c r="S6" s="73">
        <f>R6/R2</f>
        <v>-9.2038426142912952E-2</v>
      </c>
      <c r="T6" s="75">
        <f>T7+T8</f>
        <v>-1244.3899999999999</v>
      </c>
      <c r="U6" s="73">
        <f>T6/T2</f>
        <v>-5.9729611418412069E-3</v>
      </c>
      <c r="V6" s="75">
        <f>V7+V8</f>
        <v>-9069.2099999999991</v>
      </c>
      <c r="W6" s="73">
        <f>V6/V2</f>
        <v>-3.5664661786775874E-2</v>
      </c>
      <c r="X6" s="75">
        <f>X7+X8</f>
        <v>-15332</v>
      </c>
      <c r="Y6" s="73">
        <f>X6/X2</f>
        <v>-8.2832549020963792E-2</v>
      </c>
      <c r="Z6" s="75">
        <f>Z7+Z8</f>
        <v>-6000</v>
      </c>
      <c r="AA6" s="73">
        <f>Z6/Z2</f>
        <v>-3.7805758800014966E-2</v>
      </c>
      <c r="AB6" s="82">
        <f t="shared" si="11"/>
        <v>-53242.000000000015</v>
      </c>
      <c r="AC6" s="83">
        <f>AB6/AB2</f>
        <v>-5.0054731438954524E-2</v>
      </c>
      <c r="AD6" s="75">
        <f>AD7+AD8</f>
        <v>-9411.0299999999988</v>
      </c>
      <c r="AE6" s="73">
        <f>AD6/AD2</f>
        <v>-0.15900418518766943</v>
      </c>
      <c r="AF6" s="78">
        <f>AF7+AF8</f>
        <v>-3548.27</v>
      </c>
      <c r="AG6" s="73">
        <f>AF6/AF2</f>
        <v>-8.9856099367003339E-2</v>
      </c>
      <c r="AH6" s="75">
        <f>AH7+AH8</f>
        <v>-3748.27</v>
      </c>
      <c r="AI6" s="73">
        <f>AH6/AH2</f>
        <v>-4.4622261904761908E-2</v>
      </c>
      <c r="AJ6" s="75">
        <f>AJ7+AJ8</f>
        <v>-3748.27</v>
      </c>
      <c r="AK6" s="73">
        <f>AJ6/AJ2</f>
        <v>-4.4622261904761908E-2</v>
      </c>
      <c r="AL6" s="75">
        <f>AL7+AL8</f>
        <v>-3748.27</v>
      </c>
      <c r="AM6" s="73">
        <f>AL6/AL2</f>
        <v>-4.4622261904761908E-2</v>
      </c>
      <c r="AN6" s="75">
        <f>AN7+AN8</f>
        <v>-4148.2700000000004</v>
      </c>
      <c r="AO6" s="73">
        <f>AN6/AN2</f>
        <v>-4.1901717171717173E-2</v>
      </c>
      <c r="AP6" s="75">
        <f>AP7+AP8</f>
        <v>-4148.2700000000004</v>
      </c>
      <c r="AQ6" s="73">
        <f>AP6/AP2</f>
        <v>-4.1901717171717173E-2</v>
      </c>
      <c r="AR6" s="75">
        <f>AR7+AR8</f>
        <v>-4148.2700000000004</v>
      </c>
      <c r="AS6" s="73">
        <f>AR6/AR2</f>
        <v>-4.1901717171717173E-2</v>
      </c>
      <c r="AT6" s="75">
        <f>AT7+AT8</f>
        <v>-4148.2700000000004</v>
      </c>
      <c r="AU6" s="73">
        <f>AT6/AT2</f>
        <v>-3.9887211538461545E-2</v>
      </c>
      <c r="AV6" s="75">
        <f>AV7+AV8</f>
        <v>-4148.2700000000004</v>
      </c>
      <c r="AW6" s="73">
        <f>AV6/AV2</f>
        <v>-3.9887211538461545E-2</v>
      </c>
      <c r="AX6" s="75">
        <f>AX7+AX8</f>
        <v>-4148.2700000000004</v>
      </c>
      <c r="AY6" s="73">
        <f>AX6/AX2</f>
        <v>-3.9887211538461545E-2</v>
      </c>
      <c r="AZ6" s="75">
        <f>AZ7+AZ8</f>
        <v>-4148.2700000000004</v>
      </c>
      <c r="BA6" s="73">
        <f>AZ6/AZ2</f>
        <v>-3.9887211538461545E-2</v>
      </c>
    </row>
    <row r="7" spans="1:53" ht="15.75" customHeight="1" outlineLevel="1" x14ac:dyDescent="0.2">
      <c r="A7" s="77" t="s">
        <v>183</v>
      </c>
      <c r="B7" s="84">
        <f t="shared" si="0"/>
        <v>-138112.89000000001</v>
      </c>
      <c r="C7" s="83">
        <f>B7/B2</f>
        <v>-6.1483199899121772E-2</v>
      </c>
      <c r="D7" s="76">
        <v>-12000</v>
      </c>
      <c r="E7" s="73">
        <f>D7/D2</f>
        <v>-6.4689102824137548E-2</v>
      </c>
      <c r="F7" s="76">
        <v>-12000</v>
      </c>
      <c r="G7" s="73">
        <f>F7/F2</f>
        <v>-9.2840410583621122E-2</v>
      </c>
      <c r="H7" s="76">
        <v>-16571</v>
      </c>
      <c r="I7" s="73">
        <f>H7/H2</f>
        <v>-7.8454112629350925E-2</v>
      </c>
      <c r="J7" s="76">
        <v>-16571</v>
      </c>
      <c r="K7" s="73">
        <f>J7/J2</f>
        <v>-0.12564454339039641</v>
      </c>
      <c r="L7" s="76">
        <v>-16571</v>
      </c>
      <c r="M7" s="73">
        <f>L7/L2</f>
        <v>-7.9901786041908729E-2</v>
      </c>
      <c r="N7" s="76">
        <v>-10800</v>
      </c>
      <c r="O7" s="73">
        <f>N7/N2</f>
        <v>-6.4093133494899465E-2</v>
      </c>
      <c r="P7" s="76">
        <v>-9793.89</v>
      </c>
      <c r="Q7" s="73">
        <f>P7/P2</f>
        <v>-4.7506948587726826E-2</v>
      </c>
      <c r="R7" s="76">
        <v>-17308</v>
      </c>
      <c r="S7" s="73">
        <f>R7/R2</f>
        <v>-8.653852019130473E-2</v>
      </c>
      <c r="T7" s="76">
        <v>0</v>
      </c>
      <c r="U7" s="73">
        <f>T7/T2</f>
        <v>0</v>
      </c>
      <c r="V7" s="76">
        <v>-7166</v>
      </c>
      <c r="W7" s="73">
        <f>V7/V2</f>
        <v>-2.8180289833848366E-2</v>
      </c>
      <c r="X7" s="76">
        <v>-14332</v>
      </c>
      <c r="Y7" s="73">
        <f>X7/X2</f>
        <v>-7.7429956468070243E-2</v>
      </c>
      <c r="Z7" s="85">
        <v>-5000</v>
      </c>
      <c r="AA7" s="73">
        <f>Z7/Z2</f>
        <v>-3.1504799000012476E-2</v>
      </c>
      <c r="AB7" s="84">
        <f t="shared" si="11"/>
        <v>-46540.729999999996</v>
      </c>
      <c r="AC7" s="83">
        <f>AB7/AB2</f>
        <v>-4.3754624941266168E-2</v>
      </c>
      <c r="AD7" s="75">
        <f>-5666.66-1945.51-423.94-704.62</f>
        <v>-8740.73</v>
      </c>
      <c r="AE7" s="73">
        <f>AD7/AD2</f>
        <v>-0.14767912243350811</v>
      </c>
      <c r="AF7" s="85">
        <v>-3000</v>
      </c>
      <c r="AG7" s="73">
        <f>AF7/AF2</f>
        <v>-7.5971754714553863E-2</v>
      </c>
      <c r="AH7" s="76">
        <v>-3200</v>
      </c>
      <c r="AI7" s="73">
        <f>AH7/AH2</f>
        <v>-3.8095238095238099E-2</v>
      </c>
      <c r="AJ7" s="76">
        <f t="shared" si="2"/>
        <v>-3200</v>
      </c>
      <c r="AK7" s="73">
        <f>AJ7/AJ2</f>
        <v>-3.8095238095238099E-2</v>
      </c>
      <c r="AL7" s="76">
        <f t="shared" si="3"/>
        <v>-3200</v>
      </c>
      <c r="AM7" s="73">
        <f>AL7/AL2</f>
        <v>-3.8095238095238099E-2</v>
      </c>
      <c r="AN7" s="76">
        <v>-3600</v>
      </c>
      <c r="AO7" s="73">
        <f>AN7/AN2</f>
        <v>-3.6363636363636362E-2</v>
      </c>
      <c r="AP7" s="76">
        <f t="shared" si="5"/>
        <v>-3600</v>
      </c>
      <c r="AQ7" s="73">
        <f>AP7/AP2</f>
        <v>-3.6363636363636362E-2</v>
      </c>
      <c r="AR7" s="76">
        <f t="shared" si="6"/>
        <v>-3600</v>
      </c>
      <c r="AS7" s="73">
        <f>AR7/AR2</f>
        <v>-3.6363636363636362E-2</v>
      </c>
      <c r="AT7" s="76">
        <f t="shared" si="7"/>
        <v>-3600</v>
      </c>
      <c r="AU7" s="73">
        <f>AT7/AT2</f>
        <v>-3.4615384615384617E-2</v>
      </c>
      <c r="AV7" s="76">
        <f t="shared" si="8"/>
        <v>-3600</v>
      </c>
      <c r="AW7" s="73">
        <f>AV7/AV2</f>
        <v>-3.4615384615384617E-2</v>
      </c>
      <c r="AX7" s="76">
        <f t="shared" si="9"/>
        <v>-3600</v>
      </c>
      <c r="AY7" s="73">
        <f>AX7/AX2</f>
        <v>-3.4615384615384617E-2</v>
      </c>
      <c r="AZ7" s="76">
        <f t="shared" si="10"/>
        <v>-3600</v>
      </c>
      <c r="BA7" s="73">
        <f>AZ7/AZ2</f>
        <v>-3.4615384615384617E-2</v>
      </c>
    </row>
    <row r="8" spans="1:53" ht="12.75" outlineLevel="1" x14ac:dyDescent="0.2">
      <c r="A8" s="77" t="s">
        <v>182</v>
      </c>
      <c r="B8" s="84">
        <f t="shared" si="0"/>
        <v>-35185.4</v>
      </c>
      <c r="C8" s="83">
        <f>B8/B2</f>
        <v>-1.5663353230321652E-2</v>
      </c>
      <c r="D8" s="76">
        <v>-3800</v>
      </c>
      <c r="E8" s="73">
        <f>D8/D2</f>
        <v>-2.0484882560976893E-2</v>
      </c>
      <c r="F8" s="76">
        <v>-3800</v>
      </c>
      <c r="G8" s="73">
        <f>F8/F2</f>
        <v>-2.9399463351480023E-2</v>
      </c>
      <c r="H8" s="76">
        <v>-3800</v>
      </c>
      <c r="I8" s="73">
        <f>H8/H2</f>
        <v>-1.7990804899615805E-2</v>
      </c>
      <c r="J8" s="76">
        <v>-3800</v>
      </c>
      <c r="K8" s="73">
        <f>J8/J2</f>
        <v>-2.8812338717247383E-2</v>
      </c>
      <c r="L8" s="76">
        <v>-3800</v>
      </c>
      <c r="M8" s="73">
        <f>L8/L2</f>
        <v>-1.832277997460945E-2</v>
      </c>
      <c r="N8" s="76">
        <v>-1724</v>
      </c>
      <c r="O8" s="73">
        <f>N8/N2</f>
        <v>-1.0231163161593211E-2</v>
      </c>
      <c r="P8" s="76">
        <v>-8213.7999999999993</v>
      </c>
      <c r="Q8" s="73">
        <f>P8/P2</f>
        <v>-3.9842450171471255E-2</v>
      </c>
      <c r="R8" s="76">
        <v>-1100</v>
      </c>
      <c r="S8" s="73">
        <f>R8/R2</f>
        <v>-5.4999059516082274E-3</v>
      </c>
      <c r="T8" s="76">
        <v>-1244.3899999999999</v>
      </c>
      <c r="U8" s="73">
        <f>T8/T2</f>
        <v>-5.9729611418412069E-3</v>
      </c>
      <c r="V8" s="76">
        <v>-1903.21</v>
      </c>
      <c r="W8" s="73">
        <f>V8/V2</f>
        <v>-7.4843719529275122E-3</v>
      </c>
      <c r="X8" s="85">
        <v>-1000</v>
      </c>
      <c r="Y8" s="73">
        <f>X8/X2</f>
        <v>-5.402592552893542E-3</v>
      </c>
      <c r="Z8" s="85">
        <v>-1000</v>
      </c>
      <c r="AA8" s="73">
        <f>Z8/Z2</f>
        <v>-6.3009598000024949E-3</v>
      </c>
      <c r="AB8" s="84">
        <f t="shared" si="11"/>
        <v>-6701.27</v>
      </c>
      <c r="AC8" s="83">
        <f>AB8/AB2</f>
        <v>-6.3001064976883426E-3</v>
      </c>
      <c r="AD8" s="76">
        <f>-256.03-146.19-135.08-133</f>
        <v>-670.3</v>
      </c>
      <c r="AE8" s="73">
        <f>AD8/AD2</f>
        <v>-1.1325062754161321E-2</v>
      </c>
      <c r="AF8" s="76">
        <f>-150.01-190.13-102.9-105.23</f>
        <v>-548.27</v>
      </c>
      <c r="AG8" s="73">
        <f>AF8/AF2</f>
        <v>-1.3884344652449481E-2</v>
      </c>
      <c r="AH8" s="76">
        <f t="shared" si="1"/>
        <v>-548.27</v>
      </c>
      <c r="AI8" s="73">
        <f>AH8/AH2</f>
        <v>-6.527023809523809E-3</v>
      </c>
      <c r="AJ8" s="76">
        <f t="shared" si="2"/>
        <v>-548.27</v>
      </c>
      <c r="AK8" s="73">
        <f>AJ8/AJ2</f>
        <v>-6.527023809523809E-3</v>
      </c>
      <c r="AL8" s="76">
        <f t="shared" si="3"/>
        <v>-548.27</v>
      </c>
      <c r="AM8" s="73">
        <f>AL8/AL2</f>
        <v>-6.527023809523809E-3</v>
      </c>
      <c r="AN8" s="76">
        <f t="shared" si="4"/>
        <v>-548.27</v>
      </c>
      <c r="AO8" s="73">
        <f>AN8/AN2</f>
        <v>-5.5380808080808079E-3</v>
      </c>
      <c r="AP8" s="76">
        <f t="shared" si="5"/>
        <v>-548.27</v>
      </c>
      <c r="AQ8" s="73">
        <f>AP8/AP2</f>
        <v>-5.5380808080808079E-3</v>
      </c>
      <c r="AR8" s="76">
        <f t="shared" si="6"/>
        <v>-548.27</v>
      </c>
      <c r="AS8" s="73">
        <f>AR8/AR2</f>
        <v>-5.5380808080808079E-3</v>
      </c>
      <c r="AT8" s="76">
        <f t="shared" si="7"/>
        <v>-548.27</v>
      </c>
      <c r="AU8" s="73">
        <f>AT8/AT2</f>
        <v>-5.2718269230769225E-3</v>
      </c>
      <c r="AV8" s="76">
        <f t="shared" si="8"/>
        <v>-548.27</v>
      </c>
      <c r="AW8" s="73">
        <f>AV8/AV2</f>
        <v>-5.2718269230769225E-3</v>
      </c>
      <c r="AX8" s="76">
        <f t="shared" si="9"/>
        <v>-548.27</v>
      </c>
      <c r="AY8" s="73">
        <f>AX8/AX2</f>
        <v>-5.2718269230769225E-3</v>
      </c>
      <c r="AZ8" s="76">
        <f t="shared" si="10"/>
        <v>-548.27</v>
      </c>
      <c r="BA8" s="73">
        <f>AZ8/AZ2</f>
        <v>-5.2718269230769225E-3</v>
      </c>
    </row>
    <row r="9" spans="1:53" ht="15.75" customHeight="1" outlineLevel="1" x14ac:dyDescent="0.2">
      <c r="A9" s="71" t="s">
        <v>180</v>
      </c>
      <c r="B9" s="82">
        <f t="shared" si="0"/>
        <v>-280234.94</v>
      </c>
      <c r="C9" s="83">
        <f>B9/B2</f>
        <v>-0.12475114259601977</v>
      </c>
      <c r="D9" s="75">
        <f>SUM(D10:D13)</f>
        <v>-18006.940000000002</v>
      </c>
      <c r="E9" s="73">
        <f>D9/D2</f>
        <v>-9.7071066100672967E-2</v>
      </c>
      <c r="F9" s="75">
        <f>SUM(F10:F13)</f>
        <v>-20048.77</v>
      </c>
      <c r="G9" s="73">
        <f>F9/F2</f>
        <v>-0.15511133654138215</v>
      </c>
      <c r="H9" s="75">
        <f>SUM(H10:H13)</f>
        <v>-26798.32</v>
      </c>
      <c r="I9" s="73">
        <f>H9/H2</f>
        <v>-0.12687456493617691</v>
      </c>
      <c r="J9" s="75">
        <f>SUM(J10:J13)</f>
        <v>-22265</v>
      </c>
      <c r="K9" s="73">
        <f>J9/J2</f>
        <v>-0.16881755829987186</v>
      </c>
      <c r="L9" s="75">
        <f>SUM(L10:L13)</f>
        <v>-22600</v>
      </c>
      <c r="M9" s="73">
        <f>L9/L2</f>
        <v>-0.10897232300688778</v>
      </c>
      <c r="N9" s="75">
        <f>SUM(N10:N13)</f>
        <v>-27075.14</v>
      </c>
      <c r="O9" s="73">
        <f>N9/N2</f>
        <v>-0.16067875577899002</v>
      </c>
      <c r="P9" s="75">
        <f>SUM(P10:P13)</f>
        <v>-24077.45</v>
      </c>
      <c r="Q9" s="73">
        <f>P9/P2</f>
        <v>-0.11679181400583051</v>
      </c>
      <c r="R9" s="75">
        <f>SUM(R10:R13)</f>
        <v>-29902.49</v>
      </c>
      <c r="S9" s="73">
        <f>R9/R2</f>
        <v>-0.14950989338082318</v>
      </c>
      <c r="T9" s="75">
        <f>SUM(T10:T13)</f>
        <v>-27156.530000000002</v>
      </c>
      <c r="U9" s="73">
        <f>T9/T2</f>
        <v>-0.13034892472395712</v>
      </c>
      <c r="V9" s="75">
        <f>SUM(V10:V13)</f>
        <v>-29285.96</v>
      </c>
      <c r="W9" s="73">
        <f>V9/V2</f>
        <v>-0.11516701658700669</v>
      </c>
      <c r="X9" s="75">
        <f>SUM(X10:X13)</f>
        <v>-23396.5</v>
      </c>
      <c r="Y9" s="73">
        <f>X9/X2</f>
        <v>-0.12640175666377376</v>
      </c>
      <c r="Z9" s="75">
        <f>SUM(Z10:Z13)</f>
        <v>-9621.84</v>
      </c>
      <c r="AA9" s="73">
        <f>Z9/Z2</f>
        <v>-6.0626827042056006E-2</v>
      </c>
      <c r="AB9" s="82">
        <f t="shared" si="11"/>
        <v>-39972.839999999997</v>
      </c>
      <c r="AC9" s="83">
        <f>AB9/AB2</f>
        <v>-3.7579913809629585E-2</v>
      </c>
      <c r="AD9" s="75">
        <f>SUM(AD10:AD13)</f>
        <v>-3836.16</v>
      </c>
      <c r="AE9" s="73">
        <f>AD9/AD2</f>
        <v>-6.4813893383564816E-2</v>
      </c>
      <c r="AF9" s="78">
        <f>SUM(AF10:AF13)</f>
        <v>-3157.88</v>
      </c>
      <c r="AG9" s="73">
        <f>AF9/AF2</f>
        <v>-7.9969894925998444E-2</v>
      </c>
      <c r="AH9" s="75">
        <f>SUM(AH10:AH13)</f>
        <v>-3157.88</v>
      </c>
      <c r="AI9" s="73">
        <f>AH9/AH2</f>
        <v>-3.7593809523809522E-2</v>
      </c>
      <c r="AJ9" s="75">
        <f>SUM(AJ10:AJ13)</f>
        <v>-3157.88</v>
      </c>
      <c r="AK9" s="73">
        <f>AJ9/AJ2</f>
        <v>-3.7593809523809522E-2</v>
      </c>
      <c r="AL9" s="75">
        <f>SUM(AL10:AL13)</f>
        <v>-3157.88</v>
      </c>
      <c r="AM9" s="73">
        <f>AL9/AL2</f>
        <v>-3.7593809523809522E-2</v>
      </c>
      <c r="AN9" s="75">
        <f>SUM(AN10:AN13)</f>
        <v>-3357.88</v>
      </c>
      <c r="AO9" s="73">
        <f>AN9/AN2</f>
        <v>-3.3917979797979801E-2</v>
      </c>
      <c r="AP9" s="75">
        <f>SUM(AP10:AP13)</f>
        <v>-3357.88</v>
      </c>
      <c r="AQ9" s="73">
        <f>AP9/AP2</f>
        <v>-3.3917979797979801E-2</v>
      </c>
      <c r="AR9" s="75">
        <f>SUM(AR10:AR13)</f>
        <v>-3357.88</v>
      </c>
      <c r="AS9" s="73">
        <f>AR9/AR2</f>
        <v>-3.3917979797979801E-2</v>
      </c>
      <c r="AT9" s="75">
        <f>SUM(AT10:AT13)</f>
        <v>-3357.88</v>
      </c>
      <c r="AU9" s="73">
        <f>AT9/AT2</f>
        <v>-3.2287307692307692E-2</v>
      </c>
      <c r="AV9" s="75">
        <f>SUM(AV10:AV13)</f>
        <v>-3357.88</v>
      </c>
      <c r="AW9" s="73">
        <f>AV9/AV2</f>
        <v>-3.2287307692307692E-2</v>
      </c>
      <c r="AX9" s="75">
        <f>SUM(AX10:AX13)</f>
        <v>-3357.88</v>
      </c>
      <c r="AY9" s="73">
        <f>AX9/AX2</f>
        <v>-3.2287307692307692E-2</v>
      </c>
      <c r="AZ9" s="75">
        <f>SUM(AZ10:AZ13)</f>
        <v>-3357.88</v>
      </c>
      <c r="BA9" s="73">
        <f>AZ9/AZ2</f>
        <v>-3.2287307692307692E-2</v>
      </c>
    </row>
    <row r="10" spans="1:53" s="67" customFormat="1" ht="15.75" customHeight="1" outlineLevel="1" x14ac:dyDescent="0.2">
      <c r="A10" s="77" t="s">
        <v>176</v>
      </c>
      <c r="B10" s="84">
        <f t="shared" si="0"/>
        <v>-198808.84</v>
      </c>
      <c r="C10" s="83">
        <f>B10/B2</f>
        <v>-8.850298948514157E-2</v>
      </c>
      <c r="D10" s="76">
        <v>-12306.94</v>
      </c>
      <c r="E10" s="73">
        <f>D10/D2</f>
        <v>-6.6343742259207625E-2</v>
      </c>
      <c r="F10" s="76">
        <v>-14348.77</v>
      </c>
      <c r="G10" s="73">
        <f>F10/F2</f>
        <v>-0.11101214151416211</v>
      </c>
      <c r="H10" s="76">
        <v>-21098.32</v>
      </c>
      <c r="I10" s="73">
        <f>H10/H2</f>
        <v>-9.9888357586753199E-2</v>
      </c>
      <c r="J10" s="76">
        <v>-16565</v>
      </c>
      <c r="K10" s="73">
        <f>J10/J2</f>
        <v>-0.12559905022400078</v>
      </c>
      <c r="L10" s="76">
        <v>-16500</v>
      </c>
      <c r="M10" s="73">
        <f>L10/L2</f>
        <v>-7.9559439363435763E-2</v>
      </c>
      <c r="N10" s="76">
        <v>-22827.14</v>
      </c>
      <c r="O10" s="73">
        <f>N10/N2</f>
        <v>-0.1354687899376629</v>
      </c>
      <c r="P10" s="76">
        <v>-18233</v>
      </c>
      <c r="Q10" s="73">
        <f>P10/P2</f>
        <v>-8.8442303681175033E-2</v>
      </c>
      <c r="R10" s="76">
        <v>-18905.79</v>
      </c>
      <c r="S10" s="73">
        <f>R10/R2</f>
        <v>-9.4527333582595741E-2</v>
      </c>
      <c r="T10" s="76">
        <v>-20320.88</v>
      </c>
      <c r="U10" s="73">
        <f>T10/T2</f>
        <v>-9.7538413687041969E-2</v>
      </c>
      <c r="V10" s="76">
        <v>-18684.66</v>
      </c>
      <c r="W10" s="73">
        <f>V10/V2</f>
        <v>-7.3477411979753451E-2</v>
      </c>
      <c r="X10" s="76">
        <v>-14696.5</v>
      </c>
      <c r="Y10" s="73">
        <f>X10/X2</f>
        <v>-7.9399201453599938E-2</v>
      </c>
      <c r="Z10" s="76">
        <v>-4321.84</v>
      </c>
      <c r="AA10" s="73">
        <f>Z10/Z2</f>
        <v>-2.7231740102042781E-2</v>
      </c>
      <c r="AB10" s="84">
        <f t="shared" si="11"/>
        <v>-9020</v>
      </c>
      <c r="AC10" s="83">
        <f>AB10/AB2</f>
        <v>-8.4800285034252968E-3</v>
      </c>
      <c r="AD10" s="75">
        <v>-1020</v>
      </c>
      <c r="AE10" s="73">
        <f>AD10/AD2</f>
        <v>-1.7233423853863266E-2</v>
      </c>
      <c r="AF10" s="85">
        <v>-600</v>
      </c>
      <c r="AG10" s="73">
        <f>AF10/AF2</f>
        <v>-1.5194350942910771E-2</v>
      </c>
      <c r="AH10" s="76">
        <f t="shared" si="1"/>
        <v>-600</v>
      </c>
      <c r="AI10" s="73">
        <f>AH10/AH2</f>
        <v>-7.1428571428571426E-3</v>
      </c>
      <c r="AJ10" s="76">
        <f t="shared" si="2"/>
        <v>-600</v>
      </c>
      <c r="AK10" s="73">
        <f>AJ10/AJ2</f>
        <v>-7.1428571428571426E-3</v>
      </c>
      <c r="AL10" s="76">
        <f t="shared" si="3"/>
        <v>-600</v>
      </c>
      <c r="AM10" s="73">
        <f>AL10/AL2</f>
        <v>-7.1428571428571426E-3</v>
      </c>
      <c r="AN10" s="76">
        <v>-800</v>
      </c>
      <c r="AO10" s="73">
        <f>AN10/AN2</f>
        <v>-8.0808080808080808E-3</v>
      </c>
      <c r="AP10" s="76">
        <f t="shared" si="5"/>
        <v>-800</v>
      </c>
      <c r="AQ10" s="73">
        <f>AP10/AP2</f>
        <v>-8.0808080808080808E-3</v>
      </c>
      <c r="AR10" s="76">
        <f t="shared" si="6"/>
        <v>-800</v>
      </c>
      <c r="AS10" s="73">
        <f>AR10/AR2</f>
        <v>-8.0808080808080808E-3</v>
      </c>
      <c r="AT10" s="76">
        <f t="shared" si="7"/>
        <v>-800</v>
      </c>
      <c r="AU10" s="73">
        <f>AT10/AT2</f>
        <v>-7.6923076923076927E-3</v>
      </c>
      <c r="AV10" s="76">
        <f t="shared" si="8"/>
        <v>-800</v>
      </c>
      <c r="AW10" s="73">
        <f>AV10/AV2</f>
        <v>-7.6923076923076927E-3</v>
      </c>
      <c r="AX10" s="76">
        <f t="shared" si="9"/>
        <v>-800</v>
      </c>
      <c r="AY10" s="73">
        <f>AX10/AX2</f>
        <v>-7.6923076923076927E-3</v>
      </c>
      <c r="AZ10" s="76">
        <f t="shared" si="10"/>
        <v>-800</v>
      </c>
      <c r="BA10" s="73">
        <f>AZ10/AZ2</f>
        <v>-7.6923076923076927E-3</v>
      </c>
    </row>
    <row r="11" spans="1:53" s="67" customFormat="1" ht="15.75" customHeight="1" outlineLevel="1" x14ac:dyDescent="0.2">
      <c r="A11" s="77" t="s">
        <v>187</v>
      </c>
      <c r="B11" s="84">
        <f t="shared" si="0"/>
        <v>-50777.549999999996</v>
      </c>
      <c r="C11" s="83">
        <f>B11/B2</f>
        <v>-2.2604452466657168E-2</v>
      </c>
      <c r="D11" s="76">
        <v>-3600</v>
      </c>
      <c r="E11" s="73">
        <f>D11/D2</f>
        <v>-1.9406730847241267E-2</v>
      </c>
      <c r="F11" s="76">
        <v>-3600</v>
      </c>
      <c r="G11" s="73">
        <f>F11/F2</f>
        <v>-2.7852123175086337E-2</v>
      </c>
      <c r="H11" s="76">
        <v>-3600</v>
      </c>
      <c r="I11" s="73">
        <f>H11/H2</f>
        <v>-1.7043920431214974E-2</v>
      </c>
      <c r="J11" s="76">
        <v>-3600</v>
      </c>
      <c r="K11" s="73">
        <f>J11/J2</f>
        <v>-2.7295899837392258E-2</v>
      </c>
      <c r="L11" s="76">
        <v>-4000</v>
      </c>
      <c r="M11" s="73">
        <f>L11/L2</f>
        <v>-1.9287136815378369E-2</v>
      </c>
      <c r="N11" s="76">
        <v>-4248</v>
      </c>
      <c r="O11" s="73">
        <f>N11/N2</f>
        <v>-2.520996584132712E-2</v>
      </c>
      <c r="P11" s="76">
        <v>-5844.45</v>
      </c>
      <c r="Q11" s="73">
        <f>P11/P2</f>
        <v>-2.8349510324655481E-2</v>
      </c>
      <c r="R11" s="76">
        <v>-4880</v>
      </c>
      <c r="S11" s="73">
        <f>R11/R2</f>
        <v>-2.4399582767134682E-2</v>
      </c>
      <c r="T11" s="76">
        <v>-6160</v>
      </c>
      <c r="U11" s="73">
        <f>T11/T2</f>
        <v>-2.9567451228105206E-2</v>
      </c>
      <c r="V11" s="76">
        <v>-4245.1000000000004</v>
      </c>
      <c r="W11" s="73">
        <f>V11/V2</f>
        <v>-1.6693852689599456E-2</v>
      </c>
      <c r="X11" s="76">
        <v>-5200</v>
      </c>
      <c r="Y11" s="73">
        <f>X11/X2</f>
        <v>-2.809348127504642E-2</v>
      </c>
      <c r="Z11" s="76">
        <v>-1800</v>
      </c>
      <c r="AA11" s="73">
        <f>Z11/Z2</f>
        <v>-1.134172764000449E-2</v>
      </c>
      <c r="AB11" s="84">
        <f t="shared" si="11"/>
        <v>-7200</v>
      </c>
      <c r="AC11" s="83">
        <f>AB11/AB2</f>
        <v>-6.7689806235767345E-3</v>
      </c>
      <c r="AD11" s="76">
        <v>-600</v>
      </c>
      <c r="AE11" s="73">
        <f>AD11/AD2</f>
        <v>-1.0137308149331333E-2</v>
      </c>
      <c r="AF11" s="85">
        <v>-600</v>
      </c>
      <c r="AG11" s="73">
        <f>AF11/AF2</f>
        <v>-1.5194350942910771E-2</v>
      </c>
      <c r="AH11" s="76">
        <f t="shared" si="1"/>
        <v>-600</v>
      </c>
      <c r="AI11" s="73">
        <f>AH11/AH2</f>
        <v>-7.1428571428571426E-3</v>
      </c>
      <c r="AJ11" s="76">
        <f t="shared" si="2"/>
        <v>-600</v>
      </c>
      <c r="AK11" s="73">
        <f>AJ11/AJ2</f>
        <v>-7.1428571428571426E-3</v>
      </c>
      <c r="AL11" s="76">
        <f t="shared" si="3"/>
        <v>-600</v>
      </c>
      <c r="AM11" s="73">
        <f>AL11/AL2</f>
        <v>-7.1428571428571426E-3</v>
      </c>
      <c r="AN11" s="76">
        <f t="shared" si="4"/>
        <v>-600</v>
      </c>
      <c r="AO11" s="73">
        <f>AN11/AN2</f>
        <v>-6.0606060606060606E-3</v>
      </c>
      <c r="AP11" s="76">
        <f t="shared" si="5"/>
        <v>-600</v>
      </c>
      <c r="AQ11" s="73">
        <f>AP11/AP2</f>
        <v>-6.0606060606060606E-3</v>
      </c>
      <c r="AR11" s="76">
        <f t="shared" si="6"/>
        <v>-600</v>
      </c>
      <c r="AS11" s="73">
        <f>AR11/AR2</f>
        <v>-6.0606060606060606E-3</v>
      </c>
      <c r="AT11" s="76">
        <f t="shared" si="7"/>
        <v>-600</v>
      </c>
      <c r="AU11" s="73">
        <f>AT11/AT2</f>
        <v>-5.7692307692307696E-3</v>
      </c>
      <c r="AV11" s="76">
        <f t="shared" si="8"/>
        <v>-600</v>
      </c>
      <c r="AW11" s="73">
        <f>AV11/AV2</f>
        <v>-5.7692307692307696E-3</v>
      </c>
      <c r="AX11" s="76">
        <f t="shared" si="9"/>
        <v>-600</v>
      </c>
      <c r="AY11" s="73">
        <f>AX11/AX2</f>
        <v>-5.7692307692307696E-3</v>
      </c>
      <c r="AZ11" s="76">
        <f t="shared" si="10"/>
        <v>-600</v>
      </c>
      <c r="BA11" s="73">
        <f>AZ11/AZ2</f>
        <v>-5.7692307692307696E-3</v>
      </c>
    </row>
    <row r="12" spans="1:53" ht="15.75" customHeight="1" outlineLevel="1" x14ac:dyDescent="0.2">
      <c r="A12" s="77" t="s">
        <v>148</v>
      </c>
      <c r="B12" s="82">
        <f t="shared" si="0"/>
        <v>-22319.64</v>
      </c>
      <c r="C12" s="83">
        <f>B12/B2</f>
        <v>-9.9359508572764935E-3</v>
      </c>
      <c r="D12" s="75">
        <v>-2100</v>
      </c>
      <c r="E12" s="73">
        <f>D12/D2</f>
        <v>-1.1320592994224072E-2</v>
      </c>
      <c r="F12" s="75">
        <v>-2100</v>
      </c>
      <c r="G12" s="73">
        <f>F12/F2</f>
        <v>-1.6247071852133699E-2</v>
      </c>
      <c r="H12" s="75">
        <v>-2100</v>
      </c>
      <c r="I12" s="73">
        <f>H12/H2</f>
        <v>-9.9422869182087346E-3</v>
      </c>
      <c r="J12" s="75">
        <v>-2100</v>
      </c>
      <c r="K12" s="73">
        <f>J12/J2</f>
        <v>-1.5922608238478818E-2</v>
      </c>
      <c r="L12" s="75">
        <v>-2100</v>
      </c>
      <c r="M12" s="73">
        <f>L12/L2</f>
        <v>-1.0125746828073644E-2</v>
      </c>
      <c r="N12" s="75">
        <v>0</v>
      </c>
      <c r="O12" s="73">
        <f>N12/N2</f>
        <v>0</v>
      </c>
      <c r="P12" s="75">
        <v>0</v>
      </c>
      <c r="Q12" s="73">
        <f>P12/P2</f>
        <v>0</v>
      </c>
      <c r="R12" s="75">
        <v>-4306.7</v>
      </c>
      <c r="S12" s="73">
        <f>R12/R2</f>
        <v>-2.1533131783446499E-2</v>
      </c>
      <c r="T12" s="75">
        <v>0</v>
      </c>
      <c r="U12" s="73">
        <f>T12/T2</f>
        <v>0</v>
      </c>
      <c r="V12" s="75">
        <v>-2512.94</v>
      </c>
      <c r="W12" s="73">
        <f>V12/V2</f>
        <v>-9.8821347383576501E-3</v>
      </c>
      <c r="X12" s="78">
        <v>-2500</v>
      </c>
      <c r="Y12" s="73">
        <f>X12/X2</f>
        <v>-1.3506481382233855E-2</v>
      </c>
      <c r="Z12" s="78">
        <v>-2500</v>
      </c>
      <c r="AA12" s="73">
        <f>Z12/Z2</f>
        <v>-1.5752399500006238E-2</v>
      </c>
      <c r="AB12" s="82">
        <f t="shared" si="11"/>
        <v>-23152.840000000007</v>
      </c>
      <c r="AC12" s="83">
        <f>AB12/AB2</f>
        <v>-2.1766822963996166E-2</v>
      </c>
      <c r="AD12" s="75">
        <v>-2166.16</v>
      </c>
      <c r="AE12" s="73">
        <f>AD12/AD2</f>
        <v>-3.659838570125927E-2</v>
      </c>
      <c r="AF12" s="75">
        <f>-49.9-1857.98</f>
        <v>-1907.88</v>
      </c>
      <c r="AG12" s="73">
        <f>AF12/AF2</f>
        <v>-4.8314997128267673E-2</v>
      </c>
      <c r="AH12" s="75">
        <f t="shared" si="1"/>
        <v>-1907.88</v>
      </c>
      <c r="AI12" s="73">
        <f>AH12/AH2</f>
        <v>-2.2712857142857146E-2</v>
      </c>
      <c r="AJ12" s="75">
        <f t="shared" si="2"/>
        <v>-1907.88</v>
      </c>
      <c r="AK12" s="73">
        <f>AJ12/AJ2</f>
        <v>-2.2712857142857146E-2</v>
      </c>
      <c r="AL12" s="75">
        <f t="shared" si="3"/>
        <v>-1907.88</v>
      </c>
      <c r="AM12" s="73">
        <f>AL12/AL2</f>
        <v>-2.2712857142857146E-2</v>
      </c>
      <c r="AN12" s="75">
        <f t="shared" si="4"/>
        <v>-1907.88</v>
      </c>
      <c r="AO12" s="73">
        <f>AN12/AN2</f>
        <v>-1.9271515151515154E-2</v>
      </c>
      <c r="AP12" s="75">
        <f t="shared" si="5"/>
        <v>-1907.88</v>
      </c>
      <c r="AQ12" s="73">
        <f>AP12/AP2</f>
        <v>-1.9271515151515154E-2</v>
      </c>
      <c r="AR12" s="75">
        <f t="shared" si="6"/>
        <v>-1907.88</v>
      </c>
      <c r="AS12" s="73">
        <f>AR12/AR2</f>
        <v>-1.9271515151515154E-2</v>
      </c>
      <c r="AT12" s="75">
        <f t="shared" si="7"/>
        <v>-1907.88</v>
      </c>
      <c r="AU12" s="73">
        <f>AT12/AT2</f>
        <v>-1.8345E-2</v>
      </c>
      <c r="AV12" s="75">
        <f t="shared" si="8"/>
        <v>-1907.88</v>
      </c>
      <c r="AW12" s="73">
        <f>AV12/AV2</f>
        <v>-1.8345E-2</v>
      </c>
      <c r="AX12" s="75">
        <f t="shared" si="9"/>
        <v>-1907.88</v>
      </c>
      <c r="AY12" s="73">
        <f>AX12/AX2</f>
        <v>-1.8345E-2</v>
      </c>
      <c r="AZ12" s="75">
        <f t="shared" si="10"/>
        <v>-1907.88</v>
      </c>
      <c r="BA12" s="73">
        <f>AZ12/AZ2</f>
        <v>-1.8345E-2</v>
      </c>
    </row>
    <row r="13" spans="1:53" ht="15.75" customHeight="1" outlineLevel="1" x14ac:dyDescent="0.2">
      <c r="A13" s="77" t="s">
        <v>169</v>
      </c>
      <c r="B13" s="82">
        <f t="shared" si="0"/>
        <v>-8328.91</v>
      </c>
      <c r="C13" s="83">
        <f>B13/B2</f>
        <v>-3.7077497869445366E-3</v>
      </c>
      <c r="D13" s="75">
        <v>0</v>
      </c>
      <c r="E13" s="73">
        <f>D13/D2</f>
        <v>0</v>
      </c>
      <c r="F13" s="75">
        <v>0</v>
      </c>
      <c r="G13" s="73">
        <f>F13/F2</f>
        <v>0</v>
      </c>
      <c r="H13" s="75">
        <v>0</v>
      </c>
      <c r="I13" s="73">
        <f>H13/H2</f>
        <v>0</v>
      </c>
      <c r="J13" s="75">
        <v>0</v>
      </c>
      <c r="K13" s="73">
        <f>J13/J2</f>
        <v>0</v>
      </c>
      <c r="L13" s="75">
        <v>0</v>
      </c>
      <c r="M13" s="73">
        <f>L13/L2</f>
        <v>0</v>
      </c>
      <c r="N13" s="75">
        <v>0</v>
      </c>
      <c r="O13" s="73">
        <f>N13/N2</f>
        <v>0</v>
      </c>
      <c r="P13" s="75">
        <v>0</v>
      </c>
      <c r="Q13" s="73">
        <f>P13/P2</f>
        <v>0</v>
      </c>
      <c r="R13" s="75">
        <v>-1810</v>
      </c>
      <c r="S13" s="73">
        <f>R13/R2</f>
        <v>-9.0498452476462654E-3</v>
      </c>
      <c r="T13" s="75">
        <f>-147.7-527.95</f>
        <v>-675.65000000000009</v>
      </c>
      <c r="U13" s="73">
        <f>T13/T2</f>
        <v>-3.2430598088099487E-3</v>
      </c>
      <c r="V13" s="75">
        <v>-3843.26</v>
      </c>
      <c r="W13" s="73">
        <f>V13/V2</f>
        <v>-1.5113617179296131E-2</v>
      </c>
      <c r="X13" s="78">
        <v>-1000</v>
      </c>
      <c r="Y13" s="73">
        <f>X13/X2</f>
        <v>-5.402592552893542E-3</v>
      </c>
      <c r="Z13" s="78">
        <v>-1000</v>
      </c>
      <c r="AA13" s="73">
        <f>Z13/Z2</f>
        <v>-6.3009598000024949E-3</v>
      </c>
      <c r="AB13" s="82">
        <f t="shared" si="11"/>
        <v>-600</v>
      </c>
      <c r="AC13" s="83">
        <f>AB13/AB2</f>
        <v>-5.6408171863139454E-4</v>
      </c>
      <c r="AD13" s="75">
        <v>-50</v>
      </c>
      <c r="AE13" s="73">
        <f>AD13/AD2</f>
        <v>-8.4477567911094454E-4</v>
      </c>
      <c r="AF13" s="78">
        <f>AD13</f>
        <v>-50</v>
      </c>
      <c r="AG13" s="73">
        <f>AF13/AF2</f>
        <v>-1.266195911909231E-3</v>
      </c>
      <c r="AH13" s="75">
        <f t="shared" si="1"/>
        <v>-50</v>
      </c>
      <c r="AI13" s="73">
        <f>AH13/AH2</f>
        <v>-5.9523809523809529E-4</v>
      </c>
      <c r="AJ13" s="75">
        <f t="shared" si="2"/>
        <v>-50</v>
      </c>
      <c r="AK13" s="73">
        <f>AJ13/AJ2</f>
        <v>-5.9523809523809529E-4</v>
      </c>
      <c r="AL13" s="75">
        <f t="shared" si="3"/>
        <v>-50</v>
      </c>
      <c r="AM13" s="73">
        <f>AL13/AL2</f>
        <v>-5.9523809523809529E-4</v>
      </c>
      <c r="AN13" s="75">
        <f t="shared" si="4"/>
        <v>-50</v>
      </c>
      <c r="AO13" s="73">
        <f>AN13/AN2</f>
        <v>-5.0505050505050505E-4</v>
      </c>
      <c r="AP13" s="75">
        <f t="shared" si="5"/>
        <v>-50</v>
      </c>
      <c r="AQ13" s="73">
        <f>AP13/AP2</f>
        <v>-5.0505050505050505E-4</v>
      </c>
      <c r="AR13" s="75">
        <f t="shared" si="6"/>
        <v>-50</v>
      </c>
      <c r="AS13" s="73">
        <f>AR13/AR2</f>
        <v>-5.0505050505050505E-4</v>
      </c>
      <c r="AT13" s="75">
        <f t="shared" si="7"/>
        <v>-50</v>
      </c>
      <c r="AU13" s="73">
        <f>AT13/AT2</f>
        <v>-4.807692307692308E-4</v>
      </c>
      <c r="AV13" s="75">
        <f t="shared" si="8"/>
        <v>-50</v>
      </c>
      <c r="AW13" s="73">
        <f>AV13/AV2</f>
        <v>-4.807692307692308E-4</v>
      </c>
      <c r="AX13" s="75">
        <f t="shared" si="9"/>
        <v>-50</v>
      </c>
      <c r="AY13" s="73">
        <f>AX13/AX2</f>
        <v>-4.807692307692308E-4</v>
      </c>
      <c r="AZ13" s="75">
        <f t="shared" si="10"/>
        <v>-50</v>
      </c>
      <c r="BA13" s="73">
        <f>AZ13/AZ2</f>
        <v>-4.807692307692308E-4</v>
      </c>
    </row>
    <row r="14" spans="1:53" ht="15.75" customHeight="1" outlineLevel="1" x14ac:dyDescent="0.2">
      <c r="A14" s="71" t="s">
        <v>16</v>
      </c>
      <c r="B14" s="80">
        <f t="shared" si="0"/>
        <v>-17107.3</v>
      </c>
      <c r="C14" s="83">
        <f>B14/B2</f>
        <v>-7.6155929083392988E-3</v>
      </c>
      <c r="D14" s="74">
        <f>D15+D16</f>
        <v>-1718.93</v>
      </c>
      <c r="E14" s="73">
        <f>D14/D2</f>
        <v>-9.2663366264578977E-3</v>
      </c>
      <c r="F14" s="74">
        <f>F15+F16</f>
        <v>-1718.93</v>
      </c>
      <c r="G14" s="73">
        <f>F14/F2</f>
        <v>-1.3298847247041988E-2</v>
      </c>
      <c r="H14" s="74">
        <f>H15+H16</f>
        <v>-1718.93</v>
      </c>
      <c r="I14" s="73">
        <f>H14/H2</f>
        <v>-8.1381405963412094E-3</v>
      </c>
      <c r="J14" s="74">
        <f>J15+J16</f>
        <v>-1718.93</v>
      </c>
      <c r="K14" s="73">
        <f>J14/J2</f>
        <v>-1.3033261418746854E-2</v>
      </c>
      <c r="L14" s="74">
        <f>L15+L16</f>
        <v>-1718.93</v>
      </c>
      <c r="M14" s="73">
        <f>L14/L2</f>
        <v>-8.2883095215145856E-3</v>
      </c>
      <c r="N14" s="74">
        <f>N15+N16</f>
        <v>0</v>
      </c>
      <c r="O14" s="73">
        <f>N14/N2</f>
        <v>0</v>
      </c>
      <c r="P14" s="74">
        <f>P15+P16</f>
        <v>0</v>
      </c>
      <c r="Q14" s="73">
        <f>P14/P2</f>
        <v>0</v>
      </c>
      <c r="R14" s="74">
        <f>R15+R16</f>
        <v>0</v>
      </c>
      <c r="S14" s="73">
        <f>R14/R2</f>
        <v>0</v>
      </c>
      <c r="T14" s="74">
        <f>T15+T16</f>
        <v>-300</v>
      </c>
      <c r="U14" s="73">
        <f>T14/T2</f>
        <v>-1.4399732740960328E-3</v>
      </c>
      <c r="V14" s="74">
        <f>V15+V16</f>
        <v>-2737.55</v>
      </c>
      <c r="W14" s="73">
        <f>V14/V2</f>
        <v>-1.076541340143059E-2</v>
      </c>
      <c r="X14" s="74">
        <f>X15+X16</f>
        <v>-2737.55</v>
      </c>
      <c r="Y14" s="73">
        <f>X14/X2</f>
        <v>-1.4789867243173717E-2</v>
      </c>
      <c r="Z14" s="74">
        <f>Z15+Z16</f>
        <v>-2737.55</v>
      </c>
      <c r="AA14" s="73">
        <f>Z14/Z2</f>
        <v>-1.7249192500496831E-2</v>
      </c>
      <c r="AB14" s="80">
        <f t="shared" si="11"/>
        <v>-153551.79999999996</v>
      </c>
      <c r="AC14" s="83">
        <f>AB14/AB2</f>
        <v>-0.14435960540490692</v>
      </c>
      <c r="AD14" s="74">
        <f>AD15+AD16</f>
        <v>-8212.65</v>
      </c>
      <c r="AE14" s="73">
        <f>AD14/AD2</f>
        <v>-0.13875693962100996</v>
      </c>
      <c r="AF14" s="90">
        <f>AF15+AF16</f>
        <v>-13212.65</v>
      </c>
      <c r="AG14" s="73">
        <f>AF14/AF2</f>
        <v>-0.33459606830974997</v>
      </c>
      <c r="AH14" s="74">
        <f>AH15+AH16</f>
        <v>-13212.65</v>
      </c>
      <c r="AI14" s="73">
        <f>AH14/AH2</f>
        <v>-0.15729345238095238</v>
      </c>
      <c r="AJ14" s="74">
        <f>AJ15+AJ16</f>
        <v>-13212.65</v>
      </c>
      <c r="AK14" s="73">
        <f>AJ14/AJ2</f>
        <v>-0.15729345238095238</v>
      </c>
      <c r="AL14" s="74">
        <f>AL15+AL16</f>
        <v>-13212.65</v>
      </c>
      <c r="AM14" s="73">
        <f>AL14/AL2</f>
        <v>-0.15729345238095238</v>
      </c>
      <c r="AN14" s="74">
        <f>AN15+AN16</f>
        <v>-13212.65</v>
      </c>
      <c r="AO14" s="73">
        <f>AN14/AN2</f>
        <v>-0.13346111111111111</v>
      </c>
      <c r="AP14" s="74">
        <f>AP15+AP16</f>
        <v>-13212.65</v>
      </c>
      <c r="AQ14" s="73">
        <f>AP14/AP2</f>
        <v>-0.13346111111111111</v>
      </c>
      <c r="AR14" s="74">
        <f>AR15+AR16</f>
        <v>-13212.65</v>
      </c>
      <c r="AS14" s="73">
        <f>AR14/AR2</f>
        <v>-0.13346111111111111</v>
      </c>
      <c r="AT14" s="74">
        <f>AT15+AT16</f>
        <v>-13212.65</v>
      </c>
      <c r="AU14" s="73">
        <f>AT14/AT2</f>
        <v>-0.12704471153846153</v>
      </c>
      <c r="AV14" s="74">
        <f>AV15+AV16</f>
        <v>-13212.65</v>
      </c>
      <c r="AW14" s="73">
        <f>AV14/AV2</f>
        <v>-0.12704471153846153</v>
      </c>
      <c r="AX14" s="74">
        <f>AX15+AX16</f>
        <v>-13212.65</v>
      </c>
      <c r="AY14" s="73">
        <f>AX14/AX2</f>
        <v>-0.12704471153846153</v>
      </c>
      <c r="AZ14" s="74">
        <f>AZ15+AZ16</f>
        <v>-13212.65</v>
      </c>
      <c r="BA14" s="73">
        <f>AZ14/AZ2</f>
        <v>-0.12704471153846153</v>
      </c>
    </row>
    <row r="15" spans="1:53" ht="15.75" customHeight="1" outlineLevel="1" x14ac:dyDescent="0.2">
      <c r="A15" s="77" t="s">
        <v>177</v>
      </c>
      <c r="B15" s="84">
        <f t="shared" si="0"/>
        <v>-8594.65</v>
      </c>
      <c r="C15" s="83">
        <f>B15/B2</f>
        <v>-3.8260482711858887E-3</v>
      </c>
      <c r="D15" s="76">
        <v>-1718.93</v>
      </c>
      <c r="E15" s="73">
        <f>D15/D2</f>
        <v>-9.2663366264578977E-3</v>
      </c>
      <c r="F15" s="76">
        <v>-1718.93</v>
      </c>
      <c r="G15" s="73">
        <f>F15/F2</f>
        <v>-1.3298847247041988E-2</v>
      </c>
      <c r="H15" s="76">
        <v>-1718.93</v>
      </c>
      <c r="I15" s="73">
        <f>H15/H2</f>
        <v>-8.1381405963412094E-3</v>
      </c>
      <c r="J15" s="76">
        <v>-1718.93</v>
      </c>
      <c r="K15" s="73">
        <f>J15/J2</f>
        <v>-1.3033261418746854E-2</v>
      </c>
      <c r="L15" s="76">
        <v>-1718.93</v>
      </c>
      <c r="M15" s="73">
        <f>L15/L2</f>
        <v>-8.2883095215145856E-3</v>
      </c>
      <c r="N15" s="76">
        <v>0</v>
      </c>
      <c r="O15" s="73">
        <f>N15/N2</f>
        <v>0</v>
      </c>
      <c r="P15" s="76">
        <v>0</v>
      </c>
      <c r="Q15" s="73">
        <f>P15/P2</f>
        <v>0</v>
      </c>
      <c r="R15" s="76">
        <v>0</v>
      </c>
      <c r="S15" s="73">
        <f>R15/R2</f>
        <v>0</v>
      </c>
      <c r="T15" s="76">
        <v>0</v>
      </c>
      <c r="U15" s="73">
        <f>T15/T2</f>
        <v>0</v>
      </c>
      <c r="V15" s="76">
        <v>0</v>
      </c>
      <c r="W15" s="73">
        <f>V15/V2</f>
        <v>0</v>
      </c>
      <c r="X15" s="76">
        <v>0</v>
      </c>
      <c r="Y15" s="73">
        <f>X15/X2</f>
        <v>0</v>
      </c>
      <c r="Z15" s="76">
        <v>0</v>
      </c>
      <c r="AA15" s="73">
        <f>Z15/Z2</f>
        <v>0</v>
      </c>
      <c r="AB15" s="84">
        <f t="shared" si="11"/>
        <v>-11000</v>
      </c>
      <c r="AC15" s="83">
        <f>AB15/AB2</f>
        <v>-1.0341498174908899E-2</v>
      </c>
      <c r="AD15" s="76">
        <v>0</v>
      </c>
      <c r="AE15" s="73">
        <f>AD15/AD2</f>
        <v>0</v>
      </c>
      <c r="AF15" s="85">
        <v>-1000</v>
      </c>
      <c r="AG15" s="73">
        <f>AF15/AF2</f>
        <v>-2.5323918238184619E-2</v>
      </c>
      <c r="AH15" s="76">
        <f>AF15</f>
        <v>-1000</v>
      </c>
      <c r="AI15" s="73">
        <f>AH15/AH2</f>
        <v>-1.1904761904761904E-2</v>
      </c>
      <c r="AJ15" s="76">
        <f>AH15</f>
        <v>-1000</v>
      </c>
      <c r="AK15" s="73">
        <f>AJ15/AJ2</f>
        <v>-1.1904761904761904E-2</v>
      </c>
      <c r="AL15" s="76">
        <f>AJ15</f>
        <v>-1000</v>
      </c>
      <c r="AM15" s="73">
        <f>AL15/AL2</f>
        <v>-1.1904761904761904E-2</v>
      </c>
      <c r="AN15" s="76">
        <f>AL15</f>
        <v>-1000</v>
      </c>
      <c r="AO15" s="73">
        <f>AN15/AN2</f>
        <v>-1.0101010101010102E-2</v>
      </c>
      <c r="AP15" s="76">
        <f>AN15</f>
        <v>-1000</v>
      </c>
      <c r="AQ15" s="73">
        <f>AP15/AP2</f>
        <v>-1.0101010101010102E-2</v>
      </c>
      <c r="AR15" s="76">
        <f>AP15</f>
        <v>-1000</v>
      </c>
      <c r="AS15" s="73">
        <f>AR15/AR2</f>
        <v>-1.0101010101010102E-2</v>
      </c>
      <c r="AT15" s="76">
        <f>AR15</f>
        <v>-1000</v>
      </c>
      <c r="AU15" s="73">
        <f>AT15/AT2</f>
        <v>-9.6153846153846159E-3</v>
      </c>
      <c r="AV15" s="76">
        <f>AT15</f>
        <v>-1000</v>
      </c>
      <c r="AW15" s="73">
        <f>AV15/AV2</f>
        <v>-9.6153846153846159E-3</v>
      </c>
      <c r="AX15" s="76">
        <f>AV15</f>
        <v>-1000</v>
      </c>
      <c r="AY15" s="73">
        <f>AX15/AX2</f>
        <v>-9.6153846153846159E-3</v>
      </c>
      <c r="AZ15" s="76">
        <f>AX15</f>
        <v>-1000</v>
      </c>
      <c r="BA15" s="73">
        <f>AZ15/AZ2</f>
        <v>-9.6153846153846159E-3</v>
      </c>
    </row>
    <row r="16" spans="1:53" ht="15.75" customHeight="1" outlineLevel="1" x14ac:dyDescent="0.2">
      <c r="A16" s="77" t="s">
        <v>188</v>
      </c>
      <c r="B16" s="82">
        <f t="shared" si="0"/>
        <v>-8512.6500000000015</v>
      </c>
      <c r="C16" s="83">
        <f>B16/B2</f>
        <v>-3.7895446371534109E-3</v>
      </c>
      <c r="D16" s="75">
        <v>0</v>
      </c>
      <c r="E16" s="73">
        <f>D16/D2</f>
        <v>0</v>
      </c>
      <c r="F16" s="75">
        <v>0</v>
      </c>
      <c r="G16" s="73">
        <f>F16/F2</f>
        <v>0</v>
      </c>
      <c r="H16" s="75">
        <v>0</v>
      </c>
      <c r="I16" s="73">
        <f>H16/H2</f>
        <v>0</v>
      </c>
      <c r="J16" s="75">
        <v>0</v>
      </c>
      <c r="K16" s="73">
        <f>J16/J2</f>
        <v>0</v>
      </c>
      <c r="L16" s="75">
        <v>0</v>
      </c>
      <c r="M16" s="73">
        <f>L16/L2</f>
        <v>0</v>
      </c>
      <c r="N16" s="75">
        <v>0</v>
      </c>
      <c r="O16" s="73">
        <f>N16/N2</f>
        <v>0</v>
      </c>
      <c r="P16" s="75">
        <v>0</v>
      </c>
      <c r="Q16" s="73">
        <f>P16/P2</f>
        <v>0</v>
      </c>
      <c r="R16" s="75">
        <v>0</v>
      </c>
      <c r="S16" s="73">
        <f>R16/R2</f>
        <v>0</v>
      </c>
      <c r="T16" s="76">
        <v>-300</v>
      </c>
      <c r="U16" s="73">
        <f>T16/T2</f>
        <v>-1.4399732740960328E-3</v>
      </c>
      <c r="V16" s="76">
        <v>-2737.55</v>
      </c>
      <c r="W16" s="73">
        <f>V16/V2</f>
        <v>-1.076541340143059E-2</v>
      </c>
      <c r="X16" s="76">
        <v>-2737.55</v>
      </c>
      <c r="Y16" s="73">
        <f>X16/X2</f>
        <v>-1.4789867243173717E-2</v>
      </c>
      <c r="Z16" s="76">
        <v>-2737.55</v>
      </c>
      <c r="AA16" s="73">
        <f>Z16/Z2</f>
        <v>-1.7249192500496831E-2</v>
      </c>
      <c r="AB16" s="82">
        <f t="shared" si="11"/>
        <v>-142551.79999999996</v>
      </c>
      <c r="AC16" s="83">
        <f>AB16/AB2</f>
        <v>-0.13401810722999799</v>
      </c>
      <c r="AD16" s="75">
        <v>-8212.65</v>
      </c>
      <c r="AE16" s="73">
        <f>AD16/AD2</f>
        <v>-0.13875693962100996</v>
      </c>
      <c r="AF16" s="78">
        <f>AD16-4000</f>
        <v>-12212.65</v>
      </c>
      <c r="AG16" s="73">
        <f>AF16/AF2</f>
        <v>-0.30927215007156539</v>
      </c>
      <c r="AH16" s="75">
        <f>AF16</f>
        <v>-12212.65</v>
      </c>
      <c r="AI16" s="73">
        <f>AH16/AH2</f>
        <v>-0.14538869047619046</v>
      </c>
      <c r="AJ16" s="75">
        <f>AH16</f>
        <v>-12212.65</v>
      </c>
      <c r="AK16" s="73">
        <f>AJ16/AJ2</f>
        <v>-0.14538869047619046</v>
      </c>
      <c r="AL16" s="75">
        <f>AJ16</f>
        <v>-12212.65</v>
      </c>
      <c r="AM16" s="73">
        <f>AL16/AL2</f>
        <v>-0.14538869047619046</v>
      </c>
      <c r="AN16" s="75">
        <f>AL16</f>
        <v>-12212.65</v>
      </c>
      <c r="AO16" s="73">
        <f>AN16/AN2</f>
        <v>-0.123360101010101</v>
      </c>
      <c r="AP16" s="75">
        <f>AN16</f>
        <v>-12212.65</v>
      </c>
      <c r="AQ16" s="73">
        <f>AP16/AP2</f>
        <v>-0.123360101010101</v>
      </c>
      <c r="AR16" s="75">
        <f>AP16</f>
        <v>-12212.65</v>
      </c>
      <c r="AS16" s="73">
        <f>AR16/AR2</f>
        <v>-0.123360101010101</v>
      </c>
      <c r="AT16" s="75">
        <f>AR16</f>
        <v>-12212.65</v>
      </c>
      <c r="AU16" s="73">
        <f>AT16/AT2</f>
        <v>-0.11742932692307692</v>
      </c>
      <c r="AV16" s="75">
        <f>AT16</f>
        <v>-12212.65</v>
      </c>
      <c r="AW16" s="73">
        <f>AV16/AV2</f>
        <v>-0.11742932692307692</v>
      </c>
      <c r="AX16" s="75">
        <f>AV16</f>
        <v>-12212.65</v>
      </c>
      <c r="AY16" s="73">
        <f>AX16/AX2</f>
        <v>-0.11742932692307692</v>
      </c>
      <c r="AZ16" s="75">
        <f>AX16</f>
        <v>-12212.65</v>
      </c>
      <c r="BA16" s="73">
        <f>AZ16/AZ2</f>
        <v>-0.11742932692307692</v>
      </c>
    </row>
    <row r="17" spans="1:53" s="79" customFormat="1" ht="15.75" customHeight="1" x14ac:dyDescent="0.2">
      <c r="A17" s="86" t="s">
        <v>194</v>
      </c>
      <c r="B17" s="80">
        <f t="shared" si="0"/>
        <v>266150.84000000008</v>
      </c>
      <c r="C17" s="81">
        <f>B17/B2</f>
        <v>0.11848137635118039</v>
      </c>
      <c r="D17" s="80">
        <f>D3+D2</f>
        <v>18326.78</v>
      </c>
      <c r="E17" s="87">
        <f>D17/D2</f>
        <v>9.8795246321278965E-2</v>
      </c>
      <c r="F17" s="80">
        <f>F3+F2</f>
        <v>-62583.639999999985</v>
      </c>
      <c r="G17" s="87">
        <f>F17/F2</f>
        <v>-0.48419090278479443</v>
      </c>
      <c r="H17" s="80">
        <f>H3+H2</f>
        <v>29930.760000000009</v>
      </c>
      <c r="I17" s="87">
        <f>H17/H2</f>
        <v>0.14170485885716447</v>
      </c>
      <c r="J17" s="80">
        <f>J3+J2</f>
        <v>-108466.98999999999</v>
      </c>
      <c r="K17" s="87">
        <f>J17/J2</f>
        <v>-0.82241780408428544</v>
      </c>
      <c r="L17" s="80">
        <f>L3+L2</f>
        <v>52751.679999999993</v>
      </c>
      <c r="M17" s="87">
        <f>L17/L2</f>
        <v>0.25435721735026467</v>
      </c>
      <c r="N17" s="80">
        <f>N3+N2</f>
        <v>42018.740000000005</v>
      </c>
      <c r="O17" s="87">
        <f>N17/N2</f>
        <v>0.24936228815809927</v>
      </c>
      <c r="P17" s="80">
        <f>P3+P2</f>
        <v>38260.539999999979</v>
      </c>
      <c r="Q17" s="87">
        <f>P17/P2</f>
        <v>0.1855893324020042</v>
      </c>
      <c r="R17" s="80">
        <f>R3+R2</f>
        <v>65347.030000000028</v>
      </c>
      <c r="S17" s="87">
        <f>R17/R2</f>
        <v>0.32672956292447414</v>
      </c>
      <c r="T17" s="80">
        <f>T3+T2</f>
        <v>32379.880000000005</v>
      </c>
      <c r="U17" s="87">
        <f>T17/T2</f>
        <v>0.15542053939478884</v>
      </c>
      <c r="V17" s="80">
        <f>V3+V2</f>
        <v>40263.200000000012</v>
      </c>
      <c r="W17" s="87">
        <f>V17/V2</f>
        <v>0.15833500497323527</v>
      </c>
      <c r="X17" s="80">
        <f>X3+X2</f>
        <v>63630.270000000004</v>
      </c>
      <c r="Y17" s="87">
        <f>X17/X2</f>
        <v>0.34376842284060538</v>
      </c>
      <c r="Z17" s="80">
        <f>Z3+Z2</f>
        <v>54292.590000000011</v>
      </c>
      <c r="AA17" s="87">
        <f>Z17/Z2</f>
        <v>0.34209542702801754</v>
      </c>
      <c r="AB17" s="80">
        <f t="shared" si="11"/>
        <v>488596.30000000005</v>
      </c>
      <c r="AC17" s="81">
        <f>AB17/AB2</f>
        <v>0.45934706770156741</v>
      </c>
      <c r="AD17" s="80">
        <f>AD3+AD2</f>
        <v>16345.200000000004</v>
      </c>
      <c r="AE17" s="87">
        <f>AD17/AD2</f>
        <v>0.27616054860408429</v>
      </c>
      <c r="AF17" s="90">
        <f>AF3+AF2</f>
        <v>-19705.899999999987</v>
      </c>
      <c r="AG17" s="87">
        <f>AF17/AF2</f>
        <v>-0.49903060040984193</v>
      </c>
      <c r="AH17" s="80">
        <f>AH3+AH2</f>
        <v>40453.199999999997</v>
      </c>
      <c r="AI17" s="87">
        <f>AH17/AH2</f>
        <v>0.48158571428571423</v>
      </c>
      <c r="AJ17" s="80">
        <f>AJ3+AJ2</f>
        <v>40453.199999999997</v>
      </c>
      <c r="AK17" s="87">
        <f>AJ17/AJ2</f>
        <v>0.48158571428571423</v>
      </c>
      <c r="AL17" s="80">
        <f>AL3+AL2</f>
        <v>40453.199999999997</v>
      </c>
      <c r="AM17" s="87">
        <f>AL17/AL2</f>
        <v>0.48158571428571423</v>
      </c>
      <c r="AN17" s="80">
        <f>AN3+AN2</f>
        <v>50848.2</v>
      </c>
      <c r="AO17" s="87">
        <f>AN17/AN2</f>
        <v>0.51361818181818175</v>
      </c>
      <c r="AP17" s="80">
        <f>AP3+AP2</f>
        <v>50848.2</v>
      </c>
      <c r="AQ17" s="87">
        <f>AP17/AP2</f>
        <v>0.51361818181818175</v>
      </c>
      <c r="AR17" s="80">
        <f>AR3+AR2</f>
        <v>50848.2</v>
      </c>
      <c r="AS17" s="87">
        <f>AR17/AR2</f>
        <v>0.51361818181818175</v>
      </c>
      <c r="AT17" s="80">
        <f>AT3+AT2</f>
        <v>54513.2</v>
      </c>
      <c r="AU17" s="87">
        <f>AT17/AT2</f>
        <v>0.52416538461538453</v>
      </c>
      <c r="AV17" s="80">
        <f>AV3+AV2</f>
        <v>54513.2</v>
      </c>
      <c r="AW17" s="87">
        <f>AV17/AV2</f>
        <v>0.52416538461538453</v>
      </c>
      <c r="AX17" s="80">
        <f>AX3+AX2</f>
        <v>54513.2</v>
      </c>
      <c r="AY17" s="87">
        <f>AX17/AX2</f>
        <v>0.52416538461538453</v>
      </c>
      <c r="AZ17" s="80">
        <f>AZ3+AZ2</f>
        <v>54513.2</v>
      </c>
      <c r="BA17" s="87">
        <f>AZ17/AZ2</f>
        <v>0.52416538461538453</v>
      </c>
    </row>
    <row r="18" spans="1:53" s="79" customFormat="1" ht="15.75" customHeight="1" x14ac:dyDescent="0.2">
      <c r="A18" s="86" t="s">
        <v>195</v>
      </c>
      <c r="B18" s="80">
        <f>D18+F18+H18+J18+L18+N18+P18+R18+T18+V18+X18+Z18</f>
        <v>-357711.19140000001</v>
      </c>
      <c r="C18" s="81">
        <f>B18/B2</f>
        <v>-0.15924095634375043</v>
      </c>
      <c r="D18" s="80">
        <f>+D19+D32+D38+D42</f>
        <v>-19933.302799999998</v>
      </c>
      <c r="E18" s="87">
        <f>D18/D2</f>
        <v>-0.10745562287115575</v>
      </c>
      <c r="F18" s="80">
        <f>+F19+F32+F38+F42</f>
        <v>-21577.9532</v>
      </c>
      <c r="G18" s="87">
        <f>F18/F2</f>
        <v>-0.16694216955351346</v>
      </c>
      <c r="H18" s="80">
        <f>+H19+H32+H38+H42</f>
        <v>-23915.65</v>
      </c>
      <c r="I18" s="87">
        <f>H18/H2</f>
        <v>-0.11322678768355178</v>
      </c>
      <c r="J18" s="80">
        <f>+J19+J32+J38+J42</f>
        <v>-20852.551199999991</v>
      </c>
      <c r="K18" s="87">
        <f>J18/J2</f>
        <v>-0.15810809691924818</v>
      </c>
      <c r="L18" s="80">
        <f>+L19+L32+L38+L42</f>
        <v>-22068.381199999989</v>
      </c>
      <c r="M18" s="87">
        <f>L18/L2</f>
        <v>-0.10640897187458091</v>
      </c>
      <c r="N18" s="80">
        <f>+N19+N32+N38+N42</f>
        <v>-19954.689999999999</v>
      </c>
      <c r="O18" s="87">
        <f>N18/N2</f>
        <v>-0.11842209352030882</v>
      </c>
      <c r="P18" s="80">
        <f>+P19+P32+P38+P42</f>
        <v>-27460</v>
      </c>
      <c r="Q18" s="87">
        <f>P18/P2</f>
        <v>-0.13319945478446038</v>
      </c>
      <c r="R18" s="80">
        <f>+R19+R32+R38+R42</f>
        <v>-44728.32</v>
      </c>
      <c r="S18" s="87">
        <f>R18/R2</f>
        <v>-0.22363777579403391</v>
      </c>
      <c r="T18" s="80">
        <f>+T19+T32+T38+T42</f>
        <v>-47970.009999999995</v>
      </c>
      <c r="U18" s="87">
        <f>T18/T2</f>
        <v>-0.23025177452706475</v>
      </c>
      <c r="V18" s="80">
        <f>+V19+V32+V38+V42</f>
        <v>-54633.503000000012</v>
      </c>
      <c r="W18" s="87">
        <f>V18/V2</f>
        <v>-0.2148462111608184</v>
      </c>
      <c r="X18" s="80">
        <f>+X19+X32+X38+X42</f>
        <v>-24844.9</v>
      </c>
      <c r="Y18" s="87">
        <f>X18/X2</f>
        <v>-0.13422687171738476</v>
      </c>
      <c r="Z18" s="80">
        <f>+Z19+Z32+Z38+Z42</f>
        <v>-29771.93</v>
      </c>
      <c r="AA18" s="87">
        <f>Z18/Z2</f>
        <v>-0.18759173409848828</v>
      </c>
      <c r="AB18" s="80">
        <f>AD18+AF18+AH18+AJ18+AL18+AN18+AP18+AR18+AT18+AV18+AX18+AZ18</f>
        <v>-462927.97999999992</v>
      </c>
      <c r="AC18" s="81">
        <f>AB18/AB2</f>
        <v>-0.43521535093493297</v>
      </c>
      <c r="AD18" s="80">
        <f>+AD19+AD32+AD38+AD42</f>
        <v>-39705.629999999997</v>
      </c>
      <c r="AE18" s="87">
        <f>AD18/AD2</f>
        <v>-0.67084701095555777</v>
      </c>
      <c r="AF18" s="90">
        <f>+AF19+AF32+AF38+AF42</f>
        <v>-45185.45</v>
      </c>
      <c r="AG18" s="87">
        <f>AF18/AF2</f>
        <v>-1.144272641355579</v>
      </c>
      <c r="AH18" s="80">
        <f>+AH19+AH32+AH38+AH42</f>
        <v>-38461.49</v>
      </c>
      <c r="AI18" s="87">
        <f>AH18/AH2</f>
        <v>-0.45787488095238094</v>
      </c>
      <c r="AJ18" s="80">
        <f>+AJ19+AJ32+AJ38+AJ42</f>
        <v>-39661.49</v>
      </c>
      <c r="AK18" s="87">
        <f>AJ18/AJ2</f>
        <v>-0.47216059523809523</v>
      </c>
      <c r="AL18" s="80">
        <f>+AL19+AL32+AL38+AL42</f>
        <v>-39304.49</v>
      </c>
      <c r="AM18" s="87">
        <f>AL18/AL2</f>
        <v>-0.46791059523809519</v>
      </c>
      <c r="AN18" s="80">
        <f>+AN19+AN32+AN38+AN42</f>
        <v>-35304.49</v>
      </c>
      <c r="AO18" s="87">
        <f>AN18/AN2</f>
        <v>-0.3566110101010101</v>
      </c>
      <c r="AP18" s="80">
        <f>+AP19+AP32+AP38+AP42</f>
        <v>-35304.49</v>
      </c>
      <c r="AQ18" s="87">
        <f>AP18/AP2</f>
        <v>-0.3566110101010101</v>
      </c>
      <c r="AR18" s="80">
        <f>+AR19+AR32+AR38+AR42</f>
        <v>-36714.49</v>
      </c>
      <c r="AS18" s="87">
        <f>AR18/AR2</f>
        <v>-0.37085343434343432</v>
      </c>
      <c r="AT18" s="80">
        <f>+AT19+AT32+AT38+AT42</f>
        <v>-37071.49</v>
      </c>
      <c r="AU18" s="87">
        <f>AT18/AT2</f>
        <v>-0.35645663461538457</v>
      </c>
      <c r="AV18" s="80">
        <f>+AV19+AV32+AV38+AV42</f>
        <v>-37071.49</v>
      </c>
      <c r="AW18" s="87">
        <f>AV18/AV2</f>
        <v>-0.35645663461538457</v>
      </c>
      <c r="AX18" s="80">
        <f>+AX19+AX32+AX38+AX42</f>
        <v>-37071.49</v>
      </c>
      <c r="AY18" s="87">
        <f>AX18/AX2</f>
        <v>-0.35645663461538457</v>
      </c>
      <c r="AZ18" s="80">
        <f>+AZ19+AZ32+AZ38+AZ42</f>
        <v>-42071.49</v>
      </c>
      <c r="BA18" s="87">
        <f>AZ18/AZ2</f>
        <v>-0.4045335576923077</v>
      </c>
    </row>
    <row r="19" spans="1:53" ht="15.75" customHeight="1" outlineLevel="1" x14ac:dyDescent="0.2">
      <c r="A19" s="71" t="s">
        <v>178</v>
      </c>
      <c r="B19" s="80">
        <f t="shared" si="0"/>
        <v>-246250.24139999997</v>
      </c>
      <c r="C19" s="83">
        <f>B19/B2</f>
        <v>-0.10962230112774549</v>
      </c>
      <c r="D19" s="75">
        <f>SUM(D20:D31)</f>
        <v>-14169.4928</v>
      </c>
      <c r="E19" s="73">
        <f>D19/D2</f>
        <v>-7.6384314725423064E-2</v>
      </c>
      <c r="F19" s="75">
        <f>SUM(F20:F31)</f>
        <v>-15714.1432</v>
      </c>
      <c r="G19" s="73">
        <f>F19/F2</f>
        <v>-0.12157562555481817</v>
      </c>
      <c r="H19" s="75">
        <f>SUM(H20:H31)</f>
        <v>-18051.84</v>
      </c>
      <c r="I19" s="73">
        <f>H19/H2</f>
        <v>-8.546503461028436E-2</v>
      </c>
      <c r="J19" s="75">
        <f>SUM(J20:J31)</f>
        <v>-14988.741199999989</v>
      </c>
      <c r="K19" s="73">
        <f>J19/J2</f>
        <v>-0.11364754957883176</v>
      </c>
      <c r="L19" s="75">
        <f>SUM(L20:L31)</f>
        <v>-16204.571199999989</v>
      </c>
      <c r="M19" s="73">
        <f>L19/L2</f>
        <v>-7.8134945442234954E-2</v>
      </c>
      <c r="N19" s="75">
        <f>SUM(N20:N31)</f>
        <v>-14042.3</v>
      </c>
      <c r="O19" s="73">
        <f>N19/N2</f>
        <v>-8.3334723006983941E-2</v>
      </c>
      <c r="P19" s="75">
        <f>SUM(P20:P31)</f>
        <v>-13460</v>
      </c>
      <c r="Q19" s="73">
        <f>P19/P2</f>
        <v>-6.5290045935864419E-2</v>
      </c>
      <c r="R19" s="75">
        <f>SUM(R20:R31)</f>
        <v>-27971.27</v>
      </c>
      <c r="S19" s="73">
        <f>R19/R2</f>
        <v>-0.13985395849730969</v>
      </c>
      <c r="T19" s="75">
        <f>SUM(T20:T31)</f>
        <v>-25791.040000000001</v>
      </c>
      <c r="U19" s="73">
        <f>T19/T2</f>
        <v>-0.12379469437047248</v>
      </c>
      <c r="V19" s="75">
        <f>SUM(V20:V31)</f>
        <v>-35610.013000000006</v>
      </c>
      <c r="W19" s="73">
        <f>V19/V2</f>
        <v>-0.14003635045033608</v>
      </c>
      <c r="X19" s="75">
        <f>SUM(X20:X31)</f>
        <v>-22942.9</v>
      </c>
      <c r="Y19" s="73">
        <f>X19/X2</f>
        <v>-0.12395114068178126</v>
      </c>
      <c r="Z19" s="75">
        <f>SUM(Z20:Z31)</f>
        <v>-27303.93</v>
      </c>
      <c r="AA19" s="73">
        <f>Z19/Z2</f>
        <v>-0.17204096531208213</v>
      </c>
      <c r="AB19" s="80">
        <f t="shared" si="11"/>
        <v>-275005.8</v>
      </c>
      <c r="AC19" s="83">
        <f>AB19/AB2</f>
        <v>-0.25854290716266926</v>
      </c>
      <c r="AD19" s="75">
        <f>SUM(AD20:AD31)</f>
        <v>-36197.009999999995</v>
      </c>
      <c r="AE19" s="73">
        <f>AD19/AD2</f>
        <v>-0.61156707409071287</v>
      </c>
      <c r="AF19" s="78">
        <f>SUM(AF20:AF31)</f>
        <v>-27756.79</v>
      </c>
      <c r="AG19" s="73">
        <f>AF19/AF2</f>
        <v>-0.70291068051446048</v>
      </c>
      <c r="AH19" s="75">
        <f>SUM(AH20:AH31)</f>
        <v>-18963</v>
      </c>
      <c r="AI19" s="73">
        <f>AH19/AH2</f>
        <v>-0.22575000000000001</v>
      </c>
      <c r="AJ19" s="75">
        <f>SUM(AJ20:AJ31)</f>
        <v>-20163</v>
      </c>
      <c r="AK19" s="73">
        <f>AJ19/AJ2</f>
        <v>-0.2400357142857143</v>
      </c>
      <c r="AL19" s="75">
        <f>SUM(AL20:AL31)</f>
        <v>-19806</v>
      </c>
      <c r="AM19" s="73">
        <f>AL19/AL2</f>
        <v>-0.23578571428571429</v>
      </c>
      <c r="AN19" s="75">
        <f>SUM(AN20:AN31)</f>
        <v>-19806</v>
      </c>
      <c r="AO19" s="73">
        <f>AN19/AN2</f>
        <v>-0.20006060606060605</v>
      </c>
      <c r="AP19" s="75">
        <f>SUM(AP20:AP31)</f>
        <v>-19806</v>
      </c>
      <c r="AQ19" s="73">
        <f>AP19/AP2</f>
        <v>-0.20006060606060605</v>
      </c>
      <c r="AR19" s="75">
        <f>SUM(AR20:AR31)</f>
        <v>-21216</v>
      </c>
      <c r="AS19" s="73">
        <f>AR19/AR2</f>
        <v>-0.2143030303030303</v>
      </c>
      <c r="AT19" s="75">
        <f>SUM(AT20:AT31)</f>
        <v>-21573</v>
      </c>
      <c r="AU19" s="73">
        <f>AT19/AT2</f>
        <v>-0.20743269230769232</v>
      </c>
      <c r="AV19" s="75">
        <f>SUM(AV20:AV31)</f>
        <v>-21573</v>
      </c>
      <c r="AW19" s="73">
        <f>AV19/AV2</f>
        <v>-0.20743269230769232</v>
      </c>
      <c r="AX19" s="75">
        <f>SUM(AX20:AX31)</f>
        <v>-21573</v>
      </c>
      <c r="AY19" s="73">
        <f>AX19/AX2</f>
        <v>-0.20743269230769232</v>
      </c>
      <c r="AZ19" s="75">
        <f>SUM(AZ20:AZ31)</f>
        <v>-26573</v>
      </c>
      <c r="BA19" s="73">
        <f>AZ19/AZ2</f>
        <v>-0.25550961538461536</v>
      </c>
    </row>
    <row r="20" spans="1:53" s="67" customFormat="1" ht="16.5" customHeight="1" outlineLevel="1" x14ac:dyDescent="0.2">
      <c r="A20" s="77" t="s">
        <v>136</v>
      </c>
      <c r="B20" s="82">
        <f t="shared" si="0"/>
        <v>-118629.49999999999</v>
      </c>
      <c r="C20" s="83">
        <f>B20/B2</f>
        <v>-5.2809851871413772E-2</v>
      </c>
      <c r="D20" s="75">
        <v>-9104.16</v>
      </c>
      <c r="E20" s="73">
        <f>D20/D2</f>
        <v>-4.907832853061668E-2</v>
      </c>
      <c r="F20" s="75">
        <v>-8657.5400000000009</v>
      </c>
      <c r="G20" s="73">
        <f>F20/F2</f>
        <v>-6.6980797353676944E-2</v>
      </c>
      <c r="H20" s="75">
        <v>-8698</v>
      </c>
      <c r="I20" s="73">
        <f>H20/H2</f>
        <v>-4.1180005530752177E-2</v>
      </c>
      <c r="J20" s="75">
        <v>-8711.6399999999903</v>
      </c>
      <c r="K20" s="73">
        <f>J20/J2</f>
        <v>-6.6053348016505448E-2</v>
      </c>
      <c r="L20" s="75">
        <v>-8711.6399999999903</v>
      </c>
      <c r="M20" s="73">
        <f>L20/L2</f>
        <v>-4.2005648141580657E-2</v>
      </c>
      <c r="N20" s="75">
        <v>-10322.299999999999</v>
      </c>
      <c r="O20" s="73">
        <f>N20/N2</f>
        <v>-6.1258199247629687E-2</v>
      </c>
      <c r="P20" s="75">
        <v>-11259</v>
      </c>
      <c r="Q20" s="73">
        <f>P20/P2</f>
        <v>-5.4613716730453003E-2</v>
      </c>
      <c r="R20" s="75">
        <v>-11258.92</v>
      </c>
      <c r="S20" s="73">
        <f>R20/R2</f>
        <v>-5.6293637378800818E-2</v>
      </c>
      <c r="T20" s="75">
        <v>-11054</v>
      </c>
      <c r="U20" s="73">
        <f>T20/T2</f>
        <v>-5.3058215239525149E-2</v>
      </c>
      <c r="V20" s="75">
        <v>-10148.35</v>
      </c>
      <c r="W20" s="73">
        <f>V20/V2</f>
        <v>-3.9908379058796413E-2</v>
      </c>
      <c r="X20" s="75">
        <v>-10324.01</v>
      </c>
      <c r="Y20" s="73">
        <f>X20/X2</f>
        <v>-5.5776419541998454E-2</v>
      </c>
      <c r="Z20" s="75">
        <v>-10379.94</v>
      </c>
      <c r="AA20" s="73">
        <f>Z20/Z2</f>
        <v>-6.5403584666437906E-2</v>
      </c>
      <c r="AB20" s="82">
        <f t="shared" si="11"/>
        <v>-97403.77</v>
      </c>
      <c r="AC20" s="83">
        <f>AB20/AB2</f>
        <v>-9.1572809971295119E-2</v>
      </c>
      <c r="AD20" s="75">
        <v>-11203.77</v>
      </c>
      <c r="AE20" s="73">
        <f>AD20/AD2</f>
        <v>-0.18929344820705654</v>
      </c>
      <c r="AF20" s="78">
        <v>-9000</v>
      </c>
      <c r="AG20" s="73">
        <f>AF20/AF2</f>
        <v>-0.22791526414366156</v>
      </c>
      <c r="AH20" s="75">
        <v>-8200</v>
      </c>
      <c r="AI20" s="73">
        <f>AH20/AH2</f>
        <v>-9.7619047619047619E-2</v>
      </c>
      <c r="AJ20" s="75">
        <v>-7000</v>
      </c>
      <c r="AK20" s="73">
        <f>AJ20/AJ2</f>
        <v>-8.3333333333333329E-2</v>
      </c>
      <c r="AL20" s="75">
        <f t="shared" ref="AL20:AL30" si="12">AJ20</f>
        <v>-7000</v>
      </c>
      <c r="AM20" s="73">
        <f>AL20/AL2</f>
        <v>-8.3333333333333329E-2</v>
      </c>
      <c r="AN20" s="75">
        <f t="shared" ref="AN20:AN30" si="13">AL20</f>
        <v>-7000</v>
      </c>
      <c r="AO20" s="73">
        <f>AN20/AN2</f>
        <v>-7.0707070707070704E-2</v>
      </c>
      <c r="AP20" s="75">
        <f t="shared" ref="AP20:AP30" si="14">AN20</f>
        <v>-7000</v>
      </c>
      <c r="AQ20" s="73">
        <f>AP20/AP2</f>
        <v>-7.0707070707070704E-2</v>
      </c>
      <c r="AR20" s="75">
        <v>-8200</v>
      </c>
      <c r="AS20" s="73">
        <f>AR20/AR2</f>
        <v>-8.2828282828282834E-2</v>
      </c>
      <c r="AT20" s="75">
        <v>-8200</v>
      </c>
      <c r="AU20" s="73">
        <f>AT20/AT2</f>
        <v>-7.8846153846153844E-2</v>
      </c>
      <c r="AV20" s="75">
        <v>-8200</v>
      </c>
      <c r="AW20" s="73">
        <f>AV20/AV2</f>
        <v>-7.8846153846153844E-2</v>
      </c>
      <c r="AX20" s="75">
        <v>-8200</v>
      </c>
      <c r="AY20" s="73">
        <f>AX20/AX2</f>
        <v>-7.8846153846153844E-2</v>
      </c>
      <c r="AZ20" s="75">
        <v>-8200</v>
      </c>
      <c r="BA20" s="73">
        <f>AZ20/AZ2</f>
        <v>-7.8846153846153844E-2</v>
      </c>
    </row>
    <row r="21" spans="1:53" ht="15.75" customHeight="1" outlineLevel="1" x14ac:dyDescent="0.2">
      <c r="A21" s="77" t="s">
        <v>138</v>
      </c>
      <c r="B21" s="84">
        <f t="shared" si="0"/>
        <v>-3250.17</v>
      </c>
      <c r="C21" s="83">
        <f>B21/B2</f>
        <v>-1.4468660515041614E-3</v>
      </c>
      <c r="D21" s="76">
        <v>0</v>
      </c>
      <c r="E21" s="73">
        <f>D21/D2</f>
        <v>0</v>
      </c>
      <c r="F21" s="76">
        <v>-2000</v>
      </c>
      <c r="G21" s="73">
        <f>F21/F2</f>
        <v>-1.5473401763936854E-2</v>
      </c>
      <c r="H21" s="76">
        <v>0</v>
      </c>
      <c r="I21" s="73">
        <f>H21/H2</f>
        <v>0</v>
      </c>
      <c r="J21" s="76">
        <v>-1250.17</v>
      </c>
      <c r="K21" s="73">
        <f>J21/J2</f>
        <v>-9.4790319721424123E-3</v>
      </c>
      <c r="L21" s="76">
        <v>0</v>
      </c>
      <c r="M21" s="73">
        <f>L21/L2</f>
        <v>0</v>
      </c>
      <c r="N21" s="76">
        <v>0</v>
      </c>
      <c r="O21" s="73">
        <f>N21/N2</f>
        <v>0</v>
      </c>
      <c r="P21" s="76">
        <v>0</v>
      </c>
      <c r="Q21" s="73">
        <f>P21/P2</f>
        <v>0</v>
      </c>
      <c r="R21" s="76">
        <v>0</v>
      </c>
      <c r="S21" s="73">
        <f>R21/R2</f>
        <v>0</v>
      </c>
      <c r="T21" s="76">
        <v>0</v>
      </c>
      <c r="U21" s="73">
        <f>T21/T2</f>
        <v>0</v>
      </c>
      <c r="V21" s="76">
        <v>0</v>
      </c>
      <c r="W21" s="73">
        <f>V21/V2</f>
        <v>0</v>
      </c>
      <c r="X21" s="76">
        <v>0</v>
      </c>
      <c r="Y21" s="73">
        <f>X21/X2</f>
        <v>0</v>
      </c>
      <c r="Z21" s="76">
        <v>0</v>
      </c>
      <c r="AA21" s="73">
        <f>Z21/Z2</f>
        <v>0</v>
      </c>
      <c r="AB21" s="84">
        <f t="shared" si="11"/>
        <v>-23800</v>
      </c>
      <c r="AC21" s="83">
        <f>AB21/AB2</f>
        <v>-2.2375241505711983E-2</v>
      </c>
      <c r="AD21" s="76">
        <v>0</v>
      </c>
      <c r="AE21" s="73">
        <f>AD21/AD2</f>
        <v>0</v>
      </c>
      <c r="AF21" s="85">
        <v>-2200</v>
      </c>
      <c r="AG21" s="73">
        <f>AF21/AF2</f>
        <v>-5.5712620124006164E-2</v>
      </c>
      <c r="AH21" s="76">
        <v>0</v>
      </c>
      <c r="AI21" s="73">
        <f>AH21/AH2</f>
        <v>0</v>
      </c>
      <c r="AJ21" s="76">
        <v>-2400</v>
      </c>
      <c r="AK21" s="73">
        <f>AJ21/AJ2</f>
        <v>-2.8571428571428571E-2</v>
      </c>
      <c r="AL21" s="76">
        <f t="shared" si="12"/>
        <v>-2400</v>
      </c>
      <c r="AM21" s="73">
        <f>AL21/AL2</f>
        <v>-2.8571428571428571E-2</v>
      </c>
      <c r="AN21" s="76">
        <f t="shared" si="13"/>
        <v>-2400</v>
      </c>
      <c r="AO21" s="73">
        <f>AN21/AN2</f>
        <v>-2.4242424242424242E-2</v>
      </c>
      <c r="AP21" s="76">
        <f t="shared" si="14"/>
        <v>-2400</v>
      </c>
      <c r="AQ21" s="73">
        <f>AP21/AP2</f>
        <v>-2.4242424242424242E-2</v>
      </c>
      <c r="AR21" s="76">
        <f t="shared" ref="AR21:AR30" si="15">AP21</f>
        <v>-2400</v>
      </c>
      <c r="AS21" s="73">
        <f>AR21/AR2</f>
        <v>-2.4242424242424242E-2</v>
      </c>
      <c r="AT21" s="76">
        <f t="shared" ref="AT21:AT30" si="16">AR21</f>
        <v>-2400</v>
      </c>
      <c r="AU21" s="73">
        <f>AT21/AT2</f>
        <v>-2.3076923076923078E-2</v>
      </c>
      <c r="AV21" s="76">
        <f t="shared" ref="AV21:AV30" si="17">AT21</f>
        <v>-2400</v>
      </c>
      <c r="AW21" s="73">
        <f>AV21/AV2</f>
        <v>-2.3076923076923078E-2</v>
      </c>
      <c r="AX21" s="76">
        <f t="shared" ref="AX21:AX30" si="18">AV21</f>
        <v>-2400</v>
      </c>
      <c r="AY21" s="73">
        <f>AX21/AX2</f>
        <v>-2.3076923076923078E-2</v>
      </c>
      <c r="AZ21" s="76">
        <f t="shared" ref="AZ21:AZ30" si="19">AX21</f>
        <v>-2400</v>
      </c>
      <c r="BA21" s="73">
        <f>AZ21/AZ2</f>
        <v>-2.3076923076923078E-2</v>
      </c>
    </row>
    <row r="22" spans="1:53" ht="15.75" customHeight="1" outlineLevel="1" x14ac:dyDescent="0.2">
      <c r="A22" s="77" t="s">
        <v>140</v>
      </c>
      <c r="B22" s="84">
        <f t="shared" si="0"/>
        <v>-510</v>
      </c>
      <c r="C22" s="83">
        <f>B22/B2</f>
        <v>-2.2703479703126985E-4</v>
      </c>
      <c r="D22" s="76">
        <v>0</v>
      </c>
      <c r="E22" s="73">
        <f>D22/D2</f>
        <v>0</v>
      </c>
      <c r="F22" s="76">
        <v>0</v>
      </c>
      <c r="G22" s="73">
        <f>F22/F2</f>
        <v>0</v>
      </c>
      <c r="H22" s="76">
        <v>0</v>
      </c>
      <c r="I22" s="73">
        <f>H22/H2</f>
        <v>0</v>
      </c>
      <c r="J22" s="76">
        <v>0</v>
      </c>
      <c r="K22" s="73">
        <f>J22/J2</f>
        <v>0</v>
      </c>
      <c r="L22" s="76">
        <v>0</v>
      </c>
      <c r="M22" s="73">
        <f>L22/L2</f>
        <v>0</v>
      </c>
      <c r="N22" s="76">
        <v>0</v>
      </c>
      <c r="O22" s="73">
        <f>N22/N2</f>
        <v>0</v>
      </c>
      <c r="P22" s="76">
        <v>0</v>
      </c>
      <c r="Q22" s="73">
        <f>P22/P2</f>
        <v>0</v>
      </c>
      <c r="R22" s="76">
        <v>0</v>
      </c>
      <c r="S22" s="73">
        <f>R22/R2</f>
        <v>0</v>
      </c>
      <c r="T22" s="76">
        <v>0</v>
      </c>
      <c r="U22" s="73">
        <f>T22/T2</f>
        <v>0</v>
      </c>
      <c r="V22" s="76">
        <v>-170</v>
      </c>
      <c r="W22" s="73">
        <f>V22/V2</f>
        <v>-6.6852487744267688E-4</v>
      </c>
      <c r="X22" s="76">
        <v>-170</v>
      </c>
      <c r="Y22" s="73">
        <f>X22/X2</f>
        <v>-9.1844073399190217E-4</v>
      </c>
      <c r="Z22" s="76">
        <v>-170</v>
      </c>
      <c r="AA22" s="73">
        <f>Z22/Z2</f>
        <v>-1.0711631660004241E-3</v>
      </c>
      <c r="AB22" s="84">
        <f t="shared" si="11"/>
        <v>-15400</v>
      </c>
      <c r="AC22" s="83">
        <f>AB22/AB2</f>
        <v>-1.4478097444872459E-2</v>
      </c>
      <c r="AD22" s="76">
        <v>0</v>
      </c>
      <c r="AE22" s="73">
        <f>AD22/AD2</f>
        <v>0</v>
      </c>
      <c r="AF22" s="85">
        <v>-1400</v>
      </c>
      <c r="AG22" s="73">
        <f>AF22/AF2</f>
        <v>-3.5453485533458465E-2</v>
      </c>
      <c r="AH22" s="76">
        <f t="shared" ref="AH22:AH29" si="20">AF22</f>
        <v>-1400</v>
      </c>
      <c r="AI22" s="73">
        <f>AH22/AH2</f>
        <v>-1.6666666666666666E-2</v>
      </c>
      <c r="AJ22" s="76">
        <f t="shared" ref="AJ22:AJ30" si="21">AH22</f>
        <v>-1400</v>
      </c>
      <c r="AK22" s="73">
        <f>AJ22/AJ2</f>
        <v>-1.6666666666666666E-2</v>
      </c>
      <c r="AL22" s="76">
        <f t="shared" si="12"/>
        <v>-1400</v>
      </c>
      <c r="AM22" s="73">
        <f>AL22/AL2</f>
        <v>-1.6666666666666666E-2</v>
      </c>
      <c r="AN22" s="76">
        <f t="shared" si="13"/>
        <v>-1400</v>
      </c>
      <c r="AO22" s="73">
        <f>AN22/AN2</f>
        <v>-1.4141414141414142E-2</v>
      </c>
      <c r="AP22" s="76">
        <f t="shared" si="14"/>
        <v>-1400</v>
      </c>
      <c r="AQ22" s="73">
        <f>AP22/AP2</f>
        <v>-1.4141414141414142E-2</v>
      </c>
      <c r="AR22" s="76">
        <f t="shared" si="15"/>
        <v>-1400</v>
      </c>
      <c r="AS22" s="73">
        <f>AR22/AR2</f>
        <v>-1.4141414141414142E-2</v>
      </c>
      <c r="AT22" s="76">
        <f t="shared" si="16"/>
        <v>-1400</v>
      </c>
      <c r="AU22" s="73">
        <f>AT22/AT2</f>
        <v>-1.3461538461538462E-2</v>
      </c>
      <c r="AV22" s="76">
        <f t="shared" si="17"/>
        <v>-1400</v>
      </c>
      <c r="AW22" s="73">
        <f>AV22/AV2</f>
        <v>-1.3461538461538462E-2</v>
      </c>
      <c r="AX22" s="76">
        <f t="shared" si="18"/>
        <v>-1400</v>
      </c>
      <c r="AY22" s="73">
        <f>AX22/AX2</f>
        <v>-1.3461538461538462E-2</v>
      </c>
      <c r="AZ22" s="76">
        <f t="shared" si="19"/>
        <v>-1400</v>
      </c>
      <c r="BA22" s="73">
        <f>AZ22/AZ2</f>
        <v>-1.3461538461538462E-2</v>
      </c>
    </row>
    <row r="23" spans="1:53" ht="15.75" customHeight="1" outlineLevel="1" x14ac:dyDescent="0.2">
      <c r="A23" s="77" t="s">
        <v>145</v>
      </c>
      <c r="B23" s="84">
        <f t="shared" si="0"/>
        <v>-12657.938399999997</v>
      </c>
      <c r="C23" s="83">
        <v>-3.9262662824493342E-3</v>
      </c>
      <c r="D23" s="76">
        <v>-728.33280000000002</v>
      </c>
      <c r="E23" s="73">
        <v>-3.9262662824493342E-3</v>
      </c>
      <c r="F23" s="76">
        <v>-692.60320000000013</v>
      </c>
      <c r="G23" s="73">
        <v>-3.9262662824493342E-3</v>
      </c>
      <c r="H23" s="76">
        <v>-695.84</v>
      </c>
      <c r="I23" s="73">
        <v>-3.9262662824493342E-3</v>
      </c>
      <c r="J23" s="76">
        <v>-696.93119999999919</v>
      </c>
      <c r="K23" s="73">
        <v>-3.9262662824493342E-3</v>
      </c>
      <c r="L23" s="76">
        <v>-696.93119999999919</v>
      </c>
      <c r="M23" s="73">
        <v>-3.9262662824493342E-3</v>
      </c>
      <c r="N23" s="76">
        <v>0</v>
      </c>
      <c r="O23" s="73">
        <v>-3.9262662824493342E-3</v>
      </c>
      <c r="P23" s="76">
        <v>0</v>
      </c>
      <c r="Q23" s="73">
        <v>-3.9262662824493342E-3</v>
      </c>
      <c r="R23" s="76">
        <v>0</v>
      </c>
      <c r="S23" s="73">
        <v>-3.9262662824493342E-3</v>
      </c>
      <c r="T23" s="76">
        <v>0</v>
      </c>
      <c r="U23" s="73">
        <v>-3.9262662824493342E-3</v>
      </c>
      <c r="V23" s="76">
        <v>-9147.2999999999993</v>
      </c>
      <c r="W23" s="73">
        <v>-3.9262662824493342E-3</v>
      </c>
      <c r="X23" s="76">
        <v>0</v>
      </c>
      <c r="Y23" s="73">
        <v>-3.9262662824493342E-3</v>
      </c>
      <c r="Z23" s="76">
        <v>0</v>
      </c>
      <c r="AA23" s="73">
        <v>-3.9262662824493342E-3</v>
      </c>
      <c r="AB23" s="84">
        <f t="shared" si="11"/>
        <v>-12100</v>
      </c>
      <c r="AC23" s="83">
        <v>-3.9262662824493342E-3</v>
      </c>
      <c r="AD23" s="76">
        <v>0</v>
      </c>
      <c r="AE23" s="73">
        <v>-3.9262662824493342E-3</v>
      </c>
      <c r="AF23" s="85">
        <v>-1100</v>
      </c>
      <c r="AG23" s="73">
        <v>-3.9262662824493342E-3</v>
      </c>
      <c r="AH23" s="76">
        <f t="shared" si="20"/>
        <v>-1100</v>
      </c>
      <c r="AI23" s="73">
        <v>-3.9262662824493342E-3</v>
      </c>
      <c r="AJ23" s="76">
        <f t="shared" si="21"/>
        <v>-1100</v>
      </c>
      <c r="AK23" s="73">
        <v>-3.9262662824493342E-3</v>
      </c>
      <c r="AL23" s="76">
        <f t="shared" si="12"/>
        <v>-1100</v>
      </c>
      <c r="AM23" s="73">
        <v>-3.9262662824493342E-3</v>
      </c>
      <c r="AN23" s="76">
        <f t="shared" si="13"/>
        <v>-1100</v>
      </c>
      <c r="AO23" s="73">
        <v>-3.9262662824493342E-3</v>
      </c>
      <c r="AP23" s="76">
        <f t="shared" si="14"/>
        <v>-1100</v>
      </c>
      <c r="AQ23" s="73">
        <v>-3.9262662824493342E-3</v>
      </c>
      <c r="AR23" s="76">
        <f t="shared" si="15"/>
        <v>-1100</v>
      </c>
      <c r="AS23" s="73">
        <v>-3.9262662824493342E-3</v>
      </c>
      <c r="AT23" s="76">
        <f t="shared" si="16"/>
        <v>-1100</v>
      </c>
      <c r="AU23" s="73">
        <v>-3.9262662824493342E-3</v>
      </c>
      <c r="AV23" s="76">
        <f t="shared" si="17"/>
        <v>-1100</v>
      </c>
      <c r="AW23" s="73">
        <v>-3.9262662824493342E-3</v>
      </c>
      <c r="AX23" s="76">
        <f t="shared" si="18"/>
        <v>-1100</v>
      </c>
      <c r="AY23" s="73">
        <v>-3.9262662824493342E-3</v>
      </c>
      <c r="AZ23" s="76">
        <f t="shared" si="19"/>
        <v>-1100</v>
      </c>
      <c r="BA23" s="73">
        <v>-3.9262662824493342E-3</v>
      </c>
    </row>
    <row r="24" spans="1:53" ht="15.75" customHeight="1" outlineLevel="1" x14ac:dyDescent="0.2">
      <c r="A24" s="77" t="s">
        <v>171</v>
      </c>
      <c r="B24" s="84">
        <f t="shared" si="0"/>
        <v>132.32</v>
      </c>
      <c r="C24" s="83">
        <f>B24/B2</f>
        <v>5.8904400672897303E-5</v>
      </c>
      <c r="D24" s="76">
        <v>0</v>
      </c>
      <c r="E24" s="73">
        <f>D24/D2</f>
        <v>0</v>
      </c>
      <c r="F24" s="76">
        <v>0</v>
      </c>
      <c r="G24" s="73">
        <f>F24/F2</f>
        <v>0</v>
      </c>
      <c r="H24" s="76">
        <v>0</v>
      </c>
      <c r="I24" s="73">
        <f>H24/H2</f>
        <v>0</v>
      </c>
      <c r="J24" s="76">
        <v>0</v>
      </c>
      <c r="K24" s="73">
        <f>J24/J2</f>
        <v>0</v>
      </c>
      <c r="L24" s="76">
        <v>0</v>
      </c>
      <c r="M24" s="73">
        <f>L24/L2</f>
        <v>0</v>
      </c>
      <c r="N24" s="76">
        <v>0</v>
      </c>
      <c r="O24" s="73">
        <f>N24/N2</f>
        <v>0</v>
      </c>
      <c r="P24" s="76">
        <v>0</v>
      </c>
      <c r="Q24" s="73">
        <f>P24/P2</f>
        <v>0</v>
      </c>
      <c r="R24" s="76">
        <v>0</v>
      </c>
      <c r="S24" s="73">
        <f>R24/R2</f>
        <v>0</v>
      </c>
      <c r="T24" s="76">
        <v>0</v>
      </c>
      <c r="U24" s="73">
        <f>T24/T2</f>
        <v>0</v>
      </c>
      <c r="V24" s="76">
        <v>132.32</v>
      </c>
      <c r="W24" s="73">
        <f>V24/V2</f>
        <v>5.2034830460714703E-4</v>
      </c>
      <c r="X24" s="76">
        <v>0</v>
      </c>
      <c r="Y24" s="73">
        <f>X24/X2</f>
        <v>0</v>
      </c>
      <c r="Z24" s="76">
        <v>0</v>
      </c>
      <c r="AA24" s="73">
        <f>Z24/Z2</f>
        <v>0</v>
      </c>
      <c r="AB24" s="84">
        <f t="shared" si="11"/>
        <v>-1452</v>
      </c>
      <c r="AC24" s="83">
        <f>AB24/AB2</f>
        <v>-1.3650777590879747E-3</v>
      </c>
      <c r="AD24" s="76">
        <v>0</v>
      </c>
      <c r="AE24" s="73">
        <f>AD24/AD2</f>
        <v>0</v>
      </c>
      <c r="AF24" s="85">
        <v>-132</v>
      </c>
      <c r="AG24" s="73">
        <f>AF24/AF2</f>
        <v>-3.3427572074403696E-3</v>
      </c>
      <c r="AH24" s="76">
        <f t="shared" si="20"/>
        <v>-132</v>
      </c>
      <c r="AI24" s="73">
        <f>AH24/AH2</f>
        <v>-1.5714285714285715E-3</v>
      </c>
      <c r="AJ24" s="76">
        <f t="shared" si="21"/>
        <v>-132</v>
      </c>
      <c r="AK24" s="73">
        <f>AJ24/AJ2</f>
        <v>-1.5714285714285715E-3</v>
      </c>
      <c r="AL24" s="76">
        <f t="shared" si="12"/>
        <v>-132</v>
      </c>
      <c r="AM24" s="73">
        <f>AL24/AL2</f>
        <v>-1.5714285714285715E-3</v>
      </c>
      <c r="AN24" s="76">
        <f t="shared" si="13"/>
        <v>-132</v>
      </c>
      <c r="AO24" s="73">
        <f>AN24/AN2</f>
        <v>-1.3333333333333333E-3</v>
      </c>
      <c r="AP24" s="76">
        <f t="shared" si="14"/>
        <v>-132</v>
      </c>
      <c r="AQ24" s="73">
        <f>AP24/AP2</f>
        <v>-1.3333333333333333E-3</v>
      </c>
      <c r="AR24" s="76">
        <f t="shared" si="15"/>
        <v>-132</v>
      </c>
      <c r="AS24" s="73">
        <f>AR24/AR2</f>
        <v>-1.3333333333333333E-3</v>
      </c>
      <c r="AT24" s="76">
        <f t="shared" si="16"/>
        <v>-132</v>
      </c>
      <c r="AU24" s="73">
        <f>AT24/AT2</f>
        <v>-1.2692307692307692E-3</v>
      </c>
      <c r="AV24" s="76">
        <f t="shared" si="17"/>
        <v>-132</v>
      </c>
      <c r="AW24" s="73">
        <f>AV24/AV2</f>
        <v>-1.2692307692307692E-3</v>
      </c>
      <c r="AX24" s="76">
        <f t="shared" si="18"/>
        <v>-132</v>
      </c>
      <c r="AY24" s="73">
        <f>AX24/AX2</f>
        <v>-1.2692307692307692E-3</v>
      </c>
      <c r="AZ24" s="76">
        <f t="shared" si="19"/>
        <v>-132</v>
      </c>
      <c r="BA24" s="73">
        <f>AZ24/AZ2</f>
        <v>-1.2692307692307692E-3</v>
      </c>
    </row>
    <row r="25" spans="1:53" ht="15.75" customHeight="1" outlineLevel="1" x14ac:dyDescent="0.2">
      <c r="A25" s="77" t="s">
        <v>146</v>
      </c>
      <c r="B25" s="84">
        <f t="shared" si="0"/>
        <v>-4363.7299999999996</v>
      </c>
      <c r="C25" s="83">
        <f>B25/B2</f>
        <v>-1.9425854016652218E-3</v>
      </c>
      <c r="D25" s="76">
        <v>-700</v>
      </c>
      <c r="E25" s="73">
        <f>D25/D2</f>
        <v>-3.7735309980746908E-3</v>
      </c>
      <c r="F25" s="76">
        <v>-700</v>
      </c>
      <c r="G25" s="73">
        <f>F25/F2</f>
        <v>-5.4156906173778987E-3</v>
      </c>
      <c r="H25" s="76">
        <v>-700</v>
      </c>
      <c r="I25" s="73">
        <f>H25/H2</f>
        <v>-3.3140956394029117E-3</v>
      </c>
      <c r="J25" s="76">
        <v>-700</v>
      </c>
      <c r="K25" s="73">
        <f>J25/J2</f>
        <v>-5.307536079492939E-3</v>
      </c>
      <c r="L25" s="76">
        <v>-700</v>
      </c>
      <c r="M25" s="73">
        <f>L25/L2</f>
        <v>-3.3752489426912145E-3</v>
      </c>
      <c r="N25" s="76">
        <v>0</v>
      </c>
      <c r="O25" s="73">
        <f>N25/N2</f>
        <v>0</v>
      </c>
      <c r="P25" s="76">
        <v>0</v>
      </c>
      <c r="Q25" s="73">
        <f>P25/P2</f>
        <v>0</v>
      </c>
      <c r="R25" s="76">
        <v>0</v>
      </c>
      <c r="S25" s="73">
        <f>R25/R2</f>
        <v>0</v>
      </c>
      <c r="T25" s="76">
        <v>0</v>
      </c>
      <c r="U25" s="73">
        <f>T25/T2</f>
        <v>0</v>
      </c>
      <c r="V25" s="76">
        <v>-863.73</v>
      </c>
      <c r="W25" s="73">
        <f>V25/V2</f>
        <v>-3.3966176023150782E-3</v>
      </c>
      <c r="X25" s="76">
        <v>0</v>
      </c>
      <c r="Y25" s="73">
        <f>X25/X2</f>
        <v>0</v>
      </c>
      <c r="Z25" s="76">
        <v>0</v>
      </c>
      <c r="AA25" s="73">
        <f>Z25/Z2</f>
        <v>0</v>
      </c>
      <c r="AB25" s="84">
        <f t="shared" si="11"/>
        <v>-9790</v>
      </c>
      <c r="AC25" s="83">
        <f>AB25/AB2</f>
        <v>-9.2039333756689205E-3</v>
      </c>
      <c r="AD25" s="76">
        <v>0</v>
      </c>
      <c r="AE25" s="73">
        <f>AD25/AD2</f>
        <v>0</v>
      </c>
      <c r="AF25" s="85">
        <v>-890</v>
      </c>
      <c r="AG25" s="73">
        <f>AF25/AF2</f>
        <v>-2.2538287231984311E-2</v>
      </c>
      <c r="AH25" s="76">
        <f t="shared" si="20"/>
        <v>-890</v>
      </c>
      <c r="AI25" s="73">
        <f>AH25/AH2</f>
        <v>-1.0595238095238095E-2</v>
      </c>
      <c r="AJ25" s="76">
        <f t="shared" si="21"/>
        <v>-890</v>
      </c>
      <c r="AK25" s="73">
        <f>AJ25/AJ2</f>
        <v>-1.0595238095238095E-2</v>
      </c>
      <c r="AL25" s="76">
        <f t="shared" si="12"/>
        <v>-890</v>
      </c>
      <c r="AM25" s="73">
        <f>AL25/AL2</f>
        <v>-1.0595238095238095E-2</v>
      </c>
      <c r="AN25" s="76">
        <f t="shared" si="13"/>
        <v>-890</v>
      </c>
      <c r="AO25" s="73">
        <f>AN25/AN2</f>
        <v>-8.9898989898989905E-3</v>
      </c>
      <c r="AP25" s="76">
        <f t="shared" si="14"/>
        <v>-890</v>
      </c>
      <c r="AQ25" s="73">
        <f>AP25/AP2</f>
        <v>-8.9898989898989905E-3</v>
      </c>
      <c r="AR25" s="76">
        <f t="shared" si="15"/>
        <v>-890</v>
      </c>
      <c r="AS25" s="73">
        <f>AR25/AR2</f>
        <v>-8.9898989898989905E-3</v>
      </c>
      <c r="AT25" s="76">
        <f t="shared" si="16"/>
        <v>-890</v>
      </c>
      <c r="AU25" s="73">
        <f>AT25/AT2</f>
        <v>-8.5576923076923078E-3</v>
      </c>
      <c r="AV25" s="76">
        <f t="shared" si="17"/>
        <v>-890</v>
      </c>
      <c r="AW25" s="73">
        <f>AV25/AV2</f>
        <v>-8.5576923076923078E-3</v>
      </c>
      <c r="AX25" s="76">
        <f t="shared" si="18"/>
        <v>-890</v>
      </c>
      <c r="AY25" s="73">
        <f>AX25/AX2</f>
        <v>-8.5576923076923078E-3</v>
      </c>
      <c r="AZ25" s="76">
        <f t="shared" si="19"/>
        <v>-890</v>
      </c>
      <c r="BA25" s="73">
        <f>AZ25/AZ2</f>
        <v>-8.5576923076923078E-3</v>
      </c>
    </row>
    <row r="26" spans="1:53" ht="15.75" customHeight="1" outlineLevel="1" x14ac:dyDescent="0.2">
      <c r="A26" s="77" t="s">
        <v>143</v>
      </c>
      <c r="B26" s="84">
        <f t="shared" si="0"/>
        <v>-34134</v>
      </c>
      <c r="C26" s="83">
        <f>B26/B2</f>
        <v>-1.5195305415422284E-2</v>
      </c>
      <c r="D26" s="76">
        <v>-2669</v>
      </c>
      <c r="E26" s="73">
        <f>D26/D2</f>
        <v>-1.4387934619801928E-2</v>
      </c>
      <c r="F26" s="76">
        <v>-2720</v>
      </c>
      <c r="G26" s="73">
        <f>F26/F2</f>
        <v>-2.1043826398954121E-2</v>
      </c>
      <c r="H26" s="76">
        <v>-2584</v>
      </c>
      <c r="I26" s="73">
        <f>H26/H2</f>
        <v>-1.2233747331738747E-2</v>
      </c>
      <c r="J26" s="76">
        <v>-2720</v>
      </c>
      <c r="K26" s="73">
        <f>J26/J2</f>
        <v>-2.0623568766029707E-2</v>
      </c>
      <c r="L26" s="76">
        <v>-2856</v>
      </c>
      <c r="M26" s="73">
        <f>L26/L2</f>
        <v>-1.3771015686180155E-2</v>
      </c>
      <c r="N26" s="76">
        <v>-2880</v>
      </c>
      <c r="O26" s="73">
        <f>N26/N2</f>
        <v>-1.7091502265306521E-2</v>
      </c>
      <c r="P26" s="76">
        <v>-2999</v>
      </c>
      <c r="Q26" s="73">
        <f>P26/P2</f>
        <v>-1.4547165509781379E-2</v>
      </c>
      <c r="R26" s="76">
        <v>-2999</v>
      </c>
      <c r="S26" s="73">
        <f>R26/R2</f>
        <v>-1.4994743589884611E-2</v>
      </c>
      <c r="T26" s="76">
        <v>-2846</v>
      </c>
      <c r="U26" s="73">
        <f>T26/T2</f>
        <v>-1.3660546460257697E-2</v>
      </c>
      <c r="V26" s="76">
        <v>-3237</v>
      </c>
      <c r="W26" s="73">
        <f>V26/V2</f>
        <v>-1.2729500166364382E-2</v>
      </c>
      <c r="X26" s="76">
        <v>-2880</v>
      </c>
      <c r="Y26" s="73">
        <f>X26/X2</f>
        <v>-1.55594665523334E-2</v>
      </c>
      <c r="Z26" s="76">
        <v>-2744</v>
      </c>
      <c r="AA26" s="73">
        <f>Z26/Z2</f>
        <v>-1.7289833691206846E-2</v>
      </c>
      <c r="AB26" s="84">
        <f t="shared" si="11"/>
        <v>-20997</v>
      </c>
      <c r="AC26" s="83">
        <f>AB26/AB2</f>
        <v>-1.974003974350565E-2</v>
      </c>
      <c r="AD26" s="76">
        <v>-2499</v>
      </c>
      <c r="AE26" s="73">
        <f>AD26/AD2</f>
        <v>-4.2221888441965005E-2</v>
      </c>
      <c r="AF26" s="85">
        <f>-2850+357+357</f>
        <v>-2136</v>
      </c>
      <c r="AG26" s="73">
        <f>AF26/AF2</f>
        <v>-5.4091889356762346E-2</v>
      </c>
      <c r="AH26" s="76">
        <f>-2850+357+357+357</f>
        <v>-1779</v>
      </c>
      <c r="AI26" s="73">
        <f>AH26/AH2</f>
        <v>-2.1178571428571429E-2</v>
      </c>
      <c r="AJ26" s="76">
        <f>-2850+357+357+357</f>
        <v>-1779</v>
      </c>
      <c r="AK26" s="73">
        <f>AJ26/AJ2</f>
        <v>-2.1178571428571429E-2</v>
      </c>
      <c r="AL26" s="76">
        <f>-2850+357+357+357+357</f>
        <v>-1422</v>
      </c>
      <c r="AM26" s="73">
        <f>AL26/AL2</f>
        <v>-1.6928571428571428E-2</v>
      </c>
      <c r="AN26" s="76">
        <f>-2850+357+357+357+357</f>
        <v>-1422</v>
      </c>
      <c r="AO26" s="73">
        <f>AN26/AN2</f>
        <v>-1.4363636363636363E-2</v>
      </c>
      <c r="AP26" s="76">
        <f>-2850+357+357+357+357</f>
        <v>-1422</v>
      </c>
      <c r="AQ26" s="73">
        <f>AP26/AP2</f>
        <v>-1.4363636363636363E-2</v>
      </c>
      <c r="AR26" s="76">
        <f>-2850+357+357+357+357</f>
        <v>-1422</v>
      </c>
      <c r="AS26" s="73">
        <f>AR26/AR2</f>
        <v>-1.4363636363636363E-2</v>
      </c>
      <c r="AT26" s="76">
        <f>-2850+357+357+357</f>
        <v>-1779</v>
      </c>
      <c r="AU26" s="73">
        <f>AT26/AT2</f>
        <v>-1.710576923076923E-2</v>
      </c>
      <c r="AV26" s="76">
        <f>-2850+357+357+357</f>
        <v>-1779</v>
      </c>
      <c r="AW26" s="73">
        <f>AV26/AV2</f>
        <v>-1.710576923076923E-2</v>
      </c>
      <c r="AX26" s="76">
        <f>-2850+357+357+357</f>
        <v>-1779</v>
      </c>
      <c r="AY26" s="73">
        <f>AX26/AX2</f>
        <v>-1.710576923076923E-2</v>
      </c>
      <c r="AZ26" s="76">
        <f>-2850+357+357+357</f>
        <v>-1779</v>
      </c>
      <c r="BA26" s="73">
        <f>AZ26/AZ2</f>
        <v>-1.710576923076923E-2</v>
      </c>
    </row>
    <row r="27" spans="1:53" ht="15.75" customHeight="1" outlineLevel="1" x14ac:dyDescent="0.2">
      <c r="A27" s="77" t="s">
        <v>144</v>
      </c>
      <c r="B27" s="84">
        <f t="shared" si="0"/>
        <v>-126</v>
      </c>
      <c r="C27" s="83">
        <f>B27/B2</f>
        <v>-5.6090949854784318E-5</v>
      </c>
      <c r="D27" s="76">
        <v>-968</v>
      </c>
      <c r="E27" s="73">
        <f>D27/D2</f>
        <v>-5.2182542944804291E-3</v>
      </c>
      <c r="F27" s="76">
        <v>-944</v>
      </c>
      <c r="G27" s="73">
        <f>F27/F2</f>
        <v>-7.3034456325781951E-3</v>
      </c>
      <c r="H27" s="76">
        <v>-874</v>
      </c>
      <c r="I27" s="73">
        <f>H27/H2</f>
        <v>-4.1378851269116348E-3</v>
      </c>
      <c r="J27" s="76">
        <v>-910</v>
      </c>
      <c r="K27" s="73">
        <f>J27/J2</f>
        <v>-6.8997969033408211E-3</v>
      </c>
      <c r="L27" s="76">
        <v>-840</v>
      </c>
      <c r="M27" s="73">
        <f>L27/L2</f>
        <v>-4.0502987312294571E-3</v>
      </c>
      <c r="N27" s="76">
        <v>-840</v>
      </c>
      <c r="O27" s="73">
        <f>N27/N2</f>
        <v>-4.985021494047736E-3</v>
      </c>
      <c r="P27" s="76">
        <v>798</v>
      </c>
      <c r="Q27" s="73">
        <f>P27/P2</f>
        <v>3.8708363043699705E-3</v>
      </c>
      <c r="R27" s="76">
        <v>798</v>
      </c>
      <c r="S27" s="73">
        <f>R27/R2</f>
        <v>3.9899317721666955E-3</v>
      </c>
      <c r="T27" s="76">
        <v>908</v>
      </c>
      <c r="U27" s="73">
        <f>T27/T2</f>
        <v>4.3583191095973254E-3</v>
      </c>
      <c r="V27" s="76">
        <v>1058</v>
      </c>
      <c r="W27" s="73">
        <f>V27/V2</f>
        <v>4.1605842372608951E-3</v>
      </c>
      <c r="X27" s="76">
        <v>896</v>
      </c>
      <c r="Y27" s="73">
        <f>X27/X2</f>
        <v>4.8407229273926137E-3</v>
      </c>
      <c r="Z27" s="76">
        <v>792</v>
      </c>
      <c r="AA27" s="73">
        <f>Z27/Z2</f>
        <v>4.9903601616019758E-3</v>
      </c>
      <c r="AB27" s="84">
        <f t="shared" si="11"/>
        <v>-7056</v>
      </c>
      <c r="AC27" s="83">
        <f>AB27/AB2</f>
        <v>-6.6336010111051995E-3</v>
      </c>
      <c r="AD27" s="76">
        <v>-798</v>
      </c>
      <c r="AE27" s="73">
        <f>AD27/AD2</f>
        <v>-1.3482619838610673E-2</v>
      </c>
      <c r="AF27" s="85">
        <f>-798+210</f>
        <v>-588</v>
      </c>
      <c r="AG27" s="73">
        <f>AF27/AF2</f>
        <v>-1.4890463924052556E-2</v>
      </c>
      <c r="AH27" s="76">
        <f>-798+210+126</f>
        <v>-462</v>
      </c>
      <c r="AI27" s="73">
        <f>AH27/AH2</f>
        <v>-5.4999999999999997E-3</v>
      </c>
      <c r="AJ27" s="76">
        <f>-798+210+126</f>
        <v>-462</v>
      </c>
      <c r="AK27" s="73">
        <f>AJ27/AJ2</f>
        <v>-5.4999999999999997E-3</v>
      </c>
      <c r="AL27" s="76">
        <f>-798+210+126</f>
        <v>-462</v>
      </c>
      <c r="AM27" s="73">
        <f>AL27/AL2</f>
        <v>-5.4999999999999997E-3</v>
      </c>
      <c r="AN27" s="76">
        <f>-798+210+126</f>
        <v>-462</v>
      </c>
      <c r="AO27" s="73">
        <f>AN27/AN2</f>
        <v>-4.6666666666666671E-3</v>
      </c>
      <c r="AP27" s="76">
        <f>-798+210+126</f>
        <v>-462</v>
      </c>
      <c r="AQ27" s="73">
        <f>AP27/AP2</f>
        <v>-4.6666666666666671E-3</v>
      </c>
      <c r="AR27" s="76">
        <f>-798+126</f>
        <v>-672</v>
      </c>
      <c r="AS27" s="73">
        <f>AR27/AR2</f>
        <v>-6.787878787878788E-3</v>
      </c>
      <c r="AT27" s="76">
        <f>-798+126</f>
        <v>-672</v>
      </c>
      <c r="AU27" s="73">
        <f>AT27/AT2</f>
        <v>-6.4615384615384613E-3</v>
      </c>
      <c r="AV27" s="76">
        <f>-798+126</f>
        <v>-672</v>
      </c>
      <c r="AW27" s="73">
        <f>AV27/AV2</f>
        <v>-6.4615384615384613E-3</v>
      </c>
      <c r="AX27" s="76">
        <f>-798+126</f>
        <v>-672</v>
      </c>
      <c r="AY27" s="73">
        <f>AX27/AX2</f>
        <v>-6.4615384615384613E-3</v>
      </c>
      <c r="AZ27" s="76">
        <f>-798+126</f>
        <v>-672</v>
      </c>
      <c r="BA27" s="73">
        <f>AZ27/AZ2</f>
        <v>-6.4615384615384613E-3</v>
      </c>
    </row>
    <row r="28" spans="1:53" ht="15.75" customHeight="1" outlineLevel="1" x14ac:dyDescent="0.2">
      <c r="A28" s="77" t="s">
        <v>142</v>
      </c>
      <c r="B28" s="84">
        <f t="shared" si="0"/>
        <v>0</v>
      </c>
      <c r="C28" s="83">
        <f>B28/B2</f>
        <v>0</v>
      </c>
      <c r="D28" s="76">
        <v>0</v>
      </c>
      <c r="E28" s="73">
        <f>D28/D2</f>
        <v>0</v>
      </c>
      <c r="F28" s="76">
        <v>0</v>
      </c>
      <c r="G28" s="73">
        <f>F28/F2</f>
        <v>0</v>
      </c>
      <c r="H28" s="76">
        <v>0</v>
      </c>
      <c r="I28" s="73">
        <f>H28/H2</f>
        <v>0</v>
      </c>
      <c r="J28" s="76">
        <v>0</v>
      </c>
      <c r="K28" s="73">
        <f>J28/J2</f>
        <v>0</v>
      </c>
      <c r="L28" s="76">
        <v>0</v>
      </c>
      <c r="M28" s="73">
        <f>L28/L2</f>
        <v>0</v>
      </c>
      <c r="N28" s="76">
        <v>0</v>
      </c>
      <c r="O28" s="73">
        <f>N28/N2</f>
        <v>0</v>
      </c>
      <c r="P28" s="76">
        <v>0</v>
      </c>
      <c r="Q28" s="73">
        <f>P28/P2</f>
        <v>0</v>
      </c>
      <c r="R28" s="76">
        <v>0</v>
      </c>
      <c r="S28" s="73">
        <f>R28/R2</f>
        <v>0</v>
      </c>
      <c r="T28" s="76">
        <v>0</v>
      </c>
      <c r="U28" s="73">
        <f>T28/T2</f>
        <v>0</v>
      </c>
      <c r="V28" s="76">
        <v>0</v>
      </c>
      <c r="W28" s="73">
        <f>V28/V2</f>
        <v>0</v>
      </c>
      <c r="X28" s="76">
        <v>0</v>
      </c>
      <c r="Y28" s="73">
        <f>X28/X2</f>
        <v>0</v>
      </c>
      <c r="Z28" s="76">
        <v>0</v>
      </c>
      <c r="AA28" s="73">
        <f>Z28/Z2</f>
        <v>0</v>
      </c>
      <c r="AB28" s="84">
        <f t="shared" si="11"/>
        <v>0</v>
      </c>
      <c r="AC28" s="83">
        <f>AB28/AB2</f>
        <v>0</v>
      </c>
      <c r="AD28" s="76">
        <v>0</v>
      </c>
      <c r="AE28" s="73">
        <f>AD28/AD2</f>
        <v>0</v>
      </c>
      <c r="AF28" s="85">
        <f>AD28</f>
        <v>0</v>
      </c>
      <c r="AG28" s="73">
        <f>AF28/AF2</f>
        <v>0</v>
      </c>
      <c r="AH28" s="76">
        <f t="shared" si="20"/>
        <v>0</v>
      </c>
      <c r="AI28" s="73">
        <f>AH28/AH2</f>
        <v>0</v>
      </c>
      <c r="AJ28" s="76">
        <f t="shared" si="21"/>
        <v>0</v>
      </c>
      <c r="AK28" s="73">
        <f>AJ28/AJ2</f>
        <v>0</v>
      </c>
      <c r="AL28" s="76">
        <f t="shared" si="12"/>
        <v>0</v>
      </c>
      <c r="AM28" s="73">
        <f>AL28/AL2</f>
        <v>0</v>
      </c>
      <c r="AN28" s="76">
        <f t="shared" si="13"/>
        <v>0</v>
      </c>
      <c r="AO28" s="73">
        <f>AN28/AN2</f>
        <v>0</v>
      </c>
      <c r="AP28" s="76">
        <f t="shared" si="14"/>
        <v>0</v>
      </c>
      <c r="AQ28" s="73">
        <f>AP28/AP2</f>
        <v>0</v>
      </c>
      <c r="AR28" s="76">
        <f t="shared" si="15"/>
        <v>0</v>
      </c>
      <c r="AS28" s="73">
        <f>AR28/AR2</f>
        <v>0</v>
      </c>
      <c r="AT28" s="76">
        <f t="shared" si="16"/>
        <v>0</v>
      </c>
      <c r="AU28" s="73">
        <f>AT28/AT2</f>
        <v>0</v>
      </c>
      <c r="AV28" s="76">
        <f t="shared" si="17"/>
        <v>0</v>
      </c>
      <c r="AW28" s="73">
        <f>AV28/AV2</f>
        <v>0</v>
      </c>
      <c r="AX28" s="76">
        <f t="shared" si="18"/>
        <v>0</v>
      </c>
      <c r="AY28" s="73">
        <f>AX28/AX2</f>
        <v>0</v>
      </c>
      <c r="AZ28" s="76">
        <f t="shared" si="19"/>
        <v>0</v>
      </c>
      <c r="BA28" s="73">
        <f>AZ28/AZ2</f>
        <v>0</v>
      </c>
    </row>
    <row r="29" spans="1:53" ht="15.75" customHeight="1" outlineLevel="1" x14ac:dyDescent="0.2">
      <c r="A29" s="77" t="s">
        <v>139</v>
      </c>
      <c r="B29" s="84">
        <f t="shared" si="0"/>
        <v>-7561.32</v>
      </c>
      <c r="C29" s="83">
        <f>B29/B2</f>
        <v>-3.366044610761728E-3</v>
      </c>
      <c r="D29" s="76">
        <v>0</v>
      </c>
      <c r="E29" s="73">
        <f>D29/D2</f>
        <v>0</v>
      </c>
      <c r="F29" s="76">
        <v>0</v>
      </c>
      <c r="G29" s="73">
        <f>F29/F2</f>
        <v>0</v>
      </c>
      <c r="H29" s="76">
        <v>0</v>
      </c>
      <c r="I29" s="73">
        <f>H29/H2</f>
        <v>0</v>
      </c>
      <c r="J29" s="76">
        <v>0</v>
      </c>
      <c r="K29" s="73">
        <f>J29/J2</f>
        <v>0</v>
      </c>
      <c r="L29" s="76">
        <v>0</v>
      </c>
      <c r="M29" s="73">
        <f>L29/L2</f>
        <v>0</v>
      </c>
      <c r="N29" s="76">
        <v>0</v>
      </c>
      <c r="O29" s="73">
        <f>N29/N2</f>
        <v>0</v>
      </c>
      <c r="P29" s="76">
        <v>0</v>
      </c>
      <c r="Q29" s="73">
        <f>P29/P2</f>
        <v>0</v>
      </c>
      <c r="R29" s="76">
        <v>0</v>
      </c>
      <c r="S29" s="73">
        <f>R29/R2</f>
        <v>0</v>
      </c>
      <c r="T29" s="76">
        <v>0</v>
      </c>
      <c r="U29" s="73">
        <f>T29/T2</f>
        <v>0</v>
      </c>
      <c r="V29" s="76">
        <v>0</v>
      </c>
      <c r="W29" s="73">
        <f>V29/V2</f>
        <v>0</v>
      </c>
      <c r="X29" s="76">
        <v>0</v>
      </c>
      <c r="Y29" s="73">
        <f>X29/X2</f>
        <v>0</v>
      </c>
      <c r="Z29" s="76">
        <v>-7561.32</v>
      </c>
      <c r="AA29" s="73">
        <f>Z29/Z2</f>
        <v>-4.7643573354954859E-2</v>
      </c>
      <c r="AB29" s="84">
        <f t="shared" si="11"/>
        <v>-5000</v>
      </c>
      <c r="AC29" s="83">
        <f>AB29/AB2</f>
        <v>-4.7006809885949546E-3</v>
      </c>
      <c r="AD29" s="76">
        <v>0</v>
      </c>
      <c r="AE29" s="73">
        <f>AD29/AD2</f>
        <v>0</v>
      </c>
      <c r="AF29" s="85">
        <f>AD29</f>
        <v>0</v>
      </c>
      <c r="AG29" s="73">
        <f>AF29/AF2</f>
        <v>0</v>
      </c>
      <c r="AH29" s="76">
        <f t="shared" si="20"/>
        <v>0</v>
      </c>
      <c r="AI29" s="73">
        <f>AH29/AH2</f>
        <v>0</v>
      </c>
      <c r="AJ29" s="76">
        <f t="shared" si="21"/>
        <v>0</v>
      </c>
      <c r="AK29" s="73">
        <f>AJ29/AJ2</f>
        <v>0</v>
      </c>
      <c r="AL29" s="76">
        <f t="shared" si="12"/>
        <v>0</v>
      </c>
      <c r="AM29" s="73">
        <f>AL29/AL2</f>
        <v>0</v>
      </c>
      <c r="AN29" s="76">
        <f t="shared" si="13"/>
        <v>0</v>
      </c>
      <c r="AO29" s="73">
        <f>AN29/AN2</f>
        <v>0</v>
      </c>
      <c r="AP29" s="76">
        <f t="shared" si="14"/>
        <v>0</v>
      </c>
      <c r="AQ29" s="73">
        <f>AP29/AP2</f>
        <v>0</v>
      </c>
      <c r="AR29" s="76">
        <f t="shared" si="15"/>
        <v>0</v>
      </c>
      <c r="AS29" s="73">
        <f>AR29/AR2</f>
        <v>0</v>
      </c>
      <c r="AT29" s="76">
        <f t="shared" si="16"/>
        <v>0</v>
      </c>
      <c r="AU29" s="73">
        <f>AT29/AT2</f>
        <v>0</v>
      </c>
      <c r="AV29" s="76">
        <f t="shared" si="17"/>
        <v>0</v>
      </c>
      <c r="AW29" s="73">
        <f>AV29/AV2</f>
        <v>0</v>
      </c>
      <c r="AX29" s="76">
        <f t="shared" si="18"/>
        <v>0</v>
      </c>
      <c r="AY29" s="73">
        <f>AX29/AX2</f>
        <v>0</v>
      </c>
      <c r="AZ29" s="76">
        <v>-5000</v>
      </c>
      <c r="BA29" s="73">
        <f>AZ29/AZ2</f>
        <v>-4.807692307692308E-2</v>
      </c>
    </row>
    <row r="30" spans="1:53" ht="15.75" customHeight="1" outlineLevel="1" x14ac:dyDescent="0.2">
      <c r="A30" s="77" t="s">
        <v>141</v>
      </c>
      <c r="B30" s="84">
        <f t="shared" si="0"/>
        <v>-24329.332999999999</v>
      </c>
      <c r="C30" s="83">
        <f>B30/B2</f>
        <v>-1.0830598391296423E-2</v>
      </c>
      <c r="D30" s="76">
        <v>0</v>
      </c>
      <c r="E30" s="73">
        <f>D30/D2</f>
        <v>0</v>
      </c>
      <c r="F30" s="76">
        <v>0</v>
      </c>
      <c r="G30" s="73">
        <f>F30/F2</f>
        <v>0</v>
      </c>
      <c r="H30" s="76">
        <v>-4500</v>
      </c>
      <c r="I30" s="73">
        <f>H30/H2</f>
        <v>-2.1304900539018717E-2</v>
      </c>
      <c r="J30" s="76">
        <v>0</v>
      </c>
      <c r="K30" s="73">
        <f>J30/J2</f>
        <v>0</v>
      </c>
      <c r="L30" s="76">
        <v>-2400</v>
      </c>
      <c r="M30" s="73">
        <f>L30/L2</f>
        <v>-1.1572282089227021E-2</v>
      </c>
      <c r="N30" s="76">
        <v>0</v>
      </c>
      <c r="O30" s="73">
        <f>N30/N2</f>
        <v>0</v>
      </c>
      <c r="P30" s="76"/>
      <c r="Q30" s="73">
        <f>P30/P2</f>
        <v>0</v>
      </c>
      <c r="R30" s="76">
        <v>0</v>
      </c>
      <c r="S30" s="73">
        <f>R30/R2</f>
        <v>0</v>
      </c>
      <c r="T30" s="76">
        <v>0</v>
      </c>
      <c r="U30" s="73">
        <f>T30/T2</f>
        <v>0</v>
      </c>
      <c r="V30" s="76">
        <v>-5723.7730000000001</v>
      </c>
      <c r="W30" s="73">
        <f>V30/V2</f>
        <v>-2.2508733196086487E-2</v>
      </c>
      <c r="X30" s="76">
        <v>-7464.89</v>
      </c>
      <c r="Y30" s="73">
        <f>X30/X2</f>
        <v>-4.0329759122169476E-2</v>
      </c>
      <c r="Z30" s="76">
        <v>-4240.67</v>
      </c>
      <c r="AA30" s="73">
        <f>Z30/Z2</f>
        <v>-2.672029119507658E-2</v>
      </c>
      <c r="AB30" s="84">
        <f t="shared" si="11"/>
        <v>-48984.899999999994</v>
      </c>
      <c r="AC30" s="83">
        <f>AB30/AB2</f>
        <v>-4.6052477631644988E-2</v>
      </c>
      <c r="AD30" s="76">
        <f>-9200.43-9748.6-35.87</f>
        <v>-18984.899999999998</v>
      </c>
      <c r="AE30" s="73">
        <f>AD30/AD2</f>
        <v>-0.32075963580706734</v>
      </c>
      <c r="AF30" s="85">
        <v>0</v>
      </c>
      <c r="AG30" s="73">
        <f>AF30/AF2</f>
        <v>0</v>
      </c>
      <c r="AH30" s="76">
        <v>-3000</v>
      </c>
      <c r="AI30" s="73">
        <f>AH30/AH2</f>
        <v>-3.5714285714285712E-2</v>
      </c>
      <c r="AJ30" s="76">
        <f t="shared" si="21"/>
        <v>-3000</v>
      </c>
      <c r="AK30" s="73">
        <f>AJ30/AJ2</f>
        <v>-3.5714285714285712E-2</v>
      </c>
      <c r="AL30" s="76">
        <f t="shared" si="12"/>
        <v>-3000</v>
      </c>
      <c r="AM30" s="73">
        <f>AL30/AL2</f>
        <v>-3.5714285714285712E-2</v>
      </c>
      <c r="AN30" s="76">
        <f t="shared" si="13"/>
        <v>-3000</v>
      </c>
      <c r="AO30" s="73">
        <f>AN30/AN2</f>
        <v>-3.0303030303030304E-2</v>
      </c>
      <c r="AP30" s="76">
        <f t="shared" si="14"/>
        <v>-3000</v>
      </c>
      <c r="AQ30" s="73">
        <f>AP30/AP2</f>
        <v>-3.0303030303030304E-2</v>
      </c>
      <c r="AR30" s="76">
        <f t="shared" si="15"/>
        <v>-3000</v>
      </c>
      <c r="AS30" s="73">
        <f>AR30/AR2</f>
        <v>-3.0303030303030304E-2</v>
      </c>
      <c r="AT30" s="76">
        <f t="shared" si="16"/>
        <v>-3000</v>
      </c>
      <c r="AU30" s="73">
        <f>AT30/AT2</f>
        <v>-2.8846153846153848E-2</v>
      </c>
      <c r="AV30" s="76">
        <f t="shared" si="17"/>
        <v>-3000</v>
      </c>
      <c r="AW30" s="73">
        <f>AV30/AV2</f>
        <v>-2.8846153846153848E-2</v>
      </c>
      <c r="AX30" s="76">
        <f t="shared" si="18"/>
        <v>-3000</v>
      </c>
      <c r="AY30" s="73">
        <f>AX30/AX2</f>
        <v>-2.8846153846153848E-2</v>
      </c>
      <c r="AZ30" s="76">
        <f t="shared" si="19"/>
        <v>-3000</v>
      </c>
      <c r="BA30" s="73">
        <f>AZ30/AZ2</f>
        <v>-2.8846153846153848E-2</v>
      </c>
    </row>
    <row r="31" spans="1:53" ht="15.75" customHeight="1" outlineLevel="1" x14ac:dyDescent="0.2">
      <c r="A31" s="77" t="s">
        <v>137</v>
      </c>
      <c r="B31" s="84">
        <f t="shared" si="0"/>
        <v>-40820.57</v>
      </c>
      <c r="C31" s="83">
        <f>B31/B2</f>
        <v>-1.8171940832648517E-2</v>
      </c>
      <c r="D31" s="76">
        <v>0</v>
      </c>
      <c r="E31" s="73">
        <f>D31/D2</f>
        <v>0</v>
      </c>
      <c r="F31" s="76">
        <v>0</v>
      </c>
      <c r="G31" s="73">
        <f>F31/F2</f>
        <v>0</v>
      </c>
      <c r="H31" s="76">
        <v>0</v>
      </c>
      <c r="I31" s="73">
        <f>H31/H2</f>
        <v>0</v>
      </c>
      <c r="J31" s="76">
        <v>0</v>
      </c>
      <c r="K31" s="73">
        <f>J31/J2</f>
        <v>0</v>
      </c>
      <c r="L31" s="76">
        <v>0</v>
      </c>
      <c r="M31" s="73">
        <f>L31/L2</f>
        <v>0</v>
      </c>
      <c r="N31" s="76">
        <v>0</v>
      </c>
      <c r="O31" s="73">
        <f>N31/N2</f>
        <v>0</v>
      </c>
      <c r="P31" s="76">
        <v>0</v>
      </c>
      <c r="Q31" s="73">
        <f>P31/P2</f>
        <v>0</v>
      </c>
      <c r="R31" s="76">
        <v>-14511.35</v>
      </c>
      <c r="S31" s="73">
        <f>R31/R2</f>
        <v>-7.2555509300790952E-2</v>
      </c>
      <c r="T31" s="76">
        <v>-12799.04</v>
      </c>
      <c r="U31" s="73">
        <f>T31/T2</f>
        <v>-6.1434251780286955E-2</v>
      </c>
      <c r="V31" s="76">
        <v>-7510.18</v>
      </c>
      <c r="W31" s="73">
        <f>V31/V2</f>
        <v>-2.9533777435720252E-2</v>
      </c>
      <c r="X31" s="85">
        <v>-3000</v>
      </c>
      <c r="Y31" s="73">
        <f>X31/X2</f>
        <v>-1.6207777658680627E-2</v>
      </c>
      <c r="Z31" s="85">
        <v>-3000</v>
      </c>
      <c r="AA31" s="73">
        <f>Z31/Z2</f>
        <v>-1.8902879400007483E-2</v>
      </c>
      <c r="AB31" s="84">
        <f t="shared" si="11"/>
        <v>-33022.130000000005</v>
      </c>
      <c r="AC31" s="83">
        <f>AB31/AB2</f>
        <v>-3.1045299738782225E-2</v>
      </c>
      <c r="AD31" s="76">
        <f>-16.94-21.55-294-47.08-47.08-100-100-22-36.51-28.58-136.15-39.2-35.9-60-131.56-50.1-13.6-23-33.5-140.33-42.8-418.65-131.56-140.33-50.1-23-33.5-118.8-375.52</f>
        <v>-2711.3399999999997</v>
      </c>
      <c r="AE31" s="73">
        <f>AD31/AD2</f>
        <v>-4.5809481796013359E-2</v>
      </c>
      <c r="AF31" s="76">
        <f>-118.8-30.1-111.32-460-377.77-27.21-117.48-49.8-474.17-474.17-45.3-130.1-12-32.75-273.3-12.66-25-53.86-7400-48.2-22-14.8</f>
        <v>-10310.790000000001</v>
      </c>
      <c r="AG31" s="73">
        <f>AF31/AF2</f>
        <v>-0.26110960293109159</v>
      </c>
      <c r="AH31" s="76">
        <v>-2000</v>
      </c>
      <c r="AI31" s="73">
        <f>AH31/AH2</f>
        <v>-2.3809523809523808E-2</v>
      </c>
      <c r="AJ31" s="76">
        <v>-2000</v>
      </c>
      <c r="AK31" s="73">
        <f>AJ31/AJ2</f>
        <v>-2.3809523809523808E-2</v>
      </c>
      <c r="AL31" s="76">
        <v>-2000</v>
      </c>
      <c r="AM31" s="73">
        <f>AL31/AL2</f>
        <v>-2.3809523809523808E-2</v>
      </c>
      <c r="AN31" s="76">
        <v>-2000</v>
      </c>
      <c r="AO31" s="73">
        <f>AN31/AN2</f>
        <v>-2.0202020202020204E-2</v>
      </c>
      <c r="AP31" s="76">
        <v>-2000</v>
      </c>
      <c r="AQ31" s="73">
        <f>AP31/AP2</f>
        <v>-2.0202020202020204E-2</v>
      </c>
      <c r="AR31" s="76">
        <v>-2000</v>
      </c>
      <c r="AS31" s="73">
        <f>AR31/AR2</f>
        <v>-2.0202020202020204E-2</v>
      </c>
      <c r="AT31" s="76">
        <v>-2000</v>
      </c>
      <c r="AU31" s="73">
        <f>AT31/AT2</f>
        <v>-1.9230769230769232E-2</v>
      </c>
      <c r="AV31" s="76">
        <v>-2000</v>
      </c>
      <c r="AW31" s="73">
        <f>AV31/AV2</f>
        <v>-1.9230769230769232E-2</v>
      </c>
      <c r="AX31" s="76">
        <v>-2000</v>
      </c>
      <c r="AY31" s="73">
        <f>AX31/AX2</f>
        <v>-1.9230769230769232E-2</v>
      </c>
      <c r="AZ31" s="76">
        <v>-2000</v>
      </c>
      <c r="BA31" s="73">
        <f>AZ31/AZ2</f>
        <v>-1.9230769230769232E-2</v>
      </c>
    </row>
    <row r="32" spans="1:53" ht="15.75" customHeight="1" outlineLevel="1" x14ac:dyDescent="0.2">
      <c r="A32" s="71" t="s">
        <v>33</v>
      </c>
      <c r="B32" s="84">
        <f t="shared" si="0"/>
        <v>-27891.059999999998</v>
      </c>
      <c r="C32" s="83">
        <f>B32/B2</f>
        <v>-1.2416159109974449E-2</v>
      </c>
      <c r="D32" s="76">
        <f>SUM(D33:D37)</f>
        <v>-1848.81</v>
      </c>
      <c r="E32" s="73">
        <f>D32/D2</f>
        <v>-9.9664883493578126E-3</v>
      </c>
      <c r="F32" s="76">
        <f>SUM(F33:F37)</f>
        <v>-1848.81</v>
      </c>
      <c r="G32" s="73">
        <f>F32/F2</f>
        <v>-1.4303689957592047E-2</v>
      </c>
      <c r="H32" s="76">
        <f>SUM(H33:H37)</f>
        <v>-1848.81</v>
      </c>
      <c r="I32" s="73">
        <f>H32/H2</f>
        <v>-8.75304737012071E-3</v>
      </c>
      <c r="J32" s="76">
        <f>SUM(J33:J37)</f>
        <v>-1848.81</v>
      </c>
      <c r="K32" s="73">
        <f>J32/J2</f>
        <v>-1.4018036827324772E-2</v>
      </c>
      <c r="L32" s="76">
        <f>SUM(L33:L37)</f>
        <v>-1848.81</v>
      </c>
      <c r="M32" s="73">
        <f>L32/L2</f>
        <v>-8.9145628539099193E-3</v>
      </c>
      <c r="N32" s="76">
        <f>SUM(N33:N37)</f>
        <v>-5492.96</v>
      </c>
      <c r="O32" s="73">
        <f>N32/N2</f>
        <v>-3.259824245945768E-2</v>
      </c>
      <c r="P32" s="76">
        <f>SUM(P33:P37)</f>
        <v>0</v>
      </c>
      <c r="Q32" s="73">
        <f>P32/P2</f>
        <v>0</v>
      </c>
      <c r="R32" s="76">
        <f>SUM(R33:R37)</f>
        <v>-1597.28</v>
      </c>
      <c r="S32" s="73">
        <f>R32/R2</f>
        <v>-7.9862634348952626E-3</v>
      </c>
      <c r="T32" s="76">
        <f>SUM(T33:T37)</f>
        <v>-7265.29</v>
      </c>
      <c r="U32" s="73">
        <f>T32/T2</f>
        <v>-3.487274476185722E-2</v>
      </c>
      <c r="V32" s="76">
        <f>SUM(V33:V37)</f>
        <v>-1133.48</v>
      </c>
      <c r="W32" s="73">
        <f>V32/V2</f>
        <v>-4.4574092828454431E-3</v>
      </c>
      <c r="X32" s="76">
        <f>SUM(X33:X37)</f>
        <v>-1296</v>
      </c>
      <c r="Y32" s="73">
        <f>X32/X2</f>
        <v>-7.0017599485500299E-3</v>
      </c>
      <c r="Z32" s="76">
        <f>SUM(Z33:Z37)</f>
        <v>-1862</v>
      </c>
      <c r="AA32" s="73">
        <f>Z32/Z2</f>
        <v>-1.1732387147604646E-2</v>
      </c>
      <c r="AB32" s="84">
        <f t="shared" si="11"/>
        <v>-20050.310000000001</v>
      </c>
      <c r="AC32" s="83">
        <f>AB32/AB2</f>
        <v>-1.8850022206487061E-2</v>
      </c>
      <c r="AD32" s="76">
        <f>SUM(AD33:AD37)</f>
        <v>-2520.1400000000003</v>
      </c>
      <c r="AE32" s="73">
        <f>AD32/AD2</f>
        <v>-4.2579059599093118E-2</v>
      </c>
      <c r="AF32" s="85">
        <f>SUM(AF33:AF37)</f>
        <v>-1530.17</v>
      </c>
      <c r="AG32" s="73">
        <f>AF32/AF2</f>
        <v>-3.8749899970522958E-2</v>
      </c>
      <c r="AH32" s="76">
        <f>SUM(AH33:AH37)</f>
        <v>-1600</v>
      </c>
      <c r="AI32" s="73">
        <f>AH32/AH2</f>
        <v>-1.9047619047619049E-2</v>
      </c>
      <c r="AJ32" s="76">
        <f>SUM(AJ33:AJ37)</f>
        <v>-1600</v>
      </c>
      <c r="AK32" s="73">
        <f>AJ32/AJ2</f>
        <v>-1.9047619047619049E-2</v>
      </c>
      <c r="AL32" s="76">
        <f>SUM(AL33:AL37)</f>
        <v>-1600</v>
      </c>
      <c r="AM32" s="73">
        <f>AL32/AL2</f>
        <v>-1.9047619047619049E-2</v>
      </c>
      <c r="AN32" s="76">
        <f>SUM(AN33:AN37)</f>
        <v>-1600</v>
      </c>
      <c r="AO32" s="73">
        <f>AN32/AN2</f>
        <v>-1.6161616161616162E-2</v>
      </c>
      <c r="AP32" s="76">
        <f>SUM(AP33:AP37)</f>
        <v>-1600</v>
      </c>
      <c r="AQ32" s="73">
        <f>AP32/AP2</f>
        <v>-1.6161616161616162E-2</v>
      </c>
      <c r="AR32" s="76">
        <f>SUM(AR33:AR37)</f>
        <v>-1600</v>
      </c>
      <c r="AS32" s="73">
        <f>AR32/AR2</f>
        <v>-1.6161616161616162E-2</v>
      </c>
      <c r="AT32" s="76">
        <f>SUM(AT33:AT37)</f>
        <v>-1600</v>
      </c>
      <c r="AU32" s="73">
        <f>AT32/AT2</f>
        <v>-1.5384615384615385E-2</v>
      </c>
      <c r="AV32" s="76">
        <f>SUM(AV33:AV37)</f>
        <v>-1600</v>
      </c>
      <c r="AW32" s="73">
        <f>AV32/AV2</f>
        <v>-1.5384615384615385E-2</v>
      </c>
      <c r="AX32" s="76">
        <f>SUM(AX33:AX37)</f>
        <v>-1600</v>
      </c>
      <c r="AY32" s="73">
        <f>AX32/AX2</f>
        <v>-1.5384615384615385E-2</v>
      </c>
      <c r="AZ32" s="76">
        <f>SUM(AZ33:AZ37)</f>
        <v>-1600</v>
      </c>
      <c r="BA32" s="73">
        <f>AZ32/AZ2</f>
        <v>-1.5384615384615385E-2</v>
      </c>
    </row>
    <row r="33" spans="1:53" ht="15.75" customHeight="1" outlineLevel="1" x14ac:dyDescent="0.2">
      <c r="A33" s="77" t="s">
        <v>149</v>
      </c>
      <c r="B33" s="84">
        <f t="shared" si="0"/>
        <v>-1300.51</v>
      </c>
      <c r="C33" s="83">
        <f>B33/B2</f>
        <v>-5.7894318409242496E-4</v>
      </c>
      <c r="D33" s="76">
        <v>-180</v>
      </c>
      <c r="E33" s="73">
        <f>D33/D2</f>
        <v>-9.7033654236206328E-4</v>
      </c>
      <c r="F33" s="76">
        <v>-180</v>
      </c>
      <c r="G33" s="73">
        <f>F33/F2</f>
        <v>-1.392606158754317E-3</v>
      </c>
      <c r="H33" s="76">
        <v>-180</v>
      </c>
      <c r="I33" s="73">
        <f>H33/H2</f>
        <v>-8.5219602156074868E-4</v>
      </c>
      <c r="J33" s="76">
        <v>-180</v>
      </c>
      <c r="K33" s="73">
        <f>J33/J2</f>
        <v>-1.3647949918696128E-3</v>
      </c>
      <c r="L33" s="76">
        <v>-180</v>
      </c>
      <c r="M33" s="73">
        <f>L33/L2</f>
        <v>-8.6792115669202656E-4</v>
      </c>
      <c r="N33" s="76">
        <v>-120.91</v>
      </c>
      <c r="O33" s="73">
        <f>N33/N2</f>
        <v>-7.1754636767299015E-4</v>
      </c>
      <c r="P33" s="76">
        <v>0</v>
      </c>
      <c r="Q33" s="73">
        <f>P33/P2</f>
        <v>0</v>
      </c>
      <c r="R33" s="76">
        <v>-61.8</v>
      </c>
      <c r="S33" s="73">
        <f>R33/R2</f>
        <v>-3.0899471619035311E-4</v>
      </c>
      <c r="T33" s="76">
        <v>-61.8</v>
      </c>
      <c r="U33" s="73">
        <f>T33/T2</f>
        <v>-2.9663449446378274E-4</v>
      </c>
      <c r="V33" s="76">
        <v>-32</v>
      </c>
      <c r="W33" s="73">
        <f>V33/V2</f>
        <v>-1.2583997693038624E-4</v>
      </c>
      <c r="X33" s="85">
        <v>-62</v>
      </c>
      <c r="Y33" s="73">
        <f>X33/X2</f>
        <v>-3.3496073827939962E-4</v>
      </c>
      <c r="Z33" s="85">
        <v>-62</v>
      </c>
      <c r="AA33" s="73">
        <f>Z33/Z2</f>
        <v>-3.9065950760015469E-4</v>
      </c>
      <c r="AB33" s="84">
        <f t="shared" si="11"/>
        <v>-2382.91</v>
      </c>
      <c r="AC33" s="83">
        <f>AB33/AB2</f>
        <v>-2.2402599469065602E-3</v>
      </c>
      <c r="AD33" s="76">
        <f>-62-89.01-31.9</f>
        <v>-182.91</v>
      </c>
      <c r="AE33" s="73">
        <f>AD33/AD2</f>
        <v>-3.0903583893236572E-3</v>
      </c>
      <c r="AF33" s="85">
        <v>-200</v>
      </c>
      <c r="AG33" s="73">
        <f>AF33/AF2</f>
        <v>-5.0647836476369239E-3</v>
      </c>
      <c r="AH33" s="76">
        <f>AF33</f>
        <v>-200</v>
      </c>
      <c r="AI33" s="73">
        <f>AH33/AH2</f>
        <v>-2.3809523809523812E-3</v>
      </c>
      <c r="AJ33" s="76">
        <f>AH33</f>
        <v>-200</v>
      </c>
      <c r="AK33" s="73">
        <f>AJ33/AJ2</f>
        <v>-2.3809523809523812E-3</v>
      </c>
      <c r="AL33" s="76">
        <f>AJ33</f>
        <v>-200</v>
      </c>
      <c r="AM33" s="73">
        <f>AL33/AL2</f>
        <v>-2.3809523809523812E-3</v>
      </c>
      <c r="AN33" s="76">
        <f>AL33</f>
        <v>-200</v>
      </c>
      <c r="AO33" s="73">
        <f>AN33/AN2</f>
        <v>-2.0202020202020202E-3</v>
      </c>
      <c r="AP33" s="76">
        <f>AN33</f>
        <v>-200</v>
      </c>
      <c r="AQ33" s="73">
        <f>AP33/AP2</f>
        <v>-2.0202020202020202E-3</v>
      </c>
      <c r="AR33" s="76">
        <f>AP33</f>
        <v>-200</v>
      </c>
      <c r="AS33" s="73">
        <f>AR33/AR2</f>
        <v>-2.0202020202020202E-3</v>
      </c>
      <c r="AT33" s="76">
        <f>AR33</f>
        <v>-200</v>
      </c>
      <c r="AU33" s="73">
        <f>AT33/AT2</f>
        <v>-1.9230769230769232E-3</v>
      </c>
      <c r="AV33" s="76">
        <f>AT33</f>
        <v>-200</v>
      </c>
      <c r="AW33" s="73">
        <f>AV33/AV2</f>
        <v>-1.9230769230769232E-3</v>
      </c>
      <c r="AX33" s="76">
        <f>AV33</f>
        <v>-200</v>
      </c>
      <c r="AY33" s="73">
        <f>AX33/AX2</f>
        <v>-1.9230769230769232E-3</v>
      </c>
      <c r="AZ33" s="76">
        <f>AX33</f>
        <v>-200</v>
      </c>
      <c r="BA33" s="73">
        <f>AZ33/AZ2</f>
        <v>-1.9230769230769232E-3</v>
      </c>
    </row>
    <row r="34" spans="1:53" ht="15.75" customHeight="1" outlineLevel="1" x14ac:dyDescent="0.2">
      <c r="A34" s="77" t="s">
        <v>147</v>
      </c>
      <c r="B34" s="84">
        <f t="shared" si="0"/>
        <v>-8113.85</v>
      </c>
      <c r="C34" s="83">
        <f>B34/B2</f>
        <v>-3.6120123292003314E-3</v>
      </c>
      <c r="D34" s="76">
        <v>-600</v>
      </c>
      <c r="E34" s="73">
        <f>D34/D2</f>
        <v>-3.2344551412068776E-3</v>
      </c>
      <c r="F34" s="76">
        <v>-600</v>
      </c>
      <c r="G34" s="73">
        <f>F34/F2</f>
        <v>-4.6420205291810568E-3</v>
      </c>
      <c r="H34" s="76">
        <v>-600</v>
      </c>
      <c r="I34" s="73">
        <f>H34/H2</f>
        <v>-2.8406534052024955E-3</v>
      </c>
      <c r="J34" s="76">
        <v>-600</v>
      </c>
      <c r="K34" s="73">
        <f>J34/J2</f>
        <v>-4.5493166395653767E-3</v>
      </c>
      <c r="L34" s="76">
        <v>-600</v>
      </c>
      <c r="M34" s="73">
        <f>L34/L2</f>
        <v>-2.8930705223067553E-3</v>
      </c>
      <c r="N34" s="76">
        <v>-1631.71</v>
      </c>
      <c r="O34" s="73">
        <f>N34/N2</f>
        <v>-9.6834635976817043E-3</v>
      </c>
      <c r="P34" s="76">
        <v>0</v>
      </c>
      <c r="Q34" s="73">
        <f>P34/P2</f>
        <v>0</v>
      </c>
      <c r="R34" s="76">
        <v>-634.98</v>
      </c>
      <c r="S34" s="73">
        <f>R34/R2</f>
        <v>-3.1748457101383565E-3</v>
      </c>
      <c r="T34" s="76">
        <v>-840.96</v>
      </c>
      <c r="U34" s="73">
        <f>T34/T2</f>
        <v>-4.0365330819459987E-3</v>
      </c>
      <c r="V34" s="76">
        <v>-606.20000000000005</v>
      </c>
      <c r="W34" s="73">
        <f>V34/V2</f>
        <v>-2.3838810629750046E-3</v>
      </c>
      <c r="X34" s="85">
        <v>-700</v>
      </c>
      <c r="Y34" s="73">
        <f>X34/X2</f>
        <v>-3.7818147870254792E-3</v>
      </c>
      <c r="Z34" s="85">
        <v>-700</v>
      </c>
      <c r="AA34" s="73">
        <f>Z34/Z2</f>
        <v>-4.4106718600017466E-3</v>
      </c>
      <c r="AB34" s="84">
        <f t="shared" si="11"/>
        <v>-5375.12</v>
      </c>
      <c r="AC34" s="83">
        <f>AB34/AB2</f>
        <v>-5.0533448790833022E-3</v>
      </c>
      <c r="AD34" s="76">
        <f>-360.34-245.02-366.68-72.91</f>
        <v>-1044.95</v>
      </c>
      <c r="AE34" s="73">
        <f>AD34/AD2</f>
        <v>-1.7654966917739628E-2</v>
      </c>
      <c r="AF34" s="76">
        <f>-166.03-164.14</f>
        <v>-330.16999999999996</v>
      </c>
      <c r="AG34" s="73">
        <f>AF34/AF2</f>
        <v>-8.3611980847014145E-3</v>
      </c>
      <c r="AH34" s="76">
        <v>-400</v>
      </c>
      <c r="AI34" s="73">
        <f>AH34/AH2</f>
        <v>-4.7619047619047623E-3</v>
      </c>
      <c r="AJ34" s="76">
        <v>-400</v>
      </c>
      <c r="AK34" s="73">
        <f>AJ34/AJ2</f>
        <v>-4.7619047619047623E-3</v>
      </c>
      <c r="AL34" s="76">
        <v>-400</v>
      </c>
      <c r="AM34" s="73">
        <f>AL34/AL2</f>
        <v>-4.7619047619047623E-3</v>
      </c>
      <c r="AN34" s="76">
        <v>-400</v>
      </c>
      <c r="AO34" s="73">
        <f>AN34/AN2</f>
        <v>-4.0404040404040404E-3</v>
      </c>
      <c r="AP34" s="76">
        <v>-400</v>
      </c>
      <c r="AQ34" s="73">
        <f>AP34/AP2</f>
        <v>-4.0404040404040404E-3</v>
      </c>
      <c r="AR34" s="76">
        <v>-400</v>
      </c>
      <c r="AS34" s="73">
        <f>AR34/AR2</f>
        <v>-4.0404040404040404E-3</v>
      </c>
      <c r="AT34" s="76">
        <v>-400</v>
      </c>
      <c r="AU34" s="73">
        <f>AT34/AT2</f>
        <v>-3.8461538461538464E-3</v>
      </c>
      <c r="AV34" s="76">
        <v>-400</v>
      </c>
      <c r="AW34" s="73">
        <f>AV34/AV2</f>
        <v>-3.8461538461538464E-3</v>
      </c>
      <c r="AX34" s="76">
        <v>-400</v>
      </c>
      <c r="AY34" s="73">
        <f>AX34/AX2</f>
        <v>-3.8461538461538464E-3</v>
      </c>
      <c r="AZ34" s="76">
        <v>-400</v>
      </c>
      <c r="BA34" s="73">
        <f>AZ34/AZ2</f>
        <v>-3.8461538461538464E-3</v>
      </c>
    </row>
    <row r="35" spans="1:53" ht="15.75" customHeight="1" outlineLevel="1" x14ac:dyDescent="0.2">
      <c r="A35" s="77" t="s">
        <v>181</v>
      </c>
      <c r="B35" s="84">
        <f t="shared" si="0"/>
        <v>-660</v>
      </c>
      <c r="C35" s="83">
        <f>B35/B2</f>
        <v>-2.9380973733458452E-4</v>
      </c>
      <c r="D35" s="76">
        <v>0</v>
      </c>
      <c r="E35" s="73">
        <f>D35/D2</f>
        <v>0</v>
      </c>
      <c r="F35" s="76">
        <v>0</v>
      </c>
      <c r="G35" s="73">
        <f>F35/F2</f>
        <v>0</v>
      </c>
      <c r="H35" s="76">
        <v>0</v>
      </c>
      <c r="I35" s="73">
        <f>H35/H2</f>
        <v>0</v>
      </c>
      <c r="J35" s="76">
        <v>0</v>
      </c>
      <c r="K35" s="73">
        <f>J35/J2</f>
        <v>0</v>
      </c>
      <c r="L35" s="76">
        <v>0</v>
      </c>
      <c r="M35" s="73">
        <f>L35/L2</f>
        <v>0</v>
      </c>
      <c r="N35" s="76">
        <v>0</v>
      </c>
      <c r="O35" s="73">
        <f>N35/N2</f>
        <v>0</v>
      </c>
      <c r="P35" s="76">
        <v>0</v>
      </c>
      <c r="Q35" s="73">
        <f>P35/P2</f>
        <v>0</v>
      </c>
      <c r="R35" s="76">
        <v>-460</v>
      </c>
      <c r="S35" s="73">
        <f>R35/R2</f>
        <v>-2.2999606706725312E-3</v>
      </c>
      <c r="T35" s="76">
        <v>0</v>
      </c>
      <c r="U35" s="73">
        <f>T35/T2</f>
        <v>0</v>
      </c>
      <c r="V35" s="76">
        <v>0</v>
      </c>
      <c r="W35" s="73">
        <f>V35/V2</f>
        <v>0</v>
      </c>
      <c r="X35" s="85">
        <v>-100</v>
      </c>
      <c r="Y35" s="73">
        <f>X35/X2</f>
        <v>-5.4025925528935418E-4</v>
      </c>
      <c r="Z35" s="85">
        <v>-100</v>
      </c>
      <c r="AA35" s="73">
        <f>Z35/Z2</f>
        <v>-6.3009598000024947E-4</v>
      </c>
      <c r="AB35" s="84">
        <f t="shared" si="11"/>
        <v>0</v>
      </c>
      <c r="AC35" s="83">
        <f>AB35/AB2</f>
        <v>0</v>
      </c>
      <c r="AD35" s="76">
        <v>0</v>
      </c>
      <c r="AE35" s="73">
        <f>AD35/AD2</f>
        <v>0</v>
      </c>
      <c r="AF35" s="85">
        <f>AD35</f>
        <v>0</v>
      </c>
      <c r="AG35" s="73">
        <f>AF35/AF2</f>
        <v>0</v>
      </c>
      <c r="AH35" s="76">
        <f>AF35</f>
        <v>0</v>
      </c>
      <c r="AI35" s="73">
        <f>AH35/AH2</f>
        <v>0</v>
      </c>
      <c r="AJ35" s="76">
        <f>AH35</f>
        <v>0</v>
      </c>
      <c r="AK35" s="73">
        <f>AJ35/AJ2</f>
        <v>0</v>
      </c>
      <c r="AL35" s="76">
        <f>AJ35</f>
        <v>0</v>
      </c>
      <c r="AM35" s="73">
        <f>AL35/AL2</f>
        <v>0</v>
      </c>
      <c r="AN35" s="76">
        <f>AL35</f>
        <v>0</v>
      </c>
      <c r="AO35" s="73">
        <f>AN35/AN2</f>
        <v>0</v>
      </c>
      <c r="AP35" s="76">
        <f>AN35</f>
        <v>0</v>
      </c>
      <c r="AQ35" s="73">
        <f>AP35/AP2</f>
        <v>0</v>
      </c>
      <c r="AR35" s="76">
        <f>AP35</f>
        <v>0</v>
      </c>
      <c r="AS35" s="73">
        <f>AR35/AR2</f>
        <v>0</v>
      </c>
      <c r="AT35" s="76">
        <f>AR35</f>
        <v>0</v>
      </c>
      <c r="AU35" s="73">
        <f>AT35/AT2</f>
        <v>0</v>
      </c>
      <c r="AV35" s="76">
        <f>AT35</f>
        <v>0</v>
      </c>
      <c r="AW35" s="73">
        <f>AV35/AV2</f>
        <v>0</v>
      </c>
      <c r="AX35" s="76">
        <f>AV35</f>
        <v>0</v>
      </c>
      <c r="AY35" s="73">
        <f>AX35/AX2</f>
        <v>0</v>
      </c>
      <c r="AZ35" s="76">
        <f>AX35</f>
        <v>0</v>
      </c>
      <c r="BA35" s="73">
        <f>AZ35/AZ2</f>
        <v>0</v>
      </c>
    </row>
    <row r="36" spans="1:53" ht="15.75" customHeight="1" outlineLevel="1" x14ac:dyDescent="0.2">
      <c r="A36" s="77" t="s">
        <v>170</v>
      </c>
      <c r="B36" s="84">
        <f t="shared" si="0"/>
        <v>-651</v>
      </c>
      <c r="C36" s="83">
        <f>B36/B2</f>
        <v>-2.8980324091638563E-4</v>
      </c>
      <c r="D36" s="76">
        <v>0</v>
      </c>
      <c r="E36" s="73">
        <f>D36/D2</f>
        <v>0</v>
      </c>
      <c r="F36" s="76">
        <v>0</v>
      </c>
      <c r="G36" s="73">
        <f>F36/F2</f>
        <v>0</v>
      </c>
      <c r="H36" s="76">
        <v>0</v>
      </c>
      <c r="I36" s="73">
        <f>H36/H2</f>
        <v>0</v>
      </c>
      <c r="J36" s="76">
        <v>0</v>
      </c>
      <c r="K36" s="73">
        <f>J36/J2</f>
        <v>0</v>
      </c>
      <c r="L36" s="76">
        <v>0</v>
      </c>
      <c r="M36" s="73">
        <f>L36/L2</f>
        <v>0</v>
      </c>
      <c r="N36" s="76">
        <v>0</v>
      </c>
      <c r="O36" s="73">
        <f>N36/N2</f>
        <v>0</v>
      </c>
      <c r="P36" s="76">
        <v>0</v>
      </c>
      <c r="Q36" s="73">
        <f>P36/P2</f>
        <v>0</v>
      </c>
      <c r="R36" s="76">
        <v>0</v>
      </c>
      <c r="S36" s="73">
        <f>R36/R2</f>
        <v>0</v>
      </c>
      <c r="T36" s="76">
        <v>-217</v>
      </c>
      <c r="U36" s="73">
        <f>T36/T2</f>
        <v>-1.0415806682627969E-3</v>
      </c>
      <c r="V36" s="76">
        <v>0</v>
      </c>
      <c r="W36" s="73">
        <f>V36/V2</f>
        <v>0</v>
      </c>
      <c r="X36" s="76">
        <v>-434</v>
      </c>
      <c r="Y36" s="73">
        <f>X36/X2</f>
        <v>-2.344725167955797E-3</v>
      </c>
      <c r="Z36" s="76">
        <v>0</v>
      </c>
      <c r="AA36" s="73">
        <f>Z36/Z2</f>
        <v>0</v>
      </c>
      <c r="AB36" s="84">
        <f t="shared" si="11"/>
        <v>0</v>
      </c>
      <c r="AC36" s="83">
        <f>AB36/AB2</f>
        <v>0</v>
      </c>
      <c r="AD36" s="76">
        <v>0</v>
      </c>
      <c r="AE36" s="73">
        <f>AD36/AD2</f>
        <v>0</v>
      </c>
      <c r="AF36" s="85">
        <f>AD36</f>
        <v>0</v>
      </c>
      <c r="AG36" s="73">
        <f>AF36/AF2</f>
        <v>0</v>
      </c>
      <c r="AH36" s="76">
        <f>AF36</f>
        <v>0</v>
      </c>
      <c r="AI36" s="73">
        <f>AH36/AH2</f>
        <v>0</v>
      </c>
      <c r="AJ36" s="76">
        <f>AH36</f>
        <v>0</v>
      </c>
      <c r="AK36" s="73">
        <f>AJ36/AJ2</f>
        <v>0</v>
      </c>
      <c r="AL36" s="76">
        <f>AJ36</f>
        <v>0</v>
      </c>
      <c r="AM36" s="73">
        <f>AL36/AL2</f>
        <v>0</v>
      </c>
      <c r="AN36" s="76">
        <f>AL36</f>
        <v>0</v>
      </c>
      <c r="AO36" s="73">
        <f>AN36/AN2</f>
        <v>0</v>
      </c>
      <c r="AP36" s="76">
        <f>AN36</f>
        <v>0</v>
      </c>
      <c r="AQ36" s="73">
        <f>AP36/AP2</f>
        <v>0</v>
      </c>
      <c r="AR36" s="76">
        <f>AP36</f>
        <v>0</v>
      </c>
      <c r="AS36" s="73">
        <f>AR36/AR2</f>
        <v>0</v>
      </c>
      <c r="AT36" s="76">
        <f>AR36</f>
        <v>0</v>
      </c>
      <c r="AU36" s="73">
        <f>AT36/AT2</f>
        <v>0</v>
      </c>
      <c r="AV36" s="76">
        <f>AT36</f>
        <v>0</v>
      </c>
      <c r="AW36" s="73">
        <f>AV36/AV2</f>
        <v>0</v>
      </c>
      <c r="AX36" s="76">
        <f>AV36</f>
        <v>0</v>
      </c>
      <c r="AY36" s="73">
        <f>AX36/AX2</f>
        <v>0</v>
      </c>
      <c r="AZ36" s="76">
        <f>AX36</f>
        <v>0</v>
      </c>
      <c r="BA36" s="73">
        <f>AZ36/AZ2</f>
        <v>0</v>
      </c>
    </row>
    <row r="37" spans="1:53" ht="15.75" customHeight="1" outlineLevel="1" x14ac:dyDescent="0.2">
      <c r="A37" s="77" t="s">
        <v>150</v>
      </c>
      <c r="B37" s="84">
        <f t="shared" si="0"/>
        <v>-17165.699999999997</v>
      </c>
      <c r="C37" s="83">
        <f>B37/B2</f>
        <v>-7.6415906184307218E-3</v>
      </c>
      <c r="D37" s="76">
        <v>-1068.81</v>
      </c>
      <c r="E37" s="73">
        <f>D37/D2</f>
        <v>-5.7616966657888713E-3</v>
      </c>
      <c r="F37" s="76">
        <v>-1068.81</v>
      </c>
      <c r="G37" s="73">
        <f>F37/F2</f>
        <v>-8.2690632696566738E-3</v>
      </c>
      <c r="H37" s="76">
        <v>-1068.81</v>
      </c>
      <c r="I37" s="73">
        <f>H37/H2</f>
        <v>-5.0601979433574657E-3</v>
      </c>
      <c r="J37" s="76">
        <v>-1068.81</v>
      </c>
      <c r="K37" s="73">
        <f>J37/J2</f>
        <v>-8.1039251958897832E-3</v>
      </c>
      <c r="L37" s="76">
        <v>-1068.81</v>
      </c>
      <c r="M37" s="73">
        <f>L37/L2</f>
        <v>-5.1535711749111385E-3</v>
      </c>
      <c r="N37" s="76">
        <v>-3740.34</v>
      </c>
      <c r="O37" s="73">
        <f>N37/N2</f>
        <v>-2.2197232494102985E-2</v>
      </c>
      <c r="P37" s="76">
        <v>0</v>
      </c>
      <c r="Q37" s="73">
        <f>P37/P2</f>
        <v>0</v>
      </c>
      <c r="R37" s="76">
        <v>-440.5</v>
      </c>
      <c r="S37" s="73">
        <f>R37/R2</f>
        <v>-2.2024623378940219E-3</v>
      </c>
      <c r="T37" s="76">
        <v>-6145.53</v>
      </c>
      <c r="U37" s="73">
        <f>T37/T2</f>
        <v>-2.9497996517184637E-2</v>
      </c>
      <c r="V37" s="76">
        <v>-495.28</v>
      </c>
      <c r="W37" s="73">
        <f>V37/V2</f>
        <v>-1.9476882429400528E-3</v>
      </c>
      <c r="X37" s="85">
        <v>0</v>
      </c>
      <c r="Y37" s="73">
        <f>X37/X2</f>
        <v>0</v>
      </c>
      <c r="Z37" s="85">
        <v>-1000</v>
      </c>
      <c r="AA37" s="73">
        <f>Z37/Z2</f>
        <v>-6.3009598000024949E-3</v>
      </c>
      <c r="AB37" s="84">
        <f t="shared" si="11"/>
        <v>-12292.28</v>
      </c>
      <c r="AC37" s="83">
        <f>AB37/AB2</f>
        <v>-1.1556417380497197E-2</v>
      </c>
      <c r="AD37" s="76">
        <f>-249.5-489.38-275.3-278.1</f>
        <v>-1292.2800000000002</v>
      </c>
      <c r="AE37" s="73">
        <f>AD37/AD2</f>
        <v>-2.1833734292029831E-2</v>
      </c>
      <c r="AF37" s="85">
        <v>-1000</v>
      </c>
      <c r="AG37" s="73">
        <f>AF37/AF2</f>
        <v>-2.5323918238184619E-2</v>
      </c>
      <c r="AH37" s="76">
        <f>AF37</f>
        <v>-1000</v>
      </c>
      <c r="AI37" s="73">
        <f>AH37/AH2</f>
        <v>-1.1904761904761904E-2</v>
      </c>
      <c r="AJ37" s="76">
        <f>AH37</f>
        <v>-1000</v>
      </c>
      <c r="AK37" s="73">
        <f>AJ37/AJ2</f>
        <v>-1.1904761904761904E-2</v>
      </c>
      <c r="AL37" s="76">
        <f>AJ37</f>
        <v>-1000</v>
      </c>
      <c r="AM37" s="73">
        <f>AL37/AL2</f>
        <v>-1.1904761904761904E-2</v>
      </c>
      <c r="AN37" s="76">
        <f>AL37</f>
        <v>-1000</v>
      </c>
      <c r="AO37" s="73">
        <f>AN37/AN2</f>
        <v>-1.0101010101010102E-2</v>
      </c>
      <c r="AP37" s="76">
        <f>AN37</f>
        <v>-1000</v>
      </c>
      <c r="AQ37" s="73">
        <f>AP37/AP2</f>
        <v>-1.0101010101010102E-2</v>
      </c>
      <c r="AR37" s="76">
        <f>AP37</f>
        <v>-1000</v>
      </c>
      <c r="AS37" s="73">
        <f>AR37/AR2</f>
        <v>-1.0101010101010102E-2</v>
      </c>
      <c r="AT37" s="76">
        <f>AR37</f>
        <v>-1000</v>
      </c>
      <c r="AU37" s="73">
        <f>AT37/AT2</f>
        <v>-9.6153846153846159E-3</v>
      </c>
      <c r="AV37" s="76">
        <f>AT37</f>
        <v>-1000</v>
      </c>
      <c r="AW37" s="73">
        <f>AV37/AV2</f>
        <v>-9.6153846153846159E-3</v>
      </c>
      <c r="AX37" s="76">
        <f>AV37</f>
        <v>-1000</v>
      </c>
      <c r="AY37" s="73">
        <f>AX37/AX2</f>
        <v>-9.6153846153846159E-3</v>
      </c>
      <c r="AZ37" s="76">
        <f>AX37</f>
        <v>-1000</v>
      </c>
      <c r="BA37" s="73">
        <f>AZ37/AZ2</f>
        <v>-9.6153846153846159E-3</v>
      </c>
    </row>
    <row r="38" spans="1:53" ht="15.75" customHeight="1" outlineLevel="1" x14ac:dyDescent="0.2">
      <c r="A38" s="71" t="s">
        <v>151</v>
      </c>
      <c r="B38" s="84">
        <f t="shared" si="0"/>
        <v>-1832.13</v>
      </c>
      <c r="C38" s="83">
        <f>B38/B2</f>
        <v>-8.15602475852746E-4</v>
      </c>
      <c r="D38" s="76">
        <f>SUM(D46:D46)</f>
        <v>0</v>
      </c>
      <c r="E38" s="73">
        <f>D38/D2</f>
        <v>0</v>
      </c>
      <c r="F38" s="76">
        <f>SUM(F46:F46)</f>
        <v>0</v>
      </c>
      <c r="G38" s="73">
        <f>F38/F2</f>
        <v>0</v>
      </c>
      <c r="H38" s="76">
        <f>SUM(H46:H46)</f>
        <v>0</v>
      </c>
      <c r="I38" s="73">
        <f>H38/H2</f>
        <v>0</v>
      </c>
      <c r="J38" s="76">
        <f>SUM(J46:J46)</f>
        <v>0</v>
      </c>
      <c r="K38" s="73">
        <f>J38/J2</f>
        <v>0</v>
      </c>
      <c r="L38" s="76">
        <f>SUM(L46:L46)</f>
        <v>0</v>
      </c>
      <c r="M38" s="73">
        <f>L38/L2</f>
        <v>0</v>
      </c>
      <c r="N38" s="76">
        <v>-419.43</v>
      </c>
      <c r="O38" s="73">
        <f>N38/N2</f>
        <v>-2.4891280538671926E-3</v>
      </c>
      <c r="P38" s="76">
        <v>0</v>
      </c>
      <c r="Q38" s="73">
        <f>P38/P2</f>
        <v>0</v>
      </c>
      <c r="R38" s="76">
        <v>-359</v>
      </c>
      <c r="S38" s="73">
        <f>R38/R2</f>
        <v>-1.7949693060248669E-3</v>
      </c>
      <c r="T38" s="76">
        <v>-793.7</v>
      </c>
      <c r="U38" s="73">
        <f>T38/T2</f>
        <v>-3.8096892921667372E-3</v>
      </c>
      <c r="V38" s="76">
        <v>-260</v>
      </c>
      <c r="W38" s="73">
        <f>V38/V2</f>
        <v>-1.0224498125593882E-3</v>
      </c>
      <c r="X38" s="76">
        <v>0</v>
      </c>
      <c r="Y38" s="73">
        <f>X38/X2</f>
        <v>0</v>
      </c>
      <c r="Z38" s="76">
        <v>0</v>
      </c>
      <c r="AA38" s="73">
        <f>Z38/Z2</f>
        <v>0</v>
      </c>
      <c r="AB38" s="84">
        <f t="shared" si="11"/>
        <v>-7260.5500000000011</v>
      </c>
      <c r="AC38" s="83">
        <f>AB38/AB2</f>
        <v>-6.8259058703486197E-3</v>
      </c>
      <c r="AD38" s="76">
        <v>0</v>
      </c>
      <c r="AE38" s="73">
        <f>AD38/AD2</f>
        <v>0</v>
      </c>
      <c r="AF38" s="85">
        <f>SUM(AF46:AF46)</f>
        <v>-660.05</v>
      </c>
      <c r="AG38" s="73">
        <f>AF38/AF2</f>
        <v>-1.6715052233113755E-2</v>
      </c>
      <c r="AH38" s="76">
        <f>SUM(AH46:AH46)</f>
        <v>-660.05</v>
      </c>
      <c r="AI38" s="73">
        <f>AH38/AH2</f>
        <v>-7.8577380952380947E-3</v>
      </c>
      <c r="AJ38" s="76">
        <f>SUM(AJ46:AJ46)</f>
        <v>-660.05</v>
      </c>
      <c r="AK38" s="73">
        <f>AJ38/AJ2</f>
        <v>-7.8577380952380947E-3</v>
      </c>
      <c r="AL38" s="76">
        <f>SUM(AL46:AL46)</f>
        <v>-660.05</v>
      </c>
      <c r="AM38" s="73">
        <f>AL38/AL2</f>
        <v>-7.8577380952380947E-3</v>
      </c>
      <c r="AN38" s="76">
        <f>SUM(AN46:AN46)</f>
        <v>-660.05</v>
      </c>
      <c r="AO38" s="73">
        <f>AN38/AN2</f>
        <v>-6.6671717171717165E-3</v>
      </c>
      <c r="AP38" s="76">
        <f>SUM(AP46:AP46)</f>
        <v>-660.05</v>
      </c>
      <c r="AQ38" s="73">
        <f>AP38/AP2</f>
        <v>-6.6671717171717165E-3</v>
      </c>
      <c r="AR38" s="76">
        <f>SUM(AR46:AR46)</f>
        <v>-660.05</v>
      </c>
      <c r="AS38" s="73">
        <f>AR38/AR2</f>
        <v>-6.6671717171717165E-3</v>
      </c>
      <c r="AT38" s="76">
        <f>SUM(AT46:AT46)</f>
        <v>-660.05</v>
      </c>
      <c r="AU38" s="73">
        <f>AT38/AT2</f>
        <v>-6.3466346153846151E-3</v>
      </c>
      <c r="AV38" s="76">
        <f>SUM(AV46:AV46)</f>
        <v>-660.05</v>
      </c>
      <c r="AW38" s="73">
        <f>AV38/AV2</f>
        <v>-6.3466346153846151E-3</v>
      </c>
      <c r="AX38" s="76">
        <f>SUM(AX46:AX46)</f>
        <v>-660.05</v>
      </c>
      <c r="AY38" s="73">
        <f>AX38/AX2</f>
        <v>-6.3466346153846151E-3</v>
      </c>
      <c r="AZ38" s="76">
        <f>SUM(AZ46:AZ46)</f>
        <v>-660.05</v>
      </c>
      <c r="BA38" s="73">
        <f>AZ38/AZ2</f>
        <v>-6.3466346153846151E-3</v>
      </c>
    </row>
    <row r="39" spans="1:53" ht="15.75" customHeight="1" outlineLevel="1" x14ac:dyDescent="0.2">
      <c r="A39" s="77" t="s">
        <v>152</v>
      </c>
      <c r="B39" s="84">
        <f t="shared" si="0"/>
        <v>-24495.88</v>
      </c>
      <c r="C39" s="83">
        <f>B39/B2</f>
        <v>-1.090473949784773E-2</v>
      </c>
      <c r="D39" s="76">
        <v>-3600</v>
      </c>
      <c r="E39" s="73">
        <f>D39/D2</f>
        <v>-1.9406730847241267E-2</v>
      </c>
      <c r="F39" s="76">
        <v>-3600</v>
      </c>
      <c r="G39" s="73">
        <f>F39/F2</f>
        <v>-2.7852123175086337E-2</v>
      </c>
      <c r="H39" s="76">
        <v>-3600</v>
      </c>
      <c r="I39" s="73">
        <f>H39/H2</f>
        <v>-1.7043920431214974E-2</v>
      </c>
      <c r="J39" s="76">
        <v>-3600</v>
      </c>
      <c r="K39" s="73">
        <f>J39/J2</f>
        <v>-2.7295899837392258E-2</v>
      </c>
      <c r="L39" s="76">
        <v>-3600</v>
      </c>
      <c r="M39" s="73">
        <f>L39/L2</f>
        <v>-1.735842313384053E-2</v>
      </c>
      <c r="N39" s="76">
        <v>0</v>
      </c>
      <c r="O39" s="73">
        <f>N39/N2</f>
        <v>0</v>
      </c>
      <c r="P39" s="76">
        <v>-2517</v>
      </c>
      <c r="Q39" s="73">
        <f>P39/P2</f>
        <v>-1.2209141576565432E-2</v>
      </c>
      <c r="R39" s="76">
        <v>0</v>
      </c>
      <c r="S39" s="73">
        <f>R39/R2</f>
        <v>0</v>
      </c>
      <c r="T39" s="76">
        <v>-3978.88</v>
      </c>
      <c r="U39" s="73">
        <f>T39/T2</f>
        <v>-1.9098269536117408E-2</v>
      </c>
      <c r="V39" s="76">
        <v>0</v>
      </c>
      <c r="W39" s="73">
        <f>V39/V2</f>
        <v>0</v>
      </c>
      <c r="X39" s="76">
        <v>0</v>
      </c>
      <c r="Y39" s="73">
        <f>X39/X2</f>
        <v>0</v>
      </c>
      <c r="Z39" s="76">
        <v>0</v>
      </c>
      <c r="AA39" s="73">
        <f>Z39/Z2</f>
        <v>0</v>
      </c>
      <c r="AB39" s="84">
        <f t="shared" si="11"/>
        <v>0</v>
      </c>
      <c r="AC39" s="83">
        <f>AB39/AB2</f>
        <v>0</v>
      </c>
      <c r="AD39" s="76">
        <v>0</v>
      </c>
      <c r="AE39" s="73">
        <f>AD39/AD2</f>
        <v>0</v>
      </c>
      <c r="AF39" s="85">
        <f>AD39</f>
        <v>0</v>
      </c>
      <c r="AG39" s="73">
        <f>AF39/AF2</f>
        <v>0</v>
      </c>
      <c r="AH39" s="76">
        <f>AF39</f>
        <v>0</v>
      </c>
      <c r="AI39" s="73">
        <f>AH39/AH2</f>
        <v>0</v>
      </c>
      <c r="AJ39" s="76">
        <f>AH39</f>
        <v>0</v>
      </c>
      <c r="AK39" s="73">
        <f>AJ39/AJ2</f>
        <v>0</v>
      </c>
      <c r="AL39" s="76">
        <f>AJ39</f>
        <v>0</v>
      </c>
      <c r="AM39" s="73">
        <f>AL39/AL2</f>
        <v>0</v>
      </c>
      <c r="AN39" s="76">
        <f>AL39</f>
        <v>0</v>
      </c>
      <c r="AO39" s="73">
        <f>AN39/AN2</f>
        <v>0</v>
      </c>
      <c r="AP39" s="76">
        <f>AN39</f>
        <v>0</v>
      </c>
      <c r="AQ39" s="73">
        <f>AP39/AP2</f>
        <v>0</v>
      </c>
      <c r="AR39" s="76">
        <f>AP39</f>
        <v>0</v>
      </c>
      <c r="AS39" s="73">
        <f>AR39/AR2</f>
        <v>0</v>
      </c>
      <c r="AT39" s="76">
        <f>AR39</f>
        <v>0</v>
      </c>
      <c r="AU39" s="73">
        <f>AT39/AT2</f>
        <v>0</v>
      </c>
      <c r="AV39" s="76">
        <f>AT39</f>
        <v>0</v>
      </c>
      <c r="AW39" s="73">
        <f>AV39/AV2</f>
        <v>0</v>
      </c>
      <c r="AX39" s="76">
        <f>AV39</f>
        <v>0</v>
      </c>
      <c r="AY39" s="73">
        <f>AX39/AX2</f>
        <v>0</v>
      </c>
      <c r="AZ39" s="76">
        <f>AX39</f>
        <v>0</v>
      </c>
      <c r="BA39" s="73">
        <f>AZ39/AZ2</f>
        <v>0</v>
      </c>
    </row>
    <row r="40" spans="1:53" ht="15.75" customHeight="1" outlineLevel="1" x14ac:dyDescent="0.2">
      <c r="A40" s="77" t="s">
        <v>155</v>
      </c>
      <c r="B40" s="84">
        <f t="shared" si="0"/>
        <v>-4156.18</v>
      </c>
      <c r="C40" s="83">
        <f>B40/B2</f>
        <v>-1.8501911425988691E-3</v>
      </c>
      <c r="D40" s="76">
        <v>-400</v>
      </c>
      <c r="E40" s="73">
        <f>D40/D2</f>
        <v>-2.156303427471252E-3</v>
      </c>
      <c r="F40" s="76">
        <v>-400</v>
      </c>
      <c r="G40" s="73">
        <f>F40/F2</f>
        <v>-3.0946803527873708E-3</v>
      </c>
      <c r="H40" s="76">
        <v>-400</v>
      </c>
      <c r="I40" s="73">
        <f>H40/H2</f>
        <v>-1.8937689368016637E-3</v>
      </c>
      <c r="J40" s="76">
        <v>-400</v>
      </c>
      <c r="K40" s="73">
        <f>J40/J2</f>
        <v>-3.0328777597102511E-3</v>
      </c>
      <c r="L40" s="76">
        <v>-400</v>
      </c>
      <c r="M40" s="73">
        <f>L40/L2</f>
        <v>-1.9287136815378369E-3</v>
      </c>
      <c r="N40" s="76">
        <v>-167.5</v>
      </c>
      <c r="O40" s="73">
        <f>N40/N2</f>
        <v>-9.9403702411070922E-4</v>
      </c>
      <c r="P40" s="76">
        <v>0</v>
      </c>
      <c r="Q40" s="73">
        <f>P40/P2</f>
        <v>0</v>
      </c>
      <c r="R40" s="76">
        <v>0</v>
      </c>
      <c r="S40" s="73">
        <f>R40/R2</f>
        <v>0</v>
      </c>
      <c r="T40" s="76">
        <v>-356.68</v>
      </c>
      <c r="U40" s="73">
        <f>T40/T2</f>
        <v>-1.7120322246819098E-3</v>
      </c>
      <c r="V40" s="76">
        <v>-1632</v>
      </c>
      <c r="W40" s="73">
        <f>V40/V2</f>
        <v>-6.4178388234496977E-3</v>
      </c>
      <c r="X40" s="76">
        <v>0</v>
      </c>
      <c r="Y40" s="73">
        <f>X40/X2</f>
        <v>0</v>
      </c>
      <c r="Z40" s="76">
        <v>0</v>
      </c>
      <c r="AA40" s="73">
        <f>Z40/Z2</f>
        <v>0</v>
      </c>
      <c r="AB40" s="84">
        <f t="shared" si="11"/>
        <v>-3480</v>
      </c>
      <c r="AC40" s="83">
        <f>AB40/AB2</f>
        <v>-3.2716739680620881E-3</v>
      </c>
      <c r="AD40" s="76">
        <v>-290</v>
      </c>
      <c r="AE40" s="73">
        <f>AD40/AD2</f>
        <v>-4.8996989388434779E-3</v>
      </c>
      <c r="AF40" s="85">
        <f>AD40</f>
        <v>-290</v>
      </c>
      <c r="AG40" s="73">
        <f>AF40/AF2</f>
        <v>-7.3439362890735391E-3</v>
      </c>
      <c r="AH40" s="76">
        <f>AF40</f>
        <v>-290</v>
      </c>
      <c r="AI40" s="73">
        <f>AH40/AH2</f>
        <v>-3.4523809523809524E-3</v>
      </c>
      <c r="AJ40" s="76">
        <f>AH40</f>
        <v>-290</v>
      </c>
      <c r="AK40" s="73">
        <f>AJ40/AJ2</f>
        <v>-3.4523809523809524E-3</v>
      </c>
      <c r="AL40" s="76">
        <f>AJ40</f>
        <v>-290</v>
      </c>
      <c r="AM40" s="73">
        <f>AL40/AL2</f>
        <v>-3.4523809523809524E-3</v>
      </c>
      <c r="AN40" s="76">
        <f>AL40</f>
        <v>-290</v>
      </c>
      <c r="AO40" s="73">
        <f>AN40/AN2</f>
        <v>-2.9292929292929295E-3</v>
      </c>
      <c r="AP40" s="76">
        <f>AN40</f>
        <v>-290</v>
      </c>
      <c r="AQ40" s="73">
        <f>AP40/AP2</f>
        <v>-2.9292929292929295E-3</v>
      </c>
      <c r="AR40" s="76">
        <f>AP40</f>
        <v>-290</v>
      </c>
      <c r="AS40" s="73">
        <f>AR40/AR2</f>
        <v>-2.9292929292929295E-3</v>
      </c>
      <c r="AT40" s="76">
        <f>AR40</f>
        <v>-290</v>
      </c>
      <c r="AU40" s="73">
        <f>AT40/AT2</f>
        <v>-2.7884615384615383E-3</v>
      </c>
      <c r="AV40" s="76">
        <f>AT40</f>
        <v>-290</v>
      </c>
      <c r="AW40" s="73">
        <f>AV40/AV2</f>
        <v>-2.7884615384615383E-3</v>
      </c>
      <c r="AX40" s="76">
        <f>AV40</f>
        <v>-290</v>
      </c>
      <c r="AY40" s="73">
        <f>AX40/AX2</f>
        <v>-2.7884615384615383E-3</v>
      </c>
      <c r="AZ40" s="76">
        <f>AX40</f>
        <v>-290</v>
      </c>
      <c r="BA40" s="73">
        <f>AZ40/AZ2</f>
        <v>-2.7884615384615383E-3</v>
      </c>
    </row>
    <row r="41" spans="1:53" ht="15.75" customHeight="1" outlineLevel="1" x14ac:dyDescent="0.2">
      <c r="A41" s="77" t="s">
        <v>186</v>
      </c>
      <c r="B41" s="84">
        <f t="shared" si="0"/>
        <v>-373.73</v>
      </c>
      <c r="C41" s="83">
        <f>B41/B2</f>
        <v>-1.6637198959705194E-4</v>
      </c>
      <c r="D41" s="76">
        <v>0</v>
      </c>
      <c r="E41" s="73">
        <f>D41/D2</f>
        <v>0</v>
      </c>
      <c r="F41" s="76">
        <v>0</v>
      </c>
      <c r="G41" s="73">
        <f>F41/F2</f>
        <v>0</v>
      </c>
      <c r="H41" s="76">
        <v>0</v>
      </c>
      <c r="I41" s="73">
        <f>H41/H2</f>
        <v>0</v>
      </c>
      <c r="J41" s="76">
        <v>0</v>
      </c>
      <c r="K41" s="73">
        <f>J41/J2</f>
        <v>0</v>
      </c>
      <c r="L41" s="76">
        <v>0</v>
      </c>
      <c r="M41" s="73">
        <f>L41/L2</f>
        <v>0</v>
      </c>
      <c r="N41" s="76">
        <v>-130</v>
      </c>
      <c r="O41" s="73">
        <f>N41/N2</f>
        <v>-7.7149142169786382E-4</v>
      </c>
      <c r="P41" s="76">
        <v>0</v>
      </c>
      <c r="Q41" s="73">
        <f>P41/P2</f>
        <v>0</v>
      </c>
      <c r="R41" s="76">
        <v>0</v>
      </c>
      <c r="S41" s="73">
        <f>R41/R2</f>
        <v>0</v>
      </c>
      <c r="T41" s="76">
        <v>-243.73</v>
      </c>
      <c r="U41" s="73">
        <f>T41/T2</f>
        <v>-1.1698822869847534E-3</v>
      </c>
      <c r="V41" s="76">
        <v>0</v>
      </c>
      <c r="W41" s="73">
        <f>V41/V2</f>
        <v>0</v>
      </c>
      <c r="X41" s="76">
        <v>0</v>
      </c>
      <c r="Y41" s="73">
        <f>X41/X2</f>
        <v>0</v>
      </c>
      <c r="Z41" s="76">
        <v>0</v>
      </c>
      <c r="AA41" s="73">
        <f>Z41/Z2</f>
        <v>0</v>
      </c>
      <c r="AB41" s="84">
        <f t="shared" si="11"/>
        <v>-560</v>
      </c>
      <c r="AC41" s="83">
        <f>AB41/AB2</f>
        <v>-5.2647627072263485E-4</v>
      </c>
      <c r="AD41" s="76">
        <v>-10</v>
      </c>
      <c r="AE41" s="73">
        <f>AD41/AD2</f>
        <v>-1.689551358221889E-4</v>
      </c>
      <c r="AF41" s="85">
        <v>-50</v>
      </c>
      <c r="AG41" s="73">
        <f>AF41/AF2</f>
        <v>-1.266195911909231E-3</v>
      </c>
      <c r="AH41" s="76">
        <f>AF41</f>
        <v>-50</v>
      </c>
      <c r="AI41" s="73">
        <f>AH41/AH2</f>
        <v>-5.9523809523809529E-4</v>
      </c>
      <c r="AJ41" s="76">
        <f>AH41</f>
        <v>-50</v>
      </c>
      <c r="AK41" s="73">
        <f>AJ41/AJ2</f>
        <v>-5.9523809523809529E-4</v>
      </c>
      <c r="AL41" s="76">
        <f>AJ41</f>
        <v>-50</v>
      </c>
      <c r="AM41" s="73">
        <f>AL41/AL2</f>
        <v>-5.9523809523809529E-4</v>
      </c>
      <c r="AN41" s="76">
        <f>AL41</f>
        <v>-50</v>
      </c>
      <c r="AO41" s="73">
        <f>AN41/AN2</f>
        <v>-5.0505050505050505E-4</v>
      </c>
      <c r="AP41" s="76">
        <f>AN41</f>
        <v>-50</v>
      </c>
      <c r="AQ41" s="73">
        <f>AP41/AP2</f>
        <v>-5.0505050505050505E-4</v>
      </c>
      <c r="AR41" s="76">
        <f>AP41</f>
        <v>-50</v>
      </c>
      <c r="AS41" s="73">
        <f>AR41/AR2</f>
        <v>-5.0505050505050505E-4</v>
      </c>
      <c r="AT41" s="76">
        <f>AR41</f>
        <v>-50</v>
      </c>
      <c r="AU41" s="73">
        <f>AT41/AT2</f>
        <v>-4.807692307692308E-4</v>
      </c>
      <c r="AV41" s="76">
        <f>AT41</f>
        <v>-50</v>
      </c>
      <c r="AW41" s="73">
        <f>AV41/AV2</f>
        <v>-4.807692307692308E-4</v>
      </c>
      <c r="AX41" s="76">
        <f>AV41</f>
        <v>-50</v>
      </c>
      <c r="AY41" s="73">
        <f>AX41/AX2</f>
        <v>-4.807692307692308E-4</v>
      </c>
      <c r="AZ41" s="76">
        <f>AX41</f>
        <v>-50</v>
      </c>
      <c r="BA41" s="73">
        <f>AZ41/AZ2</f>
        <v>-4.807692307692308E-4</v>
      </c>
    </row>
    <row r="42" spans="1:53" ht="15.75" customHeight="1" outlineLevel="1" x14ac:dyDescent="0.2">
      <c r="A42" s="71" t="s">
        <v>199</v>
      </c>
      <c r="B42" s="84">
        <f t="shared" si="0"/>
        <v>-81737.759999999995</v>
      </c>
      <c r="C42" s="83">
        <f>B42/B2</f>
        <v>-3.638689363017774E-2</v>
      </c>
      <c r="D42" s="76">
        <f>D43+D44+D45+D46</f>
        <v>-3915</v>
      </c>
      <c r="E42" s="73">
        <f>D42/D2</f>
        <v>-2.1104819796374876E-2</v>
      </c>
      <c r="F42" s="76">
        <f>F43+F44+F45+F46</f>
        <v>-4015</v>
      </c>
      <c r="G42" s="73">
        <f>F42/F2</f>
        <v>-3.1062854041103236E-2</v>
      </c>
      <c r="H42" s="76">
        <f>H43+H44+H45+H46</f>
        <v>-4015</v>
      </c>
      <c r="I42" s="73">
        <f>H42/H2</f>
        <v>-1.9008705703146701E-2</v>
      </c>
      <c r="J42" s="76">
        <f>J43+J44+J45+J46</f>
        <v>-4015</v>
      </c>
      <c r="K42" s="73">
        <f>J42/J2</f>
        <v>-3.0442510513091645E-2</v>
      </c>
      <c r="L42" s="76">
        <f>L43+L44+L45+L46</f>
        <v>-4015</v>
      </c>
      <c r="M42" s="73">
        <f>L42/L2</f>
        <v>-1.9359463578436036E-2</v>
      </c>
      <c r="N42" s="76">
        <f>N43+N44+N45+N46</f>
        <v>0</v>
      </c>
      <c r="O42" s="73">
        <f>N42/N2</f>
        <v>0</v>
      </c>
      <c r="P42" s="76">
        <f>P43+P44+P45+P46</f>
        <v>-14000</v>
      </c>
      <c r="Q42" s="73">
        <f>P42/P2</f>
        <v>-6.7909408848595976E-2</v>
      </c>
      <c r="R42" s="76">
        <f>R43+R44+R45+R46</f>
        <v>-14800.77</v>
      </c>
      <c r="S42" s="73">
        <f>R42/R2</f>
        <v>-7.4002584555804093E-2</v>
      </c>
      <c r="T42" s="76">
        <f>T43+T44+T45+T46</f>
        <v>-14119.98</v>
      </c>
      <c r="U42" s="73">
        <f>T42/T2</f>
        <v>-6.7774646102568337E-2</v>
      </c>
      <c r="V42" s="76">
        <f>V43+V44+V45+V46</f>
        <v>-17630.009999999998</v>
      </c>
      <c r="W42" s="73">
        <f>V42/V2</f>
        <v>-6.933000161507745E-2</v>
      </c>
      <c r="X42" s="76">
        <f>X43+X44+X45+X46</f>
        <v>-606</v>
      </c>
      <c r="Y42" s="73">
        <f>X42/X2</f>
        <v>-3.2739710870534865E-3</v>
      </c>
      <c r="Z42" s="76">
        <f>Z43+Z44+Z45+Z46</f>
        <v>-606</v>
      </c>
      <c r="AA42" s="73">
        <f>Z42/Z2</f>
        <v>-3.8183816388015117E-3</v>
      </c>
      <c r="AB42" s="84">
        <f t="shared" si="11"/>
        <v>-160611.32</v>
      </c>
      <c r="AC42" s="83">
        <f>AB42/AB2</f>
        <v>-0.15099651569542813</v>
      </c>
      <c r="AD42" s="76">
        <f>AD43+AD44+AD45+AD46</f>
        <v>-988.48</v>
      </c>
      <c r="AE42" s="73">
        <f>AD42/AD2</f>
        <v>-1.6700877265751729E-2</v>
      </c>
      <c r="AF42" s="85">
        <f>AF43+AF44+AF45+AF46</f>
        <v>-15238.439999999999</v>
      </c>
      <c r="AG42" s="73">
        <f>AF42/AF2</f>
        <v>-0.385897008637482</v>
      </c>
      <c r="AH42" s="76">
        <f>AH43+AH44+AH45+AH46</f>
        <v>-17238.439999999999</v>
      </c>
      <c r="AI42" s="73">
        <f>AH42/AH2</f>
        <v>-0.2052195238095238</v>
      </c>
      <c r="AJ42" s="76">
        <f>AJ43+AJ44+AJ45+AJ46</f>
        <v>-17238.439999999999</v>
      </c>
      <c r="AK42" s="73">
        <f>AJ42/AJ2</f>
        <v>-0.2052195238095238</v>
      </c>
      <c r="AL42" s="76">
        <f>AL43+AL44+AL45+AL46</f>
        <v>-17238.439999999999</v>
      </c>
      <c r="AM42" s="73">
        <f>AL42/AL2</f>
        <v>-0.2052195238095238</v>
      </c>
      <c r="AN42" s="76">
        <f>AN43+AN44+AN45+AN46</f>
        <v>-13238.439999999999</v>
      </c>
      <c r="AO42" s="73">
        <f>AN42/AN2</f>
        <v>-0.13372161616161615</v>
      </c>
      <c r="AP42" s="76">
        <f>AP43+AP44+AP45+AP46</f>
        <v>-13238.439999999999</v>
      </c>
      <c r="AQ42" s="73">
        <f>AP42/AP2</f>
        <v>-0.13372161616161615</v>
      </c>
      <c r="AR42" s="76">
        <f>AR43+AR44+AR45+AR46</f>
        <v>-13238.439999999999</v>
      </c>
      <c r="AS42" s="73">
        <f>AR42/AR2</f>
        <v>-0.13372161616161615</v>
      </c>
      <c r="AT42" s="76">
        <f>AT43+AT44+AT45+AT46</f>
        <v>-13238.439999999999</v>
      </c>
      <c r="AU42" s="73">
        <f>AT42/AT2</f>
        <v>-0.1272926923076923</v>
      </c>
      <c r="AV42" s="76">
        <f>AV43+AV44+AV45+AV46</f>
        <v>-13238.439999999999</v>
      </c>
      <c r="AW42" s="73">
        <f>AV42/AV2</f>
        <v>-0.1272926923076923</v>
      </c>
      <c r="AX42" s="76">
        <f>AX43+AX44+AX45+AX46</f>
        <v>-13238.439999999999</v>
      </c>
      <c r="AY42" s="73">
        <f>AX42/AX2</f>
        <v>-0.1272926923076923</v>
      </c>
      <c r="AZ42" s="76">
        <f>AZ43+AZ44+AZ45+AZ46</f>
        <v>-13238.439999999999</v>
      </c>
      <c r="BA42" s="73">
        <f>AZ42/AZ2</f>
        <v>-0.1272926923076923</v>
      </c>
    </row>
    <row r="43" spans="1:53" ht="15.75" customHeight="1" outlineLevel="1" x14ac:dyDescent="0.2">
      <c r="A43" s="77" t="s">
        <v>184</v>
      </c>
      <c r="B43" s="84">
        <f t="shared" si="0"/>
        <v>-75355.64</v>
      </c>
      <c r="C43" s="83">
        <f>B43/B2</f>
        <v>-3.3545789083453806E-2</v>
      </c>
      <c r="D43" s="76">
        <v>-3800</v>
      </c>
      <c r="E43" s="73">
        <f>D43/D2</f>
        <v>-2.0484882560976893E-2</v>
      </c>
      <c r="F43" s="76">
        <v>-3900</v>
      </c>
      <c r="G43" s="73">
        <f>F43/F2</f>
        <v>-3.0173133439676866E-2</v>
      </c>
      <c r="H43" s="76">
        <v>-3900</v>
      </c>
      <c r="I43" s="73">
        <f>H43/H2</f>
        <v>-1.8464247133816222E-2</v>
      </c>
      <c r="J43" s="76">
        <v>-3900</v>
      </c>
      <c r="K43" s="73">
        <f>J43/J2</f>
        <v>-2.9570558157174947E-2</v>
      </c>
      <c r="L43" s="76">
        <v>-3900</v>
      </c>
      <c r="M43" s="73">
        <f>L43/L2</f>
        <v>-1.8804958394993909E-2</v>
      </c>
      <c r="N43" s="76">
        <v>0</v>
      </c>
      <c r="O43" s="73">
        <f>N43/N2</f>
        <v>0</v>
      </c>
      <c r="P43" s="76">
        <v>-14000</v>
      </c>
      <c r="Q43" s="73">
        <f>P43/P2</f>
        <v>-6.7909408848595976E-2</v>
      </c>
      <c r="R43" s="76">
        <v>-14000</v>
      </c>
      <c r="S43" s="73">
        <f>R43/R2</f>
        <v>-6.9998803020468348E-2</v>
      </c>
      <c r="T43" s="76">
        <v>-13031.46</v>
      </c>
      <c r="U43" s="73">
        <f>T43/T2</f>
        <v>-6.254984707483828E-2</v>
      </c>
      <c r="V43" s="76">
        <v>-14924.18</v>
      </c>
      <c r="W43" s="73">
        <f>V43/V2</f>
        <v>-5.8689327090779113E-2</v>
      </c>
      <c r="X43" s="76">
        <v>0</v>
      </c>
      <c r="Y43" s="73">
        <f>X43/X2</f>
        <v>0</v>
      </c>
      <c r="Z43" s="76">
        <v>0</v>
      </c>
      <c r="AA43" s="73">
        <f>Z43/Z2</f>
        <v>0</v>
      </c>
      <c r="AB43" s="84">
        <f t="shared" si="11"/>
        <v>-146000</v>
      </c>
      <c r="AC43" s="83">
        <f>AB43/AB2</f>
        <v>-0.13725988486697266</v>
      </c>
      <c r="AD43" s="76">
        <v>0</v>
      </c>
      <c r="AE43" s="73">
        <f>AD43/AD2</f>
        <v>0</v>
      </c>
      <c r="AF43" s="85">
        <v>-14000</v>
      </c>
      <c r="AG43" s="73">
        <f>AF43/AF2</f>
        <v>-0.35453485533458468</v>
      </c>
      <c r="AH43" s="76">
        <f>-14000-2000</f>
        <v>-16000</v>
      </c>
      <c r="AI43" s="73">
        <f>AH43/AH2</f>
        <v>-0.19047619047619047</v>
      </c>
      <c r="AJ43" s="76">
        <f>-14000-2000</f>
        <v>-16000</v>
      </c>
      <c r="AK43" s="73">
        <f>AJ43/AJ2</f>
        <v>-0.19047619047619047</v>
      </c>
      <c r="AL43" s="76">
        <f>-14000-2000</f>
        <v>-16000</v>
      </c>
      <c r="AM43" s="73">
        <f>AL43/AL2</f>
        <v>-0.19047619047619047</v>
      </c>
      <c r="AN43" s="76">
        <f>-10000-2000</f>
        <v>-12000</v>
      </c>
      <c r="AO43" s="73">
        <f>AN43/AN2</f>
        <v>-0.12121212121212122</v>
      </c>
      <c r="AP43" s="76">
        <f>-10000-2000</f>
        <v>-12000</v>
      </c>
      <c r="AQ43" s="73">
        <f>AP43/AP2</f>
        <v>-0.12121212121212122</v>
      </c>
      <c r="AR43" s="76">
        <f>-10000-2000</f>
        <v>-12000</v>
      </c>
      <c r="AS43" s="73">
        <f>AR43/AR2</f>
        <v>-0.12121212121212122</v>
      </c>
      <c r="AT43" s="76">
        <f>-10000-2000</f>
        <v>-12000</v>
      </c>
      <c r="AU43" s="73">
        <f>AT43/AT2</f>
        <v>-0.11538461538461539</v>
      </c>
      <c r="AV43" s="76">
        <f>-10000-2000</f>
        <v>-12000</v>
      </c>
      <c r="AW43" s="73">
        <f>AV43/AV2</f>
        <v>-0.11538461538461539</v>
      </c>
      <c r="AX43" s="76">
        <f>-10000-2000</f>
        <v>-12000</v>
      </c>
      <c r="AY43" s="73">
        <f>AX43/AX2</f>
        <v>-0.11538461538461539</v>
      </c>
      <c r="AZ43" s="76">
        <f>-10000-2000</f>
        <v>-12000</v>
      </c>
      <c r="BA43" s="73">
        <f>AZ43/AZ2</f>
        <v>-0.11538461538461539</v>
      </c>
    </row>
    <row r="44" spans="1:53" ht="15.75" customHeight="1" outlineLevel="1" x14ac:dyDescent="0.2">
      <c r="A44" s="77" t="s">
        <v>153</v>
      </c>
      <c r="B44" s="84">
        <f t="shared" si="0"/>
        <v>-2442.5500000000002</v>
      </c>
      <c r="C44" s="83">
        <f>B44/B2</f>
        <v>-1.0873408695857415E-3</v>
      </c>
      <c r="D44" s="76">
        <v>-115</v>
      </c>
      <c r="E44" s="73">
        <f>D44/D2</f>
        <v>-6.1993723539798494E-4</v>
      </c>
      <c r="F44" s="76">
        <v>-115</v>
      </c>
      <c r="G44" s="73">
        <f>F44/F2</f>
        <v>-8.8972060142636909E-4</v>
      </c>
      <c r="H44" s="76">
        <v>-115</v>
      </c>
      <c r="I44" s="73">
        <f>H44/H2</f>
        <v>-5.4445856933047832E-4</v>
      </c>
      <c r="J44" s="76">
        <v>-115</v>
      </c>
      <c r="K44" s="73">
        <f>J44/J2</f>
        <v>-8.719523559166971E-4</v>
      </c>
      <c r="L44" s="76">
        <v>-115</v>
      </c>
      <c r="M44" s="73">
        <f>L44/L2</f>
        <v>-5.5450518344212808E-4</v>
      </c>
      <c r="N44" s="76">
        <v>0</v>
      </c>
      <c r="O44" s="73">
        <f>N44/N2</f>
        <v>0</v>
      </c>
      <c r="P44" s="76">
        <v>0</v>
      </c>
      <c r="Q44" s="73">
        <f>P44/P2</f>
        <v>0</v>
      </c>
      <c r="R44" s="76">
        <v>-318.48</v>
      </c>
      <c r="S44" s="73">
        <f>R44/R2</f>
        <v>-1.5923727704256257E-3</v>
      </c>
      <c r="T44" s="76">
        <v>-1088.52</v>
      </c>
      <c r="U44" s="73">
        <f>T44/T2</f>
        <v>-5.2247990277300453E-3</v>
      </c>
      <c r="V44" s="76">
        <v>-460.55</v>
      </c>
      <c r="W44" s="73">
        <f>V44/V2</f>
        <v>-1.8111125429777931E-3</v>
      </c>
      <c r="X44" s="76">
        <v>0</v>
      </c>
      <c r="Y44" s="73">
        <f>X44/X2</f>
        <v>0</v>
      </c>
      <c r="Z44" s="76">
        <v>0</v>
      </c>
      <c r="AA44" s="73">
        <f>Z44/Z2</f>
        <v>0</v>
      </c>
      <c r="AB44" s="84">
        <f t="shared" si="11"/>
        <v>-3574.4300000000003</v>
      </c>
      <c r="AC44" s="83">
        <f>AB44/AB2</f>
        <v>-3.3604510292126926E-3</v>
      </c>
      <c r="AD44" s="76">
        <v>-274.43</v>
      </c>
      <c r="AE44" s="73">
        <f>AD44/AD2</f>
        <v>-4.6366357923683299E-3</v>
      </c>
      <c r="AF44" s="85">
        <v>-300</v>
      </c>
      <c r="AG44" s="73">
        <f>AF44/AF2</f>
        <v>-7.5971754714553854E-3</v>
      </c>
      <c r="AH44" s="76">
        <f>AF44</f>
        <v>-300</v>
      </c>
      <c r="AI44" s="73">
        <f>AH44/AH2</f>
        <v>-3.5714285714285713E-3</v>
      </c>
      <c r="AJ44" s="76">
        <f>AH44</f>
        <v>-300</v>
      </c>
      <c r="AK44" s="73">
        <f>AJ44/AJ2</f>
        <v>-3.5714285714285713E-3</v>
      </c>
      <c r="AL44" s="76">
        <f>AJ44</f>
        <v>-300</v>
      </c>
      <c r="AM44" s="73">
        <f>AL44/AL2</f>
        <v>-3.5714285714285713E-3</v>
      </c>
      <c r="AN44" s="76">
        <f>AL44</f>
        <v>-300</v>
      </c>
      <c r="AO44" s="73">
        <f>AN44/AN2</f>
        <v>-3.0303030303030303E-3</v>
      </c>
      <c r="AP44" s="76">
        <f>AN44</f>
        <v>-300</v>
      </c>
      <c r="AQ44" s="73">
        <f>AP44/AP2</f>
        <v>-3.0303030303030303E-3</v>
      </c>
      <c r="AR44" s="76">
        <f>AP44</f>
        <v>-300</v>
      </c>
      <c r="AS44" s="73">
        <f>AR44/AR2</f>
        <v>-3.0303030303030303E-3</v>
      </c>
      <c r="AT44" s="76">
        <f>AR44</f>
        <v>-300</v>
      </c>
      <c r="AU44" s="73">
        <f>AT44/AT2</f>
        <v>-2.8846153846153848E-3</v>
      </c>
      <c r="AV44" s="76">
        <f>AT44</f>
        <v>-300</v>
      </c>
      <c r="AW44" s="73">
        <f>AV44/AV2</f>
        <v>-2.8846153846153848E-3</v>
      </c>
      <c r="AX44" s="76">
        <f>AV44</f>
        <v>-300</v>
      </c>
      <c r="AY44" s="73">
        <f>AX44/AX2</f>
        <v>-2.8846153846153848E-3</v>
      </c>
      <c r="AZ44" s="76">
        <f>AX44</f>
        <v>-300</v>
      </c>
      <c r="BA44" s="73">
        <f>AZ44/AZ2</f>
        <v>-2.8846153846153848E-3</v>
      </c>
    </row>
    <row r="45" spans="1:53" ht="15.75" customHeight="1" outlineLevel="1" x14ac:dyDescent="0.2">
      <c r="A45" s="77" t="s">
        <v>154</v>
      </c>
      <c r="B45" s="84">
        <f t="shared" si="0"/>
        <v>-2245.2800000000002</v>
      </c>
      <c r="C45" s="83">
        <f>B45/B2</f>
        <v>-9.9952291976150901E-4</v>
      </c>
      <c r="D45" s="76">
        <v>0</v>
      </c>
      <c r="E45" s="73">
        <f>D45/D2</f>
        <v>0</v>
      </c>
      <c r="F45" s="76">
        <v>0</v>
      </c>
      <c r="G45" s="73">
        <f>F45/F2</f>
        <v>0</v>
      </c>
      <c r="H45" s="76">
        <v>0</v>
      </c>
      <c r="I45" s="73">
        <f>H45/H2</f>
        <v>0</v>
      </c>
      <c r="J45" s="76">
        <v>0</v>
      </c>
      <c r="K45" s="73">
        <f>J45/J2</f>
        <v>0</v>
      </c>
      <c r="L45" s="76">
        <v>0</v>
      </c>
      <c r="M45" s="73">
        <f>L45/L2</f>
        <v>0</v>
      </c>
      <c r="N45" s="76">
        <v>0</v>
      </c>
      <c r="O45" s="73">
        <f>N45/N2</f>
        <v>0</v>
      </c>
      <c r="P45" s="76">
        <v>0</v>
      </c>
      <c r="Q45" s="73">
        <f>P45/P2</f>
        <v>0</v>
      </c>
      <c r="R45" s="76">
        <v>0</v>
      </c>
      <c r="S45" s="73">
        <f>R45/R2</f>
        <v>0</v>
      </c>
      <c r="T45" s="76">
        <v>0</v>
      </c>
      <c r="U45" s="73">
        <f>T45/T2</f>
        <v>0</v>
      </c>
      <c r="V45" s="76">
        <v>-2245.2800000000002</v>
      </c>
      <c r="W45" s="73">
        <f>V45/V2</f>
        <v>-8.8295619813205505E-3</v>
      </c>
      <c r="X45" s="76">
        <v>0</v>
      </c>
      <c r="Y45" s="73">
        <f>X45/X2</f>
        <v>0</v>
      </c>
      <c r="Z45" s="76">
        <v>0</v>
      </c>
      <c r="AA45" s="73">
        <f>Z45/Z2</f>
        <v>0</v>
      </c>
      <c r="AB45" s="84">
        <f t="shared" si="11"/>
        <v>-3116.2899999999991</v>
      </c>
      <c r="AC45" s="83">
        <f>AB45/AB2</f>
        <v>-2.929737031589713E-3</v>
      </c>
      <c r="AD45" s="76">
        <f>--18-18-18-18-18</f>
        <v>-54</v>
      </c>
      <c r="AE45" s="73">
        <f>AD45/AD2</f>
        <v>-9.1235773343982009E-4</v>
      </c>
      <c r="AF45" s="76">
        <f>-242.39-18-18</f>
        <v>-278.39</v>
      </c>
      <c r="AG45" s="73">
        <f>AF45/AF2</f>
        <v>-7.0499255983282154E-3</v>
      </c>
      <c r="AH45" s="76">
        <f>AF45</f>
        <v>-278.39</v>
      </c>
      <c r="AI45" s="73">
        <f>AH45/AH2</f>
        <v>-3.3141666666666666E-3</v>
      </c>
      <c r="AJ45" s="76">
        <f>AH45</f>
        <v>-278.39</v>
      </c>
      <c r="AK45" s="73">
        <f>AJ45/AJ2</f>
        <v>-3.3141666666666666E-3</v>
      </c>
      <c r="AL45" s="76">
        <f>AJ45</f>
        <v>-278.39</v>
      </c>
      <c r="AM45" s="73">
        <f>AL45/AL2</f>
        <v>-3.3141666666666666E-3</v>
      </c>
      <c r="AN45" s="76">
        <f>AL45</f>
        <v>-278.39</v>
      </c>
      <c r="AO45" s="73">
        <f>AN45/AN2</f>
        <v>-2.8120202020202019E-3</v>
      </c>
      <c r="AP45" s="76">
        <f>AN45</f>
        <v>-278.39</v>
      </c>
      <c r="AQ45" s="73">
        <f>AP45/AP2</f>
        <v>-2.8120202020202019E-3</v>
      </c>
      <c r="AR45" s="76">
        <f>AP45</f>
        <v>-278.39</v>
      </c>
      <c r="AS45" s="73">
        <f>AR45/AR2</f>
        <v>-2.8120202020202019E-3</v>
      </c>
      <c r="AT45" s="76">
        <f>AR45</f>
        <v>-278.39</v>
      </c>
      <c r="AU45" s="73">
        <f>AT45/AT2</f>
        <v>-2.6768269230769228E-3</v>
      </c>
      <c r="AV45" s="76">
        <f>AT45</f>
        <v>-278.39</v>
      </c>
      <c r="AW45" s="73">
        <f>AV45/AV2</f>
        <v>-2.6768269230769228E-3</v>
      </c>
      <c r="AX45" s="76">
        <f>AV45</f>
        <v>-278.39</v>
      </c>
      <c r="AY45" s="73">
        <f>AX45/AX2</f>
        <v>-2.6768269230769228E-3</v>
      </c>
      <c r="AZ45" s="76">
        <f>AX45</f>
        <v>-278.39</v>
      </c>
      <c r="BA45" s="73">
        <f>AZ45/AZ2</f>
        <v>-2.6768269230769228E-3</v>
      </c>
    </row>
    <row r="46" spans="1:53" ht="15.75" customHeight="1" outlineLevel="1" x14ac:dyDescent="0.2">
      <c r="A46" s="77" t="s">
        <v>185</v>
      </c>
      <c r="B46" s="82">
        <f t="shared" si="0"/>
        <v>-1694.29</v>
      </c>
      <c r="C46" s="83">
        <f>B46/B2</f>
        <v>-7.5424075737668664E-4</v>
      </c>
      <c r="D46" s="75">
        <v>0</v>
      </c>
      <c r="E46" s="73">
        <f>D46/D2</f>
        <v>0</v>
      </c>
      <c r="F46" s="75">
        <v>0</v>
      </c>
      <c r="G46" s="73">
        <f>F46/F2</f>
        <v>0</v>
      </c>
      <c r="H46" s="75">
        <v>0</v>
      </c>
      <c r="I46" s="73">
        <f>H46/H2</f>
        <v>0</v>
      </c>
      <c r="J46" s="75">
        <v>0</v>
      </c>
      <c r="K46" s="73">
        <f>J46/J2</f>
        <v>0</v>
      </c>
      <c r="L46" s="75">
        <v>0</v>
      </c>
      <c r="M46" s="73">
        <f>L46/L2</f>
        <v>0</v>
      </c>
      <c r="N46" s="75">
        <v>0</v>
      </c>
      <c r="O46" s="73">
        <f>N46/N2</f>
        <v>0</v>
      </c>
      <c r="P46" s="75">
        <v>0</v>
      </c>
      <c r="Q46" s="73">
        <f>P46/P2</f>
        <v>0</v>
      </c>
      <c r="R46" s="75">
        <v>-482.29</v>
      </c>
      <c r="S46" s="73">
        <f>R46/R2</f>
        <v>-2.4114087649101199E-3</v>
      </c>
      <c r="T46" s="75">
        <v>0</v>
      </c>
      <c r="U46" s="73">
        <f>T46/T2</f>
        <v>0</v>
      </c>
      <c r="V46" s="75">
        <v>0</v>
      </c>
      <c r="W46" s="73">
        <f>V46/V2</f>
        <v>0</v>
      </c>
      <c r="X46" s="75">
        <v>-606</v>
      </c>
      <c r="Y46" s="73">
        <f>X46/X2</f>
        <v>-3.2739710870534865E-3</v>
      </c>
      <c r="Z46" s="75">
        <v>-606</v>
      </c>
      <c r="AA46" s="73">
        <f>Z46/Z2</f>
        <v>-3.8183816388015117E-3</v>
      </c>
      <c r="AB46" s="82">
        <f t="shared" si="11"/>
        <v>-7920.6000000000013</v>
      </c>
      <c r="AC46" s="83">
        <f>AB46/AB2</f>
        <v>-7.4464427676530403E-3</v>
      </c>
      <c r="AD46" s="75">
        <v>-660.05</v>
      </c>
      <c r="AE46" s="73">
        <f>AD46/AD2</f>
        <v>-1.1151883739943578E-2</v>
      </c>
      <c r="AF46" s="76">
        <f>AD46</f>
        <v>-660.05</v>
      </c>
      <c r="AG46" s="73">
        <f>AF46/AF2</f>
        <v>-1.6715052233113755E-2</v>
      </c>
      <c r="AH46" s="76">
        <f>AF46</f>
        <v>-660.05</v>
      </c>
      <c r="AI46" s="73">
        <f>AH46/AH2</f>
        <v>-7.8577380952380947E-3</v>
      </c>
      <c r="AJ46" s="76">
        <f>AH46</f>
        <v>-660.05</v>
      </c>
      <c r="AK46" s="73">
        <f>AJ46/AJ2</f>
        <v>-7.8577380952380947E-3</v>
      </c>
      <c r="AL46" s="76">
        <f>AJ46</f>
        <v>-660.05</v>
      </c>
      <c r="AM46" s="73">
        <f>AL46/AL2</f>
        <v>-7.8577380952380947E-3</v>
      </c>
      <c r="AN46" s="76">
        <f>AL46</f>
        <v>-660.05</v>
      </c>
      <c r="AO46" s="73">
        <f>AN46/AN2</f>
        <v>-6.6671717171717165E-3</v>
      </c>
      <c r="AP46" s="76">
        <f>AN46</f>
        <v>-660.05</v>
      </c>
      <c r="AQ46" s="73">
        <f>AP46/AP2</f>
        <v>-6.6671717171717165E-3</v>
      </c>
      <c r="AR46" s="76">
        <f>AP46</f>
        <v>-660.05</v>
      </c>
      <c r="AS46" s="73">
        <f>AR46/AR2</f>
        <v>-6.6671717171717165E-3</v>
      </c>
      <c r="AT46" s="76">
        <f>AR46</f>
        <v>-660.05</v>
      </c>
      <c r="AU46" s="73">
        <f>AT46/AT2</f>
        <v>-6.3466346153846151E-3</v>
      </c>
      <c r="AV46" s="76">
        <f>AT46</f>
        <v>-660.05</v>
      </c>
      <c r="AW46" s="73">
        <f>AV46/AV2</f>
        <v>-6.3466346153846151E-3</v>
      </c>
      <c r="AX46" s="76">
        <f>AV46</f>
        <v>-660.05</v>
      </c>
      <c r="AY46" s="73">
        <f>AX46/AX2</f>
        <v>-6.3466346153846151E-3</v>
      </c>
      <c r="AZ46" s="76">
        <f>AX46</f>
        <v>-660.05</v>
      </c>
      <c r="BA46" s="73">
        <f>AZ46/AZ2</f>
        <v>-6.3466346153846151E-3</v>
      </c>
    </row>
    <row r="47" spans="1:53" s="79" customFormat="1" ht="15.75" customHeight="1" x14ac:dyDescent="0.2">
      <c r="A47" s="86" t="s">
        <v>196</v>
      </c>
      <c r="B47" s="80">
        <f t="shared" si="0"/>
        <v>-91560.351399999898</v>
      </c>
      <c r="C47" s="81">
        <f>B47/B2</f>
        <v>-4.0759579992570044E-2</v>
      </c>
      <c r="D47" s="80">
        <f>D18+D17</f>
        <v>-1606.5227999999988</v>
      </c>
      <c r="E47" s="87">
        <f>D47/D2</f>
        <v>-8.6603765498767752E-3</v>
      </c>
      <c r="F47" s="80">
        <f>F18+F17</f>
        <v>-84161.593199999988</v>
      </c>
      <c r="G47" s="87">
        <f>F47/F2</f>
        <v>-0.65113307233830786</v>
      </c>
      <c r="H47" s="80">
        <f>H18+H17</f>
        <v>6015.1100000000079</v>
      </c>
      <c r="I47" s="87">
        <f>H47/H2</f>
        <v>2.8478071173612677E-2</v>
      </c>
      <c r="J47" s="80">
        <f>J18+J17</f>
        <v>-129319.54119999998</v>
      </c>
      <c r="K47" s="87">
        <f>J47/J2</f>
        <v>-0.98052590100353354</v>
      </c>
      <c r="L47" s="80">
        <f>L18+L17</f>
        <v>30683.298800000004</v>
      </c>
      <c r="M47" s="87">
        <f>L47/L2</f>
        <v>0.14794824547568375</v>
      </c>
      <c r="N47" s="80">
        <f>N18+N17</f>
        <v>22064.050000000007</v>
      </c>
      <c r="O47" s="87">
        <f>N47/N2</f>
        <v>0.13094019463779044</v>
      </c>
      <c r="P47" s="80">
        <f>P18+P17</f>
        <v>10800.539999999979</v>
      </c>
      <c r="Q47" s="87">
        <f>P47/P2</f>
        <v>5.2389877617543809E-2</v>
      </c>
      <c r="R47" s="80">
        <f>R18+R17</f>
        <v>20618.710000000028</v>
      </c>
      <c r="S47" s="87">
        <f>R47/R2</f>
        <v>0.1030917871304402</v>
      </c>
      <c r="T47" s="80">
        <f>T18+T17</f>
        <v>-15590.12999999999</v>
      </c>
      <c r="U47" s="87">
        <f>T47/T2</f>
        <v>-7.4831235132275895E-2</v>
      </c>
      <c r="V47" s="80">
        <f>V18+V17</f>
        <v>-14370.303</v>
      </c>
      <c r="W47" s="87">
        <f>V47/V2</f>
        <v>-5.6511206187583124E-2</v>
      </c>
      <c r="X47" s="80">
        <f>X18+X17</f>
        <v>38785.370000000003</v>
      </c>
      <c r="Y47" s="87">
        <f>X47/X2</f>
        <v>0.20954155112322062</v>
      </c>
      <c r="Z47" s="80">
        <f>Z18+Z17</f>
        <v>24520.660000000011</v>
      </c>
      <c r="AA47" s="87">
        <f>Z47/Z2</f>
        <v>0.15450369292952923</v>
      </c>
      <c r="AB47" s="80">
        <f t="shared" si="11"/>
        <v>25668.319999999992</v>
      </c>
      <c r="AC47" s="81">
        <f>AB47/AB2</f>
        <v>2.4131716766634319E-2</v>
      </c>
      <c r="AD47" s="80">
        <f>AD18+AD17</f>
        <v>-23360.429999999993</v>
      </c>
      <c r="AE47" s="87">
        <f>AD47/AD2</f>
        <v>-0.39468646235147348</v>
      </c>
      <c r="AF47" s="90">
        <f>AF18+AF17</f>
        <v>-64891.349999999984</v>
      </c>
      <c r="AG47" s="87">
        <f>AF47/AF2</f>
        <v>-1.643303241765421</v>
      </c>
      <c r="AH47" s="80">
        <f>AH18+AH17</f>
        <v>1991.7099999999991</v>
      </c>
      <c r="AI47" s="87">
        <f>AH47/AH2</f>
        <v>2.3710833333333323E-2</v>
      </c>
      <c r="AJ47" s="80">
        <f>AJ18+AJ17</f>
        <v>791.70999999999913</v>
      </c>
      <c r="AK47" s="87">
        <f>AJ47/AJ2</f>
        <v>9.4251190476190381E-3</v>
      </c>
      <c r="AL47" s="80">
        <f>AL18+AL17</f>
        <v>1148.7099999999991</v>
      </c>
      <c r="AM47" s="87">
        <f>AL47/AL2</f>
        <v>1.3675119047619037E-2</v>
      </c>
      <c r="AN47" s="80">
        <f>AN18+AN17</f>
        <v>15543.71</v>
      </c>
      <c r="AO47" s="87">
        <f>AN47/AN2</f>
        <v>0.15700717171717171</v>
      </c>
      <c r="AP47" s="80">
        <f>AP18+AP17</f>
        <v>15543.71</v>
      </c>
      <c r="AQ47" s="87">
        <f>AP47/AP2</f>
        <v>0.15700717171717171</v>
      </c>
      <c r="AR47" s="80">
        <f>AR18+AR17</f>
        <v>14133.71</v>
      </c>
      <c r="AS47" s="87">
        <f>AR47/AR2</f>
        <v>0.14276474747474746</v>
      </c>
      <c r="AT47" s="80">
        <f>AT18+AT17</f>
        <v>17441.71</v>
      </c>
      <c r="AU47" s="87">
        <f>AT47/AT2</f>
        <v>0.16770874999999999</v>
      </c>
      <c r="AV47" s="80">
        <f>AV18+AV17</f>
        <v>17441.71</v>
      </c>
      <c r="AW47" s="87">
        <f>AV47/AV2</f>
        <v>0.16770874999999999</v>
      </c>
      <c r="AX47" s="80">
        <f>AX18+AX17</f>
        <v>17441.71</v>
      </c>
      <c r="AY47" s="87">
        <f>AX47/AX2</f>
        <v>0.16770874999999999</v>
      </c>
      <c r="AZ47" s="80">
        <f>AZ18+AZ17</f>
        <v>12441.71</v>
      </c>
      <c r="BA47" s="87">
        <f>AZ47/AZ2</f>
        <v>0.11963182692307692</v>
      </c>
    </row>
    <row r="48" spans="1:53" s="79" customFormat="1" ht="15.75" customHeight="1" x14ac:dyDescent="0.2">
      <c r="A48" s="86" t="s">
        <v>197</v>
      </c>
      <c r="B48" s="80">
        <f>D48+F48+H48+J48+L48+N48+P48+R48+T48+V48+X48+Z48</f>
        <v>-91936.669999999984</v>
      </c>
      <c r="C48" s="81">
        <f>B48/B2</f>
        <v>-4.092710433957026E-2</v>
      </c>
      <c r="D48" s="80">
        <f>D49+D51+D55</f>
        <v>0</v>
      </c>
      <c r="E48" s="87">
        <f>D48/D2</f>
        <v>0</v>
      </c>
      <c r="F48" s="80">
        <f>F49+F51+F55</f>
        <v>0</v>
      </c>
      <c r="G48" s="87">
        <f>F48/F2</f>
        <v>0</v>
      </c>
      <c r="H48" s="80">
        <f>H49+H51+H55</f>
        <v>0</v>
      </c>
      <c r="I48" s="87">
        <f>H48/H2</f>
        <v>0</v>
      </c>
      <c r="J48" s="80">
        <f>J49+J51+J55</f>
        <v>0</v>
      </c>
      <c r="K48" s="87">
        <f>J48/J2</f>
        <v>0</v>
      </c>
      <c r="L48" s="80">
        <f>L49+L51+L55</f>
        <v>0</v>
      </c>
      <c r="M48" s="87">
        <f>L48/L2</f>
        <v>0</v>
      </c>
      <c r="N48" s="80">
        <f>N49+N51+N55</f>
        <v>-10624</v>
      </c>
      <c r="O48" s="87">
        <f>N48/N2</f>
        <v>-6.3048652800908503E-2</v>
      </c>
      <c r="P48" s="80">
        <f>P49+P51+P55</f>
        <v>-13710.97</v>
      </c>
      <c r="Q48" s="87">
        <f>P48/P2</f>
        <v>-6.6507419102916701E-2</v>
      </c>
      <c r="R48" s="80">
        <f>R49+R51+R55</f>
        <v>-13710.97</v>
      </c>
      <c r="S48" s="87">
        <f>R48/R2</f>
        <v>-6.8553677732110768E-2</v>
      </c>
      <c r="T48" s="80">
        <f>T49+T51+T55</f>
        <v>-12744.46</v>
      </c>
      <c r="U48" s="87">
        <f>T48/T2</f>
        <v>-6.1172272642619749E-2</v>
      </c>
      <c r="V48" s="80">
        <f>V49+V51+V55</f>
        <v>-13857.35</v>
      </c>
      <c r="W48" s="87">
        <f>V48/V2</f>
        <v>-5.4494018884883991E-2</v>
      </c>
      <c r="X48" s="80">
        <f>X49+X51+X55</f>
        <v>-14544.46</v>
      </c>
      <c r="Y48" s="87">
        <f>X48/X2</f>
        <v>-7.8577791281858003E-2</v>
      </c>
      <c r="Z48" s="80">
        <f>Z49+Z51+Z55</f>
        <v>-12744.46</v>
      </c>
      <c r="AA48" s="87">
        <f>Z48/Z2</f>
        <v>-8.0302330132739783E-2</v>
      </c>
      <c r="AB48" s="80">
        <f t="shared" si="11"/>
        <v>-46527.14</v>
      </c>
      <c r="AC48" s="81">
        <f>AB48/AB2</f>
        <v>-4.3741848490339165E-2</v>
      </c>
      <c r="AD48" s="80">
        <f>AD49+AD51+AD55</f>
        <v>-5194.75</v>
      </c>
      <c r="AE48" s="87">
        <f>AD48/AD2</f>
        <v>-8.7767969181231573E-2</v>
      </c>
      <c r="AF48" s="90">
        <f>AF49+AF51+AF55</f>
        <v>-3757.4900000000002</v>
      </c>
      <c r="AG48" s="87">
        <f>AF48/AF2</f>
        <v>-9.5154369540796327E-2</v>
      </c>
      <c r="AH48" s="80">
        <f>AH49+AH51+AH55</f>
        <v>-3757.4900000000002</v>
      </c>
      <c r="AI48" s="87">
        <f>AH48/AH2</f>
        <v>-4.4732023809523812E-2</v>
      </c>
      <c r="AJ48" s="80">
        <f>AJ49+AJ51+AJ55</f>
        <v>-3757.4900000000002</v>
      </c>
      <c r="AK48" s="87">
        <f>AJ48/AJ2</f>
        <v>-4.4732023809523812E-2</v>
      </c>
      <c r="AL48" s="80">
        <f>AL49+AL51+AL55</f>
        <v>-3757.4900000000002</v>
      </c>
      <c r="AM48" s="87">
        <f>AL48/AL2</f>
        <v>-4.4732023809523812E-2</v>
      </c>
      <c r="AN48" s="80">
        <f>AN49+AN51+AN55</f>
        <v>-3757.4900000000002</v>
      </c>
      <c r="AO48" s="87">
        <f>AN48/AN2</f>
        <v>-3.7954444444444443E-2</v>
      </c>
      <c r="AP48" s="80">
        <f>AP49+AP51+AP55</f>
        <v>-3757.4900000000002</v>
      </c>
      <c r="AQ48" s="87">
        <f>AP48/AP2</f>
        <v>-3.7954444444444443E-2</v>
      </c>
      <c r="AR48" s="80">
        <f>AR49+AR51+AR55</f>
        <v>-3757.4900000000002</v>
      </c>
      <c r="AS48" s="87">
        <f>AR48/AR2</f>
        <v>-3.7954444444444443E-2</v>
      </c>
      <c r="AT48" s="80">
        <f>AT49+AT51+AT55</f>
        <v>-3757.4900000000002</v>
      </c>
      <c r="AU48" s="87">
        <f>AT48/AT2</f>
        <v>-3.6129711538461541E-2</v>
      </c>
      <c r="AV48" s="80">
        <f>AV49+AV51+AV55</f>
        <v>-3757.4900000000002</v>
      </c>
      <c r="AW48" s="87">
        <f>AV48/AV2</f>
        <v>-3.6129711538461541E-2</v>
      </c>
      <c r="AX48" s="80">
        <f>AX49+AX51+AX55</f>
        <v>-3757.4900000000002</v>
      </c>
      <c r="AY48" s="87">
        <f>AX48/AX2</f>
        <v>-3.6129711538461541E-2</v>
      </c>
      <c r="AZ48" s="80">
        <f>AZ49+AZ51+AZ55</f>
        <v>-3757.4900000000002</v>
      </c>
      <c r="BA48" s="87">
        <f>AZ48/AZ2</f>
        <v>-3.6129711538461541E-2</v>
      </c>
    </row>
    <row r="49" spans="1:53" ht="15.75" customHeight="1" outlineLevel="1" x14ac:dyDescent="0.2">
      <c r="A49" s="71" t="s">
        <v>156</v>
      </c>
      <c r="B49" s="84">
        <f t="shared" si="0"/>
        <v>0</v>
      </c>
      <c r="C49" s="83">
        <f>B49/B2</f>
        <v>0</v>
      </c>
      <c r="D49" s="85">
        <v>0</v>
      </c>
      <c r="E49" s="72">
        <f>D49/D2</f>
        <v>0</v>
      </c>
      <c r="F49" s="85">
        <v>0</v>
      </c>
      <c r="G49" s="72">
        <f>F49/F2</f>
        <v>0</v>
      </c>
      <c r="H49" s="85">
        <v>0</v>
      </c>
      <c r="I49" s="72">
        <f>H49/H2</f>
        <v>0</v>
      </c>
      <c r="J49" s="85">
        <v>0</v>
      </c>
      <c r="K49" s="72">
        <f>J49/J2</f>
        <v>0</v>
      </c>
      <c r="L49" s="85">
        <v>0</v>
      </c>
      <c r="M49" s="72">
        <f>L49/L2</f>
        <v>0</v>
      </c>
      <c r="N49" s="85">
        <v>0</v>
      </c>
      <c r="O49" s="72">
        <f>N49/N2</f>
        <v>0</v>
      </c>
      <c r="P49" s="85">
        <v>0</v>
      </c>
      <c r="Q49" s="72">
        <f>P49/P2</f>
        <v>0</v>
      </c>
      <c r="R49" s="85">
        <v>0</v>
      </c>
      <c r="S49" s="72">
        <f>R49/R2</f>
        <v>0</v>
      </c>
      <c r="T49" s="85">
        <v>0</v>
      </c>
      <c r="U49" s="72">
        <f>T49/T2</f>
        <v>0</v>
      </c>
      <c r="V49" s="85">
        <v>0</v>
      </c>
      <c r="W49" s="72">
        <f>V49/V2</f>
        <v>0</v>
      </c>
      <c r="X49" s="85">
        <v>0</v>
      </c>
      <c r="Y49" s="72">
        <f>X49/X2</f>
        <v>0</v>
      </c>
      <c r="Z49" s="85">
        <v>0</v>
      </c>
      <c r="AA49" s="72">
        <f>Z49/Z2</f>
        <v>0</v>
      </c>
      <c r="AB49" s="84">
        <f t="shared" si="11"/>
        <v>0</v>
      </c>
      <c r="AC49" s="83">
        <f>AB49/AB2</f>
        <v>0</v>
      </c>
      <c r="AD49" s="76">
        <v>0</v>
      </c>
      <c r="AE49" s="72">
        <f>AD49/AD2</f>
        <v>0</v>
      </c>
      <c r="AF49" s="85">
        <f>AD49</f>
        <v>0</v>
      </c>
      <c r="AG49" s="72">
        <f>AF49/AF2</f>
        <v>0</v>
      </c>
      <c r="AH49" s="76">
        <f>AF49</f>
        <v>0</v>
      </c>
      <c r="AI49" s="72">
        <f>AH49/AH2</f>
        <v>0</v>
      </c>
      <c r="AJ49" s="76">
        <f>AH49</f>
        <v>0</v>
      </c>
      <c r="AK49" s="72">
        <f>AJ49/AJ2</f>
        <v>0</v>
      </c>
      <c r="AL49" s="76">
        <f>AJ49</f>
        <v>0</v>
      </c>
      <c r="AM49" s="72">
        <f>AL49/AL2</f>
        <v>0</v>
      </c>
      <c r="AN49" s="76">
        <f>AL49</f>
        <v>0</v>
      </c>
      <c r="AO49" s="72">
        <f>AN49/AN2</f>
        <v>0</v>
      </c>
      <c r="AP49" s="76">
        <f>AN49</f>
        <v>0</v>
      </c>
      <c r="AQ49" s="72">
        <f>AP49/AP2</f>
        <v>0</v>
      </c>
      <c r="AR49" s="76">
        <f>AP49</f>
        <v>0</v>
      </c>
      <c r="AS49" s="72">
        <f>AR49/AR2</f>
        <v>0</v>
      </c>
      <c r="AT49" s="76">
        <f>AR49</f>
        <v>0</v>
      </c>
      <c r="AU49" s="72">
        <f>AT49/AT2</f>
        <v>0</v>
      </c>
      <c r="AV49" s="76">
        <f>AT49</f>
        <v>0</v>
      </c>
      <c r="AW49" s="72">
        <f>AV49/AV2</f>
        <v>0</v>
      </c>
      <c r="AX49" s="76">
        <f>AV49</f>
        <v>0</v>
      </c>
      <c r="AY49" s="72">
        <f>AX49/AX2</f>
        <v>0</v>
      </c>
      <c r="AZ49" s="76">
        <f>AX49</f>
        <v>0</v>
      </c>
      <c r="BA49" s="72">
        <f>AZ49/AZ2</f>
        <v>0</v>
      </c>
    </row>
    <row r="50" spans="1:53" ht="15.75" customHeight="1" outlineLevel="1" x14ac:dyDescent="0.2">
      <c r="A50" s="71" t="s">
        <v>200</v>
      </c>
      <c r="B50" s="84"/>
      <c r="C50" s="83"/>
      <c r="D50" s="85"/>
      <c r="E50" s="72"/>
      <c r="F50" s="85"/>
      <c r="G50" s="72"/>
      <c r="H50" s="85"/>
      <c r="I50" s="72"/>
      <c r="J50" s="85"/>
      <c r="K50" s="72"/>
      <c r="L50" s="85"/>
      <c r="M50" s="72"/>
      <c r="N50" s="85"/>
      <c r="O50" s="72"/>
      <c r="P50" s="85"/>
      <c r="Q50" s="72"/>
      <c r="R50" s="85"/>
      <c r="S50" s="72"/>
      <c r="T50" s="85"/>
      <c r="U50" s="72"/>
      <c r="V50" s="85"/>
      <c r="W50" s="72"/>
      <c r="X50" s="85"/>
      <c r="Y50" s="72"/>
      <c r="Z50" s="85"/>
      <c r="AA50" s="72"/>
      <c r="AB50" s="84"/>
      <c r="AC50" s="83"/>
      <c r="AD50" s="76">
        <v>0</v>
      </c>
      <c r="AE50" s="72">
        <f>AD50/AD2</f>
        <v>0</v>
      </c>
      <c r="AF50" s="85">
        <f>AD50</f>
        <v>0</v>
      </c>
      <c r="AG50" s="72">
        <f>AF50/AF2</f>
        <v>0</v>
      </c>
      <c r="AH50" s="76">
        <v>0</v>
      </c>
      <c r="AI50" s="72">
        <f>AH50/AH2</f>
        <v>0</v>
      </c>
      <c r="AJ50" s="76">
        <v>0</v>
      </c>
      <c r="AK50" s="72">
        <f>AJ50/AJ2</f>
        <v>0</v>
      </c>
      <c r="AL50" s="76">
        <v>0</v>
      </c>
      <c r="AM50" s="72">
        <f>AL50/AL2</f>
        <v>0</v>
      </c>
      <c r="AN50" s="76">
        <v>0</v>
      </c>
      <c r="AO50" s="72">
        <f>AN50/AN2</f>
        <v>0</v>
      </c>
      <c r="AP50" s="76">
        <v>0</v>
      </c>
      <c r="AQ50" s="72">
        <f>AP50/AP2</f>
        <v>0</v>
      </c>
      <c r="AR50" s="76">
        <v>0</v>
      </c>
      <c r="AS50" s="72">
        <f>AR50/AR2</f>
        <v>0</v>
      </c>
      <c r="AT50" s="76">
        <v>0</v>
      </c>
      <c r="AU50" s="72">
        <f>AT50/AT2</f>
        <v>0</v>
      </c>
      <c r="AV50" s="76">
        <v>0</v>
      </c>
      <c r="AW50" s="72">
        <f>AV50/AV2</f>
        <v>0</v>
      </c>
      <c r="AX50" s="76">
        <v>0</v>
      </c>
      <c r="AY50" s="72">
        <f>AX50/AX2</f>
        <v>0</v>
      </c>
      <c r="AZ50" s="76">
        <v>0</v>
      </c>
      <c r="BA50" s="72">
        <f>AZ50/AZ2</f>
        <v>0</v>
      </c>
    </row>
    <row r="51" spans="1:53" ht="15.75" customHeight="1" outlineLevel="1" x14ac:dyDescent="0.2">
      <c r="A51" s="71" t="s">
        <v>63</v>
      </c>
      <c r="B51" s="84">
        <f>SUM(B52:B54)</f>
        <v>-88203.65</v>
      </c>
      <c r="C51" s="83">
        <f>B51/B2</f>
        <v>-3.9265289755229735E-2</v>
      </c>
      <c r="D51" s="74">
        <f>SUM(D52:D54)</f>
        <v>0</v>
      </c>
      <c r="E51" s="72">
        <f>D51/D2</f>
        <v>0</v>
      </c>
      <c r="F51" s="74">
        <f>SUM(F52:F54)</f>
        <v>0</v>
      </c>
      <c r="G51" s="72">
        <f>F51/F2</f>
        <v>0</v>
      </c>
      <c r="H51" s="74">
        <f>SUM(H52:H54)</f>
        <v>0</v>
      </c>
      <c r="I51" s="72">
        <f>H51/H2</f>
        <v>0</v>
      </c>
      <c r="J51" s="74">
        <f>SUM(J52:J54)</f>
        <v>0</v>
      </c>
      <c r="K51" s="72">
        <f>J51/J2</f>
        <v>0</v>
      </c>
      <c r="L51" s="74">
        <f>SUM(L52:L54)</f>
        <v>0</v>
      </c>
      <c r="M51" s="72">
        <f>L51/L2</f>
        <v>0</v>
      </c>
      <c r="N51" s="74">
        <f>SUM(N52:N54)</f>
        <v>-10624</v>
      </c>
      <c r="O51" s="72">
        <f>N51/N2</f>
        <v>-6.3048652800908503E-2</v>
      </c>
      <c r="P51" s="74">
        <f>SUM(P52:P54)</f>
        <v>-12744.46</v>
      </c>
      <c r="Q51" s="72">
        <f>P51/P2</f>
        <v>-6.1819196049612668E-2</v>
      </c>
      <c r="R51" s="74">
        <f>SUM(R52:R54)</f>
        <v>-12744.46</v>
      </c>
      <c r="S51" s="72">
        <f>R51/R2</f>
        <v>-6.3721210367302716E-2</v>
      </c>
      <c r="T51" s="74">
        <f>SUM(T52:T54)</f>
        <v>-12744.46</v>
      </c>
      <c r="U51" s="72">
        <f>T51/T2</f>
        <v>-6.1172272642619749E-2</v>
      </c>
      <c r="V51" s="74">
        <f>SUM(V52:V54)</f>
        <v>-13857.35</v>
      </c>
      <c r="W51" s="72">
        <f>V51/V2</f>
        <v>-5.4494018884883991E-2</v>
      </c>
      <c r="X51" s="74">
        <f>SUM(X52:X54)</f>
        <v>-12744.46</v>
      </c>
      <c r="Y51" s="72">
        <f>X51/X2</f>
        <v>-6.8853124686649628E-2</v>
      </c>
      <c r="Z51" s="74">
        <f>SUM(Z52:Z54)</f>
        <v>-12744.46</v>
      </c>
      <c r="AA51" s="72">
        <f>Z51/Z2</f>
        <v>-8.0302330132739783E-2</v>
      </c>
      <c r="AB51" s="84">
        <f t="shared" si="11"/>
        <v>-46527.14</v>
      </c>
      <c r="AC51" s="83">
        <f>AB51/AB2</f>
        <v>-4.3741848490339165E-2</v>
      </c>
      <c r="AD51" s="74">
        <f>SUM(AD52:AD54)</f>
        <v>-5194.75</v>
      </c>
      <c r="AE51" s="72">
        <f>AD51/AD2</f>
        <v>-8.7767969181231573E-2</v>
      </c>
      <c r="AF51" s="90">
        <f>SUM(AF52:AF54)</f>
        <v>-3757.4900000000002</v>
      </c>
      <c r="AG51" s="72">
        <f>AF51/AF2</f>
        <v>-9.5154369540796327E-2</v>
      </c>
      <c r="AH51" s="74">
        <f>SUM(AH52:AH54)</f>
        <v>-3757.4900000000002</v>
      </c>
      <c r="AI51" s="72">
        <f>AH51/AH2</f>
        <v>-4.4732023809523812E-2</v>
      </c>
      <c r="AJ51" s="74">
        <f>SUM(AJ52:AJ54)</f>
        <v>-3757.4900000000002</v>
      </c>
      <c r="AK51" s="72">
        <f>AJ51/AJ2</f>
        <v>-4.4732023809523812E-2</v>
      </c>
      <c r="AL51" s="74">
        <f>SUM(AL52:AL54)</f>
        <v>-3757.4900000000002</v>
      </c>
      <c r="AM51" s="72">
        <f>AL51/AL2</f>
        <v>-4.4732023809523812E-2</v>
      </c>
      <c r="AN51" s="74">
        <f>SUM(AN52:AN54)</f>
        <v>-3757.4900000000002</v>
      </c>
      <c r="AO51" s="72">
        <f>AN51/AN2</f>
        <v>-3.7954444444444443E-2</v>
      </c>
      <c r="AP51" s="74">
        <f>SUM(AP52:AP54)</f>
        <v>-3757.4900000000002</v>
      </c>
      <c r="AQ51" s="72">
        <f>AP51/AP2</f>
        <v>-3.7954444444444443E-2</v>
      </c>
      <c r="AR51" s="74">
        <f>SUM(AR52:AR54)</f>
        <v>-3757.4900000000002</v>
      </c>
      <c r="AS51" s="72">
        <f>AR51/AR2</f>
        <v>-3.7954444444444443E-2</v>
      </c>
      <c r="AT51" s="74">
        <f>SUM(AT52:AT54)</f>
        <v>-3757.4900000000002</v>
      </c>
      <c r="AU51" s="72">
        <f>AT51/AT2</f>
        <v>-3.6129711538461541E-2</v>
      </c>
      <c r="AV51" s="74">
        <f>SUM(AV52:AV54)</f>
        <v>-3757.4900000000002</v>
      </c>
      <c r="AW51" s="72">
        <f>AV51/AV2</f>
        <v>-3.6129711538461541E-2</v>
      </c>
      <c r="AX51" s="74">
        <f>SUM(AX52:AX54)</f>
        <v>-3757.4900000000002</v>
      </c>
      <c r="AY51" s="72">
        <f>AX51/AX2</f>
        <v>-3.6129711538461541E-2</v>
      </c>
      <c r="AZ51" s="74">
        <f>SUM(AZ52:AZ54)</f>
        <v>-3757.4900000000002</v>
      </c>
      <c r="BA51" s="72">
        <f>AZ51/AZ2</f>
        <v>-3.6129711538461541E-2</v>
      </c>
    </row>
    <row r="52" spans="1:53" ht="15.75" customHeight="1" outlineLevel="1" x14ac:dyDescent="0.2">
      <c r="A52" s="77" t="s">
        <v>189</v>
      </c>
      <c r="B52" s="84">
        <f t="shared" si="0"/>
        <v>-12722.759999999998</v>
      </c>
      <c r="C52" s="83">
        <f>B52/B2</f>
        <v>-5.6637435966226633E-3</v>
      </c>
      <c r="D52" s="76">
        <v>0</v>
      </c>
      <c r="E52" s="73">
        <f>D52/D2</f>
        <v>0</v>
      </c>
      <c r="F52" s="76">
        <v>0</v>
      </c>
      <c r="G52" s="73">
        <f>F52/F2</f>
        <v>0</v>
      </c>
      <c r="H52" s="76">
        <v>0</v>
      </c>
      <c r="I52" s="73">
        <f>H52/H2</f>
        <v>0</v>
      </c>
      <c r="J52" s="76">
        <v>0</v>
      </c>
      <c r="K52" s="73">
        <f>J52/J2</f>
        <v>0</v>
      </c>
      <c r="L52" s="76">
        <v>0</v>
      </c>
      <c r="M52" s="73">
        <f>L52/L2</f>
        <v>0</v>
      </c>
      <c r="N52" s="76">
        <v>0</v>
      </c>
      <c r="O52" s="73">
        <f>N52/N2</f>
        <v>0</v>
      </c>
      <c r="P52" s="76">
        <v>-2120.46</v>
      </c>
      <c r="Q52" s="73">
        <f>P52/P2</f>
        <v>-1.0285656077649559E-2</v>
      </c>
      <c r="R52" s="76">
        <v>-2120.46</v>
      </c>
      <c r="S52" s="73">
        <f>R52/R2</f>
        <v>-1.0602118703770164E-2</v>
      </c>
      <c r="T52" s="76">
        <v>-2120.46</v>
      </c>
      <c r="U52" s="73">
        <f>T52/T2</f>
        <v>-1.0178019095965579E-2</v>
      </c>
      <c r="V52" s="76">
        <v>-2120.46</v>
      </c>
      <c r="W52" s="73">
        <f>V52/V2</f>
        <v>-8.3387074213064627E-3</v>
      </c>
      <c r="X52" s="76">
        <v>-2120.46</v>
      </c>
      <c r="Y52" s="73">
        <f>X52/X2</f>
        <v>-1.145598140470864E-2</v>
      </c>
      <c r="Z52" s="76">
        <v>-2120.46</v>
      </c>
      <c r="AA52" s="73">
        <f>Z52/Z2</f>
        <v>-1.3360933217513291E-2</v>
      </c>
      <c r="AB52" s="84">
        <f t="shared" si="11"/>
        <v>-25445.519999999993</v>
      </c>
      <c r="AC52" s="83">
        <f>AB52/AB2</f>
        <v>-2.3922254421782529E-2</v>
      </c>
      <c r="AD52" s="76">
        <v>-2120.46</v>
      </c>
      <c r="AE52" s="73">
        <f>AD52/AD2</f>
        <v>-3.5826260730551868E-2</v>
      </c>
      <c r="AF52" s="85">
        <f>AD52</f>
        <v>-2120.46</v>
      </c>
      <c r="AG52" s="73">
        <f>AF52/AF2</f>
        <v>-5.3698355667340956E-2</v>
      </c>
      <c r="AH52" s="76">
        <f>AF52</f>
        <v>-2120.46</v>
      </c>
      <c r="AI52" s="73">
        <f>AH52/AH2</f>
        <v>-2.5243571428571428E-2</v>
      </c>
      <c r="AJ52" s="76">
        <f>AH52</f>
        <v>-2120.46</v>
      </c>
      <c r="AK52" s="73">
        <f>AJ52/AJ2</f>
        <v>-2.5243571428571428E-2</v>
      </c>
      <c r="AL52" s="76">
        <f>AJ52</f>
        <v>-2120.46</v>
      </c>
      <c r="AM52" s="73">
        <f>AL52/AL2</f>
        <v>-2.5243571428571428E-2</v>
      </c>
      <c r="AN52" s="76">
        <f>AL52</f>
        <v>-2120.46</v>
      </c>
      <c r="AO52" s="73">
        <f>AN52/AN2</f>
        <v>-2.1418787878787877E-2</v>
      </c>
      <c r="AP52" s="76">
        <f>AN52</f>
        <v>-2120.46</v>
      </c>
      <c r="AQ52" s="73">
        <f>AP52/AP2</f>
        <v>-2.1418787878787877E-2</v>
      </c>
      <c r="AR52" s="76">
        <f>AP52</f>
        <v>-2120.46</v>
      </c>
      <c r="AS52" s="73">
        <f>AR52/AR2</f>
        <v>-2.1418787878787877E-2</v>
      </c>
      <c r="AT52" s="76">
        <f>AR52</f>
        <v>-2120.46</v>
      </c>
      <c r="AU52" s="73">
        <f>AT52/AT2</f>
        <v>-2.0389038461538462E-2</v>
      </c>
      <c r="AV52" s="76">
        <f>AT52</f>
        <v>-2120.46</v>
      </c>
      <c r="AW52" s="73">
        <f>AV52/AV2</f>
        <v>-2.0389038461538462E-2</v>
      </c>
      <c r="AX52" s="76">
        <f>AV52</f>
        <v>-2120.46</v>
      </c>
      <c r="AY52" s="73">
        <f>AX52/AX2</f>
        <v>-2.0389038461538462E-2</v>
      </c>
      <c r="AZ52" s="76">
        <f>AX52</f>
        <v>-2120.46</v>
      </c>
      <c r="BA52" s="73">
        <f>AZ52/AZ2</f>
        <v>-2.0389038461538462E-2</v>
      </c>
    </row>
    <row r="53" spans="1:53" ht="15.75" customHeight="1" outlineLevel="1" x14ac:dyDescent="0.2">
      <c r="A53" s="77" t="s">
        <v>190</v>
      </c>
      <c r="B53" s="84">
        <f t="shared" si="0"/>
        <v>-1112.8900000000001</v>
      </c>
      <c r="C53" s="83">
        <f>B53/B2</f>
        <v>-4.9542108876103911E-4</v>
      </c>
      <c r="D53" s="76">
        <v>0</v>
      </c>
      <c r="E53" s="73">
        <f>D53/D2</f>
        <v>0</v>
      </c>
      <c r="F53" s="76">
        <v>0</v>
      </c>
      <c r="G53" s="73">
        <f>F53/F2</f>
        <v>0</v>
      </c>
      <c r="H53" s="76">
        <v>0</v>
      </c>
      <c r="I53" s="73">
        <f>H53/H2</f>
        <v>0</v>
      </c>
      <c r="J53" s="76">
        <v>0</v>
      </c>
      <c r="K53" s="73">
        <f>J53/J2</f>
        <v>0</v>
      </c>
      <c r="L53" s="76">
        <v>0</v>
      </c>
      <c r="M53" s="73">
        <f>L53/L2</f>
        <v>0</v>
      </c>
      <c r="N53" s="76">
        <v>0</v>
      </c>
      <c r="O53" s="73">
        <f>N53/N2</f>
        <v>0</v>
      </c>
      <c r="P53" s="76">
        <v>0</v>
      </c>
      <c r="Q53" s="73">
        <f>P53/P2</f>
        <v>0</v>
      </c>
      <c r="R53" s="76">
        <v>0</v>
      </c>
      <c r="S53" s="73">
        <f>R53/R2</f>
        <v>0</v>
      </c>
      <c r="T53" s="76">
        <v>0</v>
      </c>
      <c r="U53" s="73">
        <f>T53/T2</f>
        <v>0</v>
      </c>
      <c r="V53" s="76">
        <v>-1112.8900000000001</v>
      </c>
      <c r="W53" s="73">
        <f>V53/V2</f>
        <v>-4.3764391226892982E-3</v>
      </c>
      <c r="X53" s="76">
        <v>0</v>
      </c>
      <c r="Y53" s="73">
        <f>X53/X2</f>
        <v>0</v>
      </c>
      <c r="Z53" s="76">
        <v>0</v>
      </c>
      <c r="AA53" s="73">
        <f>Z53/Z2</f>
        <v>0</v>
      </c>
      <c r="AB53" s="84">
        <f t="shared" si="11"/>
        <v>-4620.1499999999996</v>
      </c>
      <c r="AC53" s="83">
        <f>AB53/AB2</f>
        <v>-4.3435702538913955E-3</v>
      </c>
      <c r="AD53" s="76">
        <v>-15</v>
      </c>
      <c r="AE53" s="73">
        <f>AD53/AD2</f>
        <v>-2.5343270373328334E-4</v>
      </c>
      <c r="AF53" s="76">
        <v>-418.65</v>
      </c>
      <c r="AG53" s="73">
        <f>AF53/AF2</f>
        <v>-1.060185837041599E-2</v>
      </c>
      <c r="AH53" s="76">
        <f>AF53</f>
        <v>-418.65</v>
      </c>
      <c r="AI53" s="73">
        <f>AH53/AH2</f>
        <v>-4.9839285714285714E-3</v>
      </c>
      <c r="AJ53" s="76">
        <f>AH53</f>
        <v>-418.65</v>
      </c>
      <c r="AK53" s="73">
        <f>AJ53/AJ2</f>
        <v>-4.9839285714285714E-3</v>
      </c>
      <c r="AL53" s="76">
        <f>AJ53</f>
        <v>-418.65</v>
      </c>
      <c r="AM53" s="73">
        <f>AL53/AL2</f>
        <v>-4.9839285714285714E-3</v>
      </c>
      <c r="AN53" s="76">
        <f>AL53</f>
        <v>-418.65</v>
      </c>
      <c r="AO53" s="73">
        <f>AN53/AN2</f>
        <v>-4.2287878787878787E-3</v>
      </c>
      <c r="AP53" s="76">
        <f>AN53</f>
        <v>-418.65</v>
      </c>
      <c r="AQ53" s="73">
        <f>AP53/AP2</f>
        <v>-4.2287878787878787E-3</v>
      </c>
      <c r="AR53" s="76">
        <f>AP53</f>
        <v>-418.65</v>
      </c>
      <c r="AS53" s="73">
        <f>AR53/AR2</f>
        <v>-4.2287878787878787E-3</v>
      </c>
      <c r="AT53" s="76">
        <f>AR53</f>
        <v>-418.65</v>
      </c>
      <c r="AU53" s="73">
        <f>AT53/AT2</f>
        <v>-4.025480769230769E-3</v>
      </c>
      <c r="AV53" s="76">
        <f>AT53</f>
        <v>-418.65</v>
      </c>
      <c r="AW53" s="73">
        <f>AV53/AV2</f>
        <v>-4.025480769230769E-3</v>
      </c>
      <c r="AX53" s="76">
        <f>AV53</f>
        <v>-418.65</v>
      </c>
      <c r="AY53" s="73">
        <f>AX53/AX2</f>
        <v>-4.025480769230769E-3</v>
      </c>
      <c r="AZ53" s="76">
        <f>AX53</f>
        <v>-418.65</v>
      </c>
      <c r="BA53" s="73">
        <f>AZ53/AZ2</f>
        <v>-4.025480769230769E-3</v>
      </c>
    </row>
    <row r="54" spans="1:53" ht="15.75" customHeight="1" outlineLevel="1" x14ac:dyDescent="0.2">
      <c r="A54" s="77" t="s">
        <v>191</v>
      </c>
      <c r="B54" s="84">
        <f t="shared" si="0"/>
        <v>-74368</v>
      </c>
      <c r="C54" s="83">
        <f>B54/B2</f>
        <v>-3.3106125069846032E-2</v>
      </c>
      <c r="D54" s="76">
        <v>0</v>
      </c>
      <c r="E54" s="73">
        <f>D54/D2</f>
        <v>0</v>
      </c>
      <c r="F54" s="76">
        <v>0</v>
      </c>
      <c r="G54" s="73">
        <f>F54/F2</f>
        <v>0</v>
      </c>
      <c r="H54" s="76">
        <v>0</v>
      </c>
      <c r="I54" s="73">
        <f>H54/H2</f>
        <v>0</v>
      </c>
      <c r="J54" s="76">
        <v>0</v>
      </c>
      <c r="K54" s="73">
        <f>J54/J2</f>
        <v>0</v>
      </c>
      <c r="L54" s="76">
        <v>0</v>
      </c>
      <c r="M54" s="73">
        <f>L54/L2</f>
        <v>0</v>
      </c>
      <c r="N54" s="76">
        <v>-10624</v>
      </c>
      <c r="O54" s="73">
        <f>N54/N2</f>
        <v>-6.3048652800908503E-2</v>
      </c>
      <c r="P54" s="76">
        <v>-10624</v>
      </c>
      <c r="Q54" s="73">
        <f>P54/P2</f>
        <v>-5.1533539971963117E-2</v>
      </c>
      <c r="R54" s="76">
        <v>-10624</v>
      </c>
      <c r="S54" s="73">
        <f>R54/R2</f>
        <v>-5.3119091663532549E-2</v>
      </c>
      <c r="T54" s="76">
        <v>-10624</v>
      </c>
      <c r="U54" s="73">
        <f>T54/T2</f>
        <v>-5.099425354665417E-2</v>
      </c>
      <c r="V54" s="76">
        <v>-10624</v>
      </c>
      <c r="W54" s="73">
        <f>V54/V2</f>
        <v>-4.1778872340888229E-2</v>
      </c>
      <c r="X54" s="76">
        <v>-10624</v>
      </c>
      <c r="Y54" s="73">
        <f>X54/X2</f>
        <v>-5.7397143281940989E-2</v>
      </c>
      <c r="Z54" s="76">
        <v>-10624</v>
      </c>
      <c r="AA54" s="73">
        <f>Z54/Z2</f>
        <v>-6.6941396915226506E-2</v>
      </c>
      <c r="AB54" s="84">
        <f t="shared" si="11"/>
        <v>-16461.470000000005</v>
      </c>
      <c r="AC54" s="83">
        <f>AB54/AB2</f>
        <v>-1.5476023814665242E-2</v>
      </c>
      <c r="AD54" s="76">
        <f>-8.45-91.22-24-48-30-9-4.5-12-12-13.5-6-9-30-4.5-6-18+18-6-4.5-4.5-6-47-24-4.5-12-12-13.5-99.66-12-18-4.5-42-9-24-4.5-30-9-1437.89-926.57</f>
        <v>-3059.2900000000004</v>
      </c>
      <c r="AE54" s="73">
        <f>AD54/AD2</f>
        <v>-5.1688275746946434E-2</v>
      </c>
      <c r="AF54" s="76">
        <f>-12-8.45-57.74-905.19-18-4.5-18-18-13.5-4.5-9-12-4.5-36-22.5-8.5-48-4.5-13.5</f>
        <v>-1218.3800000000001</v>
      </c>
      <c r="AG54" s="73">
        <f>AF54/AF2</f>
        <v>-3.0854155503039379E-2</v>
      </c>
      <c r="AH54" s="76">
        <f>AF54</f>
        <v>-1218.3800000000001</v>
      </c>
      <c r="AI54" s="73">
        <f>AH54/AH2</f>
        <v>-1.4504523809523811E-2</v>
      </c>
      <c r="AJ54" s="76">
        <f>AH54</f>
        <v>-1218.3800000000001</v>
      </c>
      <c r="AK54" s="73">
        <f>AJ54/AJ2</f>
        <v>-1.4504523809523811E-2</v>
      </c>
      <c r="AL54" s="76">
        <f>AJ54</f>
        <v>-1218.3800000000001</v>
      </c>
      <c r="AM54" s="73">
        <f>AL54/AL2</f>
        <v>-1.4504523809523811E-2</v>
      </c>
      <c r="AN54" s="76">
        <f>AL54</f>
        <v>-1218.3800000000001</v>
      </c>
      <c r="AO54" s="73">
        <f>AN54/AN2</f>
        <v>-1.2306868686868687E-2</v>
      </c>
      <c r="AP54" s="76">
        <f>AN54</f>
        <v>-1218.3800000000001</v>
      </c>
      <c r="AQ54" s="73">
        <f>AP54/AP2</f>
        <v>-1.2306868686868687E-2</v>
      </c>
      <c r="AR54" s="76">
        <f>AP54</f>
        <v>-1218.3800000000001</v>
      </c>
      <c r="AS54" s="73">
        <f>AR54/AR2</f>
        <v>-1.2306868686868687E-2</v>
      </c>
      <c r="AT54" s="76">
        <f>AR54</f>
        <v>-1218.3800000000001</v>
      </c>
      <c r="AU54" s="73">
        <f>AT54/AT2</f>
        <v>-1.1715192307692308E-2</v>
      </c>
      <c r="AV54" s="76">
        <f>AT54</f>
        <v>-1218.3800000000001</v>
      </c>
      <c r="AW54" s="73">
        <f>AV54/AV2</f>
        <v>-1.1715192307692308E-2</v>
      </c>
      <c r="AX54" s="76">
        <f>AV54</f>
        <v>-1218.3800000000001</v>
      </c>
      <c r="AY54" s="73">
        <f>AX54/AX2</f>
        <v>-1.1715192307692308E-2</v>
      </c>
      <c r="AZ54" s="76">
        <f>AX54</f>
        <v>-1218.3800000000001</v>
      </c>
      <c r="BA54" s="73">
        <f>AZ54/AZ2</f>
        <v>-1.1715192307692308E-2</v>
      </c>
    </row>
    <row r="55" spans="1:53" ht="15.75" customHeight="1" outlineLevel="1" x14ac:dyDescent="0.2">
      <c r="A55" s="71" t="s">
        <v>168</v>
      </c>
      <c r="B55" s="84">
        <f t="shared" si="0"/>
        <v>-3733.02</v>
      </c>
      <c r="C55" s="83">
        <f>B55/B2</f>
        <v>-1.6618145843405314E-3</v>
      </c>
      <c r="D55" s="76">
        <v>0</v>
      </c>
      <c r="E55" s="73">
        <f>D55/D2</f>
        <v>0</v>
      </c>
      <c r="F55" s="76">
        <v>0</v>
      </c>
      <c r="G55" s="73">
        <f>F55/F2</f>
        <v>0</v>
      </c>
      <c r="H55" s="76">
        <v>0</v>
      </c>
      <c r="I55" s="73">
        <f>H55/H2</f>
        <v>0</v>
      </c>
      <c r="J55" s="76">
        <v>0</v>
      </c>
      <c r="K55" s="73">
        <f>J55/J2</f>
        <v>0</v>
      </c>
      <c r="L55" s="76">
        <v>0</v>
      </c>
      <c r="M55" s="73">
        <f>L55/L2</f>
        <v>0</v>
      </c>
      <c r="N55" s="76">
        <v>0</v>
      </c>
      <c r="O55" s="73">
        <f>N55/N2</f>
        <v>0</v>
      </c>
      <c r="P55" s="76">
        <v>-966.51</v>
      </c>
      <c r="Q55" s="73">
        <f>P55/P2</f>
        <v>-4.6882230533040348E-3</v>
      </c>
      <c r="R55" s="76">
        <v>-966.51</v>
      </c>
      <c r="S55" s="73">
        <f>R55/R2</f>
        <v>-4.8324673648080614E-3</v>
      </c>
      <c r="T55" s="76">
        <v>0</v>
      </c>
      <c r="U55" s="73">
        <f>T55/T2</f>
        <v>0</v>
      </c>
      <c r="V55" s="76">
        <v>0</v>
      </c>
      <c r="W55" s="73">
        <f>V55/V2</f>
        <v>0</v>
      </c>
      <c r="X55" s="76">
        <v>-1800</v>
      </c>
      <c r="Y55" s="73">
        <f>X55/X2</f>
        <v>-9.7246665952083755E-3</v>
      </c>
      <c r="Z55" s="76">
        <v>0</v>
      </c>
      <c r="AA55" s="73">
        <f>Z55/Z2</f>
        <v>0</v>
      </c>
      <c r="AB55" s="84">
        <f t="shared" si="11"/>
        <v>0</v>
      </c>
      <c r="AC55" s="83">
        <f>AB55/AB2</f>
        <v>0</v>
      </c>
      <c r="AD55" s="76">
        <v>0</v>
      </c>
      <c r="AE55" s="73">
        <f>AD55/AD2</f>
        <v>0</v>
      </c>
      <c r="AF55" s="85">
        <f>AD55</f>
        <v>0</v>
      </c>
      <c r="AG55" s="73">
        <f>AF55/AF2</f>
        <v>0</v>
      </c>
      <c r="AH55" s="76">
        <f>AF55</f>
        <v>0</v>
      </c>
      <c r="AI55" s="73">
        <f>AH55/AH2</f>
        <v>0</v>
      </c>
      <c r="AJ55" s="76">
        <f>AH55</f>
        <v>0</v>
      </c>
      <c r="AK55" s="73">
        <f>AJ55/AJ2</f>
        <v>0</v>
      </c>
      <c r="AL55" s="76">
        <f>AJ55</f>
        <v>0</v>
      </c>
      <c r="AM55" s="73">
        <f>AL55/AL2</f>
        <v>0</v>
      </c>
      <c r="AN55" s="76">
        <f>AL55</f>
        <v>0</v>
      </c>
      <c r="AO55" s="73">
        <f>AN55/AN2</f>
        <v>0</v>
      </c>
      <c r="AP55" s="76">
        <f>AN55</f>
        <v>0</v>
      </c>
      <c r="AQ55" s="73">
        <f>AP55/AP2</f>
        <v>0</v>
      </c>
      <c r="AR55" s="76">
        <f>AP55</f>
        <v>0</v>
      </c>
      <c r="AS55" s="73">
        <f>AR55/AR2</f>
        <v>0</v>
      </c>
      <c r="AT55" s="76">
        <f>AR55</f>
        <v>0</v>
      </c>
      <c r="AU55" s="73">
        <f>AT55/AT2</f>
        <v>0</v>
      </c>
      <c r="AV55" s="76">
        <f>AT55</f>
        <v>0</v>
      </c>
      <c r="AW55" s="73">
        <f>AV55/AV2</f>
        <v>0</v>
      </c>
      <c r="AX55" s="76">
        <f>AV55</f>
        <v>0</v>
      </c>
      <c r="AY55" s="73">
        <f>AX55/AX2</f>
        <v>0</v>
      </c>
      <c r="AZ55" s="76">
        <f>AX55</f>
        <v>0</v>
      </c>
      <c r="BA55" s="73">
        <f>AZ55/AZ2</f>
        <v>0</v>
      </c>
    </row>
    <row r="56" spans="1:53" s="79" customFormat="1" ht="15.75" customHeight="1" x14ac:dyDescent="0.2">
      <c r="A56" s="86" t="s">
        <v>198</v>
      </c>
      <c r="B56" s="80">
        <f t="shared" si="0"/>
        <v>-183497.02139999988</v>
      </c>
      <c r="C56" s="81">
        <f>B56/B2</f>
        <v>-8.1686684332140297E-2</v>
      </c>
      <c r="D56" s="80">
        <f>D47+D48</f>
        <v>-1606.5227999999988</v>
      </c>
      <c r="E56" s="87">
        <f>D56/D2</f>
        <v>-8.6603765498767752E-3</v>
      </c>
      <c r="F56" s="80">
        <f>F47+F48</f>
        <v>-84161.593199999988</v>
      </c>
      <c r="G56" s="87">
        <f>F56/F2</f>
        <v>-0.65113307233830786</v>
      </c>
      <c r="H56" s="80">
        <f>H47+H48</f>
        <v>6015.1100000000079</v>
      </c>
      <c r="I56" s="87">
        <f>H56/H2</f>
        <v>2.8478071173612677E-2</v>
      </c>
      <c r="J56" s="80">
        <f>J47+J48</f>
        <v>-129319.54119999998</v>
      </c>
      <c r="K56" s="87">
        <f>J56/J2</f>
        <v>-0.98052590100353354</v>
      </c>
      <c r="L56" s="80">
        <f>L47+L48</f>
        <v>30683.298800000004</v>
      </c>
      <c r="M56" s="87">
        <f>L56/L2</f>
        <v>0.14794824547568375</v>
      </c>
      <c r="N56" s="80">
        <f>N47+N48</f>
        <v>11440.050000000007</v>
      </c>
      <c r="O56" s="87">
        <f>N56/N2</f>
        <v>6.7891541836881938E-2</v>
      </c>
      <c r="P56" s="80">
        <f>P47+P48</f>
        <v>-2910.4300000000203</v>
      </c>
      <c r="Q56" s="87">
        <f>P56/P2</f>
        <v>-1.4117541485372897E-2</v>
      </c>
      <c r="R56" s="80">
        <f>R47+R48</f>
        <v>6907.7400000000289</v>
      </c>
      <c r="S56" s="87">
        <f>R56/R2</f>
        <v>3.4538109398329429E-2</v>
      </c>
      <c r="T56" s="80">
        <f>T47+T48</f>
        <v>-28334.589999999989</v>
      </c>
      <c r="U56" s="87">
        <f>T56/T2</f>
        <v>-0.13600350777489564</v>
      </c>
      <c r="V56" s="80">
        <f>V47+V48</f>
        <v>-28227.652999999998</v>
      </c>
      <c r="W56" s="87">
        <f>V56/V2</f>
        <v>-0.11100522507246711</v>
      </c>
      <c r="X56" s="80">
        <f>X47+X48</f>
        <v>24240.910000000003</v>
      </c>
      <c r="Y56" s="87">
        <f>X56/X2</f>
        <v>0.1309637598413626</v>
      </c>
      <c r="Z56" s="80">
        <f>Z47+Z48</f>
        <v>11776.200000000012</v>
      </c>
      <c r="AA56" s="87">
        <f>Z56/Z2</f>
        <v>7.4201362796789447E-2</v>
      </c>
      <c r="AB56" s="80">
        <f t="shared" si="11"/>
        <v>-20858.819999999963</v>
      </c>
      <c r="AC56" s="81">
        <f>AB56/AB2</f>
        <v>-1.9610131723704807E-2</v>
      </c>
      <c r="AD56" s="80">
        <f>AD47+AD48</f>
        <v>-28555.179999999993</v>
      </c>
      <c r="AE56" s="87">
        <f>AD56/AD2</f>
        <v>-0.48245443153270506</v>
      </c>
      <c r="AF56" s="90">
        <f>AF47+AF48</f>
        <v>-68648.839999999982</v>
      </c>
      <c r="AG56" s="87">
        <f>AF56/AF2</f>
        <v>-1.7384576113062173</v>
      </c>
      <c r="AH56" s="80">
        <f>AH47+AH48</f>
        <v>-1765.7800000000011</v>
      </c>
      <c r="AI56" s="87">
        <f>AH56/AH2</f>
        <v>-2.1021190476190488E-2</v>
      </c>
      <c r="AJ56" s="80">
        <f>AJ47+AJ48</f>
        <v>-2965.7800000000011</v>
      </c>
      <c r="AK56" s="87">
        <f>AJ56/AJ2</f>
        <v>-3.5306904761904775E-2</v>
      </c>
      <c r="AL56" s="80">
        <f>AL47+AL48</f>
        <v>-2608.7800000000011</v>
      </c>
      <c r="AM56" s="87">
        <f>AL56/AL2</f>
        <v>-3.1056904761904775E-2</v>
      </c>
      <c r="AN56" s="80">
        <f>AN47+AN48</f>
        <v>11786.22</v>
      </c>
      <c r="AO56" s="87">
        <f>AN56/AN2</f>
        <v>0.11905272727272727</v>
      </c>
      <c r="AP56" s="80">
        <f>AP47+AP48</f>
        <v>11786.22</v>
      </c>
      <c r="AQ56" s="87">
        <f>AP56/AP2</f>
        <v>0.11905272727272727</v>
      </c>
      <c r="AR56" s="80">
        <f>AR47+AR48</f>
        <v>10376.219999999999</v>
      </c>
      <c r="AS56" s="87">
        <f>AR56/AR2</f>
        <v>0.10481030303030302</v>
      </c>
      <c r="AT56" s="80">
        <f>AT47+AT48</f>
        <v>13684.22</v>
      </c>
      <c r="AU56" s="87">
        <f>AT56/AT2</f>
        <v>0.13157903846153846</v>
      </c>
      <c r="AV56" s="80">
        <f>AV47+AV48</f>
        <v>13684.22</v>
      </c>
      <c r="AW56" s="87">
        <f>AV56/AV2</f>
        <v>0.13157903846153846</v>
      </c>
      <c r="AX56" s="80">
        <f>AX47+AX48</f>
        <v>13684.22</v>
      </c>
      <c r="AY56" s="87">
        <f>AX56/AX2</f>
        <v>0.13157903846153846</v>
      </c>
      <c r="AZ56" s="80">
        <f>AZ47+AZ48</f>
        <v>8684.2199999999993</v>
      </c>
      <c r="BA56" s="87">
        <f>AZ56/AZ2</f>
        <v>8.3502115384615383E-2</v>
      </c>
    </row>
    <row r="57" spans="1:53" ht="15.75" customHeigh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8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8"/>
      <c r="AU57" s="67"/>
      <c r="AV57" s="67"/>
      <c r="AW57" s="67"/>
      <c r="AX57" s="67"/>
      <c r="AY57" s="67"/>
      <c r="AZ57" s="67"/>
      <c r="BA57" s="67"/>
    </row>
    <row r="58" spans="1:53" ht="15.75" customHeight="1" x14ac:dyDescent="0.2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8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8"/>
      <c r="AU58" s="67"/>
      <c r="AV58" s="67"/>
      <c r="AW58" s="67"/>
      <c r="AX58" s="67"/>
      <c r="AY58" s="67"/>
      <c r="AZ58" s="67"/>
      <c r="BA58" s="67"/>
    </row>
    <row r="63" spans="1:53" ht="15.75" customHeight="1" x14ac:dyDescent="0.2">
      <c r="C63" s="88"/>
    </row>
    <row r="64" spans="1:53" ht="15.75" customHeight="1" x14ac:dyDescent="0.2">
      <c r="C64" s="88"/>
    </row>
    <row r="69" spans="3:3" ht="15.75" customHeight="1" x14ac:dyDescent="0.2">
      <c r="C69" s="89"/>
    </row>
  </sheetData>
  <mergeCells count="26">
    <mergeCell ref="AB1:AC1"/>
    <mergeCell ref="AD1:AE1"/>
    <mergeCell ref="AF1:AG1"/>
    <mergeCell ref="AH1:AI1"/>
    <mergeCell ref="AJ1:AK1"/>
    <mergeCell ref="B1:C1"/>
    <mergeCell ref="J1:K1"/>
    <mergeCell ref="H1:I1"/>
    <mergeCell ref="D1:E1"/>
    <mergeCell ref="Z1:AA1"/>
    <mergeCell ref="V1:W1"/>
    <mergeCell ref="T1:U1"/>
    <mergeCell ref="R1:S1"/>
    <mergeCell ref="X1:Y1"/>
    <mergeCell ref="F1:G1"/>
    <mergeCell ref="P1:Q1"/>
    <mergeCell ref="N1:O1"/>
    <mergeCell ref="L1:M1"/>
    <mergeCell ref="AV1:AW1"/>
    <mergeCell ref="AX1:AY1"/>
    <mergeCell ref="AZ1:BA1"/>
    <mergeCell ref="AL1:AM1"/>
    <mergeCell ref="AN1:AO1"/>
    <mergeCell ref="AP1:AQ1"/>
    <mergeCell ref="AR1:AS1"/>
    <mergeCell ref="AT1:AU1"/>
  </mergeCells>
  <phoneticPr fontId="14" type="noConversion"/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2"/>
  <sheetViews>
    <sheetView showGridLines="0" zoomScale="96" zoomScaleNormal="96" zoomScalePageLayoutView="96" workbookViewId="0">
      <pane xSplit="1" ySplit="1" topLeftCell="B2" activePane="bottomRight" state="frozen"/>
      <selection activeCell="AK1" sqref="AK1"/>
      <selection pane="topRight" activeCell="AK1" sqref="AK1"/>
      <selection pane="bottomLeft" activeCell="AK1" sqref="AK1"/>
      <selection pane="bottomRight" activeCell="AK1" sqref="AK1"/>
    </sheetView>
  </sheetViews>
  <sheetFormatPr defaultColWidth="17.42578125" defaultRowHeight="15.75" customHeight="1" x14ac:dyDescent="0.2"/>
  <cols>
    <col min="1" max="1" width="30.140625" customWidth="1"/>
    <col min="2" max="2" width="14.42578125" style="39" customWidth="1"/>
    <col min="3" max="3" width="7.28515625" style="39" bestFit="1" customWidth="1"/>
    <col min="4" max="4" width="9.140625" style="39" bestFit="1" customWidth="1"/>
    <col min="5" max="5" width="7.28515625" style="39" bestFit="1" customWidth="1"/>
    <col min="6" max="6" width="8.7109375" style="39" bestFit="1" customWidth="1"/>
    <col min="7" max="7" width="7.42578125" style="39" customWidth="1"/>
    <col min="8" max="8" width="10" style="39" customWidth="1"/>
    <col min="9" max="9" width="7.7109375" style="39" customWidth="1"/>
    <col min="10" max="10" width="8.7109375" style="39" bestFit="1" customWidth="1"/>
    <col min="11" max="11" width="7" style="39" customWidth="1"/>
    <col min="12" max="12" width="8.7109375" style="39" bestFit="1" customWidth="1"/>
    <col min="13" max="13" width="6.85546875" style="39" customWidth="1"/>
    <col min="14" max="14" width="12.42578125" style="39" customWidth="1"/>
    <col min="15" max="15" width="7.28515625" style="39" bestFit="1" customWidth="1"/>
    <col min="16" max="16" width="9.140625" style="39" bestFit="1" customWidth="1"/>
    <col min="17" max="17" width="7.42578125" style="39" bestFit="1" customWidth="1"/>
    <col min="18" max="18" width="9.28515625" style="39" bestFit="1" customWidth="1"/>
    <col min="19" max="19" width="8.28515625" style="39" customWidth="1"/>
    <col min="20" max="20" width="9.28515625" style="39" bestFit="1" customWidth="1"/>
    <col min="21" max="21" width="7.42578125" style="39" bestFit="1" customWidth="1"/>
    <col min="22" max="22" width="9.28515625" style="39" bestFit="1" customWidth="1"/>
    <col min="23" max="23" width="7.42578125" style="39" bestFit="1" customWidth="1"/>
    <col min="24" max="24" width="9.28515625" style="39" bestFit="1" customWidth="1"/>
    <col min="25" max="25" width="7.42578125" style="39" bestFit="1" customWidth="1"/>
    <col min="26" max="26" width="9.28515625" style="39" bestFit="1" customWidth="1"/>
    <col min="27" max="27" width="7.42578125" style="39" bestFit="1" customWidth="1"/>
    <col min="28" max="28" width="9.28515625" style="39" bestFit="1" customWidth="1"/>
    <col min="29" max="29" width="7.42578125" style="39" bestFit="1" customWidth="1"/>
    <col min="30" max="30" width="17.42578125" style="39"/>
  </cols>
  <sheetData>
    <row r="1" spans="1:37" ht="15" customHeight="1" x14ac:dyDescent="0.2">
      <c r="A1" s="98" t="s">
        <v>162</v>
      </c>
      <c r="B1" s="98"/>
      <c r="C1" s="98"/>
      <c r="D1" s="95" t="s">
        <v>65</v>
      </c>
      <c r="E1" s="96"/>
      <c r="F1" s="95" t="s">
        <v>66</v>
      </c>
      <c r="G1" s="96"/>
      <c r="H1" s="95" t="s">
        <v>67</v>
      </c>
      <c r="I1" s="96"/>
      <c r="J1" s="95" t="s">
        <v>68</v>
      </c>
      <c r="K1" s="96"/>
      <c r="L1" s="95" t="s">
        <v>69</v>
      </c>
      <c r="M1" s="96"/>
      <c r="N1" s="95" t="s">
        <v>70</v>
      </c>
      <c r="O1" s="96"/>
      <c r="P1" s="95" t="s">
        <v>71</v>
      </c>
      <c r="Q1" s="96"/>
      <c r="R1" s="95" t="s">
        <v>72</v>
      </c>
      <c r="S1" s="96"/>
      <c r="T1" s="95" t="s">
        <v>73</v>
      </c>
      <c r="U1" s="96"/>
      <c r="V1" s="95" t="s">
        <v>74</v>
      </c>
      <c r="W1" s="96"/>
      <c r="X1" s="95" t="s">
        <v>75</v>
      </c>
      <c r="Y1" s="96"/>
      <c r="Z1" s="95" t="s">
        <v>76</v>
      </c>
      <c r="AA1" s="96"/>
      <c r="AB1" s="95" t="s">
        <v>172</v>
      </c>
      <c r="AC1" s="96"/>
      <c r="AK1" t="s">
        <v>175</v>
      </c>
    </row>
    <row r="2" spans="1:37" ht="4.5" customHeight="1" x14ac:dyDescent="0.2">
      <c r="A2" s="40"/>
      <c r="B2" s="53"/>
      <c r="C2" s="54"/>
      <c r="D2" s="44"/>
      <c r="E2" s="43"/>
      <c r="F2" s="44"/>
      <c r="G2" s="43"/>
      <c r="H2" s="44"/>
      <c r="I2" s="43"/>
      <c r="J2" s="44"/>
      <c r="K2" s="43"/>
      <c r="L2" s="44"/>
      <c r="M2" s="43"/>
      <c r="N2" s="44"/>
      <c r="O2" s="43"/>
      <c r="P2" s="44"/>
      <c r="Q2" s="43"/>
      <c r="R2" s="44"/>
      <c r="S2" s="43"/>
      <c r="T2" s="44"/>
      <c r="U2" s="43"/>
      <c r="V2" s="44"/>
      <c r="W2" s="43"/>
      <c r="X2" s="44"/>
      <c r="Y2" s="43"/>
      <c r="Z2" s="44"/>
      <c r="AA2" s="43"/>
      <c r="AB2" s="44"/>
      <c r="AC2" s="43"/>
    </row>
    <row r="3" spans="1:37" ht="15.75" customHeight="1" x14ac:dyDescent="0.2">
      <c r="A3" s="64"/>
      <c r="B3" s="97">
        <v>2014</v>
      </c>
      <c r="C3" s="96"/>
      <c r="D3" s="46"/>
      <c r="E3" s="45"/>
      <c r="F3" s="46"/>
      <c r="G3" s="45"/>
      <c r="H3" s="46"/>
      <c r="I3" s="45"/>
      <c r="J3" s="46"/>
      <c r="K3" s="45"/>
      <c r="L3" s="46"/>
      <c r="M3" s="45"/>
      <c r="N3" s="46"/>
      <c r="O3" s="45"/>
      <c r="P3" s="46"/>
      <c r="Q3" s="45"/>
      <c r="R3" s="46"/>
      <c r="S3" s="45"/>
      <c r="T3" s="46"/>
      <c r="U3" s="45"/>
      <c r="V3" s="46"/>
      <c r="W3" s="45"/>
      <c r="X3" s="46"/>
      <c r="Y3" s="45"/>
      <c r="Z3" s="46"/>
      <c r="AA3" s="45"/>
      <c r="AB3" s="46"/>
      <c r="AC3" s="45"/>
    </row>
    <row r="4" spans="1:37" ht="15.75" customHeight="1" x14ac:dyDescent="0.2">
      <c r="A4" s="53" t="s">
        <v>77</v>
      </c>
      <c r="B4" s="49">
        <f t="shared" ref="B4:B56" si="0">D4+F4+H4+J4+L4+N4+P4+R4+T4+V4+X4+Z4</f>
        <v>5085248.8333329996</v>
      </c>
      <c r="C4" s="56">
        <f t="shared" ref="C4:C39" si="1">B4/$B$4</f>
        <v>1</v>
      </c>
      <c r="D4" s="57">
        <v>446218.25</v>
      </c>
      <c r="E4" s="58">
        <f>D4/D4</f>
        <v>1</v>
      </c>
      <c r="F4" s="57" t="s">
        <v>158</v>
      </c>
      <c r="G4" s="58">
        <f>F4/F4</f>
        <v>1</v>
      </c>
      <c r="H4" s="57" t="s">
        <v>159</v>
      </c>
      <c r="I4" s="58">
        <f>H4/H4</f>
        <v>1</v>
      </c>
      <c r="J4" s="57" t="s">
        <v>160</v>
      </c>
      <c r="K4" s="58">
        <f>J4/J4</f>
        <v>1</v>
      </c>
      <c r="L4" s="57" t="s">
        <v>161</v>
      </c>
      <c r="M4" s="58">
        <f>L4/L4</f>
        <v>1</v>
      </c>
      <c r="N4" s="57">
        <v>392703.35</v>
      </c>
      <c r="O4" s="58">
        <f>N4/N4</f>
        <v>1</v>
      </c>
      <c r="P4" s="57">
        <v>425259.86</v>
      </c>
      <c r="Q4" s="58">
        <f>P4/P4</f>
        <v>1</v>
      </c>
      <c r="R4" s="57">
        <v>407545.72</v>
      </c>
      <c r="S4" s="58">
        <f>R4/R4</f>
        <v>1</v>
      </c>
      <c r="T4" s="57">
        <v>397517.13333300001</v>
      </c>
      <c r="U4" s="58">
        <f>T4/T4</f>
        <v>1</v>
      </c>
      <c r="V4" s="57">
        <v>434559.52</v>
      </c>
      <c r="W4" s="58">
        <f>V4/V4</f>
        <v>1</v>
      </c>
      <c r="X4" s="57">
        <v>450036.94</v>
      </c>
      <c r="Y4" s="58">
        <f>X4/X4</f>
        <v>1</v>
      </c>
      <c r="Z4" s="57">
        <v>377880.06</v>
      </c>
      <c r="AA4" s="58">
        <f>Z4/Z4</f>
        <v>1</v>
      </c>
      <c r="AB4" s="57">
        <v>420829.59</v>
      </c>
      <c r="AC4" s="58">
        <f>AB4/AB4</f>
        <v>1</v>
      </c>
    </row>
    <row r="5" spans="1:37" ht="15.75" customHeight="1" x14ac:dyDescent="0.2">
      <c r="A5" s="63" t="s">
        <v>78</v>
      </c>
      <c r="B5" s="49">
        <f t="shared" si="0"/>
        <v>-34620.01</v>
      </c>
      <c r="C5" s="56">
        <f t="shared" si="1"/>
        <v>-6.8079284091412257E-3</v>
      </c>
      <c r="D5" s="41">
        <v>-3882.15</v>
      </c>
      <c r="E5" s="60">
        <f>D5/D4</f>
        <v>-8.7001147980836739E-3</v>
      </c>
      <c r="F5" s="41">
        <v>-3946.4</v>
      </c>
      <c r="G5" s="60">
        <f>F5/F4</f>
        <v>-8.6877270225646664E-3</v>
      </c>
      <c r="H5" s="41">
        <v>-3745.15</v>
      </c>
      <c r="I5" s="60">
        <f>H5/H4</f>
        <v>-8.7030732585836289E-3</v>
      </c>
      <c r="J5" s="41">
        <v>-3673.86</v>
      </c>
      <c r="K5" s="60">
        <f>J5/J4</f>
        <v>-8.5531296707594753E-3</v>
      </c>
      <c r="L5" s="41">
        <v>-3821</v>
      </c>
      <c r="M5" s="60">
        <f>L5/L4</f>
        <v>-8.6955730180078693E-3</v>
      </c>
      <c r="N5" s="41">
        <v>-7315.25</v>
      </c>
      <c r="O5" s="60">
        <f>N5/N4</f>
        <v>-1.8627928689683958E-2</v>
      </c>
      <c r="P5" s="41">
        <v>163.80000000000001</v>
      </c>
      <c r="Q5" s="60">
        <f>P5/P4</f>
        <v>3.8517625434951707E-4</v>
      </c>
      <c r="R5" s="41"/>
      <c r="S5" s="60">
        <f>R5/R4</f>
        <v>0</v>
      </c>
      <c r="T5" s="41">
        <v>-2100</v>
      </c>
      <c r="U5" s="60">
        <f>T5/T4</f>
        <v>-5.2827911652321927E-3</v>
      </c>
      <c r="V5" s="41">
        <v>-2100</v>
      </c>
      <c r="W5" s="60">
        <f>V5/V4</f>
        <v>-4.8324795645945115E-3</v>
      </c>
      <c r="X5" s="41">
        <v>-2100</v>
      </c>
      <c r="Y5" s="60">
        <f>X5/X4</f>
        <v>-4.6662836166293372E-3</v>
      </c>
      <c r="Z5" s="41">
        <v>-2100</v>
      </c>
      <c r="AA5" s="60">
        <f>Z5/Z4</f>
        <v>-5.557318901664195E-3</v>
      </c>
      <c r="AB5" s="41"/>
      <c r="AC5" s="60">
        <f>AB5/AB4</f>
        <v>0</v>
      </c>
    </row>
    <row r="6" spans="1:37" ht="15.75" customHeight="1" x14ac:dyDescent="0.2">
      <c r="A6" s="59" t="s">
        <v>79</v>
      </c>
      <c r="B6" s="49">
        <f t="shared" si="0"/>
        <v>2400</v>
      </c>
      <c r="C6" s="56">
        <f t="shared" si="1"/>
        <v>4.7195330625089194E-4</v>
      </c>
      <c r="D6" s="41">
        <v>-1000</v>
      </c>
      <c r="E6" s="60">
        <f>D6/D4</f>
        <v>-2.2410558062114223E-3</v>
      </c>
      <c r="F6" s="41">
        <v>-1000</v>
      </c>
      <c r="G6" s="60">
        <f>F6/F4</f>
        <v>-2.2014309301045679E-3</v>
      </c>
      <c r="H6" s="41">
        <v>-1000</v>
      </c>
      <c r="I6" s="60">
        <f>H6/H4</f>
        <v>-2.323825015976297E-3</v>
      </c>
      <c r="J6" s="41">
        <v>-1000</v>
      </c>
      <c r="K6" s="60">
        <f>J6/J4</f>
        <v>-2.3281044108266168E-3</v>
      </c>
      <c r="L6" s="41">
        <v>-1000</v>
      </c>
      <c r="M6" s="60">
        <f>L6/L4</f>
        <v>-2.2757322737523866E-3</v>
      </c>
      <c r="N6" s="41">
        <v>1000</v>
      </c>
      <c r="O6" s="60">
        <f>N6/N4</f>
        <v>2.5464514117335643E-3</v>
      </c>
      <c r="P6" s="41">
        <v>1000</v>
      </c>
      <c r="Q6" s="60">
        <f>P6/P4</f>
        <v>2.3515033843071859E-3</v>
      </c>
      <c r="R6" s="41">
        <v>1000</v>
      </c>
      <c r="S6" s="60">
        <f>R6/R4</f>
        <v>2.4537124325584871E-3</v>
      </c>
      <c r="T6" s="41">
        <v>1100</v>
      </c>
      <c r="U6" s="60">
        <f>T6/T4</f>
        <v>2.7671763246454343E-3</v>
      </c>
      <c r="V6" s="41">
        <v>1100</v>
      </c>
      <c r="W6" s="60">
        <f>V6/V4</f>
        <v>2.5312988195495059E-3</v>
      </c>
      <c r="X6" s="41">
        <v>1100</v>
      </c>
      <c r="Y6" s="60">
        <f>X6/X4</f>
        <v>2.4442437991867958E-3</v>
      </c>
      <c r="Z6" s="41">
        <v>1100</v>
      </c>
      <c r="AA6" s="60">
        <f>Z6/Z4</f>
        <v>2.9109765675383878E-3</v>
      </c>
      <c r="AB6" s="41"/>
      <c r="AC6" s="60">
        <f>AB6/AB4</f>
        <v>0</v>
      </c>
    </row>
    <row r="7" spans="1:37" ht="15.75" customHeight="1" x14ac:dyDescent="0.2">
      <c r="A7" s="63" t="s">
        <v>80</v>
      </c>
      <c r="B7" s="49">
        <f t="shared" si="0"/>
        <v>-56748.128880000033</v>
      </c>
      <c r="C7" s="56">
        <f t="shared" si="1"/>
        <v>-1.1159361270194892E-2</v>
      </c>
      <c r="D7" s="41">
        <f>-D4*E7</f>
        <v>-51448.964225000003</v>
      </c>
      <c r="E7" s="60">
        <v>0.1153</v>
      </c>
      <c r="F7" s="41">
        <f>-F4*G7</f>
        <v>-52375.025000000001</v>
      </c>
      <c r="G7" s="60">
        <v>0.1153</v>
      </c>
      <c r="H7" s="41">
        <f>-H4*I7</f>
        <v>-49616.472500000003</v>
      </c>
      <c r="I7" s="60">
        <v>0.1153</v>
      </c>
      <c r="J7" s="41">
        <f>-J4*K7</f>
        <v>-49525.270199999999</v>
      </c>
      <c r="K7" s="60">
        <v>0.1153</v>
      </c>
      <c r="L7" s="41">
        <f>-L4*M7</f>
        <v>-50665.010699999999</v>
      </c>
      <c r="M7" s="60">
        <v>0.1153</v>
      </c>
      <c r="N7" s="41">
        <f>-N4*O7</f>
        <v>-45278.696254999995</v>
      </c>
      <c r="O7" s="60">
        <v>0.1153</v>
      </c>
      <c r="P7" s="41">
        <v>40000</v>
      </c>
      <c r="Q7" s="60">
        <v>0.1153</v>
      </c>
      <c r="R7" s="41">
        <v>40000</v>
      </c>
      <c r="S7" s="60">
        <v>0.1153</v>
      </c>
      <c r="T7" s="41">
        <v>40000</v>
      </c>
      <c r="U7" s="60">
        <v>0.1153</v>
      </c>
      <c r="V7" s="41">
        <v>40000</v>
      </c>
      <c r="W7" s="60">
        <v>0.1153</v>
      </c>
      <c r="X7" s="41">
        <v>40000</v>
      </c>
      <c r="Y7" s="60">
        <v>0.1153</v>
      </c>
      <c r="Z7" s="41">
        <v>42161.31</v>
      </c>
      <c r="AA7" s="60">
        <v>0.1153</v>
      </c>
      <c r="AB7" s="41"/>
      <c r="AC7" s="60">
        <v>0.1153</v>
      </c>
    </row>
    <row r="8" spans="1:37" ht="15.75" customHeight="1" x14ac:dyDescent="0.2">
      <c r="A8" s="59" t="s">
        <v>32</v>
      </c>
      <c r="B8" s="49"/>
      <c r="C8" s="56"/>
      <c r="D8" s="41"/>
      <c r="E8" s="60"/>
      <c r="F8" s="41"/>
      <c r="G8" s="60"/>
      <c r="H8" s="41"/>
      <c r="I8" s="60"/>
      <c r="J8" s="41"/>
      <c r="K8" s="60"/>
      <c r="L8" s="41"/>
      <c r="M8" s="60"/>
      <c r="N8" s="41"/>
      <c r="O8" s="60"/>
      <c r="P8" s="41"/>
      <c r="Q8" s="60"/>
      <c r="R8" s="41"/>
      <c r="S8" s="60"/>
      <c r="T8" s="41">
        <v>67818</v>
      </c>
      <c r="U8" s="60"/>
      <c r="V8" s="41">
        <v>62000</v>
      </c>
      <c r="W8" s="60"/>
      <c r="X8" s="41">
        <v>64935.85</v>
      </c>
      <c r="Y8" s="60"/>
      <c r="Z8" s="41">
        <v>119960.12</v>
      </c>
      <c r="AA8" s="60"/>
      <c r="AB8" s="41"/>
      <c r="AC8" s="60"/>
    </row>
    <row r="9" spans="1:37" ht="15.75" customHeight="1" x14ac:dyDescent="0.2">
      <c r="A9" s="59" t="s">
        <v>30</v>
      </c>
      <c r="B9" s="49"/>
      <c r="C9" s="56"/>
      <c r="D9" s="41"/>
      <c r="E9" s="60"/>
      <c r="F9" s="41"/>
      <c r="G9" s="60"/>
      <c r="H9" s="41"/>
      <c r="I9" s="60"/>
      <c r="J9" s="41"/>
      <c r="K9" s="60"/>
      <c r="L9" s="41"/>
      <c r="M9" s="60"/>
      <c r="N9" s="41"/>
      <c r="O9" s="60"/>
      <c r="P9" s="41"/>
      <c r="Q9" s="60"/>
      <c r="R9" s="41"/>
      <c r="S9" s="60"/>
      <c r="T9" s="41">
        <v>15364</v>
      </c>
      <c r="U9" s="60"/>
      <c r="V9" s="41">
        <v>14000</v>
      </c>
      <c r="W9" s="60"/>
      <c r="X9" s="41">
        <v>14730.99</v>
      </c>
      <c r="Y9" s="60"/>
      <c r="Z9" s="41">
        <v>26713.79</v>
      </c>
      <c r="AA9" s="60"/>
      <c r="AB9" s="41"/>
      <c r="AC9" s="60"/>
    </row>
    <row r="10" spans="1:37" ht="15.75" customHeight="1" x14ac:dyDescent="0.2">
      <c r="A10" s="65" t="s">
        <v>81</v>
      </c>
      <c r="B10" s="49">
        <f t="shared" si="0"/>
        <v>3242752.6944530001</v>
      </c>
      <c r="C10" s="56">
        <f t="shared" si="1"/>
        <v>0.63767827312545067</v>
      </c>
      <c r="D10" s="61">
        <f>SUM(D4:D7)</f>
        <v>389887.13577499997</v>
      </c>
      <c r="E10" s="58">
        <f>D10/D4</f>
        <v>0.87375882939570482</v>
      </c>
      <c r="F10" s="61">
        <f>SUM(F4:F7)</f>
        <v>-57321.425000000003</v>
      </c>
      <c r="G10" s="58">
        <f>F10/F4</f>
        <v>-0.12618915795266925</v>
      </c>
      <c r="H10" s="61">
        <f>SUM(H4:H7)</f>
        <v>-54361.622500000005</v>
      </c>
      <c r="I10" s="58">
        <f>H10/H4</f>
        <v>-0.12632689827455992</v>
      </c>
      <c r="J10" s="61">
        <f>SUM(J4:J7)</f>
        <v>-54199.1302</v>
      </c>
      <c r="K10" s="58">
        <f>J10/J4</f>
        <v>-0.1261812340815861</v>
      </c>
      <c r="L10" s="61">
        <f>SUM(L4:L7)</f>
        <v>-55486.010699999999</v>
      </c>
      <c r="M10" s="58">
        <f>L10/L4</f>
        <v>-0.12627130529176026</v>
      </c>
      <c r="N10" s="61">
        <f>SUM(N4:N7)</f>
        <v>341109.40374499996</v>
      </c>
      <c r="O10" s="58">
        <f>N10/N4</f>
        <v>0.86861852272204954</v>
      </c>
      <c r="P10" s="61">
        <f>SUM(P4:P7)</f>
        <v>466423.66</v>
      </c>
      <c r="Q10" s="58">
        <f>P10/P4</f>
        <v>1.0967968150109442</v>
      </c>
      <c r="R10" s="61">
        <f>SUM(R4:R7)</f>
        <v>448545.72</v>
      </c>
      <c r="S10" s="58">
        <f>R10/R4</f>
        <v>1.100602209734898</v>
      </c>
      <c r="T10" s="61">
        <f>SUM(T4:T7)</f>
        <v>436517.13333300001</v>
      </c>
      <c r="U10" s="58">
        <f>T10/T4</f>
        <v>1.0981089787828835</v>
      </c>
      <c r="V10" s="61">
        <f>SUM(V4:V7)</f>
        <v>473559.52</v>
      </c>
      <c r="W10" s="58">
        <f>V10/V4</f>
        <v>1.0897460490567552</v>
      </c>
      <c r="X10" s="61">
        <f>SUM(X4:X7)</f>
        <v>489036.94</v>
      </c>
      <c r="Y10" s="58">
        <f>X10/X4</f>
        <v>1.0866595528802592</v>
      </c>
      <c r="Z10" s="61">
        <f>SUM(Z4:Z7)</f>
        <v>419041.37</v>
      </c>
      <c r="AA10" s="58">
        <f>Z10/Z4</f>
        <v>1.1089269171810758</v>
      </c>
      <c r="AB10" s="61"/>
      <c r="AC10" s="58">
        <f>AB10/AB4</f>
        <v>0</v>
      </c>
    </row>
    <row r="11" spans="1:37" ht="15.75" customHeight="1" x14ac:dyDescent="0.2">
      <c r="A11" s="40" t="s">
        <v>82</v>
      </c>
      <c r="B11" s="49">
        <f t="shared" si="0"/>
        <v>0</v>
      </c>
      <c r="C11" s="50">
        <f t="shared" si="1"/>
        <v>0</v>
      </c>
      <c r="D11" s="41">
        <v>0</v>
      </c>
      <c r="E11" s="42">
        <f>D11/D4</f>
        <v>0</v>
      </c>
      <c r="F11" s="41">
        <v>0</v>
      </c>
      <c r="G11" s="42">
        <f>F11/F4</f>
        <v>0</v>
      </c>
      <c r="H11" s="41">
        <v>0</v>
      </c>
      <c r="I11" s="42">
        <f>H11/H4</f>
        <v>0</v>
      </c>
      <c r="J11" s="41">
        <v>0</v>
      </c>
      <c r="K11" s="42">
        <f>J11/J4</f>
        <v>0</v>
      </c>
      <c r="L11" s="41">
        <v>0</v>
      </c>
      <c r="M11" s="42">
        <f>L11/L4</f>
        <v>0</v>
      </c>
      <c r="N11" s="41">
        <v>0</v>
      </c>
      <c r="O11" s="42">
        <f>N11/N4</f>
        <v>0</v>
      </c>
      <c r="P11" s="41">
        <v>0</v>
      </c>
      <c r="Q11" s="42">
        <f>P11/P4</f>
        <v>0</v>
      </c>
      <c r="R11" s="41">
        <v>0</v>
      </c>
      <c r="S11" s="42">
        <f>R11/R4</f>
        <v>0</v>
      </c>
      <c r="T11" s="41">
        <v>0</v>
      </c>
      <c r="U11" s="42">
        <f>T11/T4</f>
        <v>0</v>
      </c>
      <c r="V11" s="41">
        <v>0</v>
      </c>
      <c r="W11" s="42">
        <f>V11/V4</f>
        <v>0</v>
      </c>
      <c r="X11" s="41">
        <v>0</v>
      </c>
      <c r="Y11" s="42">
        <f>X11/X4</f>
        <v>0</v>
      </c>
      <c r="Z11" s="41">
        <v>0</v>
      </c>
      <c r="AA11" s="42">
        <f>Z11/Z4</f>
        <v>0</v>
      </c>
      <c r="AB11" s="41"/>
      <c r="AC11" s="42">
        <f>AB11/AB4</f>
        <v>0</v>
      </c>
    </row>
    <row r="12" spans="1:37" ht="15.75" customHeight="1" x14ac:dyDescent="0.2">
      <c r="A12" s="59" t="s">
        <v>83</v>
      </c>
      <c r="B12" s="49">
        <f t="shared" si="0"/>
        <v>-481706.20999999996</v>
      </c>
      <c r="C12" s="50">
        <f t="shared" si="1"/>
        <v>-9.4726182687952687E-2</v>
      </c>
      <c r="D12" s="41">
        <v>-147948.56</v>
      </c>
      <c r="E12" s="42">
        <f>D12/D4</f>
        <v>-0.33156097940861901</v>
      </c>
      <c r="F12" s="41">
        <v>-164727.51</v>
      </c>
      <c r="G12" s="42">
        <f>F12/F4</f>
        <v>-0.36263623555310953</v>
      </c>
      <c r="H12" s="41">
        <v>-151538.91</v>
      </c>
      <c r="I12" s="42">
        <f>H12/H4</f>
        <v>-0.35214990995178064</v>
      </c>
      <c r="J12" s="41">
        <v>-146519.38</v>
      </c>
      <c r="K12" s="42">
        <f>J12/J4</f>
        <v>-0.34111241484958116</v>
      </c>
      <c r="L12" s="41">
        <v>-163547.94</v>
      </c>
      <c r="M12" s="42">
        <f>L12/L4</f>
        <v>-0.37219132536371891</v>
      </c>
      <c r="N12" s="41">
        <v>-165386.69</v>
      </c>
      <c r="O12" s="42">
        <f>N12/N4</f>
        <v>-0.42114917023244142</v>
      </c>
      <c r="P12" s="41"/>
      <c r="Q12" s="42">
        <f>P12/P4</f>
        <v>0</v>
      </c>
      <c r="R12" s="41"/>
      <c r="S12" s="42">
        <f>R12/R4</f>
        <v>0</v>
      </c>
      <c r="T12" s="41"/>
      <c r="U12" s="42">
        <f>T12/T4</f>
        <v>0</v>
      </c>
      <c r="V12" s="41">
        <v>158802.79999999999</v>
      </c>
      <c r="W12" s="42">
        <f>V12/V4</f>
        <v>0.36543394561923298</v>
      </c>
      <c r="X12" s="41">
        <v>144873.26999999999</v>
      </c>
      <c r="Y12" s="42">
        <f>X12/X4</f>
        <v>0.32191417442310399</v>
      </c>
      <c r="Z12" s="41">
        <v>154286.71</v>
      </c>
      <c r="AA12" s="42">
        <f>Z12/Z4</f>
        <v>0.40829545226599145</v>
      </c>
      <c r="AB12" s="41">
        <v>141423.24</v>
      </c>
      <c r="AC12" s="42">
        <f>AB12/AB4</f>
        <v>0.33605821301681754</v>
      </c>
    </row>
    <row r="13" spans="1:37" ht="15.75" customHeight="1" x14ac:dyDescent="0.2">
      <c r="A13" s="63" t="s">
        <v>84</v>
      </c>
      <c r="B13" s="49">
        <f t="shared" si="0"/>
        <v>-70882.820000000007</v>
      </c>
      <c r="C13" s="50">
        <f t="shared" si="1"/>
        <v>-1.3938908856411188E-2</v>
      </c>
      <c r="D13" s="41">
        <v>-12000</v>
      </c>
      <c r="E13" s="42">
        <f>D13/D4</f>
        <v>-2.689266967453707E-2</v>
      </c>
      <c r="F13" s="41">
        <v>-12000</v>
      </c>
      <c r="G13" s="42">
        <f>F13/F4</f>
        <v>-2.6417171161254815E-2</v>
      </c>
      <c r="H13" s="41">
        <v>-12000</v>
      </c>
      <c r="I13" s="42">
        <f>H13/H4</f>
        <v>-2.7885900191715565E-2</v>
      </c>
      <c r="J13" s="41">
        <v>-12000</v>
      </c>
      <c r="K13" s="42">
        <f>J13/J4</f>
        <v>-2.7937252929919401E-2</v>
      </c>
      <c r="L13" s="41">
        <v>-12000</v>
      </c>
      <c r="M13" s="42">
        <f>L13/L4</f>
        <v>-2.7308787285028641E-2</v>
      </c>
      <c r="N13" s="41">
        <v>0</v>
      </c>
      <c r="O13" s="42">
        <f>N13/N4</f>
        <v>0</v>
      </c>
      <c r="P13" s="41">
        <v>504.88</v>
      </c>
      <c r="Q13" s="42">
        <f>P13/P4</f>
        <v>1.1872270286690119E-3</v>
      </c>
      <c r="R13" s="41">
        <v>1281.95</v>
      </c>
      <c r="S13" s="42">
        <f>R13/R4</f>
        <v>3.1455366529183526E-3</v>
      </c>
      <c r="T13" s="41">
        <v>687.35</v>
      </c>
      <c r="U13" s="42">
        <f>T13/T4</f>
        <v>1.7291078606773084E-3</v>
      </c>
      <c r="V13" s="41">
        <v>10643</v>
      </c>
      <c r="W13" s="42">
        <f>V13/V4</f>
        <v>2.4491466669513993E-2</v>
      </c>
      <c r="X13" s="41">
        <v>-12000</v>
      </c>
      <c r="Y13" s="42">
        <f>X13/X4</f>
        <v>-2.6664477809310499E-2</v>
      </c>
      <c r="Z13" s="41">
        <v>-12000</v>
      </c>
      <c r="AA13" s="42">
        <f>Z13/Z4</f>
        <v>-3.1756108009509683E-2</v>
      </c>
      <c r="AB13" s="41"/>
      <c r="AC13" s="42">
        <f>AB13/AB4</f>
        <v>0</v>
      </c>
    </row>
    <row r="14" spans="1:37" ht="15.75" customHeight="1" x14ac:dyDescent="0.2">
      <c r="A14" s="63" t="s">
        <v>85</v>
      </c>
      <c r="B14" s="49">
        <f t="shared" si="0"/>
        <v>-66787.579999999987</v>
      </c>
      <c r="C14" s="50">
        <f t="shared" si="1"/>
        <v>-1.3133591332289973E-2</v>
      </c>
      <c r="D14" s="41">
        <v>-16000</v>
      </c>
      <c r="E14" s="42">
        <f>D14/D4</f>
        <v>-3.5856892899382757E-2</v>
      </c>
      <c r="F14" s="41">
        <v>-16000</v>
      </c>
      <c r="G14" s="42">
        <f>F14/F4</f>
        <v>-3.5222894881673086E-2</v>
      </c>
      <c r="H14" s="41">
        <v>-16000</v>
      </c>
      <c r="I14" s="42">
        <f>H14/H4</f>
        <v>-3.7181200255620751E-2</v>
      </c>
      <c r="J14" s="41">
        <v>-16000</v>
      </c>
      <c r="K14" s="42">
        <f>J14/J4</f>
        <v>-3.7249670573225868E-2</v>
      </c>
      <c r="L14" s="41">
        <v>-16000</v>
      </c>
      <c r="M14" s="42">
        <f>L14/L4</f>
        <v>-3.6411716380038185E-2</v>
      </c>
      <c r="N14" s="41">
        <v>-8447.11</v>
      </c>
      <c r="O14" s="42">
        <f>N14/N4</f>
        <v>-2.1510155184568711E-2</v>
      </c>
      <c r="P14" s="41"/>
      <c r="Q14" s="42">
        <f>P14/P4</f>
        <v>0</v>
      </c>
      <c r="R14" s="41"/>
      <c r="S14" s="42">
        <f>R14/R4</f>
        <v>0</v>
      </c>
      <c r="T14" s="41">
        <v>784.2</v>
      </c>
      <c r="U14" s="42">
        <f>T14/T4</f>
        <v>1.9727451579881362E-3</v>
      </c>
      <c r="V14" s="41">
        <v>6563.21</v>
      </c>
      <c r="W14" s="42">
        <f>V14/V4</f>
        <v>1.5103132477686831E-2</v>
      </c>
      <c r="X14" s="41">
        <v>9070.3799999999992</v>
      </c>
      <c r="Y14" s="42">
        <f>X14/X4</f>
        <v>2.0154745519334476E-2</v>
      </c>
      <c r="Z14" s="41">
        <v>5241.74</v>
      </c>
      <c r="AA14" s="42">
        <f>Z14/Z4</f>
        <v>1.3871438466480607E-2</v>
      </c>
      <c r="AB14" s="41">
        <v>6204.72</v>
      </c>
      <c r="AC14" s="42">
        <f>AB14/AB4</f>
        <v>1.4744020257700986E-2</v>
      </c>
    </row>
    <row r="15" spans="1:37" ht="15.75" customHeight="1" x14ac:dyDescent="0.2">
      <c r="A15" s="59" t="s">
        <v>86</v>
      </c>
      <c r="B15" s="49">
        <f t="shared" si="0"/>
        <v>0</v>
      </c>
      <c r="C15" s="50">
        <f t="shared" si="1"/>
        <v>0</v>
      </c>
      <c r="D15" s="41">
        <v>0</v>
      </c>
      <c r="E15" s="42">
        <f>D15/D4</f>
        <v>0</v>
      </c>
      <c r="F15" s="41">
        <v>0</v>
      </c>
      <c r="G15" s="42">
        <f>F15/F4</f>
        <v>0</v>
      </c>
      <c r="H15" s="41">
        <v>0</v>
      </c>
      <c r="I15" s="42">
        <f>H15/H4</f>
        <v>0</v>
      </c>
      <c r="J15" s="41">
        <v>0</v>
      </c>
      <c r="K15" s="42">
        <f>J15/J4</f>
        <v>0</v>
      </c>
      <c r="L15" s="41">
        <v>0</v>
      </c>
      <c r="M15" s="42">
        <f>L15/L4</f>
        <v>0</v>
      </c>
      <c r="N15" s="41">
        <v>0</v>
      </c>
      <c r="O15" s="42">
        <f>N15/N4</f>
        <v>0</v>
      </c>
      <c r="P15" s="41">
        <v>0</v>
      </c>
      <c r="Q15" s="42">
        <f>P15/P4</f>
        <v>0</v>
      </c>
      <c r="R15" s="41">
        <v>0</v>
      </c>
      <c r="S15" s="42">
        <f>R15/R4</f>
        <v>0</v>
      </c>
      <c r="T15" s="41">
        <v>0</v>
      </c>
      <c r="U15" s="42">
        <f>T15/T4</f>
        <v>0</v>
      </c>
      <c r="V15" s="41">
        <v>0</v>
      </c>
      <c r="W15" s="42">
        <f>V15/V4</f>
        <v>0</v>
      </c>
      <c r="X15" s="41">
        <v>0</v>
      </c>
      <c r="Y15" s="42">
        <f>X15/X4</f>
        <v>0</v>
      </c>
      <c r="Z15" s="41"/>
      <c r="AA15" s="42">
        <f>Z15/Z4</f>
        <v>0</v>
      </c>
      <c r="AB15" s="41">
        <v>144451.62</v>
      </c>
      <c r="AC15" s="42">
        <f>AB15/AB4</f>
        <v>0.34325442752255131</v>
      </c>
    </row>
    <row r="16" spans="1:37" ht="15.75" customHeight="1" x14ac:dyDescent="0.2">
      <c r="A16" s="63" t="s">
        <v>87</v>
      </c>
      <c r="B16" s="49">
        <f t="shared" si="0"/>
        <v>1690.34</v>
      </c>
      <c r="C16" s="50">
        <f t="shared" si="1"/>
        <v>3.3240064653672189E-4</v>
      </c>
      <c r="D16" s="41">
        <v>0</v>
      </c>
      <c r="E16" s="42">
        <f>D16/D4</f>
        <v>0</v>
      </c>
      <c r="F16" s="41">
        <v>0</v>
      </c>
      <c r="G16" s="42">
        <f>F16/F4</f>
        <v>0</v>
      </c>
      <c r="H16" s="41">
        <v>0</v>
      </c>
      <c r="I16" s="42">
        <f>H16/H4</f>
        <v>0</v>
      </c>
      <c r="J16" s="41">
        <v>0</v>
      </c>
      <c r="K16" s="42">
        <f>J16/J4</f>
        <v>0</v>
      </c>
      <c r="L16" s="41">
        <v>0</v>
      </c>
      <c r="M16" s="42">
        <f>L16/L4</f>
        <v>0</v>
      </c>
      <c r="N16" s="41">
        <v>0</v>
      </c>
      <c r="O16" s="42">
        <f>N16/N4</f>
        <v>0</v>
      </c>
      <c r="P16" s="41">
        <v>0</v>
      </c>
      <c r="Q16" s="42">
        <f>P16/P4</f>
        <v>0</v>
      </c>
      <c r="R16" s="41">
        <v>0</v>
      </c>
      <c r="S16" s="42">
        <f>R16/R4</f>
        <v>0</v>
      </c>
      <c r="T16" s="41">
        <v>1690.34</v>
      </c>
      <c r="U16" s="42">
        <f>T16/T4</f>
        <v>4.2522443896374209E-3</v>
      </c>
      <c r="V16" s="41">
        <v>0</v>
      </c>
      <c r="W16" s="42">
        <f>V16/V4</f>
        <v>0</v>
      </c>
      <c r="X16" s="41">
        <v>0</v>
      </c>
      <c r="Y16" s="42">
        <f>X16/X4</f>
        <v>0</v>
      </c>
      <c r="Z16" s="41">
        <v>0</v>
      </c>
      <c r="AA16" s="42">
        <f>Z16/Z4</f>
        <v>0</v>
      </c>
      <c r="AB16" s="41">
        <v>0</v>
      </c>
      <c r="AC16" s="42">
        <f>AB16/AB4</f>
        <v>0</v>
      </c>
    </row>
    <row r="17" spans="1:29" ht="15.75" customHeight="1" x14ac:dyDescent="0.2">
      <c r="A17" s="59" t="s">
        <v>88</v>
      </c>
      <c r="B17" s="49">
        <f t="shared" si="0"/>
        <v>-20309.16</v>
      </c>
      <c r="C17" s="50">
        <f t="shared" si="1"/>
        <v>-3.9937396704909853E-3</v>
      </c>
      <c r="D17" s="41">
        <v>-2500</v>
      </c>
      <c r="E17" s="42">
        <f>D17/D4</f>
        <v>-5.602639515528556E-3</v>
      </c>
      <c r="F17" s="41">
        <v>-2500</v>
      </c>
      <c r="G17" s="42">
        <f>F17/F4</f>
        <v>-5.5035773252614202E-3</v>
      </c>
      <c r="H17" s="41">
        <v>-2500</v>
      </c>
      <c r="I17" s="42">
        <f>H17/H4</f>
        <v>-5.8095625399407422E-3</v>
      </c>
      <c r="J17" s="41">
        <v>-2500</v>
      </c>
      <c r="K17" s="42">
        <f>J17/J4</f>
        <v>-5.8202610270665419E-3</v>
      </c>
      <c r="L17" s="41">
        <v>-25000</v>
      </c>
      <c r="M17" s="42">
        <f>L17/L4</f>
        <v>-5.6893306843809666E-2</v>
      </c>
      <c r="N17" s="41">
        <v>-1895.85</v>
      </c>
      <c r="O17" s="42">
        <f>N17/N4</f>
        <v>-4.8276899089350778E-3</v>
      </c>
      <c r="P17" s="41">
        <v>0</v>
      </c>
      <c r="Q17" s="42">
        <f>P17/P4</f>
        <v>0</v>
      </c>
      <c r="R17" s="41">
        <v>0</v>
      </c>
      <c r="S17" s="42">
        <f>R17/R4</f>
        <v>0</v>
      </c>
      <c r="T17" s="41">
        <v>4520.3500000000004</v>
      </c>
      <c r="U17" s="42">
        <f>T17/T4</f>
        <v>1.1371459544646354E-2</v>
      </c>
      <c r="V17" s="41">
        <v>2373.89</v>
      </c>
      <c r="W17" s="42">
        <f>V17/V4</f>
        <v>5.4627499588548881E-3</v>
      </c>
      <c r="X17" s="41">
        <v>5536.32</v>
      </c>
      <c r="Y17" s="42">
        <f>X17/X4</f>
        <v>1.230192348210349E-2</v>
      </c>
      <c r="Z17" s="41">
        <v>4156.13</v>
      </c>
      <c r="AA17" s="42">
        <f>Z17/Z4</f>
        <v>1.0998542765130291E-2</v>
      </c>
      <c r="AB17" s="41">
        <v>6693.49</v>
      </c>
      <c r="AC17" s="42">
        <f>AB17/AB4</f>
        <v>1.5905464252169148E-2</v>
      </c>
    </row>
    <row r="18" spans="1:29" ht="15.75" customHeight="1" x14ac:dyDescent="0.2">
      <c r="A18" s="59" t="s">
        <v>89</v>
      </c>
      <c r="B18" s="49">
        <f t="shared" si="0"/>
        <v>6988</v>
      </c>
      <c r="C18" s="50">
        <f t="shared" si="1"/>
        <v>1.3741707100338469E-3</v>
      </c>
      <c r="D18" s="41">
        <v>0</v>
      </c>
      <c r="E18" s="42">
        <f>D18/D4</f>
        <v>0</v>
      </c>
      <c r="F18" s="41">
        <v>0</v>
      </c>
      <c r="G18" s="42">
        <f>F18/F4</f>
        <v>0</v>
      </c>
      <c r="H18" s="41">
        <v>0</v>
      </c>
      <c r="I18" s="42">
        <f>H18/H4</f>
        <v>0</v>
      </c>
      <c r="J18" s="41">
        <v>0</v>
      </c>
      <c r="K18" s="42">
        <f>J18/J4</f>
        <v>0</v>
      </c>
      <c r="L18" s="41">
        <v>0</v>
      </c>
      <c r="M18" s="42">
        <f>L18/L4</f>
        <v>0</v>
      </c>
      <c r="N18" s="41">
        <v>0</v>
      </c>
      <c r="O18" s="42">
        <f>N18/N4</f>
        <v>0</v>
      </c>
      <c r="P18" s="41">
        <v>0</v>
      </c>
      <c r="Q18" s="42">
        <f>P18/P4</f>
        <v>0</v>
      </c>
      <c r="R18" s="41">
        <v>0</v>
      </c>
      <c r="S18" s="42">
        <f>R18/R4</f>
        <v>0</v>
      </c>
      <c r="T18" s="41">
        <v>0</v>
      </c>
      <c r="U18" s="42">
        <f>T18/T4</f>
        <v>0</v>
      </c>
      <c r="V18" s="41">
        <v>1747.2</v>
      </c>
      <c r="W18" s="42">
        <f>V18/V4</f>
        <v>4.0206229977426339E-3</v>
      </c>
      <c r="X18" s="41">
        <v>2620</v>
      </c>
      <c r="Y18" s="42">
        <f>X18/X4</f>
        <v>5.821744321699459E-3</v>
      </c>
      <c r="Z18" s="41">
        <v>2620.8000000000002</v>
      </c>
      <c r="AA18" s="42">
        <f>Z18/Z4</f>
        <v>6.9355339892769154E-3</v>
      </c>
      <c r="AB18" s="41">
        <v>2036.65</v>
      </c>
      <c r="AC18" s="42">
        <f>AB18/AB4</f>
        <v>4.8396074049830949E-3</v>
      </c>
    </row>
    <row r="19" spans="1:29" ht="15.75" customHeight="1" x14ac:dyDescent="0.2">
      <c r="A19" s="63" t="s">
        <v>174</v>
      </c>
      <c r="B19" s="49">
        <f t="shared" si="0"/>
        <v>238688.8</v>
      </c>
      <c r="C19" s="50">
        <f t="shared" si="1"/>
        <v>4.693748680210745E-2</v>
      </c>
      <c r="D19" s="41"/>
      <c r="E19" s="42">
        <f>D19/D4</f>
        <v>0</v>
      </c>
      <c r="F19" s="41"/>
      <c r="G19" s="42">
        <f>F19/F4</f>
        <v>0</v>
      </c>
      <c r="H19" s="41"/>
      <c r="I19" s="42">
        <f>H19/H4</f>
        <v>0</v>
      </c>
      <c r="J19" s="41"/>
      <c r="K19" s="42">
        <f>J19/J4</f>
        <v>0</v>
      </c>
      <c r="L19" s="41"/>
      <c r="M19" s="42">
        <f>L19/L4</f>
        <v>0</v>
      </c>
      <c r="N19" s="41"/>
      <c r="O19" s="42">
        <f>N19/N4</f>
        <v>0</v>
      </c>
      <c r="P19" s="41"/>
      <c r="Q19" s="42">
        <f>P19/P4</f>
        <v>0</v>
      </c>
      <c r="R19" s="41"/>
      <c r="S19" s="42">
        <f>R19/R4</f>
        <v>0</v>
      </c>
      <c r="T19" s="41"/>
      <c r="U19" s="42">
        <f>T19/T4</f>
        <v>0</v>
      </c>
      <c r="V19" s="41">
        <v>86889.2</v>
      </c>
      <c r="W19" s="42">
        <f>V19/V4</f>
        <v>0.19994775399236447</v>
      </c>
      <c r="X19" s="41">
        <v>76737.600000000006</v>
      </c>
      <c r="Y19" s="42">
        <f>X19/X4</f>
        <v>0.17051400269497879</v>
      </c>
      <c r="Z19" s="41">
        <v>75062</v>
      </c>
      <c r="AA19" s="42">
        <f>Z19/Z4</f>
        <v>0.19863974828415132</v>
      </c>
      <c r="AB19" s="41"/>
      <c r="AC19" s="42">
        <f>AB19/AB4</f>
        <v>0</v>
      </c>
    </row>
    <row r="20" spans="1:29" ht="15.75" customHeight="1" x14ac:dyDescent="0.2">
      <c r="A20" s="63" t="s">
        <v>90</v>
      </c>
      <c r="B20" s="49">
        <f t="shared" si="0"/>
        <v>-5900</v>
      </c>
      <c r="C20" s="50">
        <f t="shared" si="1"/>
        <v>-1.1602185445334426E-3</v>
      </c>
      <c r="D20" s="41">
        <v>-666</v>
      </c>
      <c r="E20" s="42">
        <f>D20/D4</f>
        <v>-1.4925431669368073E-3</v>
      </c>
      <c r="F20" s="41">
        <v>-693</v>
      </c>
      <c r="G20" s="42">
        <f>F20/F4</f>
        <v>-1.5255916345624657E-3</v>
      </c>
      <c r="H20" s="41">
        <v>-706</v>
      </c>
      <c r="I20" s="42">
        <f>H20/H4</f>
        <v>-1.6406204612792656E-3</v>
      </c>
      <c r="J20" s="41">
        <v>-797</v>
      </c>
      <c r="K20" s="42">
        <f>J20/J4</f>
        <v>-1.8554992154288135E-3</v>
      </c>
      <c r="L20" s="41">
        <v>-797</v>
      </c>
      <c r="M20" s="42">
        <f>L20/L4</f>
        <v>-1.8137586221806522E-3</v>
      </c>
      <c r="N20" s="41">
        <v>0</v>
      </c>
      <c r="O20" s="42">
        <f>N20/N4</f>
        <v>0</v>
      </c>
      <c r="P20" s="41"/>
      <c r="Q20" s="42">
        <f>P20/P4</f>
        <v>0</v>
      </c>
      <c r="R20" s="41"/>
      <c r="S20" s="42">
        <f>R20/R4</f>
        <v>0</v>
      </c>
      <c r="T20" s="41"/>
      <c r="U20" s="42">
        <f>T20/T4</f>
        <v>0</v>
      </c>
      <c r="V20" s="41">
        <v>-747</v>
      </c>
      <c r="W20" s="42">
        <f>V20/V4</f>
        <v>-1.718982016548619E-3</v>
      </c>
      <c r="X20" s="41">
        <v>-747</v>
      </c>
      <c r="Y20" s="42">
        <f>X20/X4</f>
        <v>-1.6598637436295784E-3</v>
      </c>
      <c r="Z20" s="41">
        <v>-747</v>
      </c>
      <c r="AA20" s="42">
        <f>Z20/Z4</f>
        <v>-1.9768177235919776E-3</v>
      </c>
      <c r="AB20" s="41"/>
      <c r="AC20" s="42">
        <f>AB20/AB4</f>
        <v>0</v>
      </c>
    </row>
    <row r="21" spans="1:29" s="39" customFormat="1" ht="15.75" customHeight="1" x14ac:dyDescent="0.2">
      <c r="A21" s="59" t="s">
        <v>91</v>
      </c>
      <c r="B21" s="49">
        <f t="shared" si="0"/>
        <v>11405.564399999999</v>
      </c>
      <c r="C21" s="50">
        <f t="shared" si="1"/>
        <v>2.2428724284322792E-3</v>
      </c>
      <c r="D21" s="41">
        <f>E21*D12</f>
        <v>-11835.8848</v>
      </c>
      <c r="E21" s="42">
        <v>0.08</v>
      </c>
      <c r="F21" s="41">
        <f>G21*F12</f>
        <v>-13178.200800000001</v>
      </c>
      <c r="G21" s="42">
        <v>0.08</v>
      </c>
      <c r="H21" s="41">
        <f>I21*H12</f>
        <v>-12123.112800000001</v>
      </c>
      <c r="I21" s="42">
        <v>0.08</v>
      </c>
      <c r="J21" s="41">
        <f>K21*J12</f>
        <v>-11721.5504</v>
      </c>
      <c r="K21" s="42">
        <v>0.08</v>
      </c>
      <c r="L21" s="41">
        <f>M21*L12</f>
        <v>-13083.835200000001</v>
      </c>
      <c r="M21" s="42">
        <v>0.08</v>
      </c>
      <c r="N21" s="41">
        <v>-13419.36</v>
      </c>
      <c r="O21" s="42">
        <v>0.08</v>
      </c>
      <c r="P21" s="41"/>
      <c r="Q21" s="42">
        <v>0.08</v>
      </c>
      <c r="R21" s="41">
        <v>37551.730000000003</v>
      </c>
      <c r="S21" s="42">
        <v>0.08</v>
      </c>
      <c r="T21" s="41">
        <v>7226.05</v>
      </c>
      <c r="U21" s="42">
        <v>0.08</v>
      </c>
      <c r="V21" s="41">
        <v>18056.93</v>
      </c>
      <c r="W21" s="42">
        <v>0.08</v>
      </c>
      <c r="X21" s="41">
        <f>Y21*X12</f>
        <v>11589.8616</v>
      </c>
      <c r="Y21" s="42">
        <v>0.08</v>
      </c>
      <c r="Z21" s="41">
        <f>AA21*Z12</f>
        <v>12342.936799999999</v>
      </c>
      <c r="AA21" s="42">
        <v>0.08</v>
      </c>
      <c r="AB21" s="41"/>
      <c r="AC21" s="42">
        <v>0.08</v>
      </c>
    </row>
    <row r="22" spans="1:29" ht="15.75" customHeight="1" x14ac:dyDescent="0.2">
      <c r="A22" s="63" t="s">
        <v>92</v>
      </c>
      <c r="B22" s="49">
        <f t="shared" si="0"/>
        <v>-15968.41</v>
      </c>
      <c r="C22" s="50">
        <f t="shared" si="1"/>
        <v>-3.1401432896124189E-3</v>
      </c>
      <c r="D22" s="41">
        <v>-2900</v>
      </c>
      <c r="E22" s="42">
        <f>D22/D4</f>
        <v>-6.4990618380131246E-3</v>
      </c>
      <c r="F22" s="41">
        <v>-2900</v>
      </c>
      <c r="G22" s="42">
        <f>F22/F4</f>
        <v>-6.3841496973032468E-3</v>
      </c>
      <c r="H22" s="41">
        <v>-2900</v>
      </c>
      <c r="I22" s="42">
        <f>H22/H4</f>
        <v>-6.739092546331261E-3</v>
      </c>
      <c r="J22" s="41">
        <v>-2900</v>
      </c>
      <c r="K22" s="42">
        <f>J22/J4</f>
        <v>-6.7515027913971886E-3</v>
      </c>
      <c r="L22" s="41">
        <v>-2900</v>
      </c>
      <c r="M22" s="42">
        <f>L22/L4</f>
        <v>-6.5996235938819217E-3</v>
      </c>
      <c r="N22" s="41">
        <v>-3775.59</v>
      </c>
      <c r="O22" s="42">
        <f>N22/N4</f>
        <v>-9.614356485627128E-3</v>
      </c>
      <c r="P22" s="41">
        <v>2766.58</v>
      </c>
      <c r="Q22" s="42">
        <f>P22/P4</f>
        <v>6.5056222329565741E-3</v>
      </c>
      <c r="R22" s="41">
        <v>4112.8100000000004</v>
      </c>
      <c r="S22" s="42">
        <f>R22/R4</f>
        <v>1.0091653029750873E-2</v>
      </c>
      <c r="T22" s="41">
        <v>4127.79</v>
      </c>
      <c r="U22" s="42">
        <f>T22/T4</f>
        <v>1.0383929782825615E-2</v>
      </c>
      <c r="V22" s="41">
        <v>-2900</v>
      </c>
      <c r="W22" s="42">
        <f>V22/V4</f>
        <v>-6.6734241606305157E-3</v>
      </c>
      <c r="X22" s="41">
        <v>-2900</v>
      </c>
      <c r="Y22" s="42">
        <f>X22/X4</f>
        <v>-6.4439154705833706E-3</v>
      </c>
      <c r="Z22" s="41">
        <v>-2900</v>
      </c>
      <c r="AA22" s="42">
        <f>Z22/Z4</f>
        <v>-7.6743927689648401E-3</v>
      </c>
      <c r="AB22" s="41"/>
      <c r="AC22" s="42">
        <f>AB22/AB4</f>
        <v>0</v>
      </c>
    </row>
    <row r="23" spans="1:29" ht="15.75" customHeight="1" x14ac:dyDescent="0.2">
      <c r="A23" s="59" t="s">
        <v>93</v>
      </c>
      <c r="B23" s="49">
        <f t="shared" si="0"/>
        <v>-111306.60440000001</v>
      </c>
      <c r="C23" s="50">
        <f t="shared" si="1"/>
        <v>-2.1888133314225032E-2</v>
      </c>
      <c r="D23" s="41">
        <f>D12*E23</f>
        <v>-25151.2552</v>
      </c>
      <c r="E23" s="42">
        <v>0.17</v>
      </c>
      <c r="F23" s="41">
        <f>F12*G23</f>
        <v>-28003.676700000004</v>
      </c>
      <c r="G23" s="42">
        <v>0.17</v>
      </c>
      <c r="H23" s="41">
        <f>H12*I23</f>
        <v>-25761.614700000002</v>
      </c>
      <c r="I23" s="42">
        <v>0.17</v>
      </c>
      <c r="J23" s="41">
        <f>J12*K23</f>
        <v>-24908.294600000001</v>
      </c>
      <c r="K23" s="42">
        <v>0.17</v>
      </c>
      <c r="L23" s="41">
        <f>L12*M23</f>
        <v>-27803.149800000003</v>
      </c>
      <c r="M23" s="42">
        <v>0.17</v>
      </c>
      <c r="N23" s="41">
        <v>-39667.08</v>
      </c>
      <c r="O23" s="42">
        <v>0.17</v>
      </c>
      <c r="P23" s="41">
        <v>5084.1499999999996</v>
      </c>
      <c r="Q23" s="42">
        <v>0.17</v>
      </c>
      <c r="R23" s="41"/>
      <c r="S23" s="42">
        <v>0.17</v>
      </c>
      <c r="T23" s="41"/>
      <c r="U23" s="42">
        <v>0.17</v>
      </c>
      <c r="V23" s="41">
        <v>4047.12</v>
      </c>
      <c r="W23" s="42">
        <v>0.17</v>
      </c>
      <c r="X23" s="41">
        <f>X12*Y23</f>
        <v>24628.455900000001</v>
      </c>
      <c r="Y23" s="42">
        <v>0.17</v>
      </c>
      <c r="Z23" s="41">
        <f>Z12*AA23</f>
        <v>26228.740700000002</v>
      </c>
      <c r="AA23" s="42">
        <v>0.17</v>
      </c>
      <c r="AB23" s="41"/>
      <c r="AC23" s="42">
        <v>0.17</v>
      </c>
    </row>
    <row r="24" spans="1:29" ht="15.75" customHeight="1" x14ac:dyDescent="0.2">
      <c r="A24" s="40" t="s">
        <v>94</v>
      </c>
      <c r="B24" s="49">
        <f t="shared" si="0"/>
        <v>-18568.14</v>
      </c>
      <c r="C24" s="50">
        <f t="shared" si="1"/>
        <v>-3.6513729433039319E-3</v>
      </c>
      <c r="D24" s="41">
        <f>SUM(D25:D32)</f>
        <v>-3650</v>
      </c>
      <c r="E24" s="42">
        <f>D24/D4</f>
        <v>-8.1798536926716917E-3</v>
      </c>
      <c r="F24" s="41">
        <f>SUM(F25:F32)</f>
        <v>-3650</v>
      </c>
      <c r="G24" s="42">
        <f>F24/F4</f>
        <v>-8.0352228948816738E-3</v>
      </c>
      <c r="H24" s="41">
        <f>SUM(H25:H32)</f>
        <v>-3650</v>
      </c>
      <c r="I24" s="42">
        <f>H24/H4</f>
        <v>-8.4819613083134838E-3</v>
      </c>
      <c r="J24" s="41">
        <f>SUM(J25:J32)</f>
        <v>-3650</v>
      </c>
      <c r="K24" s="42">
        <f>J24/J4</f>
        <v>-8.4975810995171503E-3</v>
      </c>
      <c r="L24" s="41">
        <f>SUM(L25:L32)</f>
        <v>-3650</v>
      </c>
      <c r="M24" s="42">
        <f>L24/L4</f>
        <v>-8.3064227991962118E-3</v>
      </c>
      <c r="N24" s="41">
        <v>0</v>
      </c>
      <c r="O24" s="42">
        <f>N24/N4</f>
        <v>0</v>
      </c>
      <c r="P24" s="41"/>
      <c r="Q24" s="42">
        <f>P24/P4</f>
        <v>0</v>
      </c>
      <c r="R24" s="41"/>
      <c r="S24" s="42">
        <f>R24/R4</f>
        <v>0</v>
      </c>
      <c r="T24" s="41">
        <v>162</v>
      </c>
      <c r="U24" s="42">
        <f>T24/T4</f>
        <v>4.0752960417505488E-4</v>
      </c>
      <c r="V24" s="41">
        <f>SUM(V25:V32)</f>
        <v>3719.8599999999997</v>
      </c>
      <c r="W24" s="42">
        <f>V24/V4</f>
        <v>8.5600702062631137E-3</v>
      </c>
      <c r="X24" s="41">
        <f>SUM(X25:X32)</f>
        <v>-2100</v>
      </c>
      <c r="Y24" s="42">
        <f>X24/X4</f>
        <v>-4.6662836166293372E-3</v>
      </c>
      <c r="Z24" s="41">
        <f>SUM(Z25:Z32)</f>
        <v>-2100</v>
      </c>
      <c r="AA24" s="42">
        <f>Z24/Z4</f>
        <v>-5.557318901664195E-3</v>
      </c>
      <c r="AB24" s="41"/>
      <c r="AC24" s="42">
        <f>AB24/AB4</f>
        <v>0</v>
      </c>
    </row>
    <row r="25" spans="1:29" ht="15.75" customHeight="1" x14ac:dyDescent="0.2">
      <c r="A25" s="63" t="s">
        <v>95</v>
      </c>
      <c r="B25" s="49">
        <f t="shared" si="0"/>
        <v>-3850</v>
      </c>
      <c r="C25" s="50">
        <f t="shared" si="1"/>
        <v>-7.5709176211080577E-4</v>
      </c>
      <c r="D25" s="41">
        <v>-500</v>
      </c>
      <c r="E25" s="42">
        <f>D25/D4</f>
        <v>-1.1205279031057112E-3</v>
      </c>
      <c r="F25" s="41">
        <v>-500</v>
      </c>
      <c r="G25" s="42">
        <f>F25/F4</f>
        <v>-1.1007154650522839E-3</v>
      </c>
      <c r="H25" s="41">
        <v>-500</v>
      </c>
      <c r="I25" s="42">
        <f>H25/H4</f>
        <v>-1.1619125079881485E-3</v>
      </c>
      <c r="J25" s="41">
        <v>-500</v>
      </c>
      <c r="K25" s="42">
        <f>J25/J4</f>
        <v>-1.1640522054133084E-3</v>
      </c>
      <c r="L25" s="41">
        <v>-500</v>
      </c>
      <c r="M25" s="42">
        <f>L25/L4</f>
        <v>-1.1378661368761933E-3</v>
      </c>
      <c r="N25" s="41">
        <v>0</v>
      </c>
      <c r="O25" s="42">
        <f>N25/N4</f>
        <v>0</v>
      </c>
      <c r="P25" s="41"/>
      <c r="Q25" s="42">
        <f>P25/P4</f>
        <v>0</v>
      </c>
      <c r="R25" s="41"/>
      <c r="S25" s="42">
        <f>R25/R4</f>
        <v>0</v>
      </c>
      <c r="T25" s="41"/>
      <c r="U25" s="42">
        <f>T25/T4</f>
        <v>0</v>
      </c>
      <c r="V25" s="41">
        <v>-450</v>
      </c>
      <c r="W25" s="42">
        <f>V25/V4</f>
        <v>-1.0355313352702524E-3</v>
      </c>
      <c r="X25" s="41">
        <v>-450</v>
      </c>
      <c r="Y25" s="42">
        <f>X25/X4</f>
        <v>-9.999179178491436E-4</v>
      </c>
      <c r="Z25" s="41">
        <v>-450</v>
      </c>
      <c r="AA25" s="42">
        <f>Z25/Z4</f>
        <v>-1.1908540503566131E-3</v>
      </c>
      <c r="AB25" s="41"/>
      <c r="AC25" s="42">
        <f>AB25/AB4</f>
        <v>0</v>
      </c>
    </row>
    <row r="26" spans="1:29" ht="15.75" customHeight="1" x14ac:dyDescent="0.2">
      <c r="A26" s="63" t="s">
        <v>96</v>
      </c>
      <c r="B26" s="49">
        <f t="shared" si="0"/>
        <v>-8798.5199999999986</v>
      </c>
      <c r="C26" s="50">
        <f t="shared" si="1"/>
        <v>-1.7302044183810821E-3</v>
      </c>
      <c r="D26" s="41">
        <v>-3000</v>
      </c>
      <c r="E26" s="42">
        <f>D26/D4</f>
        <v>-6.7231674186342674E-3</v>
      </c>
      <c r="F26" s="41">
        <v>-3000</v>
      </c>
      <c r="G26" s="42">
        <f>F26/F4</f>
        <v>-6.6042927903137037E-3</v>
      </c>
      <c r="H26" s="41">
        <v>-3000</v>
      </c>
      <c r="I26" s="42">
        <f>H26/H4</f>
        <v>-6.9714750479288913E-3</v>
      </c>
      <c r="J26" s="41">
        <v>-3000</v>
      </c>
      <c r="K26" s="42">
        <f>J26/J4</f>
        <v>-6.9843132324798503E-3</v>
      </c>
      <c r="L26" s="41">
        <v>-3000</v>
      </c>
      <c r="M26" s="42">
        <f>L26/L4</f>
        <v>-6.8271968212571602E-3</v>
      </c>
      <c r="N26" s="41">
        <v>0</v>
      </c>
      <c r="O26" s="42">
        <f>N26/N4</f>
        <v>0</v>
      </c>
      <c r="P26" s="41">
        <v>1799.79</v>
      </c>
      <c r="Q26" s="42">
        <f>P26/P4</f>
        <v>4.2322122760422298E-3</v>
      </c>
      <c r="R26" s="41">
        <v>1487.29</v>
      </c>
      <c r="S26" s="42">
        <f>R26/R4</f>
        <v>3.6493819638199121E-3</v>
      </c>
      <c r="T26" s="41">
        <v>2856.22</v>
      </c>
      <c r="U26" s="42">
        <f>T26/T4</f>
        <v>7.1851494199807108E-3</v>
      </c>
      <c r="V26" s="41">
        <v>3058.18</v>
      </c>
      <c r="W26" s="42">
        <f>V26/V4</f>
        <v>7.0374249308817341E-3</v>
      </c>
      <c r="X26" s="41">
        <v>-1500</v>
      </c>
      <c r="Y26" s="42">
        <f>X26/X4</f>
        <v>-3.3330597261638124E-3</v>
      </c>
      <c r="Z26" s="41">
        <v>-1500</v>
      </c>
      <c r="AA26" s="42">
        <f>Z26/Z4</f>
        <v>-3.9695135011887104E-3</v>
      </c>
      <c r="AB26" s="41"/>
      <c r="AC26" s="42">
        <f>AB26/AB4</f>
        <v>0</v>
      </c>
    </row>
    <row r="27" spans="1:29" ht="15.75" customHeight="1" x14ac:dyDescent="0.2">
      <c r="A27" s="47" t="s">
        <v>97</v>
      </c>
      <c r="B27" s="49">
        <f t="shared" si="0"/>
        <v>-800</v>
      </c>
      <c r="C27" s="50">
        <f t="shared" si="1"/>
        <v>-1.573177687502973E-4</v>
      </c>
      <c r="D27" s="41">
        <v>-100</v>
      </c>
      <c r="E27" s="42">
        <f>D27/D4</f>
        <v>-2.2410558062114223E-4</v>
      </c>
      <c r="F27" s="41">
        <v>-100</v>
      </c>
      <c r="G27" s="42">
        <f>F27/F4</f>
        <v>-2.201430930104568E-4</v>
      </c>
      <c r="H27" s="41">
        <v>-100</v>
      </c>
      <c r="I27" s="42">
        <f>H27/H4</f>
        <v>-2.323825015976297E-4</v>
      </c>
      <c r="J27" s="41">
        <v>-100</v>
      </c>
      <c r="K27" s="42">
        <f>J27/J4</f>
        <v>-2.3281044108266168E-4</v>
      </c>
      <c r="L27" s="41">
        <v>-100</v>
      </c>
      <c r="M27" s="42">
        <f>L27/L4</f>
        <v>-2.2757322737523866E-4</v>
      </c>
      <c r="N27" s="41">
        <v>0</v>
      </c>
      <c r="O27" s="42">
        <f>N27/N4</f>
        <v>0</v>
      </c>
      <c r="P27" s="36"/>
      <c r="Q27" s="37">
        <f>P27/P4</f>
        <v>0</v>
      </c>
      <c r="R27" s="36"/>
      <c r="S27" s="37">
        <f>R27/R4</f>
        <v>0</v>
      </c>
      <c r="T27" s="36"/>
      <c r="U27" s="37">
        <f>T27/T4</f>
        <v>0</v>
      </c>
      <c r="V27" s="36">
        <v>-100</v>
      </c>
      <c r="W27" s="37">
        <f>V27/V4</f>
        <v>-2.3011807450450055E-4</v>
      </c>
      <c r="X27" s="36">
        <v>-100</v>
      </c>
      <c r="Y27" s="37">
        <f>X27/X4</f>
        <v>-2.2220398174425414E-4</v>
      </c>
      <c r="Z27" s="36">
        <v>-100</v>
      </c>
      <c r="AA27" s="37">
        <f>Z27/Z4</f>
        <v>-2.6463423341258069E-4</v>
      </c>
      <c r="AB27" s="36"/>
      <c r="AC27" s="37">
        <f>AB27/AB4</f>
        <v>0</v>
      </c>
    </row>
    <row r="28" spans="1:29" ht="15.75" customHeight="1" x14ac:dyDescent="0.2">
      <c r="A28" s="63" t="s">
        <v>98</v>
      </c>
      <c r="B28" s="49">
        <f t="shared" si="0"/>
        <v>-5065.5200000000004</v>
      </c>
      <c r="C28" s="50">
        <f t="shared" si="1"/>
        <v>-9.9612037995000752E-4</v>
      </c>
      <c r="D28" s="41">
        <v>-50</v>
      </c>
      <c r="E28" s="42">
        <f>D28/D4</f>
        <v>-1.1205279031057111E-4</v>
      </c>
      <c r="F28" s="41">
        <v>-50</v>
      </c>
      <c r="G28" s="42">
        <f>F28/F4</f>
        <v>-1.100715465052284E-4</v>
      </c>
      <c r="H28" s="41">
        <v>-50</v>
      </c>
      <c r="I28" s="42">
        <f>H28/H4</f>
        <v>-1.1619125079881485E-4</v>
      </c>
      <c r="J28" s="41">
        <v>-50</v>
      </c>
      <c r="K28" s="42">
        <f>J28/J4</f>
        <v>-1.1640522054133084E-4</v>
      </c>
      <c r="L28" s="41">
        <v>-50</v>
      </c>
      <c r="M28" s="42">
        <f>L28/L4</f>
        <v>-1.1378661368761933E-4</v>
      </c>
      <c r="N28" s="41">
        <v>-4665.5200000000004</v>
      </c>
      <c r="O28" s="42">
        <f>N28/N4</f>
        <v>-1.188051999047118E-2</v>
      </c>
      <c r="P28" s="36"/>
      <c r="Q28" s="37">
        <f>P28/P4</f>
        <v>0</v>
      </c>
      <c r="R28" s="36"/>
      <c r="S28" s="37">
        <f>R28/R4</f>
        <v>0</v>
      </c>
      <c r="T28" s="36"/>
      <c r="U28" s="37">
        <f>T28/T4</f>
        <v>0</v>
      </c>
      <c r="V28" s="36">
        <v>-50</v>
      </c>
      <c r="W28" s="37">
        <f>V28/V4</f>
        <v>-1.1505903725225027E-4</v>
      </c>
      <c r="X28" s="36">
        <v>-50</v>
      </c>
      <c r="Y28" s="37">
        <f>X28/X4</f>
        <v>-1.1110199087212707E-4</v>
      </c>
      <c r="Z28" s="36">
        <v>-50</v>
      </c>
      <c r="AA28" s="37">
        <f>Z28/Z4</f>
        <v>-1.3231711670629034E-4</v>
      </c>
      <c r="AB28" s="36"/>
      <c r="AC28" s="37">
        <f>AB28/AB4</f>
        <v>0</v>
      </c>
    </row>
    <row r="29" spans="1:29" ht="15.75" customHeight="1" x14ac:dyDescent="0.2">
      <c r="A29" s="59" t="s">
        <v>163</v>
      </c>
      <c r="B29" s="49"/>
      <c r="C29" s="50"/>
      <c r="D29" s="41"/>
      <c r="E29" s="42"/>
      <c r="F29" s="41"/>
      <c r="G29" s="42"/>
      <c r="H29" s="41"/>
      <c r="I29" s="42"/>
      <c r="J29" s="41"/>
      <c r="K29" s="42"/>
      <c r="L29" s="41"/>
      <c r="M29" s="42"/>
      <c r="N29" s="41">
        <v>-5491.85</v>
      </c>
      <c r="O29" s="42"/>
      <c r="P29" s="36">
        <v>3975.78</v>
      </c>
      <c r="Q29" s="37"/>
      <c r="R29" s="36"/>
      <c r="S29" s="37"/>
      <c r="T29" s="36">
        <v>4944</v>
      </c>
      <c r="U29" s="37"/>
      <c r="V29" s="36"/>
      <c r="W29" s="37"/>
      <c r="X29" s="36"/>
      <c r="Y29" s="37"/>
      <c r="Z29" s="36"/>
      <c r="AA29" s="37"/>
      <c r="AB29" s="36"/>
      <c r="AC29" s="37"/>
    </row>
    <row r="30" spans="1:29" ht="15.75" customHeight="1" x14ac:dyDescent="0.2">
      <c r="A30" s="63" t="s">
        <v>99</v>
      </c>
      <c r="B30" s="49">
        <f t="shared" si="0"/>
        <v>484.54</v>
      </c>
      <c r="C30" s="50">
        <f t="shared" si="1"/>
        <v>9.5283439587836322E-5</v>
      </c>
      <c r="D30" s="41">
        <v>0</v>
      </c>
      <c r="E30" s="42">
        <f>D30/D4</f>
        <v>0</v>
      </c>
      <c r="F30" s="41">
        <v>0</v>
      </c>
      <c r="G30" s="42">
        <f>F30/F4</f>
        <v>0</v>
      </c>
      <c r="H30" s="41">
        <v>0</v>
      </c>
      <c r="I30" s="42">
        <f>H30/H4</f>
        <v>0</v>
      </c>
      <c r="J30" s="41">
        <v>0</v>
      </c>
      <c r="K30" s="42">
        <f>J30/J4</f>
        <v>0</v>
      </c>
      <c r="L30" s="41">
        <v>0</v>
      </c>
      <c r="M30" s="42">
        <f>L30/L4</f>
        <v>0</v>
      </c>
      <c r="N30" s="41">
        <v>0</v>
      </c>
      <c r="O30" s="42">
        <f>N30/N4</f>
        <v>0</v>
      </c>
      <c r="P30" s="36">
        <v>0</v>
      </c>
      <c r="Q30" s="37">
        <f>P30/P4</f>
        <v>0</v>
      </c>
      <c r="R30" s="36">
        <v>484.54</v>
      </c>
      <c r="S30" s="37">
        <f>R30/R4</f>
        <v>1.1889218220718894E-3</v>
      </c>
      <c r="T30" s="36"/>
      <c r="U30" s="37">
        <f>T30/T4</f>
        <v>0</v>
      </c>
      <c r="V30" s="36">
        <v>0</v>
      </c>
      <c r="W30" s="37">
        <f>V30/V4</f>
        <v>0</v>
      </c>
      <c r="X30" s="36">
        <v>0</v>
      </c>
      <c r="Y30" s="37">
        <f>X30/X4</f>
        <v>0</v>
      </c>
      <c r="Z30" s="36">
        <v>0</v>
      </c>
      <c r="AA30" s="37">
        <f>Z30/Z4</f>
        <v>0</v>
      </c>
      <c r="AB30" s="36"/>
      <c r="AC30" s="37">
        <f>AB30/AB4</f>
        <v>0</v>
      </c>
    </row>
    <row r="31" spans="1:29" ht="15.75" customHeight="1" x14ac:dyDescent="0.2">
      <c r="A31" s="63" t="s">
        <v>100</v>
      </c>
      <c r="B31" s="49">
        <f t="shared" si="0"/>
        <v>2463.1000000000004</v>
      </c>
      <c r="C31" s="50">
        <f t="shared" si="1"/>
        <v>4.8436174526107171E-4</v>
      </c>
      <c r="D31" s="41">
        <v>0</v>
      </c>
      <c r="E31" s="42">
        <f>D31/D4</f>
        <v>0</v>
      </c>
      <c r="F31" s="41">
        <v>0</v>
      </c>
      <c r="G31" s="42">
        <f>F31/F4</f>
        <v>0</v>
      </c>
      <c r="H31" s="41">
        <v>0</v>
      </c>
      <c r="I31" s="42">
        <f>H31/H4</f>
        <v>0</v>
      </c>
      <c r="J31" s="41">
        <v>0</v>
      </c>
      <c r="K31" s="42">
        <f>J31/J4</f>
        <v>0</v>
      </c>
      <c r="L31" s="41">
        <v>0</v>
      </c>
      <c r="M31" s="42">
        <f>L31/L4</f>
        <v>0</v>
      </c>
      <c r="N31" s="41">
        <v>0</v>
      </c>
      <c r="O31" s="42">
        <f>N31/N4</f>
        <v>0</v>
      </c>
      <c r="P31" s="36">
        <v>0</v>
      </c>
      <c r="Q31" s="37">
        <f>P31/P4</f>
        <v>0</v>
      </c>
      <c r="R31" s="36">
        <v>0</v>
      </c>
      <c r="S31" s="37">
        <f>R31/R4</f>
        <v>0</v>
      </c>
      <c r="T31" s="36">
        <v>1201.42</v>
      </c>
      <c r="U31" s="37">
        <f>T31/T4</f>
        <v>3.0223099817777437E-3</v>
      </c>
      <c r="V31" s="36">
        <v>1261.68</v>
      </c>
      <c r="W31" s="37">
        <f>V31/V4</f>
        <v>2.9033537224083827E-3</v>
      </c>
      <c r="X31" s="36">
        <v>0</v>
      </c>
      <c r="Y31" s="37">
        <f>X31/X4</f>
        <v>0</v>
      </c>
      <c r="Z31" s="36">
        <v>0</v>
      </c>
      <c r="AA31" s="37">
        <f>Z31/Z4</f>
        <v>0</v>
      </c>
      <c r="AB31" s="36"/>
      <c r="AC31" s="37">
        <f>AB31/AB4</f>
        <v>0</v>
      </c>
    </row>
    <row r="32" spans="1:29" ht="15.75" customHeight="1" x14ac:dyDescent="0.2">
      <c r="A32" s="63" t="s">
        <v>101</v>
      </c>
      <c r="B32" s="49">
        <f t="shared" si="0"/>
        <v>0</v>
      </c>
      <c r="C32" s="50">
        <f t="shared" si="1"/>
        <v>0</v>
      </c>
      <c r="D32" s="41">
        <v>0</v>
      </c>
      <c r="E32" s="42">
        <f>D32/D4</f>
        <v>0</v>
      </c>
      <c r="F32" s="41">
        <v>0</v>
      </c>
      <c r="G32" s="42">
        <f>F32/F4</f>
        <v>0</v>
      </c>
      <c r="H32" s="41">
        <v>0</v>
      </c>
      <c r="I32" s="42">
        <f>H32/H4</f>
        <v>0</v>
      </c>
      <c r="J32" s="41">
        <v>0</v>
      </c>
      <c r="K32" s="42">
        <f>J32/J4</f>
        <v>0</v>
      </c>
      <c r="L32" s="41">
        <v>0</v>
      </c>
      <c r="M32" s="42">
        <f>L32/L4</f>
        <v>0</v>
      </c>
      <c r="N32" s="41">
        <v>0</v>
      </c>
      <c r="O32" s="42">
        <f>N32/N4</f>
        <v>0</v>
      </c>
      <c r="P32" s="36">
        <v>0</v>
      </c>
      <c r="Q32" s="37">
        <f>P32/P4</f>
        <v>0</v>
      </c>
      <c r="R32" s="36">
        <v>0</v>
      </c>
      <c r="S32" s="37">
        <f>R32/R4</f>
        <v>0</v>
      </c>
      <c r="T32" s="36">
        <v>0</v>
      </c>
      <c r="U32" s="37">
        <f>T32/T4</f>
        <v>0</v>
      </c>
      <c r="V32" s="36">
        <v>0</v>
      </c>
      <c r="W32" s="37">
        <f>V32/V4</f>
        <v>0</v>
      </c>
      <c r="X32" s="36">
        <v>0</v>
      </c>
      <c r="Y32" s="37">
        <f>X32/X4</f>
        <v>0</v>
      </c>
      <c r="Z32" s="36">
        <v>0</v>
      </c>
      <c r="AA32" s="37">
        <f>Z32/Z4</f>
        <v>0</v>
      </c>
      <c r="AB32" s="36"/>
      <c r="AC32" s="37">
        <f>AB32/AB4</f>
        <v>0</v>
      </c>
    </row>
    <row r="33" spans="1:29" ht="15.75" customHeight="1" x14ac:dyDescent="0.2">
      <c r="A33" s="63" t="s">
        <v>164</v>
      </c>
      <c r="B33" s="49"/>
      <c r="C33" s="50"/>
      <c r="D33" s="41"/>
      <c r="E33" s="42"/>
      <c r="F33" s="41"/>
      <c r="G33" s="42"/>
      <c r="H33" s="41"/>
      <c r="I33" s="42"/>
      <c r="J33" s="41"/>
      <c r="K33" s="42"/>
      <c r="L33" s="41"/>
      <c r="M33" s="42"/>
      <c r="N33" s="41">
        <v>-391.69</v>
      </c>
      <c r="O33" s="42"/>
      <c r="P33" s="36"/>
      <c r="Q33" s="37"/>
      <c r="R33" s="36">
        <v>63</v>
      </c>
      <c r="S33" s="37"/>
      <c r="T33" s="36">
        <v>136</v>
      </c>
      <c r="U33" s="37"/>
      <c r="V33" s="36">
        <v>86</v>
      </c>
      <c r="W33" s="37"/>
      <c r="X33" s="36"/>
      <c r="Y33" s="37"/>
      <c r="Z33" s="36"/>
      <c r="AA33" s="37"/>
      <c r="AB33" s="36"/>
      <c r="AC33" s="37"/>
    </row>
    <row r="34" spans="1:29" ht="15.75" customHeight="1" x14ac:dyDescent="0.2">
      <c r="A34" s="63" t="s">
        <v>165</v>
      </c>
      <c r="B34" s="49"/>
      <c r="C34" s="50"/>
      <c r="D34" s="41"/>
      <c r="E34" s="42"/>
      <c r="F34" s="41"/>
      <c r="G34" s="42"/>
      <c r="H34" s="41"/>
      <c r="I34" s="42"/>
      <c r="J34" s="41"/>
      <c r="K34" s="42"/>
      <c r="L34" s="41"/>
      <c r="M34" s="42"/>
      <c r="N34" s="41">
        <v>-119</v>
      </c>
      <c r="O34" s="42"/>
      <c r="P34" s="36"/>
      <c r="Q34" s="37"/>
      <c r="R34" s="36">
        <v>610</v>
      </c>
      <c r="S34" s="37"/>
      <c r="T34" s="36"/>
      <c r="U34" s="37"/>
      <c r="V34" s="36"/>
      <c r="W34" s="37"/>
      <c r="X34" s="36"/>
      <c r="Y34" s="37"/>
      <c r="Z34" s="36"/>
      <c r="AA34" s="37"/>
      <c r="AB34" s="36"/>
      <c r="AC34" s="37"/>
    </row>
    <row r="35" spans="1:29" ht="15.75" customHeight="1" x14ac:dyDescent="0.2">
      <c r="A35" s="63" t="s">
        <v>167</v>
      </c>
      <c r="B35" s="49"/>
      <c r="C35" s="5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36">
        <v>603.9</v>
      </c>
      <c r="Q35" s="37"/>
      <c r="R35" s="36"/>
      <c r="S35" s="37"/>
      <c r="T35" s="36"/>
      <c r="U35" s="37"/>
      <c r="V35" s="36"/>
      <c r="W35" s="37"/>
      <c r="X35" s="36"/>
      <c r="Y35" s="37"/>
      <c r="Z35" s="36"/>
      <c r="AA35" s="37"/>
      <c r="AB35" s="36"/>
      <c r="AC35" s="37"/>
    </row>
    <row r="36" spans="1:29" ht="15.75" customHeight="1" x14ac:dyDescent="0.2">
      <c r="A36" s="40" t="s">
        <v>102</v>
      </c>
      <c r="B36" s="49">
        <f t="shared" si="0"/>
        <v>-67124.550000000017</v>
      </c>
      <c r="C36" s="50">
        <f t="shared" si="1"/>
        <v>-1.3199855542959715E-2</v>
      </c>
      <c r="D36" s="41">
        <f>SUM(D37:D45)</f>
        <v>-9590</v>
      </c>
      <c r="E36" s="42">
        <f>D36/D4</f>
        <v>-2.1491725181567538E-2</v>
      </c>
      <c r="F36" s="41">
        <f>SUM(F37:F45)</f>
        <v>-9590</v>
      </c>
      <c r="G36" s="42">
        <f>F36/F4</f>
        <v>-2.1111722619702806E-2</v>
      </c>
      <c r="H36" s="41">
        <f>SUM(H37:H45)</f>
        <v>-9590</v>
      </c>
      <c r="I36" s="42">
        <f>H36/H4</f>
        <v>-2.2285481903212688E-2</v>
      </c>
      <c r="J36" s="41">
        <f>SUM(J37:J45)</f>
        <v>-9590</v>
      </c>
      <c r="K36" s="42">
        <f>J36/J4</f>
        <v>-2.2326521299827255E-2</v>
      </c>
      <c r="L36" s="41">
        <f>SUM(L37:L45)</f>
        <v>-10250</v>
      </c>
      <c r="M36" s="42">
        <f>L36/L4</f>
        <v>-2.3326255805961964E-2</v>
      </c>
      <c r="N36" s="41">
        <v>-337.76</v>
      </c>
      <c r="O36" s="42">
        <f>N36/N4</f>
        <v>-8.6008942882712873E-4</v>
      </c>
      <c r="P36" s="36">
        <v>151.19999999999999</v>
      </c>
      <c r="Q36" s="37">
        <f>P36/P4</f>
        <v>3.5554731170724644E-4</v>
      </c>
      <c r="R36" s="36">
        <v>240.81</v>
      </c>
      <c r="S36" s="37">
        <f>R36/R4</f>
        <v>5.9087849088440927E-4</v>
      </c>
      <c r="T36" s="36">
        <v>360.2</v>
      </c>
      <c r="U36" s="37">
        <f>T36/T4</f>
        <v>9.0612446557935037E-4</v>
      </c>
      <c r="V36" s="36">
        <v>611</v>
      </c>
      <c r="W36" s="37">
        <f>V36/V4</f>
        <v>1.4060214352224984E-3</v>
      </c>
      <c r="X36" s="36">
        <f>SUM(X37:X45)</f>
        <v>-9770</v>
      </c>
      <c r="Y36" s="37">
        <f>X36/X4</f>
        <v>-2.170932901641363E-2</v>
      </c>
      <c r="Z36" s="36">
        <f>SUM(Z37:Z45)</f>
        <v>-9770</v>
      </c>
      <c r="AA36" s="37">
        <f>Z36/Z4</f>
        <v>-2.5854764604409136E-2</v>
      </c>
      <c r="AB36" s="36"/>
      <c r="AC36" s="37">
        <f>AB36/AB4</f>
        <v>0</v>
      </c>
    </row>
    <row r="37" spans="1:29" ht="15.75" customHeight="1" x14ac:dyDescent="0.2">
      <c r="A37" s="63" t="s">
        <v>103</v>
      </c>
      <c r="B37" s="49">
        <f t="shared" si="0"/>
        <v>-19941.640000000003</v>
      </c>
      <c r="C37" s="50">
        <f t="shared" si="1"/>
        <v>-3.9214678875270992E-3</v>
      </c>
      <c r="D37" s="41">
        <v>-3700</v>
      </c>
      <c r="E37" s="42">
        <f>D37/D4</f>
        <v>-8.2919064829822618E-3</v>
      </c>
      <c r="F37" s="41">
        <v>-3700</v>
      </c>
      <c r="G37" s="42">
        <f>F37/F4</f>
        <v>-8.1452944413869018E-3</v>
      </c>
      <c r="H37" s="41">
        <v>-3700</v>
      </c>
      <c r="I37" s="42">
        <f>H37/H4</f>
        <v>-8.5981525591122994E-3</v>
      </c>
      <c r="J37" s="41">
        <v>-3700</v>
      </c>
      <c r="K37" s="42">
        <f>J37/J4</f>
        <v>-8.613986320058482E-3</v>
      </c>
      <c r="L37" s="41">
        <v>-4360</v>
      </c>
      <c r="M37" s="42">
        <f>L37/L4</f>
        <v>-9.9221927135604068E-3</v>
      </c>
      <c r="N37" s="41">
        <v>-242.72</v>
      </c>
      <c r="O37" s="42">
        <f>N37/N4</f>
        <v>-6.1807468665597072E-4</v>
      </c>
      <c r="P37" s="36">
        <v>241.82</v>
      </c>
      <c r="Q37" s="37">
        <f>P37/P4</f>
        <v>5.686405483931637E-4</v>
      </c>
      <c r="R37" s="36"/>
      <c r="S37" s="37">
        <f>R37/R4</f>
        <v>0</v>
      </c>
      <c r="T37" s="36">
        <v>485</v>
      </c>
      <c r="U37" s="37">
        <f>T37/T4</f>
        <v>1.2200731976845778E-3</v>
      </c>
      <c r="V37" s="36">
        <v>494.26</v>
      </c>
      <c r="W37" s="37">
        <f>V37/V4</f>
        <v>1.1373815950459444E-3</v>
      </c>
      <c r="X37" s="36">
        <v>-880</v>
      </c>
      <c r="Y37" s="37">
        <f>X37/X4</f>
        <v>-1.9553950393494364E-3</v>
      </c>
      <c r="Z37" s="36">
        <v>-880</v>
      </c>
      <c r="AA37" s="37">
        <f>Z37/Z4</f>
        <v>-2.3287812540307103E-3</v>
      </c>
      <c r="AB37" s="36"/>
      <c r="AC37" s="37">
        <f>AB37/AB4</f>
        <v>0</v>
      </c>
    </row>
    <row r="38" spans="1:29" ht="15.75" customHeight="1" x14ac:dyDescent="0.2">
      <c r="A38" s="47" t="s">
        <v>104</v>
      </c>
      <c r="B38" s="49">
        <f t="shared" si="0"/>
        <v>0</v>
      </c>
      <c r="C38" s="50">
        <f t="shared" si="1"/>
        <v>0</v>
      </c>
      <c r="D38" s="41">
        <v>0</v>
      </c>
      <c r="E38" s="42">
        <f>D38/D4</f>
        <v>0</v>
      </c>
      <c r="F38" s="41">
        <v>0</v>
      </c>
      <c r="G38" s="42">
        <f>F38/F4</f>
        <v>0</v>
      </c>
      <c r="H38" s="41">
        <v>0</v>
      </c>
      <c r="I38" s="42">
        <f>H38/H4</f>
        <v>0</v>
      </c>
      <c r="J38" s="41">
        <v>0</v>
      </c>
      <c r="K38" s="42">
        <f>J38/J4</f>
        <v>0</v>
      </c>
      <c r="L38" s="41">
        <v>0</v>
      </c>
      <c r="M38" s="42">
        <f>L38/L4</f>
        <v>0</v>
      </c>
      <c r="N38" s="41">
        <v>0</v>
      </c>
      <c r="O38" s="42">
        <f>N38/N4</f>
        <v>0</v>
      </c>
      <c r="P38" s="36">
        <v>0</v>
      </c>
      <c r="Q38" s="37">
        <f>P38/P4</f>
        <v>0</v>
      </c>
      <c r="R38" s="36">
        <v>0</v>
      </c>
      <c r="S38" s="37">
        <f>R38/R4</f>
        <v>0</v>
      </c>
      <c r="T38" s="36"/>
      <c r="U38" s="37">
        <f>T38/T4</f>
        <v>0</v>
      </c>
      <c r="V38" s="36">
        <v>0</v>
      </c>
      <c r="W38" s="37">
        <f>V38/V4</f>
        <v>0</v>
      </c>
      <c r="X38" s="36">
        <v>0</v>
      </c>
      <c r="Y38" s="37">
        <f>X38/X4</f>
        <v>0</v>
      </c>
      <c r="Z38" s="36">
        <v>0</v>
      </c>
      <c r="AA38" s="37">
        <f>Z38/Z4</f>
        <v>0</v>
      </c>
      <c r="AB38" s="36"/>
      <c r="AC38" s="37">
        <f>AB38/AB4</f>
        <v>0</v>
      </c>
    </row>
    <row r="39" spans="1:29" ht="15.75" customHeight="1" x14ac:dyDescent="0.2">
      <c r="A39" s="47" t="s">
        <v>105</v>
      </c>
      <c r="B39" s="49">
        <f t="shared" si="0"/>
        <v>-16637.400000000001</v>
      </c>
      <c r="C39" s="50">
        <f t="shared" si="1"/>
        <v>-3.2716983072577457E-3</v>
      </c>
      <c r="D39" s="41">
        <v>-3600</v>
      </c>
      <c r="E39" s="42">
        <f>D39/D4</f>
        <v>-8.0678009023611198E-3</v>
      </c>
      <c r="F39" s="41">
        <v>-3600</v>
      </c>
      <c r="G39" s="42">
        <f>F39/F4</f>
        <v>-7.9251513483764441E-3</v>
      </c>
      <c r="H39" s="41">
        <v>-3600</v>
      </c>
      <c r="I39" s="42">
        <f>H39/H4</f>
        <v>-8.3657700575146699E-3</v>
      </c>
      <c r="J39" s="41">
        <v>-3600</v>
      </c>
      <c r="K39" s="42">
        <f>J39/J4</f>
        <v>-8.3811758789758203E-3</v>
      </c>
      <c r="L39" s="41">
        <v>-3600</v>
      </c>
      <c r="M39" s="42">
        <f>L39/L4</f>
        <v>-8.1926361855085925E-3</v>
      </c>
      <c r="N39" s="41">
        <v>0</v>
      </c>
      <c r="O39" s="42">
        <f>N39/N4</f>
        <v>0</v>
      </c>
      <c r="P39" s="36">
        <v>2373</v>
      </c>
      <c r="Q39" s="37">
        <f>P39/P4</f>
        <v>5.5801175309609522E-3</v>
      </c>
      <c r="R39" s="36"/>
      <c r="S39" s="37">
        <f>R39/R4</f>
        <v>0</v>
      </c>
      <c r="T39" s="36">
        <v>9789.6</v>
      </c>
      <c r="U39" s="37">
        <f>T39/T4</f>
        <v>2.462686304340813E-2</v>
      </c>
      <c r="V39" s="36">
        <v>-3600</v>
      </c>
      <c r="W39" s="37">
        <f>V39/V4</f>
        <v>-8.2842506821620195E-3</v>
      </c>
      <c r="X39" s="36">
        <v>-3600</v>
      </c>
      <c r="Y39" s="37">
        <f>X39/X4</f>
        <v>-7.9993433427931488E-3</v>
      </c>
      <c r="Z39" s="36">
        <v>-3600</v>
      </c>
      <c r="AA39" s="37">
        <f>Z39/Z4</f>
        <v>-9.5268324028529045E-3</v>
      </c>
      <c r="AB39" s="36"/>
      <c r="AC39" s="37">
        <f>AB39/AB4</f>
        <v>0</v>
      </c>
    </row>
    <row r="40" spans="1:29" ht="15.75" customHeight="1" x14ac:dyDescent="0.2">
      <c r="A40" s="47" t="s">
        <v>106</v>
      </c>
      <c r="B40" s="49">
        <f t="shared" si="0"/>
        <v>-2382.83</v>
      </c>
      <c r="C40" s="50">
        <f t="shared" ref="C40:C60" si="2">B40/$B$4</f>
        <v>-4.6857687363908865E-4</v>
      </c>
      <c r="D40" s="41">
        <v>-1500</v>
      </c>
      <c r="E40" s="42">
        <f>D40/D4</f>
        <v>-3.3615837093171337E-3</v>
      </c>
      <c r="F40" s="41">
        <v>-1500</v>
      </c>
      <c r="G40" s="42">
        <f>F40/F4</f>
        <v>-3.3021463951568518E-3</v>
      </c>
      <c r="H40" s="41">
        <v>-1500</v>
      </c>
      <c r="I40" s="42">
        <f>H40/H4</f>
        <v>-3.4857375239644457E-3</v>
      </c>
      <c r="J40" s="41">
        <v>-1500</v>
      </c>
      <c r="K40" s="42">
        <f>J40/J4</f>
        <v>-3.4921566162399251E-3</v>
      </c>
      <c r="L40" s="41">
        <v>-1500</v>
      </c>
      <c r="M40" s="42">
        <f>L40/L4</f>
        <v>-3.4135984106285801E-3</v>
      </c>
      <c r="N40" s="41">
        <v>0</v>
      </c>
      <c r="O40" s="42">
        <f>N40/N4</f>
        <v>0</v>
      </c>
      <c r="P40" s="36"/>
      <c r="Q40" s="37">
        <f>P40/P4</f>
        <v>0</v>
      </c>
      <c r="R40" s="36">
        <v>928.95</v>
      </c>
      <c r="S40" s="37">
        <f>R40/R4</f>
        <v>2.2793761642252068E-3</v>
      </c>
      <c r="T40" s="36">
        <v>2938.22</v>
      </c>
      <c r="U40" s="37">
        <f>T40/T4</f>
        <v>7.3914298369088249E-3</v>
      </c>
      <c r="V40" s="36">
        <v>10250</v>
      </c>
      <c r="W40" s="37">
        <f>V40/V4</f>
        <v>2.3587102636711307E-2</v>
      </c>
      <c r="X40" s="36">
        <v>-4500</v>
      </c>
      <c r="Y40" s="37">
        <f>X40/X4</f>
        <v>-9.9991791784914373E-3</v>
      </c>
      <c r="Z40" s="36">
        <v>-4500</v>
      </c>
      <c r="AA40" s="37">
        <f>Z40/Z4</f>
        <v>-1.1908540503566132E-2</v>
      </c>
      <c r="AB40" s="36"/>
      <c r="AC40" s="37">
        <f>AB40/AB4</f>
        <v>0</v>
      </c>
    </row>
    <row r="41" spans="1:29" ht="15.75" customHeight="1" x14ac:dyDescent="0.2">
      <c r="A41" s="47" t="s">
        <v>107</v>
      </c>
      <c r="B41" s="49">
        <f t="shared" si="0"/>
        <v>0</v>
      </c>
      <c r="C41" s="50">
        <f t="shared" si="2"/>
        <v>0</v>
      </c>
      <c r="D41" s="41">
        <v>0</v>
      </c>
      <c r="E41" s="42">
        <f>D41/D4</f>
        <v>0</v>
      </c>
      <c r="F41" s="41">
        <v>0</v>
      </c>
      <c r="G41" s="42">
        <f>F41/F4</f>
        <v>0</v>
      </c>
      <c r="H41" s="41">
        <v>0</v>
      </c>
      <c r="I41" s="42">
        <f>H41/H4</f>
        <v>0</v>
      </c>
      <c r="J41" s="41">
        <v>0</v>
      </c>
      <c r="K41" s="42">
        <f>J41/J4</f>
        <v>0</v>
      </c>
      <c r="L41" s="41">
        <v>0</v>
      </c>
      <c r="M41" s="42">
        <f>L41/L4</f>
        <v>0</v>
      </c>
      <c r="N41" s="41">
        <v>0</v>
      </c>
      <c r="O41" s="42">
        <f>N41/N4</f>
        <v>0</v>
      </c>
      <c r="P41" s="36">
        <v>0</v>
      </c>
      <c r="Q41" s="37">
        <f>P41/P4</f>
        <v>0</v>
      </c>
      <c r="R41" s="36"/>
      <c r="S41" s="37">
        <f>R41/R4</f>
        <v>0</v>
      </c>
      <c r="T41" s="36"/>
      <c r="U41" s="37">
        <f>T41/T4</f>
        <v>0</v>
      </c>
      <c r="V41" s="36">
        <v>0</v>
      </c>
      <c r="W41" s="37">
        <f>V41/V4</f>
        <v>0</v>
      </c>
      <c r="X41" s="36">
        <v>0</v>
      </c>
      <c r="Y41" s="37">
        <f>X41/X4</f>
        <v>0</v>
      </c>
      <c r="Z41" s="36">
        <v>0</v>
      </c>
      <c r="AA41" s="37">
        <f>Z41/Z4</f>
        <v>0</v>
      </c>
      <c r="AB41" s="36"/>
      <c r="AC41" s="37">
        <f>AB41/AB4</f>
        <v>0</v>
      </c>
    </row>
    <row r="42" spans="1:29" ht="15.75" customHeight="1" x14ac:dyDescent="0.2">
      <c r="A42" s="47" t="s">
        <v>108</v>
      </c>
      <c r="B42" s="49">
        <f t="shared" si="0"/>
        <v>-3200</v>
      </c>
      <c r="C42" s="50">
        <f t="shared" si="2"/>
        <v>-6.2927107500118922E-4</v>
      </c>
      <c r="D42" s="41">
        <v>-400</v>
      </c>
      <c r="E42" s="42">
        <f>D42/D4</f>
        <v>-8.9642232248456891E-4</v>
      </c>
      <c r="F42" s="41">
        <v>-400</v>
      </c>
      <c r="G42" s="42">
        <f>F42/F4</f>
        <v>-8.8057237204182718E-4</v>
      </c>
      <c r="H42" s="41">
        <v>-400</v>
      </c>
      <c r="I42" s="42">
        <f>H42/H4</f>
        <v>-9.2953000639051878E-4</v>
      </c>
      <c r="J42" s="41">
        <v>-400</v>
      </c>
      <c r="K42" s="42">
        <f>J42/J4</f>
        <v>-9.312417643306467E-4</v>
      </c>
      <c r="L42" s="41">
        <v>-400</v>
      </c>
      <c r="M42" s="42">
        <f>L42/L4</f>
        <v>-9.1029290950095463E-4</v>
      </c>
      <c r="N42" s="41">
        <v>0</v>
      </c>
      <c r="O42" s="42">
        <f>N42/N4</f>
        <v>0</v>
      </c>
      <c r="P42" s="36"/>
      <c r="Q42" s="37">
        <f>P42/P4</f>
        <v>0</v>
      </c>
      <c r="R42" s="36"/>
      <c r="S42" s="37">
        <f>R42/R4</f>
        <v>0</v>
      </c>
      <c r="T42" s="36"/>
      <c r="U42" s="37">
        <f>T42/T4</f>
        <v>0</v>
      </c>
      <c r="V42" s="36">
        <v>-400</v>
      </c>
      <c r="W42" s="37">
        <f>V42/V4</f>
        <v>-9.2047229801800218E-4</v>
      </c>
      <c r="X42" s="36">
        <v>-400</v>
      </c>
      <c r="Y42" s="37">
        <f>X42/X4</f>
        <v>-8.8881592697701657E-4</v>
      </c>
      <c r="Z42" s="36">
        <v>-400</v>
      </c>
      <c r="AA42" s="37">
        <f>Z42/Z4</f>
        <v>-1.0585369336503227E-3</v>
      </c>
      <c r="AB42" s="36"/>
      <c r="AC42" s="37">
        <f>AB42/AB4</f>
        <v>0</v>
      </c>
    </row>
    <row r="43" spans="1:29" ht="15.75" customHeight="1" x14ac:dyDescent="0.2">
      <c r="A43" s="47" t="s">
        <v>109</v>
      </c>
      <c r="B43" s="49">
        <f t="shared" si="0"/>
        <v>-720</v>
      </c>
      <c r="C43" s="50">
        <f t="shared" si="2"/>
        <v>-1.4158599187526758E-4</v>
      </c>
      <c r="D43" s="41">
        <v>-90</v>
      </c>
      <c r="E43" s="42">
        <f>D43/D4</f>
        <v>-2.0169502255902802E-4</v>
      </c>
      <c r="F43" s="41">
        <v>-90</v>
      </c>
      <c r="G43" s="42">
        <f>F43/F4</f>
        <v>-1.9812878370941111E-4</v>
      </c>
      <c r="H43" s="41">
        <v>-90</v>
      </c>
      <c r="I43" s="42">
        <f>H43/H4</f>
        <v>-2.0914425143786673E-4</v>
      </c>
      <c r="J43" s="41">
        <v>-90</v>
      </c>
      <c r="K43" s="42">
        <f>J43/J4</f>
        <v>-2.0952939697439551E-4</v>
      </c>
      <c r="L43" s="41">
        <v>-90</v>
      </c>
      <c r="M43" s="42">
        <f>L43/L4</f>
        <v>-2.0481590463771479E-4</v>
      </c>
      <c r="N43" s="41">
        <v>0</v>
      </c>
      <c r="O43" s="42">
        <f>N43/N4</f>
        <v>0</v>
      </c>
      <c r="P43" s="36"/>
      <c r="Q43" s="37">
        <f>P43/P4</f>
        <v>0</v>
      </c>
      <c r="R43" s="36"/>
      <c r="S43" s="37">
        <f>R43/R4</f>
        <v>0</v>
      </c>
      <c r="T43" s="36"/>
      <c r="U43" s="37">
        <f>T43/T4</f>
        <v>0</v>
      </c>
      <c r="V43" s="36">
        <v>-90</v>
      </c>
      <c r="W43" s="37">
        <f>V43/V4</f>
        <v>-2.0710626705405048E-4</v>
      </c>
      <c r="X43" s="36">
        <v>-90</v>
      </c>
      <c r="Y43" s="37">
        <f>X43/X4</f>
        <v>-1.9998358356982873E-4</v>
      </c>
      <c r="Z43" s="36">
        <v>-90</v>
      </c>
      <c r="AA43" s="37">
        <f>Z43/Z4</f>
        <v>-2.3817081007132263E-4</v>
      </c>
      <c r="AB43" s="36"/>
      <c r="AC43" s="37">
        <f>AB43/AB4</f>
        <v>0</v>
      </c>
    </row>
    <row r="44" spans="1:29" ht="15.75" customHeight="1" x14ac:dyDescent="0.2">
      <c r="A44" s="47" t="s">
        <v>110</v>
      </c>
      <c r="B44" s="49">
        <f t="shared" si="0"/>
        <v>0</v>
      </c>
      <c r="C44" s="50">
        <f t="shared" si="2"/>
        <v>0</v>
      </c>
      <c r="D44" s="41">
        <v>0</v>
      </c>
      <c r="E44" s="42">
        <f>D44/D4</f>
        <v>0</v>
      </c>
      <c r="F44" s="41">
        <v>0</v>
      </c>
      <c r="G44" s="42">
        <f>F44/F4</f>
        <v>0</v>
      </c>
      <c r="H44" s="41">
        <v>0</v>
      </c>
      <c r="I44" s="42">
        <f>H44/H4</f>
        <v>0</v>
      </c>
      <c r="J44" s="41">
        <v>0</v>
      </c>
      <c r="K44" s="42">
        <f>J44/J4</f>
        <v>0</v>
      </c>
      <c r="L44" s="41">
        <v>0</v>
      </c>
      <c r="M44" s="42">
        <f>L44/L4</f>
        <v>0</v>
      </c>
      <c r="N44" s="41">
        <v>0</v>
      </c>
      <c r="O44" s="42">
        <f>N44/N4</f>
        <v>0</v>
      </c>
      <c r="P44" s="36">
        <v>0</v>
      </c>
      <c r="Q44" s="37">
        <f>P44/P4</f>
        <v>0</v>
      </c>
      <c r="R44" s="36">
        <v>0</v>
      </c>
      <c r="S44" s="37">
        <f>R44/R4</f>
        <v>0</v>
      </c>
      <c r="T44" s="36"/>
      <c r="U44" s="37">
        <f>T44/T4</f>
        <v>0</v>
      </c>
      <c r="V44" s="36">
        <v>0</v>
      </c>
      <c r="W44" s="37">
        <f>V44/V4</f>
        <v>0</v>
      </c>
      <c r="X44" s="36">
        <v>0</v>
      </c>
      <c r="Y44" s="37">
        <f>X44/X4</f>
        <v>0</v>
      </c>
      <c r="Z44" s="36">
        <v>0</v>
      </c>
      <c r="AA44" s="37">
        <f>Z44/Z4</f>
        <v>0</v>
      </c>
      <c r="AB44" s="36"/>
      <c r="AC44" s="37">
        <f>AB44/AB4</f>
        <v>0</v>
      </c>
    </row>
    <row r="45" spans="1:29" ht="15.75" customHeight="1" x14ac:dyDescent="0.2">
      <c r="A45" s="47" t="s">
        <v>111</v>
      </c>
      <c r="B45" s="49">
        <f t="shared" si="0"/>
        <v>-1912.26</v>
      </c>
      <c r="C45" s="50">
        <f t="shared" si="2"/>
        <v>-3.7604059558805442E-4</v>
      </c>
      <c r="D45" s="41">
        <v>-300</v>
      </c>
      <c r="E45" s="42">
        <f>D45/D4</f>
        <v>-6.7231674186342665E-4</v>
      </c>
      <c r="F45" s="41">
        <v>-300</v>
      </c>
      <c r="G45" s="42">
        <f>F45/F4</f>
        <v>-6.6042927903137041E-4</v>
      </c>
      <c r="H45" s="41">
        <v>-300</v>
      </c>
      <c r="I45" s="42">
        <f>H45/H4</f>
        <v>-6.9714750479288909E-4</v>
      </c>
      <c r="J45" s="41">
        <v>-300</v>
      </c>
      <c r="K45" s="42">
        <f>J45/J4</f>
        <v>-6.9843132324798503E-4</v>
      </c>
      <c r="L45" s="41">
        <v>-300</v>
      </c>
      <c r="M45" s="42">
        <f>L45/L4</f>
        <v>-6.8271968212571597E-4</v>
      </c>
      <c r="N45" s="41">
        <v>0</v>
      </c>
      <c r="O45" s="42">
        <f>N45/N4</f>
        <v>0</v>
      </c>
      <c r="P45" s="36"/>
      <c r="Q45" s="37">
        <f>P45/P4</f>
        <v>0</v>
      </c>
      <c r="R45" s="36"/>
      <c r="S45" s="37">
        <f>R45/R4</f>
        <v>0</v>
      </c>
      <c r="T45" s="36">
        <v>487.74</v>
      </c>
      <c r="U45" s="37">
        <f>T45/T4</f>
        <v>1.2269659823477856E-3</v>
      </c>
      <c r="V45" s="36">
        <v>-300</v>
      </c>
      <c r="W45" s="37">
        <f>V45/V4</f>
        <v>-6.9035422351350166E-4</v>
      </c>
      <c r="X45" s="36">
        <v>-300</v>
      </c>
      <c r="Y45" s="37">
        <f>X45/X4</f>
        <v>-6.666119452327624E-4</v>
      </c>
      <c r="Z45" s="36">
        <v>-300</v>
      </c>
      <c r="AA45" s="37">
        <f>Z45/Z4</f>
        <v>-7.9390270023774212E-4</v>
      </c>
      <c r="AB45" s="36"/>
      <c r="AC45" s="37">
        <f>AB45/AB4</f>
        <v>0</v>
      </c>
    </row>
    <row r="46" spans="1:29" ht="15.75" customHeight="1" x14ac:dyDescent="0.2">
      <c r="A46" s="35" t="s">
        <v>112</v>
      </c>
      <c r="B46" s="49">
        <f t="shared" si="0"/>
        <v>-27800.09</v>
      </c>
      <c r="C46" s="50">
        <f t="shared" si="2"/>
        <v>-5.4668101623218156E-3</v>
      </c>
      <c r="D46" s="41">
        <f>SUM(D47:D51)</f>
        <v>-4437</v>
      </c>
      <c r="E46" s="42">
        <f>D46/D4</f>
        <v>-9.9435646121600815E-3</v>
      </c>
      <c r="F46" s="41">
        <f>SUM(F47:F51)</f>
        <v>-4437</v>
      </c>
      <c r="G46" s="42">
        <f>F46/F4</f>
        <v>-9.7677490368739683E-3</v>
      </c>
      <c r="H46" s="41">
        <f>SUM(H47:H51)</f>
        <v>-4437</v>
      </c>
      <c r="I46" s="42">
        <f>H46/H4</f>
        <v>-1.0310811595886829E-2</v>
      </c>
      <c r="J46" s="41">
        <f>SUM(J47:J51)</f>
        <v>-4437</v>
      </c>
      <c r="K46" s="42">
        <f>J46/J4</f>
        <v>-1.0329799270837698E-2</v>
      </c>
      <c r="L46" s="41">
        <f>SUM(L47:L51)</f>
        <v>-4437</v>
      </c>
      <c r="M46" s="42">
        <f>L46/L4</f>
        <v>-1.009742409863934E-2</v>
      </c>
      <c r="N46" s="41">
        <v>0</v>
      </c>
      <c r="O46" s="42">
        <f>N46/N4</f>
        <v>0</v>
      </c>
      <c r="P46" s="36"/>
      <c r="Q46" s="37">
        <f>P46/P4</f>
        <v>0</v>
      </c>
      <c r="R46" s="36"/>
      <c r="S46" s="37">
        <f>R46/R4</f>
        <v>0</v>
      </c>
      <c r="T46" s="36"/>
      <c r="U46" s="37">
        <f>T46/T4</f>
        <v>0</v>
      </c>
      <c r="V46" s="36">
        <f>SUM(V47:V51)</f>
        <v>3258.91</v>
      </c>
      <c r="W46" s="37">
        <f>V46/V4</f>
        <v>7.4993409418346183E-3</v>
      </c>
      <c r="X46" s="36">
        <f>SUM(X47:X51)</f>
        <v>-4437</v>
      </c>
      <c r="Y46" s="37">
        <f>X46/X4</f>
        <v>-9.8591906699925565E-3</v>
      </c>
      <c r="Z46" s="36">
        <f>SUM(Z47:Z51)</f>
        <v>-4437</v>
      </c>
      <c r="AA46" s="37">
        <f>Z46/Z4</f>
        <v>-1.1741820936516207E-2</v>
      </c>
      <c r="AB46" s="36"/>
      <c r="AC46" s="37">
        <f>AB46/AB4</f>
        <v>0</v>
      </c>
    </row>
    <row r="47" spans="1:29" ht="15.75" customHeight="1" x14ac:dyDescent="0.2">
      <c r="A47" s="47" t="s">
        <v>113</v>
      </c>
      <c r="B47" s="49">
        <f t="shared" si="0"/>
        <v>0</v>
      </c>
      <c r="C47" s="50">
        <f t="shared" si="2"/>
        <v>0</v>
      </c>
      <c r="D47" s="41">
        <v>0</v>
      </c>
      <c r="E47" s="42">
        <f>D47/D4</f>
        <v>0</v>
      </c>
      <c r="F47" s="41">
        <v>0</v>
      </c>
      <c r="G47" s="42">
        <f>F47/F4</f>
        <v>0</v>
      </c>
      <c r="H47" s="41">
        <v>0</v>
      </c>
      <c r="I47" s="42">
        <f>H47/H4</f>
        <v>0</v>
      </c>
      <c r="J47" s="41">
        <v>0</v>
      </c>
      <c r="K47" s="42">
        <f>J47/J4</f>
        <v>0</v>
      </c>
      <c r="L47" s="41">
        <v>0</v>
      </c>
      <c r="M47" s="42">
        <f>L47/L4</f>
        <v>0</v>
      </c>
      <c r="N47" s="41">
        <v>0</v>
      </c>
      <c r="O47" s="42">
        <f>N47/N4</f>
        <v>0</v>
      </c>
      <c r="P47" s="36">
        <v>0</v>
      </c>
      <c r="Q47" s="37">
        <f>P47/P4</f>
        <v>0</v>
      </c>
      <c r="R47" s="36"/>
      <c r="S47" s="37">
        <f>R47/R4</f>
        <v>0</v>
      </c>
      <c r="T47" s="36"/>
      <c r="U47" s="37">
        <f>T47/T4</f>
        <v>0</v>
      </c>
      <c r="V47" s="36">
        <v>0</v>
      </c>
      <c r="W47" s="37">
        <f>V47/V4</f>
        <v>0</v>
      </c>
      <c r="X47" s="36">
        <v>0</v>
      </c>
      <c r="Y47" s="37">
        <f>X47/X4</f>
        <v>0</v>
      </c>
      <c r="Z47" s="36">
        <v>0</v>
      </c>
      <c r="AA47" s="37">
        <f>Z47/Z4</f>
        <v>0</v>
      </c>
      <c r="AB47" s="36"/>
      <c r="AC47" s="37">
        <f>AB47/AB4</f>
        <v>0</v>
      </c>
    </row>
    <row r="48" spans="1:29" ht="15.75" customHeight="1" x14ac:dyDescent="0.2">
      <c r="A48" s="47" t="s">
        <v>114</v>
      </c>
      <c r="B48" s="49">
        <f t="shared" si="0"/>
        <v>-18579.800000000003</v>
      </c>
      <c r="C48" s="50">
        <f t="shared" si="2"/>
        <v>-3.6536658497834679E-3</v>
      </c>
      <c r="D48" s="41">
        <v>-3000</v>
      </c>
      <c r="E48" s="42">
        <f>D48/D4</f>
        <v>-6.7231674186342674E-3</v>
      </c>
      <c r="F48" s="41">
        <v>-3000</v>
      </c>
      <c r="G48" s="42">
        <f>F48/F4</f>
        <v>-6.6042927903137037E-3</v>
      </c>
      <c r="H48" s="41">
        <v>-3000</v>
      </c>
      <c r="I48" s="42">
        <f>H48/H4</f>
        <v>-6.9714750479288913E-3</v>
      </c>
      <c r="J48" s="41">
        <v>-3000</v>
      </c>
      <c r="K48" s="42">
        <f>J48/J4</f>
        <v>-6.9843132324798503E-3</v>
      </c>
      <c r="L48" s="41">
        <v>-3000</v>
      </c>
      <c r="M48" s="42">
        <f>L48/L4</f>
        <v>-6.8271968212571602E-3</v>
      </c>
      <c r="N48" s="41">
        <v>-367.69</v>
      </c>
      <c r="O48" s="42">
        <f>N48/N4</f>
        <v>-9.3630471958031428E-4</v>
      </c>
      <c r="P48" s="36">
        <v>810.23</v>
      </c>
      <c r="Q48" s="37">
        <f>P48/P4</f>
        <v>1.9052585870672112E-3</v>
      </c>
      <c r="R48" s="36">
        <v>515</v>
      </c>
      <c r="S48" s="37">
        <f>R48/R4</f>
        <v>1.2636619027676208E-3</v>
      </c>
      <c r="T48" s="36">
        <v>337.35</v>
      </c>
      <c r="U48" s="37">
        <f>T48/T4</f>
        <v>8.4864266647194299E-4</v>
      </c>
      <c r="V48" s="36">
        <v>1125.31</v>
      </c>
      <c r="W48" s="37"/>
      <c r="X48" s="36">
        <v>-3000</v>
      </c>
      <c r="Y48" s="37">
        <f>X48/X4</f>
        <v>-6.6661194523276249E-3</v>
      </c>
      <c r="Z48" s="36">
        <v>-3000</v>
      </c>
      <c r="AA48" s="37">
        <f>Z48/Z4</f>
        <v>-7.9390270023774207E-3</v>
      </c>
      <c r="AB48" s="36"/>
      <c r="AC48" s="37">
        <f>AB48/AB4</f>
        <v>0</v>
      </c>
    </row>
    <row r="49" spans="1:29" ht="15.75" customHeight="1" x14ac:dyDescent="0.2">
      <c r="A49" s="47" t="s">
        <v>115</v>
      </c>
      <c r="B49" s="49">
        <f t="shared" si="0"/>
        <v>0</v>
      </c>
      <c r="C49" s="50">
        <f t="shared" si="2"/>
        <v>0</v>
      </c>
      <c r="D49" s="41">
        <v>0</v>
      </c>
      <c r="E49" s="42">
        <f>D49/D4</f>
        <v>0</v>
      </c>
      <c r="F49" s="41">
        <v>0</v>
      </c>
      <c r="G49" s="42">
        <f>F49/F4</f>
        <v>0</v>
      </c>
      <c r="H49" s="41">
        <v>0</v>
      </c>
      <c r="I49" s="42">
        <f>H49/H4</f>
        <v>0</v>
      </c>
      <c r="J49" s="41">
        <v>0</v>
      </c>
      <c r="K49" s="42">
        <f>J49/J4</f>
        <v>0</v>
      </c>
      <c r="L49" s="41">
        <v>0</v>
      </c>
      <c r="M49" s="42">
        <f>L49/L4</f>
        <v>0</v>
      </c>
      <c r="N49" s="41">
        <v>0</v>
      </c>
      <c r="O49" s="42">
        <f>N49/N4</f>
        <v>0</v>
      </c>
      <c r="P49" s="36">
        <v>0</v>
      </c>
      <c r="Q49" s="37">
        <f>P49/P4</f>
        <v>0</v>
      </c>
      <c r="R49" s="36">
        <v>0</v>
      </c>
      <c r="S49" s="37">
        <f>R49/R4</f>
        <v>0</v>
      </c>
      <c r="T49" s="36"/>
      <c r="U49" s="37">
        <f>T49/T4</f>
        <v>0</v>
      </c>
      <c r="V49" s="36">
        <v>0</v>
      </c>
      <c r="W49" s="37">
        <f>V49/V4</f>
        <v>0</v>
      </c>
      <c r="X49" s="36">
        <v>0</v>
      </c>
      <c r="Y49" s="37">
        <f>X49/X4</f>
        <v>0</v>
      </c>
      <c r="Z49" s="36">
        <v>0</v>
      </c>
      <c r="AA49" s="37">
        <f>Z49/Z4</f>
        <v>0</v>
      </c>
      <c r="AB49" s="36"/>
      <c r="AC49" s="37">
        <f>AB49/AB4</f>
        <v>0</v>
      </c>
    </row>
    <row r="50" spans="1:29" ht="15.75" customHeight="1" x14ac:dyDescent="0.2">
      <c r="A50" s="47" t="s">
        <v>116</v>
      </c>
      <c r="B50" s="49">
        <f t="shared" si="0"/>
        <v>-621.17999999999984</v>
      </c>
      <c r="C50" s="50">
        <f t="shared" si="2"/>
        <v>-1.2215331449038708E-4</v>
      </c>
      <c r="D50" s="41">
        <v>-937</v>
      </c>
      <c r="E50" s="42">
        <f>D50/D4</f>
        <v>-2.0998692904201028E-3</v>
      </c>
      <c r="F50" s="41">
        <v>-937</v>
      </c>
      <c r="G50" s="42">
        <f>F50/F4</f>
        <v>-2.0627407815079803E-3</v>
      </c>
      <c r="H50" s="41">
        <v>-937</v>
      </c>
      <c r="I50" s="42">
        <f>H50/H4</f>
        <v>-2.1774240399697904E-3</v>
      </c>
      <c r="J50" s="41">
        <v>-937</v>
      </c>
      <c r="K50" s="42">
        <f>J50/J4</f>
        <v>-2.1814338329445397E-3</v>
      </c>
      <c r="L50" s="41">
        <v>-937</v>
      </c>
      <c r="M50" s="42">
        <f>L50/L4</f>
        <v>-2.1323611405059863E-3</v>
      </c>
      <c r="N50" s="41">
        <v>-925.25</v>
      </c>
      <c r="O50" s="42">
        <f>N50/N4</f>
        <v>-2.3561041687064806E-3</v>
      </c>
      <c r="P50" s="36">
        <v>4229.47</v>
      </c>
      <c r="Q50" s="37">
        <f>P50/P4</f>
        <v>9.9456130188257143E-3</v>
      </c>
      <c r="R50" s="36"/>
      <c r="S50" s="37">
        <f>R50/R4</f>
        <v>0</v>
      </c>
      <c r="T50" s="36"/>
      <c r="U50" s="37">
        <f>T50/T4</f>
        <v>0</v>
      </c>
      <c r="V50" s="36">
        <v>2633.6</v>
      </c>
      <c r="W50" s="37">
        <f>V50/V4</f>
        <v>6.0603896101505258E-3</v>
      </c>
      <c r="X50" s="36">
        <v>-937</v>
      </c>
      <c r="Y50" s="37">
        <f>X50/X4</f>
        <v>-2.0820513089436616E-3</v>
      </c>
      <c r="Z50" s="36">
        <v>-937</v>
      </c>
      <c r="AA50" s="37">
        <f>Z50/Z4</f>
        <v>-2.479622767075881E-3</v>
      </c>
      <c r="AB50" s="36"/>
      <c r="AC50" s="37">
        <f>AB50/AB4</f>
        <v>0</v>
      </c>
    </row>
    <row r="51" spans="1:29" ht="15.75" customHeight="1" x14ac:dyDescent="0.2">
      <c r="A51" s="47" t="s">
        <v>117</v>
      </c>
      <c r="B51" s="49">
        <f t="shared" si="0"/>
        <v>-3337</v>
      </c>
      <c r="C51" s="50">
        <f t="shared" si="2"/>
        <v>-6.5621174289967762E-4</v>
      </c>
      <c r="D51" s="41">
        <v>-500</v>
      </c>
      <c r="E51" s="42">
        <f>D51/D4</f>
        <v>-1.1205279031057112E-3</v>
      </c>
      <c r="F51" s="41">
        <v>-500</v>
      </c>
      <c r="G51" s="42">
        <f>F51/F4</f>
        <v>-1.1007154650522839E-3</v>
      </c>
      <c r="H51" s="41">
        <v>-500</v>
      </c>
      <c r="I51" s="42">
        <f>H51/H4</f>
        <v>-1.1619125079881485E-3</v>
      </c>
      <c r="J51" s="41">
        <v>-500</v>
      </c>
      <c r="K51" s="42">
        <f>J51/J4</f>
        <v>-1.1640522054133084E-3</v>
      </c>
      <c r="L51" s="41">
        <v>-500</v>
      </c>
      <c r="M51" s="42">
        <f>L51/L4</f>
        <v>-1.1378661368761933E-3</v>
      </c>
      <c r="N51" s="41">
        <v>0</v>
      </c>
      <c r="O51" s="42">
        <f>N51/N4</f>
        <v>0</v>
      </c>
      <c r="P51" s="36"/>
      <c r="Q51" s="37">
        <f>P51/P4</f>
        <v>0</v>
      </c>
      <c r="R51" s="36"/>
      <c r="S51" s="37">
        <f>R51/R4</f>
        <v>0</v>
      </c>
      <c r="T51" s="36">
        <v>663</v>
      </c>
      <c r="U51" s="37">
        <f>T51/T4</f>
        <v>1.6678526393090209E-3</v>
      </c>
      <c r="V51" s="36">
        <v>-500</v>
      </c>
      <c r="W51" s="37">
        <f>V51/V4</f>
        <v>-1.1505903725225028E-3</v>
      </c>
      <c r="X51" s="36">
        <v>-500</v>
      </c>
      <c r="Y51" s="37">
        <f>X51/X4</f>
        <v>-1.1110199087212707E-3</v>
      </c>
      <c r="Z51" s="36">
        <v>-500</v>
      </c>
      <c r="AA51" s="37">
        <f>Z51/Z4</f>
        <v>-1.3231711670629036E-3</v>
      </c>
      <c r="AB51" s="36"/>
      <c r="AC51" s="37">
        <f>AB51/AB4</f>
        <v>0</v>
      </c>
    </row>
    <row r="52" spans="1:29" ht="15.75" customHeight="1" x14ac:dyDescent="0.2">
      <c r="A52" s="48" t="s">
        <v>118</v>
      </c>
      <c r="B52" s="49" t="e">
        <f t="shared" si="0"/>
        <v>#REF!</v>
      </c>
      <c r="C52" s="50" t="e">
        <f t="shared" si="2"/>
        <v>#REF!</v>
      </c>
      <c r="D52" s="61" t="e">
        <f>D10+D11+#REF!+D24+D36+D46</f>
        <v>#REF!</v>
      </c>
      <c r="E52" s="62" t="e">
        <f>D52/D4</f>
        <v>#REF!</v>
      </c>
      <c r="F52" s="61" t="e">
        <f>F10+F11+#REF!+F24+F36+F46</f>
        <v>#REF!</v>
      </c>
      <c r="G52" s="62" t="e">
        <f>F52/F4</f>
        <v>#REF!</v>
      </c>
      <c r="H52" s="61" t="e">
        <f>H10+H11+#REF!+H24+H36+H46</f>
        <v>#REF!</v>
      </c>
      <c r="I52" s="62" t="e">
        <f>H52/H4</f>
        <v>#REF!</v>
      </c>
      <c r="J52" s="61" t="e">
        <f>J10+J11+#REF!+J24+J36+J46</f>
        <v>#REF!</v>
      </c>
      <c r="K52" s="62" t="e">
        <f>J52/J4</f>
        <v>#REF!</v>
      </c>
      <c r="L52" s="61" t="e">
        <f>L10+L11+#REF!+L24+L36+L46</f>
        <v>#REF!</v>
      </c>
      <c r="M52" s="62" t="e">
        <f>L52/L4</f>
        <v>#REF!</v>
      </c>
      <c r="N52" s="61" t="e">
        <f>N10+N11+#REF!+N24+N36+N46</f>
        <v>#REF!</v>
      </c>
      <c r="O52" s="62" t="e">
        <f>N52/N4</f>
        <v>#REF!</v>
      </c>
      <c r="P52" s="52" t="e">
        <f>P10+P11+#REF!+P24+P36+P46</f>
        <v>#REF!</v>
      </c>
      <c r="Q52" s="38" t="e">
        <f>P52/P4</f>
        <v>#REF!</v>
      </c>
      <c r="R52" s="52" t="e">
        <f>R10+R11+#REF!+R24+R36+R46</f>
        <v>#REF!</v>
      </c>
      <c r="S52" s="38" t="e">
        <f>R52/R4</f>
        <v>#REF!</v>
      </c>
      <c r="T52" s="52" t="e">
        <f>T10+T11+#REF!+T24+T36+T46</f>
        <v>#REF!</v>
      </c>
      <c r="U52" s="38" t="e">
        <f>T52/T4</f>
        <v>#REF!</v>
      </c>
      <c r="V52" s="52" t="e">
        <f>V10+V11+#REF!+V24+V36+V46</f>
        <v>#REF!</v>
      </c>
      <c r="W52" s="38" t="e">
        <f>V52/V4</f>
        <v>#REF!</v>
      </c>
      <c r="X52" s="52" t="e">
        <f>X10+X11+#REF!+X24+X36+X46</f>
        <v>#REF!</v>
      </c>
      <c r="Y52" s="38" t="e">
        <f>X52/X4</f>
        <v>#REF!</v>
      </c>
      <c r="Z52" s="52" t="e">
        <f>Z10+Z11+#REF!+Z24+Z36+Z46</f>
        <v>#REF!</v>
      </c>
      <c r="AA52" s="38" t="e">
        <f>Z52/Z4</f>
        <v>#REF!</v>
      </c>
      <c r="AB52" s="52"/>
      <c r="AC52" s="38">
        <f>AB52/AB4</f>
        <v>0</v>
      </c>
    </row>
    <row r="53" spans="1:29" ht="15.75" customHeight="1" x14ac:dyDescent="0.2">
      <c r="A53" s="47" t="s">
        <v>119</v>
      </c>
      <c r="B53" s="49">
        <f t="shared" si="0"/>
        <v>-205541.227839984</v>
      </c>
      <c r="C53" s="50">
        <f t="shared" si="2"/>
        <v>-4.0419109187478465E-2</v>
      </c>
      <c r="D53" s="41">
        <f>E53*D4</f>
        <v>-21418.475999999999</v>
      </c>
      <c r="E53" s="42">
        <v>-4.8000000000000001E-2</v>
      </c>
      <c r="F53" s="41">
        <f>G53*F4</f>
        <v>-21804</v>
      </c>
      <c r="G53" s="42">
        <v>-4.8000000000000001E-2</v>
      </c>
      <c r="H53" s="41">
        <f>I53*H4</f>
        <v>-20655.600000000002</v>
      </c>
      <c r="I53" s="42">
        <v>-4.8000000000000001E-2</v>
      </c>
      <c r="J53" s="41">
        <f>K53*J4</f>
        <v>-20617.632000000001</v>
      </c>
      <c r="K53" s="42">
        <v>-4.8000000000000001E-2</v>
      </c>
      <c r="L53" s="41">
        <f>M53*L4</f>
        <v>-21092.112000000001</v>
      </c>
      <c r="M53" s="42">
        <v>-4.8000000000000001E-2</v>
      </c>
      <c r="N53" s="41">
        <f>O53*N4</f>
        <v>-18849.7608</v>
      </c>
      <c r="O53" s="42">
        <v>-4.8000000000000001E-2</v>
      </c>
      <c r="P53" s="36"/>
      <c r="Q53" s="37">
        <v>-4.8000000000000001E-2</v>
      </c>
      <c r="R53" s="36">
        <f>S53*R4</f>
        <v>-19562.19456</v>
      </c>
      <c r="S53" s="37">
        <v>-4.8000000000000001E-2</v>
      </c>
      <c r="T53" s="36">
        <f>U53*T4</f>
        <v>-19080.822399984001</v>
      </c>
      <c r="U53" s="37">
        <v>-4.8000000000000001E-2</v>
      </c>
      <c r="V53" s="36">
        <f>W53*V4</f>
        <v>-20858.856960000001</v>
      </c>
      <c r="W53" s="37">
        <v>-4.8000000000000001E-2</v>
      </c>
      <c r="X53" s="36">
        <f>Y53*X4</f>
        <v>-21601.773120000002</v>
      </c>
      <c r="Y53" s="37">
        <v>-4.8000000000000001E-2</v>
      </c>
      <c r="Z53" s="36">
        <v>0</v>
      </c>
      <c r="AA53" s="37">
        <v>-4.8000000000000001E-2</v>
      </c>
      <c r="AB53" s="36"/>
      <c r="AC53" s="37">
        <v>-4.8000000000000001E-2</v>
      </c>
    </row>
    <row r="54" spans="1:29" ht="15.75" customHeight="1" x14ac:dyDescent="0.2">
      <c r="A54" s="47" t="s">
        <v>166</v>
      </c>
      <c r="B54" s="49"/>
      <c r="C54" s="50"/>
      <c r="D54" s="41"/>
      <c r="E54" s="42"/>
      <c r="F54" s="41"/>
      <c r="G54" s="42"/>
      <c r="H54" s="41"/>
      <c r="I54" s="42"/>
      <c r="J54" s="41"/>
      <c r="K54" s="42"/>
      <c r="L54" s="41"/>
      <c r="M54" s="42"/>
      <c r="N54" s="41"/>
      <c r="O54" s="42"/>
      <c r="P54" s="36">
        <v>4804</v>
      </c>
      <c r="Q54" s="37"/>
      <c r="R54" s="36">
        <v>4804</v>
      </c>
      <c r="S54" s="37"/>
      <c r="T54" s="36"/>
      <c r="U54" s="37"/>
      <c r="V54" s="36">
        <v>8453.49</v>
      </c>
      <c r="W54" s="37"/>
      <c r="X54" s="36">
        <v>22850</v>
      </c>
      <c r="Y54" s="37"/>
      <c r="Z54" s="36">
        <v>22850</v>
      </c>
      <c r="AA54" s="37"/>
      <c r="AB54" s="36"/>
      <c r="AC54" s="37"/>
    </row>
    <row r="55" spans="1:29" ht="15.75" customHeight="1" x14ac:dyDescent="0.2">
      <c r="A55" s="47" t="s">
        <v>120</v>
      </c>
      <c r="B55" s="49">
        <f t="shared" si="0"/>
        <v>-157653.22</v>
      </c>
      <c r="C55" s="50">
        <f t="shared" si="2"/>
        <v>-3.1002066008374685E-2</v>
      </c>
      <c r="D55" s="41">
        <v>0</v>
      </c>
      <c r="E55" s="42">
        <f>D55/D4</f>
        <v>0</v>
      </c>
      <c r="F55" s="41">
        <v>0</v>
      </c>
      <c r="G55" s="42">
        <f>F55/F4</f>
        <v>0</v>
      </c>
      <c r="H55" s="41">
        <v>0</v>
      </c>
      <c r="I55" s="42">
        <f>H55/H4</f>
        <v>0</v>
      </c>
      <c r="J55" s="41">
        <v>0</v>
      </c>
      <c r="K55" s="42">
        <f>J55/J4</f>
        <v>0</v>
      </c>
      <c r="L55" s="41">
        <v>-156000</v>
      </c>
      <c r="M55" s="42">
        <f>L55/L4</f>
        <v>-0.3550142347053723</v>
      </c>
      <c r="N55" s="41">
        <v>-1653.22</v>
      </c>
      <c r="O55" s="42">
        <f>N55/N4</f>
        <v>-4.2098444029061632E-3</v>
      </c>
      <c r="P55" s="36">
        <v>0</v>
      </c>
      <c r="Q55" s="37">
        <f>P55/P4</f>
        <v>0</v>
      </c>
      <c r="R55" s="36">
        <v>0</v>
      </c>
      <c r="S55" s="37">
        <f>R55/R4</f>
        <v>0</v>
      </c>
      <c r="T55" s="36">
        <v>0</v>
      </c>
      <c r="U55" s="37">
        <f>T55/T4</f>
        <v>0</v>
      </c>
      <c r="V55" s="36"/>
      <c r="W55" s="37">
        <f>V55/V4</f>
        <v>0</v>
      </c>
      <c r="X55" s="36"/>
      <c r="Y55" s="37">
        <f>X55/X4</f>
        <v>0</v>
      </c>
      <c r="Z55" s="36"/>
      <c r="AA55" s="37">
        <f>Z55/Z4</f>
        <v>0</v>
      </c>
      <c r="AB55" s="36"/>
      <c r="AC55" s="37">
        <f>AB55/AB4</f>
        <v>0</v>
      </c>
    </row>
    <row r="56" spans="1:29" ht="15.75" customHeight="1" x14ac:dyDescent="0.2">
      <c r="A56" s="48" t="s">
        <v>121</v>
      </c>
      <c r="B56" s="49" t="e">
        <f t="shared" si="0"/>
        <v>#REF!</v>
      </c>
      <c r="C56" s="50" t="e">
        <f t="shared" si="2"/>
        <v>#REF!</v>
      </c>
      <c r="D56" s="61" t="e">
        <f>SUM(D52:D55)</f>
        <v>#REF!</v>
      </c>
      <c r="E56" s="62" t="e">
        <f>D56/D4</f>
        <v>#REF!</v>
      </c>
      <c r="F56" s="61" t="e">
        <f>SUM(F52:F55)</f>
        <v>#REF!</v>
      </c>
      <c r="G56" s="62" t="e">
        <f>F56/F4</f>
        <v>#REF!</v>
      </c>
      <c r="H56" s="61" t="e">
        <f>SUM(H52:H55)</f>
        <v>#REF!</v>
      </c>
      <c r="I56" s="62" t="e">
        <f>H56/H4</f>
        <v>#REF!</v>
      </c>
      <c r="J56" s="61" t="e">
        <f>SUM(J52:J55)</f>
        <v>#REF!</v>
      </c>
      <c r="K56" s="62" t="e">
        <f>J56/J4</f>
        <v>#REF!</v>
      </c>
      <c r="L56" s="61" t="e">
        <f>SUM(L52:L55)</f>
        <v>#REF!</v>
      </c>
      <c r="M56" s="62" t="e">
        <f>L56/L4</f>
        <v>#REF!</v>
      </c>
      <c r="N56" s="61" t="e">
        <f>SUM(N52:N55)</f>
        <v>#REF!</v>
      </c>
      <c r="O56" s="62" t="e">
        <f>N56/N4</f>
        <v>#REF!</v>
      </c>
      <c r="P56" s="52" t="e">
        <f>SUM(P52:P55)</f>
        <v>#REF!</v>
      </c>
      <c r="Q56" s="38" t="e">
        <f>P56/P4</f>
        <v>#REF!</v>
      </c>
      <c r="R56" s="52" t="e">
        <f>SUM(R52:R55)</f>
        <v>#REF!</v>
      </c>
      <c r="S56" s="38" t="e">
        <f>R56/R4</f>
        <v>#REF!</v>
      </c>
      <c r="T56" s="52" t="e">
        <f>SUM(T52:T55)</f>
        <v>#REF!</v>
      </c>
      <c r="U56" s="38" t="e">
        <f>T56/T4</f>
        <v>#REF!</v>
      </c>
      <c r="V56" s="52" t="e">
        <f>SUM(V52:V55)</f>
        <v>#REF!</v>
      </c>
      <c r="W56" s="38" t="e">
        <f>V56/V4</f>
        <v>#REF!</v>
      </c>
      <c r="X56" s="52" t="e">
        <f>SUM(X52:X55)</f>
        <v>#REF!</v>
      </c>
      <c r="Y56" s="38" t="e">
        <f>X56/X4</f>
        <v>#REF!</v>
      </c>
      <c r="Z56" s="52" t="e">
        <f>SUM(Z52:Z55)</f>
        <v>#REF!</v>
      </c>
      <c r="AA56" s="38" t="e">
        <f>Z56/Z4</f>
        <v>#REF!</v>
      </c>
      <c r="AB56" s="52"/>
      <c r="AC56" s="38">
        <f>AB56/AB4</f>
        <v>0</v>
      </c>
    </row>
    <row r="57" spans="1:29" ht="15.75" customHeight="1" x14ac:dyDescent="0.2">
      <c r="A57" s="35" t="s">
        <v>122</v>
      </c>
      <c r="B57" s="49">
        <f>SUM(B59)</f>
        <v>-3065.16</v>
      </c>
      <c r="C57" s="50">
        <f t="shared" si="2"/>
        <v>-6.0275516507832662E-4</v>
      </c>
      <c r="D57" s="41">
        <f>SUM(D59)</f>
        <v>0</v>
      </c>
      <c r="E57" s="42">
        <f>D57/D4</f>
        <v>0</v>
      </c>
      <c r="F57" s="41">
        <f>SUM(F59)</f>
        <v>0</v>
      </c>
      <c r="G57" s="42">
        <f>F57/F4</f>
        <v>0</v>
      </c>
      <c r="H57" s="41">
        <f>SUM(H59)</f>
        <v>0</v>
      </c>
      <c r="I57" s="42">
        <f>H57/H4</f>
        <v>0</v>
      </c>
      <c r="J57" s="41">
        <f>SUM(J59)</f>
        <v>0</v>
      </c>
      <c r="K57" s="42">
        <f>J57/J4</f>
        <v>0</v>
      </c>
      <c r="L57" s="41">
        <f>SUM(L59)</f>
        <v>0</v>
      </c>
      <c r="M57" s="42">
        <f>L57/L4</f>
        <v>0</v>
      </c>
      <c r="N57" s="41">
        <f>SUM(N59)</f>
        <v>-3065.16</v>
      </c>
      <c r="O57" s="42">
        <f>N57/N4</f>
        <v>-7.8052810091892516E-3</v>
      </c>
      <c r="P57" s="36">
        <f>SUM(P59)</f>
        <v>0</v>
      </c>
      <c r="Q57" s="37">
        <f>P57/P4</f>
        <v>0</v>
      </c>
      <c r="R57" s="36">
        <f>SUM(R59)</f>
        <v>0</v>
      </c>
      <c r="S57" s="37">
        <f>R57/R4</f>
        <v>0</v>
      </c>
      <c r="T57" s="36">
        <f>SUM(T59)</f>
        <v>0</v>
      </c>
      <c r="U57" s="37">
        <f>T57/T4</f>
        <v>0</v>
      </c>
      <c r="V57" s="36">
        <f>SUM(V59)</f>
        <v>0</v>
      </c>
      <c r="W57" s="37">
        <f>V57/V4</f>
        <v>0</v>
      </c>
      <c r="X57" s="36">
        <f>SUM(X59)</f>
        <v>0</v>
      </c>
      <c r="Y57" s="37">
        <f>X57/X4</f>
        <v>0</v>
      </c>
      <c r="Z57" s="36">
        <f>SUM(Z59)</f>
        <v>0</v>
      </c>
      <c r="AA57" s="37">
        <f>Z57/Z4</f>
        <v>0</v>
      </c>
      <c r="AB57" s="36"/>
      <c r="AC57" s="37">
        <f>AB57/AB4</f>
        <v>0</v>
      </c>
    </row>
    <row r="58" spans="1:29" ht="15.75" customHeight="1" x14ac:dyDescent="0.2">
      <c r="A58" s="47" t="s">
        <v>123</v>
      </c>
      <c r="B58" s="49">
        <f>D58+F58+H58+J58+L58+N58+P58+R58+T58+V58+X58+Z58</f>
        <v>0</v>
      </c>
      <c r="C58" s="50">
        <f t="shared" si="2"/>
        <v>0</v>
      </c>
      <c r="D58" s="41">
        <v>0</v>
      </c>
      <c r="E58" s="42">
        <f>D58/D4</f>
        <v>0</v>
      </c>
      <c r="F58" s="41">
        <v>0</v>
      </c>
      <c r="G58" s="42">
        <f>F58/F4</f>
        <v>0</v>
      </c>
      <c r="H58" s="41">
        <v>0</v>
      </c>
      <c r="I58" s="42">
        <f>H58/H4</f>
        <v>0</v>
      </c>
      <c r="J58" s="41">
        <v>0</v>
      </c>
      <c r="K58" s="42">
        <f>J58/J4</f>
        <v>0</v>
      </c>
      <c r="L58" s="41">
        <v>0</v>
      </c>
      <c r="M58" s="42">
        <f>L58/L4</f>
        <v>0</v>
      </c>
      <c r="N58" s="41">
        <v>0</v>
      </c>
      <c r="O58" s="42">
        <f>N58/N4</f>
        <v>0</v>
      </c>
      <c r="P58" s="36">
        <v>0</v>
      </c>
      <c r="Q58" s="37">
        <f>P58/P4</f>
        <v>0</v>
      </c>
      <c r="R58" s="36">
        <v>0</v>
      </c>
      <c r="S58" s="37">
        <f>R58/R4</f>
        <v>0</v>
      </c>
      <c r="T58" s="36">
        <v>0</v>
      </c>
      <c r="U58" s="37">
        <f>T58/T4</f>
        <v>0</v>
      </c>
      <c r="V58" s="36">
        <v>0</v>
      </c>
      <c r="W58" s="37">
        <f>V58/V4</f>
        <v>0</v>
      </c>
      <c r="X58" s="36">
        <v>0</v>
      </c>
      <c r="Y58" s="37">
        <f>X58/X4</f>
        <v>0</v>
      </c>
      <c r="Z58" s="36">
        <v>0</v>
      </c>
      <c r="AA58" s="37">
        <f>Z58/Z4</f>
        <v>0</v>
      </c>
      <c r="AB58" s="36"/>
      <c r="AC58" s="37">
        <f>AB58/AB4</f>
        <v>0</v>
      </c>
    </row>
    <row r="59" spans="1:29" ht="15.75" customHeight="1" x14ac:dyDescent="0.2">
      <c r="A59" s="47" t="s">
        <v>124</v>
      </c>
      <c r="B59" s="49">
        <f>D59+F59+H59+J59+L59+N59+P59+R59+T59+V59+X59+Z59</f>
        <v>-3065.16</v>
      </c>
      <c r="C59" s="50">
        <f t="shared" si="2"/>
        <v>-6.0275516507832662E-4</v>
      </c>
      <c r="D59" s="41">
        <v>0</v>
      </c>
      <c r="E59" s="42">
        <f>D59/D4</f>
        <v>0</v>
      </c>
      <c r="F59" s="41">
        <v>0</v>
      </c>
      <c r="G59" s="42">
        <f>F59/F4</f>
        <v>0</v>
      </c>
      <c r="H59" s="41">
        <v>0</v>
      </c>
      <c r="I59" s="42">
        <f>H59/H4</f>
        <v>0</v>
      </c>
      <c r="J59" s="41">
        <v>0</v>
      </c>
      <c r="K59" s="42">
        <f>J59/J4</f>
        <v>0</v>
      </c>
      <c r="L59" s="41">
        <v>0</v>
      </c>
      <c r="M59" s="42">
        <f>L59/L4</f>
        <v>0</v>
      </c>
      <c r="N59" s="41">
        <v>-3065.16</v>
      </c>
      <c r="O59" s="42">
        <f>N59/N4</f>
        <v>-7.8052810091892516E-3</v>
      </c>
      <c r="P59" s="36">
        <v>0</v>
      </c>
      <c r="Q59" s="37">
        <f>P59/P4</f>
        <v>0</v>
      </c>
      <c r="R59" s="36">
        <v>0</v>
      </c>
      <c r="S59" s="37">
        <f>R59/R4</f>
        <v>0</v>
      </c>
      <c r="T59" s="36">
        <v>0</v>
      </c>
      <c r="U59" s="37">
        <f>T59/T4</f>
        <v>0</v>
      </c>
      <c r="V59" s="36">
        <v>0</v>
      </c>
      <c r="W59" s="37">
        <f>V59/V4</f>
        <v>0</v>
      </c>
      <c r="X59" s="36">
        <v>0</v>
      </c>
      <c r="Y59" s="37">
        <f>X59/X4</f>
        <v>0</v>
      </c>
      <c r="Z59" s="36">
        <v>0</v>
      </c>
      <c r="AA59" s="37">
        <f>Z59/Z4</f>
        <v>0</v>
      </c>
      <c r="AB59" s="36"/>
      <c r="AC59" s="37">
        <f>AB59/AB4</f>
        <v>0</v>
      </c>
    </row>
    <row r="60" spans="1:29" ht="15.75" customHeight="1" x14ac:dyDescent="0.2">
      <c r="A60" s="47" t="s">
        <v>125</v>
      </c>
      <c r="B60" s="49">
        <f>D60+F60+H60+J60+L60+N60+P60+R60+T60+V60+X60+Z60</f>
        <v>340850.61</v>
      </c>
      <c r="C60" s="51">
        <f t="shared" si="2"/>
        <v>6.7027321802972217E-2</v>
      </c>
      <c r="D60" s="41">
        <v>39050.11</v>
      </c>
      <c r="E60" s="42">
        <f>D60/D4</f>
        <v>8.7513475748694725E-2</v>
      </c>
      <c r="F60" s="41">
        <v>39050.11</v>
      </c>
      <c r="G60" s="42">
        <f>F60/F4</f>
        <v>8.5966119977985686E-2</v>
      </c>
      <c r="H60" s="41">
        <v>37818.300000000003</v>
      </c>
      <c r="I60" s="42">
        <f>H60/H4</f>
        <v>8.7883111601696401E-2</v>
      </c>
      <c r="J60" s="41">
        <v>34211.03</v>
      </c>
      <c r="K60" s="42">
        <f>J60/J4</f>
        <v>7.9646849841921705E-2</v>
      </c>
      <c r="L60" s="41">
        <v>38266.370000000003</v>
      </c>
      <c r="M60" s="42">
        <f>L60/L4</f>
        <v>8.7084013208350117E-2</v>
      </c>
      <c r="N60" s="41">
        <v>-37545.31</v>
      </c>
      <c r="O60" s="42">
        <f>N60/N4</f>
        <v>-9.5607307653474305E-2</v>
      </c>
      <c r="P60" s="36">
        <v>38000</v>
      </c>
      <c r="Q60" s="37">
        <f>P60/P4</f>
        <v>8.9357128603673064E-2</v>
      </c>
      <c r="R60" s="36"/>
      <c r="S60" s="37">
        <f>R60/R4</f>
        <v>0</v>
      </c>
      <c r="T60" s="36">
        <v>38000</v>
      </c>
      <c r="U60" s="37">
        <f>T60/T4</f>
        <v>9.5593363942296825E-2</v>
      </c>
      <c r="V60" s="36">
        <v>38000</v>
      </c>
      <c r="W60" s="37">
        <f>V60/V4</f>
        <v>8.7444868311710208E-2</v>
      </c>
      <c r="X60" s="36">
        <v>38000</v>
      </c>
      <c r="Y60" s="37">
        <f>X60/X4</f>
        <v>8.4437513062816577E-2</v>
      </c>
      <c r="Z60" s="36">
        <v>38000</v>
      </c>
      <c r="AA60" s="37">
        <f>Z60/Z4</f>
        <v>0.10056100869678067</v>
      </c>
      <c r="AB60" s="36"/>
      <c r="AC60" s="37">
        <f>AB60/AB4</f>
        <v>0</v>
      </c>
    </row>
    <row r="64" spans="1:29" ht="15.75" customHeight="1" x14ac:dyDescent="0.2">
      <c r="A64" s="99" t="s">
        <v>173</v>
      </c>
      <c r="B64" s="99"/>
      <c r="C64" s="99"/>
      <c r="D64" s="95" t="s">
        <v>172</v>
      </c>
      <c r="E64" s="96"/>
    </row>
    <row r="65" spans="1:5" ht="15.75" customHeight="1" x14ac:dyDescent="0.2">
      <c r="A65" s="44"/>
      <c r="B65" s="53"/>
      <c r="C65" s="54"/>
      <c r="D65" s="44"/>
      <c r="E65" s="43"/>
    </row>
    <row r="66" spans="1:5" ht="15.75" customHeight="1" x14ac:dyDescent="0.2">
      <c r="A66" s="55"/>
      <c r="B66" s="97">
        <v>2014</v>
      </c>
      <c r="C66" s="96"/>
      <c r="D66" s="46"/>
      <c r="E66" s="45"/>
    </row>
    <row r="67" spans="1:5" ht="15.75" customHeight="1" x14ac:dyDescent="0.2">
      <c r="A67" s="53" t="s">
        <v>13</v>
      </c>
      <c r="B67" s="49">
        <f t="shared" ref="B67:B90" si="3">D67+F67+H67+J67+L67+N67+P67+R67+T67+V67+X67+Z67</f>
        <v>0</v>
      </c>
      <c r="C67" s="56">
        <f t="shared" ref="C67:C90" si="4">B67/$B$4</f>
        <v>0</v>
      </c>
      <c r="D67" s="57"/>
      <c r="E67" s="58" t="e">
        <f>D67/D67</f>
        <v>#DIV/0!</v>
      </c>
    </row>
    <row r="68" spans="1:5" ht="15.75" customHeight="1" x14ac:dyDescent="0.2">
      <c r="A68" s="59" t="s">
        <v>14</v>
      </c>
      <c r="B68" s="49">
        <f t="shared" si="3"/>
        <v>0</v>
      </c>
      <c r="C68" s="56">
        <f t="shared" si="4"/>
        <v>0</v>
      </c>
      <c r="D68" s="41"/>
      <c r="E68" s="60" t="e">
        <f>D68/D67</f>
        <v>#DIV/0!</v>
      </c>
    </row>
    <row r="69" spans="1:5" ht="15.75" customHeight="1" x14ac:dyDescent="0.2">
      <c r="A69" s="59" t="s">
        <v>15</v>
      </c>
      <c r="B69" s="49">
        <f t="shared" si="3"/>
        <v>0</v>
      </c>
      <c r="C69" s="56">
        <f t="shared" si="4"/>
        <v>0</v>
      </c>
      <c r="D69" s="41"/>
      <c r="E69" s="60" t="e">
        <f>D69/D67</f>
        <v>#DIV/0!</v>
      </c>
    </row>
    <row r="70" spans="1:5" ht="15.75" customHeight="1" x14ac:dyDescent="0.2">
      <c r="A70" s="59" t="s">
        <v>16</v>
      </c>
      <c r="B70" s="49">
        <f t="shared" si="3"/>
        <v>0</v>
      </c>
      <c r="C70" s="56">
        <f t="shared" si="4"/>
        <v>0</v>
      </c>
      <c r="D70" s="41"/>
      <c r="E70" s="60">
        <v>0.1153</v>
      </c>
    </row>
    <row r="71" spans="1:5" ht="15.75" customHeight="1" x14ac:dyDescent="0.2">
      <c r="A71" s="53" t="s">
        <v>17</v>
      </c>
      <c r="B71" s="49">
        <f t="shared" si="3"/>
        <v>0</v>
      </c>
      <c r="C71" s="56">
        <f t="shared" si="4"/>
        <v>0</v>
      </c>
      <c r="D71" s="61"/>
      <c r="E71" s="58" t="e">
        <f>D71/D67</f>
        <v>#DIV/0!</v>
      </c>
    </row>
    <row r="72" spans="1:5" ht="15.75" customHeight="1" x14ac:dyDescent="0.2">
      <c r="A72" s="44" t="s">
        <v>18</v>
      </c>
      <c r="B72" s="49">
        <f t="shared" si="3"/>
        <v>0</v>
      </c>
      <c r="C72" s="50">
        <f t="shared" si="4"/>
        <v>0</v>
      </c>
      <c r="D72" s="41"/>
      <c r="E72" s="42" t="e">
        <f>D72/D67</f>
        <v>#DIV/0!</v>
      </c>
    </row>
    <row r="73" spans="1:5" ht="15.75" customHeight="1" x14ac:dyDescent="0.2">
      <c r="A73" s="59" t="s">
        <v>20</v>
      </c>
      <c r="B73" s="49">
        <f t="shared" si="3"/>
        <v>0</v>
      </c>
      <c r="C73" s="50">
        <f t="shared" si="4"/>
        <v>0</v>
      </c>
      <c r="D73" s="41"/>
      <c r="E73" s="42" t="e">
        <f>D73/D67</f>
        <v>#DIV/0!</v>
      </c>
    </row>
    <row r="74" spans="1:5" ht="15.75" customHeight="1" x14ac:dyDescent="0.2">
      <c r="A74" s="59" t="s">
        <v>21</v>
      </c>
      <c r="B74" s="49">
        <f t="shared" si="3"/>
        <v>0</v>
      </c>
      <c r="C74" s="50">
        <f t="shared" si="4"/>
        <v>0</v>
      </c>
      <c r="D74" s="41"/>
      <c r="E74" s="42" t="e">
        <f>D74/D67</f>
        <v>#DIV/0!</v>
      </c>
    </row>
    <row r="75" spans="1:5" ht="15.75" customHeight="1" x14ac:dyDescent="0.2">
      <c r="A75" s="59" t="s">
        <v>22</v>
      </c>
      <c r="B75" s="49">
        <f t="shared" si="3"/>
        <v>0</v>
      </c>
      <c r="C75" s="50">
        <f t="shared" si="4"/>
        <v>0</v>
      </c>
      <c r="D75" s="41"/>
      <c r="E75" s="42" t="e">
        <f>D75/D67</f>
        <v>#DIV/0!</v>
      </c>
    </row>
    <row r="76" spans="1:5" ht="15.75" customHeight="1" x14ac:dyDescent="0.2">
      <c r="A76" s="59" t="s">
        <v>23</v>
      </c>
      <c r="B76" s="49">
        <f t="shared" si="3"/>
        <v>0</v>
      </c>
      <c r="C76" s="50">
        <f t="shared" si="4"/>
        <v>0</v>
      </c>
      <c r="D76" s="41"/>
      <c r="E76" s="42" t="e">
        <f>D76/D67</f>
        <v>#DIV/0!</v>
      </c>
    </row>
    <row r="77" spans="1:5" ht="15.75" customHeight="1" x14ac:dyDescent="0.2">
      <c r="A77" s="59" t="s">
        <v>24</v>
      </c>
      <c r="B77" s="49">
        <f t="shared" si="3"/>
        <v>0</v>
      </c>
      <c r="C77" s="50">
        <f t="shared" si="4"/>
        <v>0</v>
      </c>
      <c r="D77" s="41"/>
      <c r="E77" s="42" t="e">
        <f>D77/D67</f>
        <v>#DIV/0!</v>
      </c>
    </row>
    <row r="78" spans="1:5" ht="15.75" customHeight="1" x14ac:dyDescent="0.2">
      <c r="A78" s="59" t="s">
        <v>25</v>
      </c>
      <c r="B78" s="49">
        <f t="shared" si="3"/>
        <v>0</v>
      </c>
      <c r="C78" s="50">
        <f t="shared" si="4"/>
        <v>0</v>
      </c>
      <c r="D78" s="41"/>
      <c r="E78" s="42" t="e">
        <f>D78/D67</f>
        <v>#DIV/0!</v>
      </c>
    </row>
    <row r="79" spans="1:5" ht="15.75" customHeight="1" x14ac:dyDescent="0.2">
      <c r="A79" s="59" t="s">
        <v>26</v>
      </c>
      <c r="B79" s="49">
        <f t="shared" si="3"/>
        <v>0</v>
      </c>
      <c r="C79" s="50">
        <f t="shared" si="4"/>
        <v>0</v>
      </c>
      <c r="D79" s="41"/>
      <c r="E79" s="42" t="e">
        <f>D79/D67</f>
        <v>#DIV/0!</v>
      </c>
    </row>
    <row r="80" spans="1:5" ht="15.75" customHeight="1" x14ac:dyDescent="0.2">
      <c r="A80" s="59" t="s">
        <v>27</v>
      </c>
      <c r="B80" s="49">
        <f t="shared" si="3"/>
        <v>0</v>
      </c>
      <c r="C80" s="50">
        <f t="shared" si="4"/>
        <v>0</v>
      </c>
      <c r="D80" s="41"/>
      <c r="E80" s="42" t="e">
        <f>D80/D67</f>
        <v>#DIV/0!</v>
      </c>
    </row>
    <row r="81" spans="1:5" ht="15.75" customHeight="1" x14ac:dyDescent="0.2">
      <c r="A81" s="59" t="s">
        <v>28</v>
      </c>
      <c r="B81" s="49">
        <f t="shared" si="3"/>
        <v>0</v>
      </c>
      <c r="C81" s="50">
        <f t="shared" si="4"/>
        <v>0</v>
      </c>
      <c r="D81" s="41"/>
      <c r="E81" s="42" t="e">
        <f>D81/D67</f>
        <v>#DIV/0!</v>
      </c>
    </row>
    <row r="82" spans="1:5" ht="15.75" customHeight="1" x14ac:dyDescent="0.2">
      <c r="A82" s="59" t="s">
        <v>29</v>
      </c>
      <c r="B82" s="49">
        <f t="shared" si="3"/>
        <v>0</v>
      </c>
      <c r="C82" s="50">
        <f t="shared" si="4"/>
        <v>0</v>
      </c>
      <c r="D82" s="41"/>
      <c r="E82" s="42" t="e">
        <f>D82/D67</f>
        <v>#DIV/0!</v>
      </c>
    </row>
    <row r="83" spans="1:5" ht="15.75" customHeight="1" x14ac:dyDescent="0.2">
      <c r="A83" s="59" t="s">
        <v>30</v>
      </c>
      <c r="B83" s="49">
        <f t="shared" si="3"/>
        <v>0</v>
      </c>
      <c r="C83" s="50">
        <f t="shared" si="4"/>
        <v>0</v>
      </c>
      <c r="D83" s="41"/>
      <c r="E83" s="42">
        <v>0.08</v>
      </c>
    </row>
    <row r="84" spans="1:5" ht="15.75" customHeight="1" x14ac:dyDescent="0.2">
      <c r="A84" s="59" t="s">
        <v>92</v>
      </c>
      <c r="B84" s="49">
        <f t="shared" si="3"/>
        <v>0</v>
      </c>
      <c r="C84" s="50">
        <f t="shared" si="4"/>
        <v>0</v>
      </c>
      <c r="D84" s="41"/>
      <c r="E84" s="42" t="e">
        <f>D84/D67</f>
        <v>#DIV/0!</v>
      </c>
    </row>
    <row r="85" spans="1:5" ht="15.75" customHeight="1" x14ac:dyDescent="0.2">
      <c r="A85" s="59" t="s">
        <v>32</v>
      </c>
      <c r="B85" s="49">
        <f t="shared" si="3"/>
        <v>0</v>
      </c>
      <c r="C85" s="50">
        <f t="shared" si="4"/>
        <v>0</v>
      </c>
      <c r="D85" s="41"/>
      <c r="E85" s="42">
        <v>0.17</v>
      </c>
    </row>
    <row r="86" spans="1:5" ht="15.75" customHeight="1" x14ac:dyDescent="0.2">
      <c r="A86" s="44" t="s">
        <v>33</v>
      </c>
      <c r="B86" s="49">
        <f t="shared" si="3"/>
        <v>0</v>
      </c>
      <c r="C86" s="50">
        <f t="shared" si="4"/>
        <v>0</v>
      </c>
      <c r="D86" s="41"/>
      <c r="E86" s="42" t="e">
        <f>D86/D67</f>
        <v>#DIV/0!</v>
      </c>
    </row>
    <row r="87" spans="1:5" ht="15.75" customHeight="1" x14ac:dyDescent="0.2">
      <c r="A87" s="59" t="s">
        <v>34</v>
      </c>
      <c r="B87" s="49">
        <f t="shared" si="3"/>
        <v>0</v>
      </c>
      <c r="C87" s="50">
        <f t="shared" si="4"/>
        <v>0</v>
      </c>
      <c r="D87" s="41"/>
      <c r="E87" s="42" t="e">
        <f>D87/D67</f>
        <v>#DIV/0!</v>
      </c>
    </row>
    <row r="88" spans="1:5" ht="15.75" customHeight="1" x14ac:dyDescent="0.2">
      <c r="A88" s="59" t="s">
        <v>35</v>
      </c>
      <c r="B88" s="49">
        <f t="shared" si="3"/>
        <v>0</v>
      </c>
      <c r="C88" s="50">
        <f t="shared" si="4"/>
        <v>0</v>
      </c>
      <c r="D88" s="41"/>
      <c r="E88" s="42" t="e">
        <f>D88/D67</f>
        <v>#DIV/0!</v>
      </c>
    </row>
    <row r="89" spans="1:5" ht="15.75" customHeight="1" x14ac:dyDescent="0.2">
      <c r="A89" s="59" t="s">
        <v>36</v>
      </c>
      <c r="B89" s="49">
        <f t="shared" si="3"/>
        <v>0</v>
      </c>
      <c r="C89" s="50">
        <f t="shared" si="4"/>
        <v>0</v>
      </c>
      <c r="D89" s="41"/>
      <c r="E89" s="42" t="e">
        <f>D89/D67</f>
        <v>#DIV/0!</v>
      </c>
    </row>
    <row r="90" spans="1:5" ht="15.75" customHeight="1" x14ac:dyDescent="0.2">
      <c r="A90" s="59" t="s">
        <v>37</v>
      </c>
      <c r="B90" s="49">
        <f t="shared" si="3"/>
        <v>0</v>
      </c>
      <c r="C90" s="50">
        <f t="shared" si="4"/>
        <v>0</v>
      </c>
      <c r="D90" s="41"/>
      <c r="E90" s="42" t="e">
        <f>D90/D67</f>
        <v>#DIV/0!</v>
      </c>
    </row>
    <row r="91" spans="1:5" ht="15.75" customHeight="1" x14ac:dyDescent="0.2">
      <c r="A91" s="59" t="s">
        <v>163</v>
      </c>
      <c r="B91" s="49"/>
      <c r="C91" s="50"/>
      <c r="D91" s="41"/>
      <c r="E91" s="42"/>
    </row>
    <row r="92" spans="1:5" ht="15.75" customHeight="1" x14ac:dyDescent="0.2">
      <c r="A92" s="59" t="s">
        <v>38</v>
      </c>
      <c r="B92" s="49">
        <f>D92+F92+H92+J92+L92+N92+P92+R92+T92+V92+X92+Z92</f>
        <v>0</v>
      </c>
      <c r="C92" s="50">
        <f>B92/$B$4</f>
        <v>0</v>
      </c>
      <c r="D92" s="41"/>
      <c r="E92" s="42" t="e">
        <f>D92/D67</f>
        <v>#DIV/0!</v>
      </c>
    </row>
    <row r="93" spans="1:5" ht="15.75" customHeight="1" x14ac:dyDescent="0.2">
      <c r="A93" s="59" t="s">
        <v>39</v>
      </c>
      <c r="B93" s="49">
        <f>D93+F93+H93+J93+L93+N93+P93+R93+T93+V93+X93+Z93</f>
        <v>0</v>
      </c>
      <c r="C93" s="50">
        <f>B93/$B$4</f>
        <v>0</v>
      </c>
      <c r="D93" s="41"/>
      <c r="E93" s="42" t="e">
        <f>D93/D67</f>
        <v>#DIV/0!</v>
      </c>
    </row>
    <row r="94" spans="1:5" ht="15.75" customHeight="1" x14ac:dyDescent="0.2">
      <c r="A94" s="59" t="s">
        <v>26</v>
      </c>
      <c r="B94" s="49">
        <f>D94+F94+H94+J94+L94+N94+P94+R94+T94+V94+X94+Z94</f>
        <v>0</v>
      </c>
      <c r="C94" s="50">
        <f>B94/$B$4</f>
        <v>0</v>
      </c>
      <c r="D94" s="41"/>
      <c r="E94" s="42" t="e">
        <f>D94/D67</f>
        <v>#DIV/0!</v>
      </c>
    </row>
    <row r="95" spans="1:5" ht="15.75" customHeight="1" x14ac:dyDescent="0.2">
      <c r="A95" s="59" t="s">
        <v>164</v>
      </c>
      <c r="B95" s="49"/>
      <c r="C95" s="50"/>
      <c r="D95" s="41"/>
      <c r="E95" s="42"/>
    </row>
    <row r="96" spans="1:5" ht="15.75" customHeight="1" x14ac:dyDescent="0.2">
      <c r="A96" s="59" t="s">
        <v>165</v>
      </c>
      <c r="B96" s="49"/>
      <c r="C96" s="50"/>
      <c r="D96" s="41"/>
      <c r="E96" s="42"/>
    </row>
    <row r="97" spans="1:5" ht="15.75" customHeight="1" x14ac:dyDescent="0.2">
      <c r="A97" s="59" t="s">
        <v>167</v>
      </c>
      <c r="B97" s="49"/>
      <c r="C97" s="50"/>
      <c r="D97" s="41"/>
      <c r="E97" s="42"/>
    </row>
    <row r="98" spans="1:5" ht="15.75" customHeight="1" x14ac:dyDescent="0.2">
      <c r="A98" s="44" t="s">
        <v>41</v>
      </c>
      <c r="B98" s="49">
        <f t="shared" ref="B98:B115" si="5">D98+F98+H98+J98+L98+N98+P98+R98+T98+V98+X98+Z98</f>
        <v>0</v>
      </c>
      <c r="C98" s="50">
        <f t="shared" ref="C98:C115" si="6">B98/$B$4</f>
        <v>0</v>
      </c>
      <c r="D98" s="41"/>
      <c r="E98" s="42" t="e">
        <f>D98/D67</f>
        <v>#DIV/0!</v>
      </c>
    </row>
    <row r="99" spans="1:5" ht="15.75" customHeight="1" x14ac:dyDescent="0.2">
      <c r="A99" s="59" t="s">
        <v>42</v>
      </c>
      <c r="B99" s="49">
        <f t="shared" si="5"/>
        <v>0</v>
      </c>
      <c r="C99" s="50">
        <f t="shared" si="6"/>
        <v>0</v>
      </c>
      <c r="D99" s="41"/>
      <c r="E99" s="42" t="e">
        <f>D99/D67</f>
        <v>#DIV/0!</v>
      </c>
    </row>
    <row r="100" spans="1:5" ht="15.75" customHeight="1" x14ac:dyDescent="0.2">
      <c r="A100" s="59" t="s">
        <v>43</v>
      </c>
      <c r="B100" s="49">
        <f t="shared" si="5"/>
        <v>0</v>
      </c>
      <c r="C100" s="50">
        <f t="shared" si="6"/>
        <v>0</v>
      </c>
      <c r="D100" s="41"/>
      <c r="E100" s="42" t="e">
        <f>D100/D67</f>
        <v>#DIV/0!</v>
      </c>
    </row>
    <row r="101" spans="1:5" ht="15.75" customHeight="1" x14ac:dyDescent="0.2">
      <c r="A101" s="59" t="s">
        <v>44</v>
      </c>
      <c r="B101" s="49">
        <f t="shared" si="5"/>
        <v>12989.33</v>
      </c>
      <c r="C101" s="50">
        <f t="shared" si="6"/>
        <v>2.5543155164516242E-3</v>
      </c>
      <c r="D101" s="41">
        <v>12989.33</v>
      </c>
      <c r="E101" s="42" t="e">
        <f>D101/D67</f>
        <v>#DIV/0!</v>
      </c>
    </row>
    <row r="102" spans="1:5" ht="15.75" customHeight="1" x14ac:dyDescent="0.2">
      <c r="A102" s="59" t="s">
        <v>45</v>
      </c>
      <c r="B102" s="49">
        <f t="shared" si="5"/>
        <v>0</v>
      </c>
      <c r="C102" s="50">
        <f t="shared" si="6"/>
        <v>0</v>
      </c>
      <c r="D102" s="41"/>
      <c r="E102" s="42" t="e">
        <f>D102/D67</f>
        <v>#DIV/0!</v>
      </c>
    </row>
    <row r="103" spans="1:5" ht="15.75" customHeight="1" x14ac:dyDescent="0.2">
      <c r="A103" s="59" t="s">
        <v>46</v>
      </c>
      <c r="B103" s="49">
        <f t="shared" si="5"/>
        <v>0</v>
      </c>
      <c r="C103" s="50">
        <f t="shared" si="6"/>
        <v>0</v>
      </c>
      <c r="D103" s="41"/>
      <c r="E103" s="42" t="e">
        <f>D103/D67</f>
        <v>#DIV/0!</v>
      </c>
    </row>
    <row r="104" spans="1:5" ht="15.75" customHeight="1" x14ac:dyDescent="0.2">
      <c r="A104" s="59" t="s">
        <v>47</v>
      </c>
      <c r="B104" s="49">
        <f t="shared" si="5"/>
        <v>0</v>
      </c>
      <c r="C104" s="50">
        <f t="shared" si="6"/>
        <v>0</v>
      </c>
      <c r="D104" s="41"/>
      <c r="E104" s="42" t="e">
        <f>D104/D67</f>
        <v>#DIV/0!</v>
      </c>
    </row>
    <row r="105" spans="1:5" ht="15.75" customHeight="1" x14ac:dyDescent="0.2">
      <c r="A105" s="59" t="s">
        <v>48</v>
      </c>
      <c r="B105" s="49">
        <f t="shared" si="5"/>
        <v>0</v>
      </c>
      <c r="C105" s="50">
        <f t="shared" si="6"/>
        <v>0</v>
      </c>
      <c r="D105" s="41"/>
      <c r="E105" s="42" t="e">
        <f>D105/D67</f>
        <v>#DIV/0!</v>
      </c>
    </row>
    <row r="106" spans="1:5" ht="15.75" customHeight="1" x14ac:dyDescent="0.2">
      <c r="A106" s="59" t="s">
        <v>49</v>
      </c>
      <c r="B106" s="49">
        <f t="shared" si="5"/>
        <v>0</v>
      </c>
      <c r="C106" s="50">
        <f t="shared" si="6"/>
        <v>0</v>
      </c>
      <c r="D106" s="41"/>
      <c r="E106" s="42" t="e">
        <f>D106/D67</f>
        <v>#DIV/0!</v>
      </c>
    </row>
    <row r="107" spans="1:5" ht="15.75" customHeight="1" x14ac:dyDescent="0.2">
      <c r="A107" s="59" t="s">
        <v>50</v>
      </c>
      <c r="B107" s="49">
        <f t="shared" si="5"/>
        <v>0</v>
      </c>
      <c r="C107" s="50">
        <f t="shared" si="6"/>
        <v>0</v>
      </c>
      <c r="D107" s="41"/>
      <c r="E107" s="42" t="e">
        <f>D107/D67</f>
        <v>#DIV/0!</v>
      </c>
    </row>
    <row r="108" spans="1:5" ht="15.75" customHeight="1" x14ac:dyDescent="0.2">
      <c r="A108" s="44" t="s">
        <v>51</v>
      </c>
      <c r="B108" s="49">
        <f t="shared" si="5"/>
        <v>0</v>
      </c>
      <c r="C108" s="50">
        <f t="shared" si="6"/>
        <v>0</v>
      </c>
      <c r="D108" s="41"/>
      <c r="E108" s="42" t="e">
        <f>D108/D67</f>
        <v>#DIV/0!</v>
      </c>
    </row>
    <row r="109" spans="1:5" ht="15.75" customHeight="1" x14ac:dyDescent="0.2">
      <c r="A109" s="59" t="s">
        <v>52</v>
      </c>
      <c r="B109" s="49">
        <f t="shared" si="5"/>
        <v>0</v>
      </c>
      <c r="C109" s="50">
        <f t="shared" si="6"/>
        <v>0</v>
      </c>
      <c r="D109" s="41"/>
      <c r="E109" s="42" t="e">
        <f>D109/D67</f>
        <v>#DIV/0!</v>
      </c>
    </row>
    <row r="110" spans="1:5" ht="15.75" customHeight="1" x14ac:dyDescent="0.2">
      <c r="A110" s="59" t="s">
        <v>53</v>
      </c>
      <c r="B110" s="49">
        <f t="shared" si="5"/>
        <v>0</v>
      </c>
      <c r="C110" s="50">
        <f t="shared" si="6"/>
        <v>0</v>
      </c>
      <c r="D110" s="41"/>
      <c r="E110" s="42" t="e">
        <f>D110/D67</f>
        <v>#DIV/0!</v>
      </c>
    </row>
    <row r="111" spans="1:5" ht="15.75" customHeight="1" x14ac:dyDescent="0.2">
      <c r="A111" s="59" t="s">
        <v>54</v>
      </c>
      <c r="B111" s="49">
        <f t="shared" si="5"/>
        <v>0</v>
      </c>
      <c r="C111" s="50">
        <f t="shared" si="6"/>
        <v>0</v>
      </c>
      <c r="D111" s="41"/>
      <c r="E111" s="42" t="e">
        <f>D111/D67</f>
        <v>#DIV/0!</v>
      </c>
    </row>
    <row r="112" spans="1:5" ht="15.75" customHeight="1" x14ac:dyDescent="0.2">
      <c r="A112" s="59" t="s">
        <v>55</v>
      </c>
      <c r="B112" s="49">
        <f t="shared" si="5"/>
        <v>0</v>
      </c>
      <c r="C112" s="50">
        <f t="shared" si="6"/>
        <v>0</v>
      </c>
      <c r="D112" s="41"/>
      <c r="E112" s="42" t="e">
        <f>D112/D67</f>
        <v>#DIV/0!</v>
      </c>
    </row>
    <row r="113" spans="1:5" ht="15.75" customHeight="1" x14ac:dyDescent="0.2">
      <c r="A113" s="59" t="s">
        <v>56</v>
      </c>
      <c r="B113" s="49">
        <f t="shared" si="5"/>
        <v>0</v>
      </c>
      <c r="C113" s="50">
        <f t="shared" si="6"/>
        <v>0</v>
      </c>
      <c r="D113" s="41"/>
      <c r="E113" s="42" t="e">
        <f>D113/D67</f>
        <v>#DIV/0!</v>
      </c>
    </row>
    <row r="114" spans="1:5" ht="15.75" customHeight="1" x14ac:dyDescent="0.2">
      <c r="A114" s="53" t="s">
        <v>57</v>
      </c>
      <c r="B114" s="49">
        <f t="shared" si="5"/>
        <v>0</v>
      </c>
      <c r="C114" s="50">
        <f t="shared" si="6"/>
        <v>0</v>
      </c>
      <c r="D114" s="61"/>
      <c r="E114" s="62" t="e">
        <f>D114/D67</f>
        <v>#DIV/0!</v>
      </c>
    </row>
    <row r="115" spans="1:5" ht="15.75" customHeight="1" x14ac:dyDescent="0.2">
      <c r="A115" s="59" t="s">
        <v>58</v>
      </c>
      <c r="B115" s="49">
        <f t="shared" si="5"/>
        <v>0</v>
      </c>
      <c r="C115" s="50">
        <f t="shared" si="6"/>
        <v>0</v>
      </c>
      <c r="D115" s="41"/>
      <c r="E115" s="42">
        <v>-4.8000000000000001E-2</v>
      </c>
    </row>
    <row r="116" spans="1:5" ht="15.75" customHeight="1" x14ac:dyDescent="0.2">
      <c r="A116" s="59" t="s">
        <v>166</v>
      </c>
      <c r="B116" s="49"/>
      <c r="C116" s="50"/>
      <c r="D116" s="41"/>
      <c r="E116" s="42"/>
    </row>
    <row r="117" spans="1:5" ht="15.75" customHeight="1" x14ac:dyDescent="0.2">
      <c r="A117" s="59" t="s">
        <v>59</v>
      </c>
      <c r="B117" s="49">
        <f>D117+F117+H117+J117+L117+N117+P117+R117+T117+V117+X117+Z117</f>
        <v>0</v>
      </c>
      <c r="C117" s="50">
        <f t="shared" ref="C117:C122" si="7">B117/$B$4</f>
        <v>0</v>
      </c>
      <c r="D117" s="41"/>
      <c r="E117" s="42" t="e">
        <f>D117/D67</f>
        <v>#DIV/0!</v>
      </c>
    </row>
    <row r="118" spans="1:5" ht="15.75" customHeight="1" x14ac:dyDescent="0.2">
      <c r="A118" s="53" t="s">
        <v>60</v>
      </c>
      <c r="B118" s="49">
        <f>D118+F118+H118+J118+L118+N118+P118+R118+T118+V118+X118+Z118</f>
        <v>0</v>
      </c>
      <c r="C118" s="50">
        <f t="shared" si="7"/>
        <v>0</v>
      </c>
      <c r="D118" s="61"/>
      <c r="E118" s="62" t="e">
        <f>D118/D67</f>
        <v>#DIV/0!</v>
      </c>
    </row>
    <row r="119" spans="1:5" ht="15.75" customHeight="1" x14ac:dyDescent="0.2">
      <c r="A119" s="44" t="s">
        <v>61</v>
      </c>
      <c r="B119" s="49">
        <f>SUM(B121)</f>
        <v>0</v>
      </c>
      <c r="C119" s="50">
        <f t="shared" si="7"/>
        <v>0</v>
      </c>
      <c r="D119" s="41"/>
      <c r="E119" s="42" t="e">
        <f>D119/D67</f>
        <v>#DIV/0!</v>
      </c>
    </row>
    <row r="120" spans="1:5" ht="15.75" customHeight="1" x14ac:dyDescent="0.2">
      <c r="A120" s="59" t="s">
        <v>62</v>
      </c>
      <c r="B120" s="49">
        <f>D120+F120+H120+J120+L120+N120+P120+R120+T120+V120+X120+Z120</f>
        <v>0</v>
      </c>
      <c r="C120" s="50">
        <f t="shared" si="7"/>
        <v>0</v>
      </c>
      <c r="D120" s="41"/>
      <c r="E120" s="42" t="e">
        <f>D120/D67</f>
        <v>#DIV/0!</v>
      </c>
    </row>
    <row r="121" spans="1:5" ht="15.75" customHeight="1" x14ac:dyDescent="0.2">
      <c r="A121" s="59" t="s">
        <v>63</v>
      </c>
      <c r="B121" s="49">
        <f>D121+F121+H121+J121+L121+N121+P121+R121+T121+V121+X121+Z121</f>
        <v>0</v>
      </c>
      <c r="C121" s="50">
        <f t="shared" si="7"/>
        <v>0</v>
      </c>
      <c r="D121" s="41"/>
      <c r="E121" s="42" t="e">
        <f>D121/D67</f>
        <v>#DIV/0!</v>
      </c>
    </row>
    <row r="122" spans="1:5" ht="15.75" customHeight="1" x14ac:dyDescent="0.2">
      <c r="A122" s="59" t="s">
        <v>64</v>
      </c>
      <c r="B122" s="49">
        <f>D122+F122+H122+J122+L122+N122+P122+R122+T122+V122+X122+Z122</f>
        <v>0</v>
      </c>
      <c r="C122" s="56">
        <f t="shared" si="7"/>
        <v>0</v>
      </c>
      <c r="D122" s="41"/>
      <c r="E122" s="42" t="e">
        <f>D122/D67</f>
        <v>#DIV/0!</v>
      </c>
    </row>
  </sheetData>
  <mergeCells count="18">
    <mergeCell ref="B66:C66"/>
    <mergeCell ref="D64:E64"/>
    <mergeCell ref="T1:U1"/>
    <mergeCell ref="R1:S1"/>
    <mergeCell ref="V1:W1"/>
    <mergeCell ref="P1:Q1"/>
    <mergeCell ref="A64:C64"/>
    <mergeCell ref="AB1:AC1"/>
    <mergeCell ref="D1:E1"/>
    <mergeCell ref="B3:C3"/>
    <mergeCell ref="J1:K1"/>
    <mergeCell ref="A1:C1"/>
    <mergeCell ref="L1:M1"/>
    <mergeCell ref="N1:O1"/>
    <mergeCell ref="H1:I1"/>
    <mergeCell ref="F1:G1"/>
    <mergeCell ref="Z1:AA1"/>
    <mergeCell ref="X1:Y1"/>
  </mergeCells>
  <phoneticPr fontId="14" type="noConversion"/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5"/>
  <sheetViews>
    <sheetView showGridLines="0" zoomScale="89" zoomScaleNormal="89" zoomScalePageLayoutView="89" workbookViewId="0">
      <pane ySplit="1" topLeftCell="A2" activePane="bottomLeft" state="frozen"/>
      <selection activeCell="AK1" sqref="AK1"/>
      <selection pane="bottomLeft" activeCell="AK1" sqref="AK1"/>
    </sheetView>
  </sheetViews>
  <sheetFormatPr defaultColWidth="17.42578125" defaultRowHeight="15.75" customHeight="1" x14ac:dyDescent="0.2"/>
  <cols>
    <col min="1" max="1" width="21.140625" bestFit="1" customWidth="1"/>
    <col min="2" max="2" width="11.28515625" bestFit="1" customWidth="1"/>
    <col min="3" max="3" width="9" bestFit="1" customWidth="1"/>
    <col min="4" max="4" width="9.42578125" bestFit="1" customWidth="1"/>
    <col min="5" max="5" width="6.7109375" bestFit="1" customWidth="1"/>
    <col min="6" max="6" width="9.42578125" bestFit="1" customWidth="1"/>
    <col min="7" max="7" width="6.7109375" bestFit="1" customWidth="1"/>
    <col min="8" max="8" width="9.42578125" bestFit="1" customWidth="1"/>
    <col min="9" max="9" width="6.7109375" bestFit="1" customWidth="1"/>
    <col min="10" max="10" width="9.42578125" bestFit="1" customWidth="1"/>
    <col min="11" max="11" width="6.7109375" bestFit="1" customWidth="1"/>
    <col min="12" max="12" width="9.42578125" bestFit="1" customWidth="1"/>
    <col min="13" max="13" width="6.7109375" bestFit="1" customWidth="1"/>
    <col min="14" max="14" width="9.42578125" bestFit="1" customWidth="1"/>
    <col min="15" max="15" width="6.7109375" bestFit="1" customWidth="1"/>
    <col min="16" max="16" width="9.28515625" bestFit="1" customWidth="1"/>
    <col min="17" max="17" width="6.7109375" bestFit="1" customWidth="1"/>
    <col min="18" max="18" width="9.28515625" bestFit="1" customWidth="1"/>
    <col min="19" max="19" width="6.7109375" bestFit="1" customWidth="1"/>
    <col min="20" max="20" width="9.42578125" bestFit="1" customWidth="1"/>
    <col min="21" max="21" width="6.7109375" bestFit="1" customWidth="1"/>
    <col min="22" max="22" width="9.42578125" bestFit="1" customWidth="1"/>
    <col min="23" max="23" width="6.7109375" bestFit="1" customWidth="1"/>
    <col min="24" max="24" width="9.42578125" bestFit="1" customWidth="1"/>
    <col min="25" max="25" width="6.7109375" bestFit="1" customWidth="1"/>
    <col min="26" max="26" width="9.42578125" bestFit="1" customWidth="1"/>
    <col min="27" max="27" width="6.7109375" bestFit="1" customWidth="1"/>
  </cols>
  <sheetData>
    <row r="1" spans="1:27" ht="15" customHeight="1" x14ac:dyDescent="0.2">
      <c r="A1" s="102" t="s">
        <v>0</v>
      </c>
      <c r="B1" s="101"/>
      <c r="C1" s="101"/>
      <c r="D1" s="100" t="s">
        <v>1</v>
      </c>
      <c r="E1" s="101"/>
      <c r="F1" s="100" t="s">
        <v>2</v>
      </c>
      <c r="G1" s="101"/>
      <c r="H1" s="100" t="s">
        <v>3</v>
      </c>
      <c r="I1" s="101"/>
      <c r="J1" s="100" t="s">
        <v>4</v>
      </c>
      <c r="K1" s="101"/>
      <c r="L1" s="100" t="s">
        <v>5</v>
      </c>
      <c r="M1" s="101"/>
      <c r="N1" s="100" t="s">
        <v>6</v>
      </c>
      <c r="O1" s="101"/>
      <c r="P1" s="100" t="s">
        <v>7</v>
      </c>
      <c r="Q1" s="101"/>
      <c r="R1" s="100" t="s">
        <v>8</v>
      </c>
      <c r="S1" s="101"/>
      <c r="T1" s="100" t="s">
        <v>9</v>
      </c>
      <c r="U1" s="101"/>
      <c r="V1" s="100" t="s">
        <v>10</v>
      </c>
      <c r="W1" s="101"/>
      <c r="X1" s="100" t="s">
        <v>11</v>
      </c>
      <c r="Y1" s="101"/>
      <c r="Z1" s="100" t="s">
        <v>12</v>
      </c>
      <c r="AA1" s="101"/>
    </row>
    <row r="2" spans="1:27" ht="4.5" customHeight="1" x14ac:dyDescent="0.2">
      <c r="A2" s="1"/>
      <c r="B2" s="2"/>
      <c r="C2" s="3"/>
      <c r="D2" s="4"/>
      <c r="E2" s="5"/>
      <c r="F2" s="4"/>
      <c r="G2" s="5"/>
      <c r="H2" s="4"/>
      <c r="I2" s="5"/>
      <c r="J2" s="4"/>
      <c r="K2" s="5"/>
      <c r="L2" s="4"/>
      <c r="M2" s="5"/>
      <c r="N2" s="4"/>
      <c r="O2" s="5"/>
      <c r="P2" s="4"/>
      <c r="Q2" s="5"/>
      <c r="R2" s="4"/>
      <c r="S2" s="5"/>
      <c r="T2" s="4"/>
      <c r="U2" s="5"/>
      <c r="V2" s="4"/>
      <c r="W2" s="5"/>
      <c r="X2" s="4"/>
      <c r="Y2" s="5"/>
      <c r="Z2" s="4"/>
      <c r="AA2" s="5"/>
    </row>
    <row r="3" spans="1:27" ht="15.75" customHeight="1" x14ac:dyDescent="0.2">
      <c r="A3" s="6"/>
      <c r="B3" s="103">
        <v>2014</v>
      </c>
      <c r="C3" s="104"/>
      <c r="D3" s="7"/>
      <c r="E3" s="8"/>
      <c r="F3" s="7"/>
      <c r="G3" s="8"/>
      <c r="H3" s="7"/>
      <c r="I3" s="8"/>
      <c r="J3" s="7"/>
      <c r="K3" s="8"/>
      <c r="L3" s="7"/>
      <c r="M3" s="8"/>
      <c r="N3" s="7"/>
      <c r="O3" s="8"/>
      <c r="P3" s="7"/>
      <c r="Q3" s="8"/>
      <c r="R3" s="7"/>
      <c r="S3" s="8"/>
      <c r="T3" s="7"/>
      <c r="U3" s="8"/>
      <c r="V3" s="7"/>
      <c r="W3" s="8"/>
      <c r="X3" s="7"/>
      <c r="Y3" s="8"/>
      <c r="Z3" s="7"/>
      <c r="AA3" s="8"/>
    </row>
    <row r="4" spans="1:27" ht="15.75" customHeight="1" x14ac:dyDescent="0.2">
      <c r="A4" s="9" t="s">
        <v>13</v>
      </c>
      <c r="B4" s="10">
        <f t="shared" ref="B4:B51" si="0">D4+F4+H4+J4+L4+N4+P4+R4+T4+V4+X4+Z4</f>
        <v>7331600.523333001</v>
      </c>
      <c r="C4" s="11">
        <f>B4/B4</f>
        <v>1</v>
      </c>
      <c r="D4" s="12">
        <f>Volt!D4+Volx!D2</f>
        <v>631720.9</v>
      </c>
      <c r="E4" s="13">
        <f>D4/D4</f>
        <v>1</v>
      </c>
      <c r="F4" s="12">
        <f>Volt!F4+Volx!F2</f>
        <v>583504.06000000006</v>
      </c>
      <c r="G4" s="13">
        <f>F4/F4</f>
        <v>1</v>
      </c>
      <c r="H4" s="12">
        <f>Volt!H4+Volx!H2</f>
        <v>641544.01</v>
      </c>
      <c r="I4" s="13">
        <f>H4/H4</f>
        <v>1</v>
      </c>
      <c r="J4" s="12">
        <f>Volt!J4+Volx!J2</f>
        <v>561421.93999999994</v>
      </c>
      <c r="K4" s="13">
        <f>J4/J4</f>
        <v>1</v>
      </c>
      <c r="L4" s="12">
        <f>Volt!L4+Volx!L2</f>
        <v>646811.11</v>
      </c>
      <c r="M4" s="13">
        <f>L4/L4</f>
        <v>1</v>
      </c>
      <c r="N4" s="12">
        <f>Volt!N4+Volx!N2</f>
        <v>561208.14</v>
      </c>
      <c r="O4" s="13">
        <f>N4/N4</f>
        <v>1</v>
      </c>
      <c r="P4" s="12">
        <f>Volt!P4+Volx!P2</f>
        <v>631416.86</v>
      </c>
      <c r="Q4" s="13">
        <f>P4/P4</f>
        <v>1</v>
      </c>
      <c r="R4" s="12">
        <f>Volt!R4+Volx!R2</f>
        <v>607549.14</v>
      </c>
      <c r="S4" s="13">
        <f>R4/R4</f>
        <v>1</v>
      </c>
      <c r="T4" s="12">
        <f>Volt!T4+Volx!T2</f>
        <v>605854.33333300008</v>
      </c>
      <c r="U4" s="13">
        <f>T4/T4</f>
        <v>1</v>
      </c>
      <c r="V4" s="12">
        <f>Volt!V4+Volx!V2</f>
        <v>688850.73</v>
      </c>
      <c r="W4" s="13">
        <f>V4/V4</f>
        <v>1</v>
      </c>
      <c r="X4" s="12">
        <f>Volt!X4+Volx!X2</f>
        <v>635133.26</v>
      </c>
      <c r="Y4" s="13">
        <f>X4/X4</f>
        <v>1</v>
      </c>
      <c r="Z4" s="12">
        <f>Volt!Z4+Volx!Z2</f>
        <v>536586.04</v>
      </c>
      <c r="AA4" s="13">
        <f>Z4/Z4</f>
        <v>1</v>
      </c>
    </row>
    <row r="5" spans="1:27" ht="15.75" customHeight="1" x14ac:dyDescent="0.2">
      <c r="A5" s="14" t="s">
        <v>14</v>
      </c>
      <c r="B5" s="15">
        <f t="shared" si="0"/>
        <v>-1538126.3299999998</v>
      </c>
      <c r="C5" s="16">
        <f>B5/B4</f>
        <v>-0.20979407226360391</v>
      </c>
      <c r="D5" s="17">
        <f>Volt!D5+Volx!D5</f>
        <v>-135532.15</v>
      </c>
      <c r="E5" s="18">
        <f>D5/D4</f>
        <v>-0.21454435020275567</v>
      </c>
      <c r="F5" s="17">
        <f>Volt!F5+Volx!F5</f>
        <v>-158216.4</v>
      </c>
      <c r="G5" s="18">
        <f>F5/F4</f>
        <v>-0.2711487560172246</v>
      </c>
      <c r="H5" s="17">
        <f>Volt!H5+Volx!H5</f>
        <v>-136145.15</v>
      </c>
      <c r="I5" s="18">
        <f>H5/H4</f>
        <v>-0.21221482529312369</v>
      </c>
      <c r="J5" s="17">
        <f>Volt!J5+Volx!J5</f>
        <v>-199673.86</v>
      </c>
      <c r="K5" s="18">
        <f>J5/J4</f>
        <v>-0.35565738667070973</v>
      </c>
      <c r="L5" s="17">
        <f>Volt!L5+Volx!L5</f>
        <v>-113771.5</v>
      </c>
      <c r="M5" s="18">
        <f>L5/L4</f>
        <v>-0.17589602009155347</v>
      </c>
      <c r="N5" s="17">
        <f>Volt!N5+Volx!N5</f>
        <v>-94202.16</v>
      </c>
      <c r="O5" s="18">
        <f>N5/N4</f>
        <v>-0.16785601149691093</v>
      </c>
      <c r="P5" s="17">
        <f>Volt!P5+Volx!P5</f>
        <v>-125647.52</v>
      </c>
      <c r="Q5" s="18">
        <f>P5/P4</f>
        <v>-0.19899297589234474</v>
      </c>
      <c r="R5" s="17">
        <f>Volt!R5+Volx!R5</f>
        <v>-86345.9</v>
      </c>
      <c r="S5" s="18">
        <f>R5/R4</f>
        <v>-0.14212167266009132</v>
      </c>
      <c r="T5" s="17">
        <f>Volt!T5+Volx!T5</f>
        <v>-149356.4</v>
      </c>
      <c r="U5" s="18">
        <f>T5/T4</f>
        <v>-0.24652196375049804</v>
      </c>
      <c r="V5" s="17">
        <f>Volt!V5+Volx!V5</f>
        <v>-175035.29</v>
      </c>
      <c r="W5" s="18">
        <f>V5/V4</f>
        <v>-0.25409756043954546</v>
      </c>
      <c r="X5" s="17">
        <f>Volt!X5+Volx!X5</f>
        <v>-82100</v>
      </c>
      <c r="Y5" s="18">
        <f>X5/X4</f>
        <v>-0.12926421141919098</v>
      </c>
      <c r="Z5" s="17">
        <f>Volt!Z5+Volx!Z5</f>
        <v>-82100</v>
      </c>
      <c r="AA5" s="18">
        <f>Z5/Z4</f>
        <v>-0.15300435322543984</v>
      </c>
    </row>
    <row r="6" spans="1:27" ht="15.75" customHeight="1" x14ac:dyDescent="0.2">
      <c r="A6" s="14" t="s">
        <v>15</v>
      </c>
      <c r="B6" s="15">
        <f t="shared" si="0"/>
        <v>-196408.84</v>
      </c>
      <c r="C6" s="16">
        <f>B6/B4</f>
        <v>-2.6789353753648194E-2</v>
      </c>
      <c r="D6" s="17">
        <f>Volt!D6+Volx!D10</f>
        <v>-13306.94</v>
      </c>
      <c r="E6" s="18">
        <f>D6/D4</f>
        <v>-2.1064587225149589E-2</v>
      </c>
      <c r="F6" s="17">
        <f>Volt!F6+Volx!F10</f>
        <v>-15348.77</v>
      </c>
      <c r="G6" s="18">
        <f>F6/F4</f>
        <v>-2.6304478498401535E-2</v>
      </c>
      <c r="H6" s="17">
        <f>Volt!H6+Volx!H10</f>
        <v>-22098.32</v>
      </c>
      <c r="I6" s="18">
        <f>H6/H4</f>
        <v>-3.4445524633610093E-2</v>
      </c>
      <c r="J6" s="17">
        <f>Volt!J6+Volx!J10</f>
        <v>-17565</v>
      </c>
      <c r="K6" s="18">
        <f>J6/J4</f>
        <v>-3.1286629090412819E-2</v>
      </c>
      <c r="L6" s="17">
        <f>Volt!L6+Volx!L10</f>
        <v>-17500</v>
      </c>
      <c r="M6" s="18">
        <f>L6/L4</f>
        <v>-2.7055812322085811E-2</v>
      </c>
      <c r="N6" s="17">
        <f>Volt!N6+Volx!N10</f>
        <v>-21827.14</v>
      </c>
      <c r="O6" s="18">
        <f>N6/N4</f>
        <v>-3.8893127957837531E-2</v>
      </c>
      <c r="P6" s="17">
        <f>Volt!P6+Volx!P10</f>
        <v>-17233</v>
      </c>
      <c r="Q6" s="18">
        <f>P6/P4</f>
        <v>-2.7292587657542118E-2</v>
      </c>
      <c r="R6" s="17">
        <f>Volt!R6+Volx!R10</f>
        <v>-17905.79</v>
      </c>
      <c r="S6" s="18">
        <f>R6/R4</f>
        <v>-2.9472167469449469E-2</v>
      </c>
      <c r="T6" s="17">
        <f>Volt!T6+Volx!T10</f>
        <v>-19220.88</v>
      </c>
      <c r="U6" s="18">
        <f>T6/T4</f>
        <v>-3.1725249688749013E-2</v>
      </c>
      <c r="V6" s="17">
        <f>Volt!V6+Volx!V10</f>
        <v>-17584.66</v>
      </c>
      <c r="W6" s="18">
        <f>V6/V4</f>
        <v>-2.5527533374320444E-2</v>
      </c>
      <c r="X6" s="17">
        <f>Volt!X6+Volx!X10</f>
        <v>-13596.5</v>
      </c>
      <c r="Y6" s="18">
        <f>X6/X4</f>
        <v>-2.1407318520840806E-2</v>
      </c>
      <c r="Z6" s="17">
        <f>Volt!Z6+Volx!Z10</f>
        <v>-3221.84</v>
      </c>
      <c r="AA6" s="18">
        <f>Z6/Z4</f>
        <v>-6.0043306381955073E-3</v>
      </c>
    </row>
    <row r="7" spans="1:27" ht="15.75" customHeight="1" x14ac:dyDescent="0.2">
      <c r="A7" s="14" t="s">
        <v>16</v>
      </c>
      <c r="B7" s="15">
        <f t="shared" si="0"/>
        <v>-65260.778880000027</v>
      </c>
      <c r="C7" s="16">
        <f>B7/B4</f>
        <v>-8.9013004285088872E-3</v>
      </c>
      <c r="D7" s="17">
        <f>Volt!D7+Volx!D16</f>
        <v>-51448.964225000003</v>
      </c>
      <c r="E7" s="18">
        <f>D7/D4</f>
        <v>-8.1442555129963248E-2</v>
      </c>
      <c r="F7" s="17">
        <f>Volt!F7+Volx!F16</f>
        <v>-52375.025000000001</v>
      </c>
      <c r="G7" s="18">
        <f>F7/F4</f>
        <v>-8.975948684915748E-2</v>
      </c>
      <c r="H7" s="17">
        <f>Volt!H7+Volx!H16</f>
        <v>-49616.472500000003</v>
      </c>
      <c r="I7" s="18">
        <f>H7/H4</f>
        <v>-7.7339156358111741E-2</v>
      </c>
      <c r="J7" s="17">
        <f>Volt!J7+Volx!J16</f>
        <v>-49525.270199999999</v>
      </c>
      <c r="K7" s="18">
        <f>J7/J4</f>
        <v>-8.8213991423277835E-2</v>
      </c>
      <c r="L7" s="17">
        <f>Volt!L7+Volx!L16</f>
        <v>-50665.010699999999</v>
      </c>
      <c r="M7" s="18">
        <f>L7/L4</f>
        <v>-7.8330458331181102E-2</v>
      </c>
      <c r="N7" s="17">
        <f>Volt!N7+Volx!N16</f>
        <v>-45278.696254999995</v>
      </c>
      <c r="O7" s="18">
        <f>N7/N4</f>
        <v>-8.0680754657264944E-2</v>
      </c>
      <c r="P7" s="17">
        <f>Volt!P7+Volx!P16</f>
        <v>40000</v>
      </c>
      <c r="Q7" s="18">
        <f>P7/P4</f>
        <v>6.3349591266853411E-2</v>
      </c>
      <c r="R7" s="17">
        <f>Volt!R7+Volx!R16</f>
        <v>40000</v>
      </c>
      <c r="S7" s="18">
        <f>R7/R4</f>
        <v>6.583829581258234E-2</v>
      </c>
      <c r="T7" s="17">
        <f>Volt!T7+Volx!T16</f>
        <v>39700</v>
      </c>
      <c r="U7" s="18">
        <f>T7/T4</f>
        <v>6.5527302217345706E-2</v>
      </c>
      <c r="V7" s="17">
        <f>Volt!V7+Volx!V16</f>
        <v>37262.449999999997</v>
      </c>
      <c r="W7" s="18">
        <f>V7/V4</f>
        <v>5.4093649577753949E-2</v>
      </c>
      <c r="X7" s="17">
        <f>Volt!X7+Volx!X16</f>
        <v>37262.449999999997</v>
      </c>
      <c r="Y7" s="18">
        <f>X7/X4</f>
        <v>5.8668711507881034E-2</v>
      </c>
      <c r="Z7" s="17">
        <f>Volt!Z7+Volx!Z16</f>
        <v>39423.759999999995</v>
      </c>
      <c r="AA7" s="18">
        <f>Z7/Z4</f>
        <v>7.3471460420401535E-2</v>
      </c>
    </row>
    <row r="8" spans="1:27" ht="15.75" customHeight="1" x14ac:dyDescent="0.2">
      <c r="A8" s="19" t="s">
        <v>17</v>
      </c>
      <c r="B8" s="15">
        <f t="shared" si="0"/>
        <v>3508903.5344529999</v>
      </c>
      <c r="C8" s="16">
        <f>B8/B4</f>
        <v>0.47859993507363463</v>
      </c>
      <c r="D8" s="20">
        <f>Volt!D10+Volx!D17</f>
        <v>408213.915775</v>
      </c>
      <c r="E8" s="21">
        <f>D8/D4</f>
        <v>0.64619346261141586</v>
      </c>
      <c r="F8" s="20">
        <f>Volt!F10+Volx!F17</f>
        <v>-119905.06499999999</v>
      </c>
      <c r="G8" s="21">
        <f>F8/F4</f>
        <v>-0.20549139795188395</v>
      </c>
      <c r="H8" s="20">
        <f>Volt!H10+Volx!H17</f>
        <v>-24430.862499999996</v>
      </c>
      <c r="I8" s="21">
        <f>H8/H4</f>
        <v>-3.8081350802418056E-2</v>
      </c>
      <c r="J8" s="20">
        <f>Volt!J10+Volx!J17</f>
        <v>-162666.1202</v>
      </c>
      <c r="K8" s="21">
        <f>J8/J4</f>
        <v>-0.28973951427690914</v>
      </c>
      <c r="L8" s="20">
        <f>Volt!L10+Volx!L17</f>
        <v>-2734.3307000000059</v>
      </c>
      <c r="M8" s="21">
        <f>L8/L4</f>
        <v>-4.2274021854695814E-3</v>
      </c>
      <c r="N8" s="20">
        <f>Volt!N10+Volx!N17</f>
        <v>383128.14374499995</v>
      </c>
      <c r="O8" s="21">
        <f>N8/N4</f>
        <v>0.68268458070654492</v>
      </c>
      <c r="P8" s="20">
        <f>Volt!P10+Volx!P17</f>
        <v>504684.19999999995</v>
      </c>
      <c r="Q8" s="21">
        <f>P8/P4</f>
        <v>0.79928844472097238</v>
      </c>
      <c r="R8" s="20">
        <f>Volt!R10+Volx!R17</f>
        <v>513892.75</v>
      </c>
      <c r="S8" s="21">
        <f>R8/R4</f>
        <v>0.84584557226103552</v>
      </c>
      <c r="T8" s="20">
        <f>Volt!T10+Volx!T17</f>
        <v>468897.01333300001</v>
      </c>
      <c r="U8" s="21">
        <f>T8/T4</f>
        <v>0.7739434836645408</v>
      </c>
      <c r="V8" s="20">
        <f>Volt!V10+Volx!V17</f>
        <v>513822.72000000003</v>
      </c>
      <c r="W8" s="21">
        <f>V8/V4</f>
        <v>0.74591300788779025</v>
      </c>
      <c r="X8" s="20">
        <f>Volt!X10+Volx!X17</f>
        <v>552667.21</v>
      </c>
      <c r="Y8" s="21">
        <f>X8/X4</f>
        <v>0.87015945283671647</v>
      </c>
      <c r="Z8" s="20">
        <f>Volt!Z10+Volx!Z17</f>
        <v>473333.96</v>
      </c>
      <c r="AA8" s="21">
        <f>Z8/Z4</f>
        <v>0.88212127173491128</v>
      </c>
    </row>
    <row r="9" spans="1:27" ht="15.75" customHeight="1" x14ac:dyDescent="0.2">
      <c r="A9" s="1" t="s">
        <v>18</v>
      </c>
      <c r="B9" s="15" t="e">
        <f t="shared" si="0"/>
        <v>#REF!</v>
      </c>
      <c r="C9" s="22" t="e">
        <f>B9/B4</f>
        <v>#REF!</v>
      </c>
      <c r="D9" s="17" t="e">
        <f>Volt!D11+Volx!#REF!</f>
        <v>#REF!</v>
      </c>
      <c r="E9" s="23" t="e">
        <f>D9/D4</f>
        <v>#REF!</v>
      </c>
      <c r="F9" s="17" t="e">
        <f>Volt!F11+Volx!#REF!</f>
        <v>#REF!</v>
      </c>
      <c r="G9" s="23" t="e">
        <f>F9/F4</f>
        <v>#REF!</v>
      </c>
      <c r="H9" s="17" t="e">
        <f>Volt!H11+Volx!#REF!</f>
        <v>#REF!</v>
      </c>
      <c r="I9" s="23" t="e">
        <f>H9/H4</f>
        <v>#REF!</v>
      </c>
      <c r="J9" s="17" t="e">
        <f>Volt!J11+Volx!#REF!</f>
        <v>#REF!</v>
      </c>
      <c r="K9" s="23" t="e">
        <f>J9/J4</f>
        <v>#REF!</v>
      </c>
      <c r="L9" s="17" t="e">
        <f>Volt!L11+Volx!#REF!</f>
        <v>#REF!</v>
      </c>
      <c r="M9" s="23" t="e">
        <f>L9/L4</f>
        <v>#REF!</v>
      </c>
      <c r="N9" s="17" t="e">
        <f>Volt!N11+Volx!#REF!</f>
        <v>#REF!</v>
      </c>
      <c r="O9" s="23" t="e">
        <f>N9/N4</f>
        <v>#REF!</v>
      </c>
      <c r="P9" s="17" t="e">
        <f>Volt!P11+Volx!#REF!</f>
        <v>#REF!</v>
      </c>
      <c r="Q9" s="23" t="e">
        <f>P9/P4</f>
        <v>#REF!</v>
      </c>
      <c r="R9" s="17" t="e">
        <f>Volt!R11+Volx!#REF!</f>
        <v>#REF!</v>
      </c>
      <c r="S9" s="23" t="e">
        <f>R9/R4</f>
        <v>#REF!</v>
      </c>
      <c r="T9" s="17" t="e">
        <f>Volt!T11+Volx!#REF!</f>
        <v>#REF!</v>
      </c>
      <c r="U9" s="23" t="e">
        <f>T9/T4</f>
        <v>#REF!</v>
      </c>
      <c r="V9" s="17" t="e">
        <f>Volt!V11+Volx!#REF!</f>
        <v>#REF!</v>
      </c>
      <c r="W9" s="23" t="e">
        <f>V9/V4</f>
        <v>#REF!</v>
      </c>
      <c r="X9" s="17" t="e">
        <f>Volt!X11+Volx!#REF!</f>
        <v>#REF!</v>
      </c>
      <c r="Y9" s="23" t="e">
        <f>X9/X4</f>
        <v>#REF!</v>
      </c>
      <c r="Z9" s="17" t="e">
        <f>Volt!Z11+Volx!#REF!</f>
        <v>#REF!</v>
      </c>
      <c r="AA9" s="23" t="e">
        <f>Z9/Z4</f>
        <v>#REF!</v>
      </c>
    </row>
    <row r="10" spans="1:27" ht="15.75" customHeight="1" x14ac:dyDescent="0.2">
      <c r="A10" s="1" t="s">
        <v>19</v>
      </c>
      <c r="B10" s="15" t="e">
        <f t="shared" si="0"/>
        <v>#REF!</v>
      </c>
      <c r="C10" s="22" t="e">
        <f>B10/B4</f>
        <v>#REF!</v>
      </c>
      <c r="D10" s="17" t="e">
        <f>Volt!#REF!+Volx!#REF!</f>
        <v>#REF!</v>
      </c>
      <c r="E10" s="23" t="e">
        <f>D10/D4</f>
        <v>#REF!</v>
      </c>
      <c r="F10" s="17" t="e">
        <f>Volt!#REF!+Volx!#REF!</f>
        <v>#REF!</v>
      </c>
      <c r="G10" s="23" t="e">
        <f>F10/F4</f>
        <v>#REF!</v>
      </c>
      <c r="H10" s="17" t="e">
        <f>Volt!#REF!+Volx!#REF!</f>
        <v>#REF!</v>
      </c>
      <c r="I10" s="23" t="e">
        <f>H10/H4</f>
        <v>#REF!</v>
      </c>
      <c r="J10" s="17" t="e">
        <f>Volt!#REF!+Volx!#REF!</f>
        <v>#REF!</v>
      </c>
      <c r="K10" s="23" t="e">
        <f>J10/J4</f>
        <v>#REF!</v>
      </c>
      <c r="L10" s="17" t="e">
        <f>Volt!#REF!+Volx!#REF!</f>
        <v>#REF!</v>
      </c>
      <c r="M10" s="23" t="e">
        <f>L10/L4</f>
        <v>#REF!</v>
      </c>
      <c r="N10" s="17" t="e">
        <f>Volt!#REF!+Volx!#REF!</f>
        <v>#REF!</v>
      </c>
      <c r="O10" s="23" t="e">
        <f>N10/N4</f>
        <v>#REF!</v>
      </c>
      <c r="P10" s="17" t="e">
        <f>Volt!#REF!+Volx!#REF!</f>
        <v>#REF!</v>
      </c>
      <c r="Q10" s="23" t="e">
        <f>P10/P4</f>
        <v>#REF!</v>
      </c>
      <c r="R10" s="17" t="e">
        <f>Volt!#REF!+Volx!#REF!</f>
        <v>#REF!</v>
      </c>
      <c r="S10" s="23" t="e">
        <f>R10/R4</f>
        <v>#REF!</v>
      </c>
      <c r="T10" s="17" t="e">
        <f>Volt!#REF!+Volx!#REF!</f>
        <v>#REF!</v>
      </c>
      <c r="U10" s="23" t="e">
        <f>T10/T4</f>
        <v>#REF!</v>
      </c>
      <c r="V10" s="17" t="e">
        <f>Volt!#REF!+Volx!#REF!</f>
        <v>#REF!</v>
      </c>
      <c r="W10" s="23" t="e">
        <f>V10/V4</f>
        <v>#REF!</v>
      </c>
      <c r="X10" s="17" t="e">
        <f>Volt!#REF!+Volx!#REF!</f>
        <v>#REF!</v>
      </c>
      <c r="Y10" s="23" t="e">
        <f>X10/X4</f>
        <v>#REF!</v>
      </c>
      <c r="Z10" s="17" t="e">
        <f>Volt!#REF!+Volx!#REF!</f>
        <v>#REF!</v>
      </c>
      <c r="AA10" s="23" t="e">
        <f>Z10/Z4</f>
        <v>#REF!</v>
      </c>
    </row>
    <row r="11" spans="1:27" ht="15.75" customHeight="1" x14ac:dyDescent="0.2">
      <c r="A11" s="14" t="s">
        <v>20</v>
      </c>
      <c r="B11" s="15">
        <f t="shared" si="0"/>
        <v>-600335.71000000008</v>
      </c>
      <c r="C11" s="22">
        <f>B11/B4</f>
        <v>-8.1883308847695221E-2</v>
      </c>
      <c r="D11" s="17">
        <f>Volt!D12+Volx!D20</f>
        <v>-157052.72</v>
      </c>
      <c r="E11" s="23">
        <f>D11/D4</f>
        <v>-0.2486109292885513</v>
      </c>
      <c r="F11" s="17">
        <f>Volt!F12+Volx!F20</f>
        <v>-173385.05000000002</v>
      </c>
      <c r="G11" s="23">
        <f>F11/F4</f>
        <v>-0.29714454771745719</v>
      </c>
      <c r="H11" s="17">
        <f>Volt!H12+Volx!H20</f>
        <v>-160236.91</v>
      </c>
      <c r="I11" s="23">
        <f>H11/H4</f>
        <v>-0.24976760362862713</v>
      </c>
      <c r="J11" s="17">
        <f>Volt!J12+Volx!J20</f>
        <v>-155231.01999999999</v>
      </c>
      <c r="K11" s="23">
        <f>J11/J4</f>
        <v>-0.2764961768327045</v>
      </c>
      <c r="L11" s="17">
        <f>Volt!L12+Volx!L20</f>
        <v>-172259.58</v>
      </c>
      <c r="M11" s="23">
        <f>L11/L4</f>
        <v>-0.26632130669493292</v>
      </c>
      <c r="N11" s="17">
        <f>Volt!N12+Volx!N20</f>
        <v>-175708.99</v>
      </c>
      <c r="O11" s="23">
        <f>N11/N4</f>
        <v>-0.31309059415994928</v>
      </c>
      <c r="P11" s="17">
        <f>Volt!P12+Volx!P20</f>
        <v>-11259</v>
      </c>
      <c r="Q11" s="23">
        <f>P11/P4</f>
        <v>-1.7831326201837562E-2</v>
      </c>
      <c r="R11" s="17">
        <f>Volt!R12+Volx!R20</f>
        <v>-11258.92</v>
      </c>
      <c r="S11" s="23">
        <f>R11/R4</f>
        <v>-1.8531702637254989E-2</v>
      </c>
      <c r="T11" s="17">
        <f>Volt!T12+Volx!T20</f>
        <v>-11054</v>
      </c>
      <c r="U11" s="23">
        <f>T11/T4</f>
        <v>-1.8245309791197466E-2</v>
      </c>
      <c r="V11" s="17">
        <f>Volt!V12+Volx!V20</f>
        <v>148654.44999999998</v>
      </c>
      <c r="W11" s="23">
        <f>V11/V4</f>
        <v>0.21580067135880074</v>
      </c>
      <c r="X11" s="17">
        <f>Volt!X12+Volx!X20</f>
        <v>134549.25999999998</v>
      </c>
      <c r="Y11" s="23">
        <f>X11/X4</f>
        <v>0.21184414118070274</v>
      </c>
      <c r="Z11" s="17">
        <f>Volt!Z12+Volx!Z20</f>
        <v>143906.76999999999</v>
      </c>
      <c r="AA11" s="23">
        <f>Z11/Z4</f>
        <v>0.26818955260185295</v>
      </c>
    </row>
    <row r="12" spans="1:27" ht="15.75" customHeight="1" x14ac:dyDescent="0.2">
      <c r="A12" s="14" t="s">
        <v>21</v>
      </c>
      <c r="B12" s="15">
        <f t="shared" si="0"/>
        <v>-111703.39000000001</v>
      </c>
      <c r="C12" s="22">
        <f>B12/B4</f>
        <v>-1.5235880575394309E-2</v>
      </c>
      <c r="D12" s="17">
        <f>Volt!D13+Volx!D31</f>
        <v>-12000</v>
      </c>
      <c r="E12" s="23">
        <f>D12/D4</f>
        <v>-1.8995730551260848E-2</v>
      </c>
      <c r="F12" s="17">
        <f>Volt!F13+Volx!F31</f>
        <v>-12000</v>
      </c>
      <c r="G12" s="23">
        <f>F12/F4</f>
        <v>-2.0565409604862046E-2</v>
      </c>
      <c r="H12" s="17">
        <f>Volt!H13+Volx!H31</f>
        <v>-12000</v>
      </c>
      <c r="I12" s="23">
        <f>H12/H4</f>
        <v>-1.8704874198731899E-2</v>
      </c>
      <c r="J12" s="17">
        <f>Volt!J13+Volx!J31</f>
        <v>-12000</v>
      </c>
      <c r="K12" s="23">
        <f>J12/J4</f>
        <v>-2.1374298268428914E-2</v>
      </c>
      <c r="L12" s="17">
        <f>Volt!L13+Volx!L31</f>
        <v>-12000</v>
      </c>
      <c r="M12" s="23">
        <f>L12/L4</f>
        <v>-1.855255702085884E-2</v>
      </c>
      <c r="N12" s="17">
        <f>Volt!N13+Volx!N31</f>
        <v>0</v>
      </c>
      <c r="O12" s="23">
        <f>N12/N4</f>
        <v>0</v>
      </c>
      <c r="P12" s="17">
        <f>Volt!P13+Volx!P31</f>
        <v>504.88</v>
      </c>
      <c r="Q12" s="23">
        <f>P12/P4</f>
        <v>7.9959854097022369E-4</v>
      </c>
      <c r="R12" s="17">
        <f>Volt!R13+Volx!R31</f>
        <v>-13229.4</v>
      </c>
      <c r="S12" s="23">
        <f>R12/R4</f>
        <v>-2.1775028765574418E-2</v>
      </c>
      <c r="T12" s="17">
        <f>Volt!T13+Volx!T31</f>
        <v>-12111.69</v>
      </c>
      <c r="U12" s="23">
        <f>T12/T4</f>
        <v>-1.999109246833259E-2</v>
      </c>
      <c r="V12" s="17">
        <f>Volt!V13+Volx!V31</f>
        <v>3132.8199999999997</v>
      </c>
      <c r="W12" s="23">
        <f>V12/V4</f>
        <v>4.5478938521267154E-3</v>
      </c>
      <c r="X12" s="17">
        <f>Volt!X13+Volx!X31</f>
        <v>-15000</v>
      </c>
      <c r="Y12" s="23">
        <f>X12/X4</f>
        <v>-2.3617091002288242E-2</v>
      </c>
      <c r="Z12" s="17">
        <f>Volt!Z13+Volx!Z31</f>
        <v>-15000</v>
      </c>
      <c r="AA12" s="23">
        <f>Z12/Z4</f>
        <v>-2.7954510333515196E-2</v>
      </c>
    </row>
    <row r="13" spans="1:27" ht="15.75" customHeight="1" x14ac:dyDescent="0.2">
      <c r="A13" s="14" t="s">
        <v>22</v>
      </c>
      <c r="B13" s="15">
        <f t="shared" si="0"/>
        <v>-70037.749999999985</v>
      </c>
      <c r="C13" s="22">
        <f>B13/B4</f>
        <v>-9.5528595396193652E-3</v>
      </c>
      <c r="D13" s="17">
        <f>Volt!D14+Volx!D21</f>
        <v>-16000</v>
      </c>
      <c r="E13" s="23">
        <f>D13/D4</f>
        <v>-2.5327640735014464E-2</v>
      </c>
      <c r="F13" s="17">
        <f>Volt!F14+Volx!F21</f>
        <v>-18000</v>
      </c>
      <c r="G13" s="23">
        <f>F13/F4</f>
        <v>-3.0848114407293067E-2</v>
      </c>
      <c r="H13" s="17">
        <f>Volt!H14+Volx!H21</f>
        <v>-16000</v>
      </c>
      <c r="I13" s="23">
        <f>H13/H4</f>
        <v>-2.4939832264975866E-2</v>
      </c>
      <c r="J13" s="17">
        <f>Volt!J14+Volx!J21</f>
        <v>-17250.169999999998</v>
      </c>
      <c r="K13" s="23">
        <f>J13/J4</f>
        <v>-3.0725856563425361E-2</v>
      </c>
      <c r="L13" s="17">
        <f>Volt!L14+Volx!L21</f>
        <v>-16000</v>
      </c>
      <c r="M13" s="23">
        <f>L13/L4</f>
        <v>-2.4736742694478456E-2</v>
      </c>
      <c r="N13" s="17">
        <f>Volt!N14+Volx!N21</f>
        <v>-8447.11</v>
      </c>
      <c r="O13" s="23">
        <f>N13/N4</f>
        <v>-1.5051652672037152E-2</v>
      </c>
      <c r="P13" s="17">
        <f>Volt!P14+Volx!P21</f>
        <v>0</v>
      </c>
      <c r="Q13" s="23">
        <f>P13/P4</f>
        <v>0</v>
      </c>
      <c r="R13" s="17">
        <f>Volt!R14+Volx!R21</f>
        <v>0</v>
      </c>
      <c r="S13" s="23">
        <f>R13/R4</f>
        <v>0</v>
      </c>
      <c r="T13" s="17">
        <f>Volt!T14+Volx!T21</f>
        <v>784.2</v>
      </c>
      <c r="U13" s="23">
        <f>T13/T4</f>
        <v>1.2943705390136651E-3</v>
      </c>
      <c r="V13" s="17">
        <f>Volt!V14+Volx!V21</f>
        <v>6563.21</v>
      </c>
      <c r="W13" s="23">
        <f>V13/V4</f>
        <v>9.5277680840956652E-3</v>
      </c>
      <c r="X13" s="17">
        <f>Volt!X14+Volx!X21</f>
        <v>9070.3799999999992</v>
      </c>
      <c r="Y13" s="23">
        <f>X13/X4</f>
        <v>1.4281065992355681E-2</v>
      </c>
      <c r="Z13" s="17">
        <f>Volt!Z14+Volx!Z21</f>
        <v>5241.74</v>
      </c>
      <c r="AA13" s="23">
        <f>Z13/Z4</f>
        <v>9.7686849997066626E-3</v>
      </c>
    </row>
    <row r="14" spans="1:27" ht="15.75" customHeight="1" x14ac:dyDescent="0.2">
      <c r="A14" s="14" t="s">
        <v>23</v>
      </c>
      <c r="B14" s="15">
        <f t="shared" si="0"/>
        <v>-7561.32</v>
      </c>
      <c r="C14" s="22">
        <f>B14/B4</f>
        <v>-1.0313327868772871E-3</v>
      </c>
      <c r="D14" s="17">
        <f>Volt!D15+Volx!D29</f>
        <v>0</v>
      </c>
      <c r="E14" s="23">
        <f>D14/D4</f>
        <v>0</v>
      </c>
      <c r="F14" s="17">
        <f>Volt!F15+Volx!F29</f>
        <v>0</v>
      </c>
      <c r="G14" s="23">
        <f>F14/F4</f>
        <v>0</v>
      </c>
      <c r="H14" s="17">
        <f>Volt!H15+Volx!H29</f>
        <v>0</v>
      </c>
      <c r="I14" s="23">
        <f>H14/H4</f>
        <v>0</v>
      </c>
      <c r="J14" s="17">
        <f>Volt!J15+Volx!J29</f>
        <v>0</v>
      </c>
      <c r="K14" s="23">
        <f>J14/J4</f>
        <v>0</v>
      </c>
      <c r="L14" s="17">
        <f>Volt!L15+Volx!L29</f>
        <v>0</v>
      </c>
      <c r="M14" s="23">
        <f>L14/L4</f>
        <v>0</v>
      </c>
      <c r="N14" s="17">
        <f>Volt!N15+Volx!N29</f>
        <v>0</v>
      </c>
      <c r="O14" s="23">
        <f>N14/N4</f>
        <v>0</v>
      </c>
      <c r="P14" s="17">
        <f>Volt!P15+Volx!P29</f>
        <v>0</v>
      </c>
      <c r="Q14" s="23">
        <f>P14/P4</f>
        <v>0</v>
      </c>
      <c r="R14" s="17">
        <f>Volt!R15+Volx!R29</f>
        <v>0</v>
      </c>
      <c r="S14" s="23">
        <f>R14/R4</f>
        <v>0</v>
      </c>
      <c r="T14" s="17">
        <f>Volt!T15+Volx!T29</f>
        <v>0</v>
      </c>
      <c r="U14" s="23">
        <f>T14/T4</f>
        <v>0</v>
      </c>
      <c r="V14" s="17">
        <f>Volt!V15+Volx!V29</f>
        <v>0</v>
      </c>
      <c r="W14" s="23">
        <f>V14/V4</f>
        <v>0</v>
      </c>
      <c r="X14" s="17">
        <f>Volt!X15+Volx!X29</f>
        <v>0</v>
      </c>
      <c r="Y14" s="23">
        <f>X14/X4</f>
        <v>0</v>
      </c>
      <c r="Z14" s="17">
        <f>Volt!Z15+Volx!Z29</f>
        <v>-7561.32</v>
      </c>
      <c r="AA14" s="23">
        <f>Z14/Z4</f>
        <v>-1.4091533205001009E-2</v>
      </c>
    </row>
    <row r="15" spans="1:27" ht="15.75" customHeight="1" x14ac:dyDescent="0.2">
      <c r="A15" s="14" t="s">
        <v>24</v>
      </c>
      <c r="B15" s="15">
        <f t="shared" si="0"/>
        <v>1180.3399999999999</v>
      </c>
      <c r="C15" s="22">
        <f>B15/B4</f>
        <v>1.6099349606454123E-4</v>
      </c>
      <c r="D15" s="17">
        <f>Volt!D16+Volx!D22</f>
        <v>0</v>
      </c>
      <c r="E15" s="23">
        <f>D15/D4</f>
        <v>0</v>
      </c>
      <c r="F15" s="17">
        <f>Volt!F16+Volx!F22</f>
        <v>0</v>
      </c>
      <c r="G15" s="23">
        <f>F15/F4</f>
        <v>0</v>
      </c>
      <c r="H15" s="17">
        <f>Volt!H16+Volx!H22</f>
        <v>0</v>
      </c>
      <c r="I15" s="23">
        <f>H15/H4</f>
        <v>0</v>
      </c>
      <c r="J15" s="17">
        <f>Volt!J16+Volx!J22</f>
        <v>0</v>
      </c>
      <c r="K15" s="23">
        <f>J15/J4</f>
        <v>0</v>
      </c>
      <c r="L15" s="17">
        <f>Volt!L16+Volx!L22</f>
        <v>0</v>
      </c>
      <c r="M15" s="23">
        <f>L15/L4</f>
        <v>0</v>
      </c>
      <c r="N15" s="17">
        <f>Volt!N16+Volx!N22</f>
        <v>0</v>
      </c>
      <c r="O15" s="23">
        <f>N15/N4</f>
        <v>0</v>
      </c>
      <c r="P15" s="17">
        <f>Volt!P16+Volx!P22</f>
        <v>0</v>
      </c>
      <c r="Q15" s="23">
        <f>P15/P4</f>
        <v>0</v>
      </c>
      <c r="R15" s="17">
        <f>Volt!R16+Volx!R22</f>
        <v>0</v>
      </c>
      <c r="S15" s="23">
        <f>R15/R4</f>
        <v>0</v>
      </c>
      <c r="T15" s="17">
        <f>Volt!T16+Volx!T22</f>
        <v>1690.34</v>
      </c>
      <c r="U15" s="23">
        <f>T15/T4</f>
        <v>2.790010580102472E-3</v>
      </c>
      <c r="V15" s="17">
        <f>Volt!V16+Volx!V22</f>
        <v>-170</v>
      </c>
      <c r="W15" s="23">
        <f>V15/V4</f>
        <v>-2.4678786360580616E-4</v>
      </c>
      <c r="X15" s="17">
        <f>Volt!X16+Volx!X22</f>
        <v>-170</v>
      </c>
      <c r="Y15" s="23">
        <f>X15/X4</f>
        <v>-2.6766036469260009E-4</v>
      </c>
      <c r="Z15" s="17">
        <f>Volt!Z16+Volx!Z22</f>
        <v>-170</v>
      </c>
      <c r="AA15" s="23">
        <f>Z15/Z4</f>
        <v>-3.1681778377983888E-4</v>
      </c>
    </row>
    <row r="16" spans="1:27" ht="15.75" customHeight="1" x14ac:dyDescent="0.2">
      <c r="A16" s="14" t="s">
        <v>25</v>
      </c>
      <c r="B16" s="15">
        <f t="shared" si="0"/>
        <v>-44638.493000000002</v>
      </c>
      <c r="C16" s="22">
        <f>B16/B4</f>
        <v>-6.08850589416825E-3</v>
      </c>
      <c r="D16" s="17">
        <f>Volt!D17+Volx!D30</f>
        <v>-2500</v>
      </c>
      <c r="E16" s="23">
        <f>D16/D4</f>
        <v>-3.9574438648460105E-3</v>
      </c>
      <c r="F16" s="17">
        <f>Volt!F17+Volx!F30</f>
        <v>-2500</v>
      </c>
      <c r="G16" s="23">
        <f>F16/F4</f>
        <v>-4.2844603343462594E-3</v>
      </c>
      <c r="H16" s="17">
        <f>Volt!H17+Volx!H30</f>
        <v>-7000</v>
      </c>
      <c r="I16" s="23">
        <f>H16/H4</f>
        <v>-1.0911176615926941E-2</v>
      </c>
      <c r="J16" s="17">
        <f>Volt!J17+Volx!J30</f>
        <v>-2500</v>
      </c>
      <c r="K16" s="23">
        <f>J16/J4</f>
        <v>-4.4529788059226904E-3</v>
      </c>
      <c r="L16" s="17">
        <f>Volt!L17+Volx!L30</f>
        <v>-27400</v>
      </c>
      <c r="M16" s="23">
        <f>L16/L4</f>
        <v>-4.2361671864294355E-2</v>
      </c>
      <c r="N16" s="17">
        <f>Volt!N17+Volx!N30</f>
        <v>-1895.85</v>
      </c>
      <c r="O16" s="23">
        <f>N16/N4</f>
        <v>-3.3781584137393302E-3</v>
      </c>
      <c r="P16" s="17">
        <f>Volt!P17+Volx!P30</f>
        <v>0</v>
      </c>
      <c r="Q16" s="23">
        <f>P16/P4</f>
        <v>0</v>
      </c>
      <c r="R16" s="17">
        <f>Volt!R17+Volx!R30</f>
        <v>0</v>
      </c>
      <c r="S16" s="23">
        <f>R16/R4</f>
        <v>0</v>
      </c>
      <c r="T16" s="17">
        <f>Volt!T17+Volx!T30</f>
        <v>4520.3500000000004</v>
      </c>
      <c r="U16" s="23">
        <f>T16/T4</f>
        <v>7.4611168911380022E-3</v>
      </c>
      <c r="V16" s="17">
        <f>Volt!V17+Volx!V30</f>
        <v>-3349.8830000000003</v>
      </c>
      <c r="W16" s="23">
        <f>V16/V4</f>
        <v>-4.8630027582318167E-3</v>
      </c>
      <c r="X16" s="17">
        <f>Volt!X17+Volx!X30</f>
        <v>-1928.5700000000006</v>
      </c>
      <c r="Y16" s="23">
        <f>X16/X4</f>
        <v>-3.0364808796188702E-3</v>
      </c>
      <c r="Z16" s="17">
        <f>Volt!Z17+Volx!Z30</f>
        <v>-84.539999999999964</v>
      </c>
      <c r="AA16" s="23">
        <f>Z16/Z4</f>
        <v>-1.5755162023969158E-4</v>
      </c>
    </row>
    <row r="17" spans="1:27" ht="15.75" customHeight="1" x14ac:dyDescent="0.2">
      <c r="A17" s="14" t="s">
        <v>26</v>
      </c>
      <c r="B17" s="15">
        <f t="shared" si="0"/>
        <v>6988</v>
      </c>
      <c r="C17" s="22">
        <f>B17/B4</f>
        <v>9.5313430918126491E-4</v>
      </c>
      <c r="D17" s="17">
        <f>Volt!D18+Volx!D28</f>
        <v>0</v>
      </c>
      <c r="E17" s="23">
        <f>D17/D4</f>
        <v>0</v>
      </c>
      <c r="F17" s="17">
        <f>Volt!F18+Volx!F28</f>
        <v>0</v>
      </c>
      <c r="G17" s="23">
        <f>F17/F4</f>
        <v>0</v>
      </c>
      <c r="H17" s="17">
        <f>Volt!H18+Volx!H28</f>
        <v>0</v>
      </c>
      <c r="I17" s="23">
        <f>H17/H4</f>
        <v>0</v>
      </c>
      <c r="J17" s="17">
        <f>Volt!J18+Volx!J28</f>
        <v>0</v>
      </c>
      <c r="K17" s="23">
        <f>J17/J4</f>
        <v>0</v>
      </c>
      <c r="L17" s="17">
        <f>Volt!L18+Volx!L28</f>
        <v>0</v>
      </c>
      <c r="M17" s="23">
        <f>L17/L4</f>
        <v>0</v>
      </c>
      <c r="N17" s="17">
        <f>Volt!N18+Volx!N28</f>
        <v>0</v>
      </c>
      <c r="O17" s="23">
        <f>N17/N4</f>
        <v>0</v>
      </c>
      <c r="P17" s="17">
        <f>Volt!P18+Volx!P28</f>
        <v>0</v>
      </c>
      <c r="Q17" s="23">
        <f>P17/P4</f>
        <v>0</v>
      </c>
      <c r="R17" s="17">
        <f>Volt!R18+Volx!R28</f>
        <v>0</v>
      </c>
      <c r="S17" s="23">
        <f>R17/R4</f>
        <v>0</v>
      </c>
      <c r="T17" s="17">
        <f>Volt!T18+Volx!T28</f>
        <v>0</v>
      </c>
      <c r="U17" s="23">
        <f>T17/T4</f>
        <v>0</v>
      </c>
      <c r="V17" s="17">
        <f>Volt!V18+Volx!V28</f>
        <v>1747.2</v>
      </c>
      <c r="W17" s="23">
        <f>V17/V4</f>
        <v>2.5363985605415559E-3</v>
      </c>
      <c r="X17" s="17">
        <f>Volt!X18+Volx!X28</f>
        <v>2620</v>
      </c>
      <c r="Y17" s="23">
        <f>X17/X4</f>
        <v>4.1251185617330131E-3</v>
      </c>
      <c r="Z17" s="17">
        <f>Volt!Z18+Volx!Z28</f>
        <v>2620.8000000000002</v>
      </c>
      <c r="AA17" s="23">
        <f>Z17/Z4</f>
        <v>4.8842120454717754E-3</v>
      </c>
    </row>
    <row r="18" spans="1:27" ht="15.75" customHeight="1" x14ac:dyDescent="0.2">
      <c r="A18" s="14" t="s">
        <v>27</v>
      </c>
      <c r="B18" s="15">
        <f t="shared" si="0"/>
        <v>204554.8</v>
      </c>
      <c r="C18" s="22">
        <f>B18/B4</f>
        <v>2.7900429019420692E-2</v>
      </c>
      <c r="D18" s="17">
        <f>Volt!D19+Volx!D26</f>
        <v>-2669</v>
      </c>
      <c r="E18" s="23">
        <f>D18/D4</f>
        <v>-4.2249670701096E-3</v>
      </c>
      <c r="F18" s="17">
        <f>Volt!F19+Volx!F26</f>
        <v>-2720</v>
      </c>
      <c r="G18" s="23">
        <f>F18/F4</f>
        <v>-4.66149284376873E-3</v>
      </c>
      <c r="H18" s="17">
        <f>Volt!H19+Volx!H26</f>
        <v>-2584</v>
      </c>
      <c r="I18" s="23">
        <f>H18/H4</f>
        <v>-4.0277829107936026E-3</v>
      </c>
      <c r="J18" s="17">
        <f>Volt!J19+Volx!J26</f>
        <v>-2720</v>
      </c>
      <c r="K18" s="23">
        <f>J18/J4</f>
        <v>-4.8448409408438867E-3</v>
      </c>
      <c r="L18" s="17">
        <f>Volt!L19+Volx!L26</f>
        <v>-2856</v>
      </c>
      <c r="M18" s="23">
        <f>L18/L4</f>
        <v>-4.4155085709644045E-3</v>
      </c>
      <c r="N18" s="17">
        <f>Volt!N19+Volx!N26</f>
        <v>-2880</v>
      </c>
      <c r="O18" s="23">
        <f>N18/N4</f>
        <v>-5.1317858646882774E-3</v>
      </c>
      <c r="P18" s="17">
        <f>Volt!P19+Volx!P26</f>
        <v>-2999</v>
      </c>
      <c r="Q18" s="23">
        <f>P18/P4</f>
        <v>-4.7496356052323342E-3</v>
      </c>
      <c r="R18" s="17">
        <f>Volt!R19+Volx!R26</f>
        <v>-2999</v>
      </c>
      <c r="S18" s="23">
        <f>R18/R4</f>
        <v>-4.9362262285483609E-3</v>
      </c>
      <c r="T18" s="17">
        <f>Volt!T19+Volx!T26</f>
        <v>-2846</v>
      </c>
      <c r="U18" s="23">
        <f>T18/T4</f>
        <v>-4.6974987937170249E-3</v>
      </c>
      <c r="V18" s="17">
        <f>Volt!V19+Volx!V26</f>
        <v>83652.2</v>
      </c>
      <c r="W18" s="23">
        <f>V18/V4</f>
        <v>0.12143733955250363</v>
      </c>
      <c r="X18" s="17">
        <f>Volt!X19+Volx!X26</f>
        <v>73857.600000000006</v>
      </c>
      <c r="Y18" s="23">
        <f>X18/X4</f>
        <v>0.11628677736070696</v>
      </c>
      <c r="Z18" s="17">
        <f>Volt!Z19+Volx!Z26</f>
        <v>72318</v>
      </c>
      <c r="AA18" s="23">
        <f>Z18/Z4</f>
        <v>0.13477428521994347</v>
      </c>
    </row>
    <row r="19" spans="1:27" ht="15.75" customHeight="1" x14ac:dyDescent="0.2">
      <c r="A19" s="14" t="s">
        <v>28</v>
      </c>
      <c r="B19" s="15" t="e">
        <f t="shared" si="0"/>
        <v>#REF!</v>
      </c>
      <c r="C19" s="22" t="e">
        <f>B19/B4</f>
        <v>#REF!</v>
      </c>
      <c r="D19" s="17" t="e">
        <f>Volt!#REF!+Volx!D27</f>
        <v>#REF!</v>
      </c>
      <c r="E19" s="23" t="e">
        <f>D19/D4</f>
        <v>#REF!</v>
      </c>
      <c r="F19" s="17" t="e">
        <f>Volt!#REF!+Volx!F27</f>
        <v>#REF!</v>
      </c>
      <c r="G19" s="23" t="e">
        <f>F19/F4</f>
        <v>#REF!</v>
      </c>
      <c r="H19" s="17" t="e">
        <f>Volt!#REF!+Volx!H27</f>
        <v>#REF!</v>
      </c>
      <c r="I19" s="23" t="e">
        <f>H19/H4</f>
        <v>#REF!</v>
      </c>
      <c r="J19" s="17" t="e">
        <f>Volt!#REF!+Volx!J27</f>
        <v>#REF!</v>
      </c>
      <c r="K19" s="23" t="e">
        <f>J19/J4</f>
        <v>#REF!</v>
      </c>
      <c r="L19" s="17" t="e">
        <f>Volt!#REF!+Volx!L27</f>
        <v>#REF!</v>
      </c>
      <c r="M19" s="23" t="e">
        <f>L19/L4</f>
        <v>#REF!</v>
      </c>
      <c r="N19" s="17" t="e">
        <f>Volt!#REF!+Volx!N27</f>
        <v>#REF!</v>
      </c>
      <c r="O19" s="23" t="e">
        <f>N19/N4</f>
        <v>#REF!</v>
      </c>
      <c r="P19" s="17" t="e">
        <f>Volt!#REF!+Volx!P27</f>
        <v>#REF!</v>
      </c>
      <c r="Q19" s="23" t="e">
        <f>P19/P4</f>
        <v>#REF!</v>
      </c>
      <c r="R19" s="17" t="e">
        <f>Volt!#REF!+Volx!R27</f>
        <v>#REF!</v>
      </c>
      <c r="S19" s="23" t="e">
        <f>R19/R4</f>
        <v>#REF!</v>
      </c>
      <c r="T19" s="17" t="e">
        <f>Volt!#REF!+Volx!T27</f>
        <v>#REF!</v>
      </c>
      <c r="U19" s="23" t="e">
        <f>T19/T4</f>
        <v>#REF!</v>
      </c>
      <c r="V19" s="17" t="e">
        <f>Volt!#REF!+Volx!V27</f>
        <v>#REF!</v>
      </c>
      <c r="W19" s="23" t="e">
        <f>V19/V4</f>
        <v>#REF!</v>
      </c>
      <c r="X19" s="17" t="e">
        <f>Volt!#REF!+Volx!X27</f>
        <v>#REF!</v>
      </c>
      <c r="Y19" s="23" t="e">
        <f>X19/X4</f>
        <v>#REF!</v>
      </c>
      <c r="Z19" s="17" t="e">
        <f>Volt!#REF!+Volx!Z27</f>
        <v>#REF!</v>
      </c>
      <c r="AA19" s="23" t="e">
        <f>Z19/Z4</f>
        <v>#REF!</v>
      </c>
    </row>
    <row r="20" spans="1:27" ht="15.75" customHeight="1" x14ac:dyDescent="0.2">
      <c r="A20" s="14" t="s">
        <v>29</v>
      </c>
      <c r="B20" s="15" t="e">
        <f t="shared" si="0"/>
        <v>#REF!</v>
      </c>
      <c r="C20" s="22" t="e">
        <f>B20/B4</f>
        <v>#REF!</v>
      </c>
      <c r="D20" s="17" t="e">
        <f>Volt!D20+Volx!#REF!</f>
        <v>#REF!</v>
      </c>
      <c r="E20" s="23" t="e">
        <f>D20/D4</f>
        <v>#REF!</v>
      </c>
      <c r="F20" s="17" t="e">
        <f>Volt!F20+Volx!#REF!</f>
        <v>#REF!</v>
      </c>
      <c r="G20" s="23" t="e">
        <f>F20/F4</f>
        <v>#REF!</v>
      </c>
      <c r="H20" s="17" t="e">
        <f>Volt!H20+Volx!#REF!</f>
        <v>#REF!</v>
      </c>
      <c r="I20" s="23" t="e">
        <f>H20/H4</f>
        <v>#REF!</v>
      </c>
      <c r="J20" s="17" t="e">
        <f>Volt!J20+Volx!#REF!</f>
        <v>#REF!</v>
      </c>
      <c r="K20" s="23" t="e">
        <f>J20/J4</f>
        <v>#REF!</v>
      </c>
      <c r="L20" s="17" t="e">
        <f>Volt!L20+Volx!#REF!</f>
        <v>#REF!</v>
      </c>
      <c r="M20" s="23" t="e">
        <f>L20/L4</f>
        <v>#REF!</v>
      </c>
      <c r="N20" s="17" t="e">
        <f>Volt!N20+Volx!#REF!</f>
        <v>#REF!</v>
      </c>
      <c r="O20" s="23" t="e">
        <f>N20/N4</f>
        <v>#REF!</v>
      </c>
      <c r="P20" s="17" t="e">
        <f>Volt!P20+Volx!#REF!</f>
        <v>#REF!</v>
      </c>
      <c r="Q20" s="23" t="e">
        <f>P20/P4</f>
        <v>#REF!</v>
      </c>
      <c r="R20" s="17" t="e">
        <f>Volt!R20+Volx!#REF!</f>
        <v>#REF!</v>
      </c>
      <c r="S20" s="23" t="e">
        <f>R20/R4</f>
        <v>#REF!</v>
      </c>
      <c r="T20" s="17" t="e">
        <f>Volt!T20+Volx!#REF!</f>
        <v>#REF!</v>
      </c>
      <c r="U20" s="23" t="e">
        <f>T20/T4</f>
        <v>#REF!</v>
      </c>
      <c r="V20" s="17" t="e">
        <f>Volt!V20+Volx!#REF!</f>
        <v>#REF!</v>
      </c>
      <c r="W20" s="23" t="e">
        <f>V20/V4</f>
        <v>#REF!</v>
      </c>
      <c r="X20" s="17" t="e">
        <f>Volt!X20+Volx!#REF!</f>
        <v>#REF!</v>
      </c>
      <c r="Y20" s="23" t="e">
        <f>X20/X4</f>
        <v>#REF!</v>
      </c>
      <c r="Z20" s="17" t="e">
        <f>Volt!Z20+Volx!#REF!</f>
        <v>#REF!</v>
      </c>
      <c r="AA20" s="23" t="e">
        <f>Z20/Z4</f>
        <v>#REF!</v>
      </c>
    </row>
    <row r="21" spans="1:27" ht="15.75" customHeight="1" x14ac:dyDescent="0.2">
      <c r="A21" s="14" t="s">
        <v>30</v>
      </c>
      <c r="B21" s="15">
        <f t="shared" si="0"/>
        <v>-1252.3739999999925</v>
      </c>
      <c r="C21" s="22">
        <f>B21/B4</f>
        <v>-1.7081863585096885E-4</v>
      </c>
      <c r="D21" s="17">
        <f>Volt!D21+Volx!D23</f>
        <v>-12564.2176</v>
      </c>
      <c r="E21" s="23">
        <v>0.08</v>
      </c>
      <c r="F21" s="17">
        <f>Volt!F21+Volx!F23</f>
        <v>-13870.804</v>
      </c>
      <c r="G21" s="23">
        <v>0.08</v>
      </c>
      <c r="H21" s="17">
        <f>Volt!H21+Volx!H23</f>
        <v>-12818.952800000001</v>
      </c>
      <c r="I21" s="23">
        <v>0.08</v>
      </c>
      <c r="J21" s="17">
        <f>Volt!J21+Volx!J23</f>
        <v>-12418.481599999999</v>
      </c>
      <c r="K21" s="23">
        <v>0.08</v>
      </c>
      <c r="L21" s="17">
        <f>Volt!L21+Volx!L23</f>
        <v>-13780.7664</v>
      </c>
      <c r="M21" s="23">
        <v>0.08</v>
      </c>
      <c r="N21" s="17">
        <f>Volt!N21+Volx!N23</f>
        <v>-13419.36</v>
      </c>
      <c r="O21" s="23">
        <v>0.08</v>
      </c>
      <c r="P21" s="17">
        <f>Volt!P21+Volx!P23</f>
        <v>0</v>
      </c>
      <c r="Q21" s="23">
        <v>0.08</v>
      </c>
      <c r="R21" s="17">
        <f>Volt!R21+Volx!R23</f>
        <v>37551.730000000003</v>
      </c>
      <c r="S21" s="23">
        <v>0.08</v>
      </c>
      <c r="T21" s="17">
        <f>Volt!T21+Volx!T23</f>
        <v>7226.05</v>
      </c>
      <c r="U21" s="23">
        <v>0.08</v>
      </c>
      <c r="V21" s="17">
        <f>Volt!V21+Volx!V23</f>
        <v>8909.630000000001</v>
      </c>
      <c r="W21" s="23">
        <v>0.08</v>
      </c>
      <c r="X21" s="17">
        <f>Volt!X21+Volx!X23</f>
        <v>11589.8616</v>
      </c>
      <c r="Y21" s="23">
        <v>0.08</v>
      </c>
      <c r="Z21" s="17">
        <f>Volt!Z21+Volx!Z23</f>
        <v>12342.936799999999</v>
      </c>
      <c r="AA21" s="23">
        <v>0.08</v>
      </c>
    </row>
    <row r="22" spans="1:27" ht="15.75" customHeight="1" x14ac:dyDescent="0.2">
      <c r="A22" s="14" t="s">
        <v>31</v>
      </c>
      <c r="B22" s="15" t="e">
        <f t="shared" si="0"/>
        <v>#REF!</v>
      </c>
      <c r="C22" s="22" t="e">
        <f>B22/B4</f>
        <v>#REF!</v>
      </c>
      <c r="D22" s="17" t="e">
        <f>Volt!D22+Volx!#REF!</f>
        <v>#REF!</v>
      </c>
      <c r="E22" s="23" t="e">
        <f>D22/D4</f>
        <v>#REF!</v>
      </c>
      <c r="F22" s="17" t="e">
        <f>Volt!F22+Volx!#REF!</f>
        <v>#REF!</v>
      </c>
      <c r="G22" s="23" t="e">
        <f>F22/F4</f>
        <v>#REF!</v>
      </c>
      <c r="H22" s="17" t="e">
        <f>Volt!H22+Volx!#REF!</f>
        <v>#REF!</v>
      </c>
      <c r="I22" s="23" t="e">
        <f>H22/H4</f>
        <v>#REF!</v>
      </c>
      <c r="J22" s="17" t="e">
        <f>Volt!J22+Volx!#REF!</f>
        <v>#REF!</v>
      </c>
      <c r="K22" s="23" t="e">
        <f>J22/J4</f>
        <v>#REF!</v>
      </c>
      <c r="L22" s="17" t="e">
        <f>Volt!L22+Volx!#REF!</f>
        <v>#REF!</v>
      </c>
      <c r="M22" s="23" t="e">
        <f>L22/L4</f>
        <v>#REF!</v>
      </c>
      <c r="N22" s="17" t="e">
        <f>Volt!N22+Volx!#REF!</f>
        <v>#REF!</v>
      </c>
      <c r="O22" s="23" t="e">
        <f>N22/N4</f>
        <v>#REF!</v>
      </c>
      <c r="P22" s="17" t="e">
        <f>Volt!P22+Volx!#REF!</f>
        <v>#REF!</v>
      </c>
      <c r="Q22" s="23" t="e">
        <f>P22/P4</f>
        <v>#REF!</v>
      </c>
      <c r="R22" s="17" t="e">
        <f>Volt!R22+Volx!#REF!</f>
        <v>#REF!</v>
      </c>
      <c r="S22" s="23" t="e">
        <f>R22/R4</f>
        <v>#REF!</v>
      </c>
      <c r="T22" s="17" t="e">
        <f>Volt!T22+Volx!#REF!</f>
        <v>#REF!</v>
      </c>
      <c r="U22" s="23" t="e">
        <f>T22/T4</f>
        <v>#REF!</v>
      </c>
      <c r="V22" s="17" t="e">
        <f>Volt!V22+Volx!#REF!</f>
        <v>#REF!</v>
      </c>
      <c r="W22" s="23" t="e">
        <f>V22/V4</f>
        <v>#REF!</v>
      </c>
      <c r="X22" s="17" t="e">
        <f>Volt!X22+Volx!#REF!</f>
        <v>#REF!</v>
      </c>
      <c r="Y22" s="23" t="e">
        <f>X22/X4</f>
        <v>#REF!</v>
      </c>
      <c r="Z22" s="17" t="e">
        <f>Volt!Z22+Volx!#REF!</f>
        <v>#REF!</v>
      </c>
      <c r="AA22" s="23" t="e">
        <f>Z22/Z4</f>
        <v>#REF!</v>
      </c>
    </row>
    <row r="23" spans="1:27" ht="15.75" customHeight="1" x14ac:dyDescent="0.2">
      <c r="A23" s="14" t="s">
        <v>32</v>
      </c>
      <c r="B23" s="15">
        <f t="shared" si="0"/>
        <v>-115670.33439999999</v>
      </c>
      <c r="C23" s="22">
        <f>B23/B7</f>
        <v>1.7724326369547605</v>
      </c>
      <c r="D23" s="17">
        <f>Volt!D23+Volx!D25</f>
        <v>-25851.2552</v>
      </c>
      <c r="E23" s="23">
        <f>D23/D4</f>
        <v>-4.0921956515923404E-2</v>
      </c>
      <c r="F23" s="17">
        <f>Volt!F23+Volx!F25</f>
        <v>-28703.676700000004</v>
      </c>
      <c r="G23" s="23">
        <f>F23/F4</f>
        <v>-4.9191905708419581E-2</v>
      </c>
      <c r="H23" s="17">
        <f>Volt!H23+Volx!H25</f>
        <v>-26461.614700000002</v>
      </c>
      <c r="I23" s="23">
        <f>H23/H4</f>
        <v>-4.124676450490123E-2</v>
      </c>
      <c r="J23" s="17">
        <f>Volt!J23+Volx!J25</f>
        <v>-25608.294600000001</v>
      </c>
      <c r="K23" s="23">
        <f>J23/J4</f>
        <v>-4.5613277243849795E-2</v>
      </c>
      <c r="L23" s="17">
        <f>Volt!L23+Volx!L25</f>
        <v>-28503.149800000003</v>
      </c>
      <c r="M23" s="23">
        <f>L23/L4</f>
        <v>-4.4067192661548446E-2</v>
      </c>
      <c r="N23" s="17">
        <f>Volt!N23+Volx!N25</f>
        <v>-39667.08</v>
      </c>
      <c r="O23" s="23">
        <f>N23/N4</f>
        <v>-7.0681583485228849E-2</v>
      </c>
      <c r="P23" s="17">
        <f>Volt!P23+Volx!P25</f>
        <v>5084.1499999999996</v>
      </c>
      <c r="Q23" s="23">
        <f>P23/P4</f>
        <v>8.051970610984319E-3</v>
      </c>
      <c r="R23" s="17">
        <f>Volt!R23+Volx!R25</f>
        <v>0</v>
      </c>
      <c r="S23" s="23">
        <f>R23/R4</f>
        <v>0</v>
      </c>
      <c r="T23" s="17">
        <f>Volt!T23+Volx!T25</f>
        <v>0</v>
      </c>
      <c r="U23" s="23">
        <f>T23/T4</f>
        <v>0</v>
      </c>
      <c r="V23" s="17">
        <f>Volt!V23+Volx!V25</f>
        <v>3183.39</v>
      </c>
      <c r="W23" s="23">
        <f>V23/V4</f>
        <v>4.621305983082866E-3</v>
      </c>
      <c r="X23" s="17">
        <f>Volt!X23+Volx!X25</f>
        <v>24628.455900000001</v>
      </c>
      <c r="Y23" s="23">
        <f>X23/X4</f>
        <v>3.8776832282409524E-2</v>
      </c>
      <c r="Z23" s="17">
        <f>Volt!Z23+Volx!Z25</f>
        <v>26228.740700000002</v>
      </c>
      <c r="AA23" s="23">
        <f>Z23/Z4</f>
        <v>4.8880773528882711E-2</v>
      </c>
    </row>
    <row r="24" spans="1:27" ht="15.75" customHeight="1" x14ac:dyDescent="0.2">
      <c r="A24" s="1" t="s">
        <v>33</v>
      </c>
      <c r="B24" s="15">
        <f t="shared" si="0"/>
        <v>-19228.14</v>
      </c>
      <c r="C24" s="22">
        <f>B24/B4</f>
        <v>-2.6226388001918499E-3</v>
      </c>
      <c r="D24" s="17">
        <f>Volt!D24+Volx!D35</f>
        <v>-3650</v>
      </c>
      <c r="E24" s="23">
        <f>D24/D4</f>
        <v>-5.7778680426751753E-3</v>
      </c>
      <c r="F24" s="17">
        <f>Volt!F24+Volx!F35</f>
        <v>-3650</v>
      </c>
      <c r="G24" s="23">
        <f>F24/F4</f>
        <v>-6.2553120881455385E-3</v>
      </c>
      <c r="H24" s="17">
        <f>Volt!H24+Volx!H35</f>
        <v>-3650</v>
      </c>
      <c r="I24" s="23">
        <f>H24/H4</f>
        <v>-5.6893992354476192E-3</v>
      </c>
      <c r="J24" s="17">
        <f>Volt!J24+Volx!J35</f>
        <v>-3650</v>
      </c>
      <c r="K24" s="23">
        <f>J24/J4</f>
        <v>-6.501349056647128E-3</v>
      </c>
      <c r="L24" s="17">
        <f>Volt!L24+Volx!L35</f>
        <v>-3650</v>
      </c>
      <c r="M24" s="23">
        <f>L24/L4</f>
        <v>-5.6430694271778978E-3</v>
      </c>
      <c r="N24" s="17">
        <f>Volt!N24+Volx!N35</f>
        <v>0</v>
      </c>
      <c r="O24" s="23">
        <f>N24/N4</f>
        <v>0</v>
      </c>
      <c r="P24" s="17">
        <f>Volt!P24+Volx!P35</f>
        <v>0</v>
      </c>
      <c r="Q24" s="23">
        <f>P24/P4</f>
        <v>0</v>
      </c>
      <c r="R24" s="17">
        <f>Volt!R24+Volx!R35</f>
        <v>-460</v>
      </c>
      <c r="S24" s="23">
        <f>R24/R4</f>
        <v>-7.5714040184469685E-4</v>
      </c>
      <c r="T24" s="17">
        <f>Volt!T24+Volx!T35</f>
        <v>162</v>
      </c>
      <c r="U24" s="23">
        <f>T24/T4</f>
        <v>2.6739100652921924E-4</v>
      </c>
      <c r="V24" s="17">
        <f>Volt!V24+Volx!V35</f>
        <v>3719.8599999999997</v>
      </c>
      <c r="W24" s="23">
        <f>V24/V4</f>
        <v>5.4000958959570236E-3</v>
      </c>
      <c r="X24" s="17">
        <f>Volt!X24+Volx!X35</f>
        <v>-2200</v>
      </c>
      <c r="Y24" s="23">
        <f>X24/X4</f>
        <v>-3.4638400136689424E-3</v>
      </c>
      <c r="Z24" s="17">
        <f>Volt!Z24+Volx!Z35</f>
        <v>-2200</v>
      </c>
      <c r="AA24" s="23">
        <f>Z24/Z4</f>
        <v>-4.099994848915562E-3</v>
      </c>
    </row>
    <row r="25" spans="1:27" ht="15.75" customHeight="1" x14ac:dyDescent="0.2">
      <c r="A25" s="14" t="s">
        <v>34</v>
      </c>
      <c r="B25" s="15">
        <f t="shared" si="0"/>
        <v>-11963.850000000002</v>
      </c>
      <c r="C25" s="22">
        <f>B25/B4</f>
        <v>-1.631819677289393E-3</v>
      </c>
      <c r="D25" s="17">
        <f>Volt!D25+Volx!D34</f>
        <v>-1100</v>
      </c>
      <c r="E25" s="23">
        <f>D25/D4</f>
        <v>-1.7412753005322445E-3</v>
      </c>
      <c r="F25" s="17">
        <f>Volt!F25+Volx!F34</f>
        <v>-1100</v>
      </c>
      <c r="G25" s="23">
        <f>F25/F4</f>
        <v>-1.885162547112354E-3</v>
      </c>
      <c r="H25" s="17">
        <f>Volt!H25+Volx!H34</f>
        <v>-1100</v>
      </c>
      <c r="I25" s="23">
        <f>H25/H4</f>
        <v>-1.7146134682170908E-3</v>
      </c>
      <c r="J25" s="17">
        <f>Volt!J25+Volx!J34</f>
        <v>-1100</v>
      </c>
      <c r="K25" s="23">
        <f>J25/J4</f>
        <v>-1.9593106746059836E-3</v>
      </c>
      <c r="L25" s="17">
        <f>Volt!L25+Volx!L34</f>
        <v>-1100</v>
      </c>
      <c r="M25" s="23">
        <f>L25/L4</f>
        <v>-1.7006510602453938E-3</v>
      </c>
      <c r="N25" s="17">
        <f>Volt!N25+Volx!N34</f>
        <v>-1631.71</v>
      </c>
      <c r="O25" s="23">
        <f>N25/N4</f>
        <v>-2.9074952476633715E-3</v>
      </c>
      <c r="P25" s="17">
        <f>Volt!P25+Volx!P34</f>
        <v>0</v>
      </c>
      <c r="Q25" s="23">
        <f>P25/P4</f>
        <v>0</v>
      </c>
      <c r="R25" s="17">
        <f>Volt!R25+Volx!R34</f>
        <v>-634.98</v>
      </c>
      <c r="S25" s="23">
        <f>R25/R4</f>
        <v>-1.0451500268768383E-3</v>
      </c>
      <c r="T25" s="17">
        <f>Volt!T25+Volx!T34</f>
        <v>-840.96</v>
      </c>
      <c r="U25" s="23">
        <f>T25/T4</f>
        <v>-1.3880564250050137E-3</v>
      </c>
      <c r="V25" s="17">
        <f>Volt!V25+Volx!V34</f>
        <v>-1056.2</v>
      </c>
      <c r="W25" s="23">
        <f>V25/V4</f>
        <v>-1.5332784796497204E-3</v>
      </c>
      <c r="X25" s="17">
        <f>Volt!X25+Volx!X34</f>
        <v>-1150</v>
      </c>
      <c r="Y25" s="23">
        <f>X25/X4</f>
        <v>-1.8106436435087654E-3</v>
      </c>
      <c r="Z25" s="17">
        <f>Volt!Z25+Volx!Z34</f>
        <v>-1150</v>
      </c>
      <c r="AA25" s="23">
        <f>Z25/Z4</f>
        <v>-2.1431791255694986E-3</v>
      </c>
    </row>
    <row r="26" spans="1:27" ht="15.75" customHeight="1" x14ac:dyDescent="0.2">
      <c r="A26" s="14" t="s">
        <v>35</v>
      </c>
      <c r="B26" s="15">
        <f t="shared" si="0"/>
        <v>-31118.159999999996</v>
      </c>
      <c r="C26" s="22">
        <f>B26/B4</f>
        <v>-4.2443883707201013E-3</v>
      </c>
      <c r="D26" s="17">
        <f>Volt!D26+Volx!D12</f>
        <v>-5100</v>
      </c>
      <c r="E26" s="23">
        <f>D26/D4</f>
        <v>-8.0731854842858615E-3</v>
      </c>
      <c r="F26" s="17">
        <f>Volt!F26+Volx!F12</f>
        <v>-5100</v>
      </c>
      <c r="G26" s="23">
        <f>F26/F4</f>
        <v>-8.7402990820663693E-3</v>
      </c>
      <c r="H26" s="17">
        <f>Volt!H26+Volx!H12</f>
        <v>-5100</v>
      </c>
      <c r="I26" s="23">
        <f>H26/H4</f>
        <v>-7.9495715344610578E-3</v>
      </c>
      <c r="J26" s="17">
        <f>Volt!J26+Volx!J12</f>
        <v>-5100</v>
      </c>
      <c r="K26" s="23">
        <f>J26/J4</f>
        <v>-9.0840767640822887E-3</v>
      </c>
      <c r="L26" s="17">
        <f>Volt!L26+Volx!L12</f>
        <v>-5100</v>
      </c>
      <c r="M26" s="23">
        <f>L26/L4</f>
        <v>-7.8848367338650079E-3</v>
      </c>
      <c r="N26" s="17">
        <f>Volt!N26+Volx!N12</f>
        <v>0</v>
      </c>
      <c r="O26" s="23">
        <f>N26/N4</f>
        <v>0</v>
      </c>
      <c r="P26" s="17">
        <f>Volt!P26+Volx!P12</f>
        <v>1799.79</v>
      </c>
      <c r="Q26" s="23">
        <f>P26/P4</f>
        <v>2.8503990216542522E-3</v>
      </c>
      <c r="R26" s="17">
        <f>Volt!R26+Volx!R12</f>
        <v>-2819.41</v>
      </c>
      <c r="S26" s="23">
        <f>R26/R4</f>
        <v>-4.6406287399238192E-3</v>
      </c>
      <c r="T26" s="17">
        <f>Volt!T26+Volx!T12</f>
        <v>2856.22</v>
      </c>
      <c r="U26" s="23">
        <f>T26/T4</f>
        <v>4.7143675349931267E-3</v>
      </c>
      <c r="V26" s="17">
        <f>Volt!V26+Volx!V12</f>
        <v>545.23999999999978</v>
      </c>
      <c r="W26" s="23">
        <f>V26/V4</f>
        <v>7.9152126324958641E-4</v>
      </c>
      <c r="X26" s="17">
        <f>Volt!X26+Volx!X12</f>
        <v>-4000</v>
      </c>
      <c r="Y26" s="23">
        <f>X26/X4</f>
        <v>-6.2978909339435315E-3</v>
      </c>
      <c r="Z26" s="17">
        <f>Volt!Z26+Volx!Z12</f>
        <v>-4000</v>
      </c>
      <c r="AA26" s="23">
        <f>Z26/Z4</f>
        <v>-7.4545360889373856E-3</v>
      </c>
    </row>
    <row r="27" spans="1:27" ht="15.75" customHeight="1" x14ac:dyDescent="0.2">
      <c r="A27" s="14" t="s">
        <v>36</v>
      </c>
      <c r="B27" s="15">
        <f t="shared" si="0"/>
        <v>-2100.5100000000002</v>
      </c>
      <c r="C27" s="22">
        <f>B27/B4</f>
        <v>-2.8650087976221222E-4</v>
      </c>
      <c r="D27" s="17">
        <f>Volt!D27+Volx!D33</f>
        <v>-280</v>
      </c>
      <c r="E27" s="23">
        <f>D27/D4</f>
        <v>-4.4323371286275316E-4</v>
      </c>
      <c r="F27" s="17">
        <f>Volt!F27+Volx!F33</f>
        <v>-280</v>
      </c>
      <c r="G27" s="23">
        <f>F27/F4</f>
        <v>-4.7985955744678102E-4</v>
      </c>
      <c r="H27" s="17">
        <f>Volt!H27+Volx!H33</f>
        <v>-280</v>
      </c>
      <c r="I27" s="23">
        <f>H27/H4</f>
        <v>-4.3644706463707766E-4</v>
      </c>
      <c r="J27" s="17">
        <f>Volt!J27+Volx!J33</f>
        <v>-280</v>
      </c>
      <c r="K27" s="23">
        <f>J27/J4</f>
        <v>-4.9873362626334133E-4</v>
      </c>
      <c r="L27" s="17">
        <f>Volt!L27+Volx!L33</f>
        <v>-280</v>
      </c>
      <c r="M27" s="23">
        <f>L27/L4</f>
        <v>-4.3289299715337294E-4</v>
      </c>
      <c r="N27" s="17">
        <f>Volt!N27+Volx!N33</f>
        <v>-120.91</v>
      </c>
      <c r="O27" s="23">
        <f>N27/N4</f>
        <v>-2.1544591281231237E-4</v>
      </c>
      <c r="P27" s="17">
        <f>Volt!P27+Volx!P33</f>
        <v>0</v>
      </c>
      <c r="Q27" s="23">
        <f>P27/P4</f>
        <v>0</v>
      </c>
      <c r="R27" s="17">
        <f>Volt!R27+Volx!R33</f>
        <v>-61.8</v>
      </c>
      <c r="S27" s="23">
        <f>R27/R4</f>
        <v>-1.017201670304397E-4</v>
      </c>
      <c r="T27" s="17">
        <f>Volt!T27+Volx!T33</f>
        <v>-61.8</v>
      </c>
      <c r="U27" s="23">
        <f>T27/T4</f>
        <v>-1.0200471730559104E-4</v>
      </c>
      <c r="V27" s="17">
        <f>Volt!V27+Volx!V33</f>
        <v>-132</v>
      </c>
      <c r="W27" s="23">
        <f>V27/V4</f>
        <v>-1.9162351762333184E-4</v>
      </c>
      <c r="X27" s="17">
        <f>Volt!X27+Volx!X33</f>
        <v>-162</v>
      </c>
      <c r="Y27" s="23">
        <f>X27/X4</f>
        <v>-2.5506458282471302E-4</v>
      </c>
      <c r="Z27" s="17">
        <f>Volt!Z27+Volx!Z33</f>
        <v>-162</v>
      </c>
      <c r="AA27" s="23">
        <f>Z27/Z4</f>
        <v>-3.0190871160196413E-4</v>
      </c>
    </row>
    <row r="28" spans="1:27" ht="15.75" customHeight="1" x14ac:dyDescent="0.2">
      <c r="A28" s="14" t="s">
        <v>37</v>
      </c>
      <c r="B28" s="15">
        <f t="shared" si="0"/>
        <v>-22231.219999999998</v>
      </c>
      <c r="C28" s="22">
        <f>B28/B4</f>
        <v>-3.0322464964162446E-3</v>
      </c>
      <c r="D28" s="17">
        <f>Volt!D28+Volx!D37</f>
        <v>-1118.81</v>
      </c>
      <c r="E28" s="23">
        <f>D28/D4</f>
        <v>-1.7710511081713458E-3</v>
      </c>
      <c r="F28" s="17">
        <f>Volt!F28+Volx!F37</f>
        <v>-1118.81</v>
      </c>
      <c r="G28" s="23">
        <f>F28/F4</f>
        <v>-1.9173988266679752E-3</v>
      </c>
      <c r="H28" s="17">
        <f>Volt!H28+Volx!H37</f>
        <v>-1118.81</v>
      </c>
      <c r="I28" s="23">
        <f>H28/H4</f>
        <v>-1.743933358523603E-3</v>
      </c>
      <c r="J28" s="17">
        <f>Volt!J28+Volx!J37</f>
        <v>-1118.81</v>
      </c>
      <c r="K28" s="23">
        <f>J28/J4</f>
        <v>-1.9928148871417458E-3</v>
      </c>
      <c r="L28" s="17">
        <f>Volt!L28+Volx!L37</f>
        <v>-1118.81</v>
      </c>
      <c r="M28" s="23">
        <f>L28/L4</f>
        <v>-1.7297321933755899E-3</v>
      </c>
      <c r="N28" s="17">
        <f>Volt!N28+Volx!N37</f>
        <v>-8405.86</v>
      </c>
      <c r="O28" s="23">
        <f>N28/N4</f>
        <v>-1.4978150530746045E-2</v>
      </c>
      <c r="P28" s="17">
        <f>Volt!P28+Volx!P37</f>
        <v>0</v>
      </c>
      <c r="Q28" s="23">
        <f>P28/P4</f>
        <v>0</v>
      </c>
      <c r="R28" s="17">
        <f>Volt!R28+Volx!R37</f>
        <v>-440.5</v>
      </c>
      <c r="S28" s="23">
        <f>R28/R4</f>
        <v>-7.2504423263606297E-4</v>
      </c>
      <c r="T28" s="17">
        <f>Volt!T28+Volx!T37</f>
        <v>-6145.53</v>
      </c>
      <c r="U28" s="23">
        <f>T28/T4</f>
        <v>-1.0143576866392053E-2</v>
      </c>
      <c r="V28" s="17">
        <f>Volt!V28+Volx!V37</f>
        <v>-545.28</v>
      </c>
      <c r="W28" s="23">
        <f>V28/V4</f>
        <v>-7.9157933098219981E-4</v>
      </c>
      <c r="X28" s="17">
        <f>Volt!X28+Volx!X37</f>
        <v>-50</v>
      </c>
      <c r="Y28" s="23">
        <f>X28/X4</f>
        <v>-7.8723636674294149E-5</v>
      </c>
      <c r="Z28" s="17">
        <f>Volt!Z28+Volx!Z37</f>
        <v>-1050</v>
      </c>
      <c r="AA28" s="23">
        <f>Z28/Z4</f>
        <v>-1.9568157233460638E-3</v>
      </c>
    </row>
    <row r="29" spans="1:27" ht="15.75" customHeight="1" x14ac:dyDescent="0.2">
      <c r="A29" s="14" t="s">
        <v>38</v>
      </c>
      <c r="B29" s="15" t="e">
        <f t="shared" si="0"/>
        <v>#REF!</v>
      </c>
      <c r="C29" s="22" t="e">
        <f>B29/B4</f>
        <v>#REF!</v>
      </c>
      <c r="D29" s="17" t="e">
        <f>Volt!D30+Volx!#REF!</f>
        <v>#REF!</v>
      </c>
      <c r="E29" s="23" t="e">
        <f>D29/D4</f>
        <v>#REF!</v>
      </c>
      <c r="F29" s="17" t="e">
        <f>Volt!F30+Volx!#REF!</f>
        <v>#REF!</v>
      </c>
      <c r="G29" s="23" t="e">
        <f>F29/F4</f>
        <v>#REF!</v>
      </c>
      <c r="H29" s="17" t="e">
        <f>Volt!H30+Volx!#REF!</f>
        <v>#REF!</v>
      </c>
      <c r="I29" s="23" t="e">
        <f>H29/H4</f>
        <v>#REF!</v>
      </c>
      <c r="J29" s="17" t="e">
        <f>Volt!J30+Volx!#REF!</f>
        <v>#REF!</v>
      </c>
      <c r="K29" s="23" t="e">
        <f>J29/J4</f>
        <v>#REF!</v>
      </c>
      <c r="L29" s="17" t="e">
        <f>Volt!L30+Volx!#REF!</f>
        <v>#REF!</v>
      </c>
      <c r="M29" s="23" t="e">
        <f>L29/L4</f>
        <v>#REF!</v>
      </c>
      <c r="N29" s="17" t="e">
        <f>Volt!N30+Volx!#REF!</f>
        <v>#REF!</v>
      </c>
      <c r="O29" s="23" t="e">
        <f>N29/N4</f>
        <v>#REF!</v>
      </c>
      <c r="P29" s="17" t="e">
        <f>Volt!P30+Volx!#REF!</f>
        <v>#REF!</v>
      </c>
      <c r="Q29" s="23" t="e">
        <f>P29/P4</f>
        <v>#REF!</v>
      </c>
      <c r="R29" s="17" t="e">
        <f>Volt!R30+Volx!#REF!</f>
        <v>#REF!</v>
      </c>
      <c r="S29" s="23" t="e">
        <f>R29/R4</f>
        <v>#REF!</v>
      </c>
      <c r="T29" s="17" t="e">
        <f>Volt!T30+Volx!#REF!</f>
        <v>#REF!</v>
      </c>
      <c r="U29" s="23" t="e">
        <f>T29/T4</f>
        <v>#REF!</v>
      </c>
      <c r="V29" s="17" t="e">
        <f>Volt!V30+Volx!#REF!</f>
        <v>#REF!</v>
      </c>
      <c r="W29" s="23" t="e">
        <f>V29/V4</f>
        <v>#REF!</v>
      </c>
      <c r="X29" s="17" t="e">
        <f>Volt!X30+Volx!#REF!</f>
        <v>#REF!</v>
      </c>
      <c r="Y29" s="23" t="e">
        <f>X29/X4</f>
        <v>#REF!</v>
      </c>
      <c r="Z29" s="17" t="e">
        <f>Volt!Z30+Volx!#REF!</f>
        <v>#REF!</v>
      </c>
      <c r="AA29" s="23" t="e">
        <f>Z29/Z4</f>
        <v>#REF!</v>
      </c>
    </row>
    <row r="30" spans="1:27" ht="15.75" customHeight="1" x14ac:dyDescent="0.2">
      <c r="A30" s="14" t="s">
        <v>39</v>
      </c>
      <c r="B30" s="15" t="e">
        <f t="shared" si="0"/>
        <v>#REF!</v>
      </c>
      <c r="C30" s="22" t="e">
        <f>B30/B4</f>
        <v>#REF!</v>
      </c>
      <c r="D30" s="17" t="e">
        <f>Volt!D31+Volx!#REF!</f>
        <v>#REF!</v>
      </c>
      <c r="E30" s="23" t="e">
        <f>D30/D4</f>
        <v>#REF!</v>
      </c>
      <c r="F30" s="17" t="e">
        <f>Volt!F31+Volx!#REF!</f>
        <v>#REF!</v>
      </c>
      <c r="G30" s="23" t="e">
        <f>F30/F4</f>
        <v>#REF!</v>
      </c>
      <c r="H30" s="17" t="e">
        <f>Volt!H31+Volx!#REF!</f>
        <v>#REF!</v>
      </c>
      <c r="I30" s="23" t="e">
        <f>H30/H4</f>
        <v>#REF!</v>
      </c>
      <c r="J30" s="17" t="e">
        <f>Volt!J31+Volx!#REF!</f>
        <v>#REF!</v>
      </c>
      <c r="K30" s="23" t="e">
        <f>J30/J4</f>
        <v>#REF!</v>
      </c>
      <c r="L30" s="17" t="e">
        <f>Volt!L31+Volx!#REF!</f>
        <v>#REF!</v>
      </c>
      <c r="M30" s="23" t="e">
        <f>L30/L4</f>
        <v>#REF!</v>
      </c>
      <c r="N30" s="17" t="e">
        <f>Volt!N31+Volx!#REF!</f>
        <v>#REF!</v>
      </c>
      <c r="O30" s="23" t="e">
        <f>N30/N4</f>
        <v>#REF!</v>
      </c>
      <c r="P30" s="17" t="e">
        <f>Volt!P31+Volx!#REF!</f>
        <v>#REF!</v>
      </c>
      <c r="Q30" s="23" t="e">
        <f>P30/P4</f>
        <v>#REF!</v>
      </c>
      <c r="R30" s="17" t="e">
        <f>Volt!R31+Volx!#REF!</f>
        <v>#REF!</v>
      </c>
      <c r="S30" s="23" t="e">
        <f>R30/R4</f>
        <v>#REF!</v>
      </c>
      <c r="T30" s="17" t="e">
        <f>Volt!T31+Volx!#REF!</f>
        <v>#REF!</v>
      </c>
      <c r="U30" s="23" t="e">
        <f>T30/T4</f>
        <v>#REF!</v>
      </c>
      <c r="V30" s="17" t="e">
        <f>Volt!V31+Volx!#REF!</f>
        <v>#REF!</v>
      </c>
      <c r="W30" s="23" t="e">
        <f>V30/V4</f>
        <v>#REF!</v>
      </c>
      <c r="X30" s="17" t="e">
        <f>Volt!X31+Volx!#REF!</f>
        <v>#REF!</v>
      </c>
      <c r="Y30" s="23" t="e">
        <f>X30/X4</f>
        <v>#REF!</v>
      </c>
      <c r="Z30" s="17" t="e">
        <f>Volt!Z31+Volx!#REF!</f>
        <v>#REF!</v>
      </c>
      <c r="AA30" s="23" t="e">
        <f>Z30/Z4</f>
        <v>#REF!</v>
      </c>
    </row>
    <row r="31" spans="1:27" ht="15.75" customHeight="1" x14ac:dyDescent="0.2">
      <c r="A31" s="14" t="s">
        <v>40</v>
      </c>
      <c r="B31" s="15" t="e">
        <f t="shared" si="0"/>
        <v>#REF!</v>
      </c>
      <c r="C31" s="22" t="e">
        <f>B31/B4</f>
        <v>#REF!</v>
      </c>
      <c r="D31" s="17" t="e">
        <f>Volt!D32+Volx!#REF!</f>
        <v>#REF!</v>
      </c>
      <c r="E31" s="23" t="e">
        <f>D31/D4</f>
        <v>#REF!</v>
      </c>
      <c r="F31" s="17" t="e">
        <f>Volt!F32+Volx!#REF!</f>
        <v>#REF!</v>
      </c>
      <c r="G31" s="23" t="e">
        <f>F31/F4</f>
        <v>#REF!</v>
      </c>
      <c r="H31" s="17" t="e">
        <f>Volt!H32+Volx!#REF!</f>
        <v>#REF!</v>
      </c>
      <c r="I31" s="23" t="e">
        <f>H31/H4</f>
        <v>#REF!</v>
      </c>
      <c r="J31" s="17" t="e">
        <f>Volt!J32+Volx!#REF!</f>
        <v>#REF!</v>
      </c>
      <c r="K31" s="23" t="e">
        <f>J31/J4</f>
        <v>#REF!</v>
      </c>
      <c r="L31" s="17" t="e">
        <f>Volt!L32+Volx!#REF!</f>
        <v>#REF!</v>
      </c>
      <c r="M31" s="23" t="e">
        <f>L31/L4</f>
        <v>#REF!</v>
      </c>
      <c r="N31" s="17" t="e">
        <f>Volt!N32+Volx!#REF!</f>
        <v>#REF!</v>
      </c>
      <c r="O31" s="23" t="e">
        <f>N31/N4</f>
        <v>#REF!</v>
      </c>
      <c r="P31" s="17" t="e">
        <f>Volt!P32+Volx!#REF!</f>
        <v>#REF!</v>
      </c>
      <c r="Q31" s="23" t="e">
        <f>P31/P4</f>
        <v>#REF!</v>
      </c>
      <c r="R31" s="17" t="e">
        <f>Volt!R32+Volx!#REF!</f>
        <v>#REF!</v>
      </c>
      <c r="S31" s="23" t="e">
        <f>R31/R4</f>
        <v>#REF!</v>
      </c>
      <c r="T31" s="17" t="e">
        <f>Volt!T32+Volx!#REF!</f>
        <v>#REF!</v>
      </c>
      <c r="U31" s="23" t="e">
        <f>T31/T4</f>
        <v>#REF!</v>
      </c>
      <c r="V31" s="17" t="e">
        <f>Volt!V32+Volx!#REF!</f>
        <v>#REF!</v>
      </c>
      <c r="W31" s="23" t="e">
        <f>V31/V4</f>
        <v>#REF!</v>
      </c>
      <c r="X31" s="17" t="e">
        <f>Volt!X32+Volx!#REF!</f>
        <v>#REF!</v>
      </c>
      <c r="Y31" s="23" t="e">
        <f>X31/X4</f>
        <v>#REF!</v>
      </c>
      <c r="Z31" s="17" t="e">
        <f>Volt!Z32+Volx!#REF!</f>
        <v>#REF!</v>
      </c>
      <c r="AA31" s="23" t="e">
        <f>Z31/Z4</f>
        <v>#REF!</v>
      </c>
    </row>
    <row r="32" spans="1:27" ht="15.75" customHeight="1" x14ac:dyDescent="0.2">
      <c r="A32" s="1" t="s">
        <v>41</v>
      </c>
      <c r="B32" s="15">
        <f t="shared" si="0"/>
        <v>-68956.680000000008</v>
      </c>
      <c r="C32" s="22">
        <f>B32/B4</f>
        <v>-9.4054060611381725E-3</v>
      </c>
      <c r="D32" s="17">
        <f>Volt!D36+Volx!D38</f>
        <v>-9590</v>
      </c>
      <c r="E32" s="23">
        <f>D32/D4</f>
        <v>-1.5180754665549296E-2</v>
      </c>
      <c r="F32" s="17">
        <f>Volt!F36+Volx!F38</f>
        <v>-9590</v>
      </c>
      <c r="G32" s="23">
        <f>F32/F4</f>
        <v>-1.643518984255225E-2</v>
      </c>
      <c r="H32" s="17">
        <f>Volt!H36+Volx!H38</f>
        <v>-9590</v>
      </c>
      <c r="I32" s="23">
        <f>H32/H4</f>
        <v>-1.494831196381991E-2</v>
      </c>
      <c r="J32" s="17">
        <f>Volt!J36+Volx!J38</f>
        <v>-9590</v>
      </c>
      <c r="K32" s="23">
        <f>J32/J4</f>
        <v>-1.7081626699519441E-2</v>
      </c>
      <c r="L32" s="17">
        <f>Volt!L36+Volx!L38</f>
        <v>-10250</v>
      </c>
      <c r="M32" s="23">
        <f>L32/L4</f>
        <v>-1.5846975788650259E-2</v>
      </c>
      <c r="N32" s="17">
        <f>Volt!N36+Volx!N38</f>
        <v>-757.19</v>
      </c>
      <c r="O32" s="23">
        <f>N32/N4</f>
        <v>-1.3492142148900407E-3</v>
      </c>
      <c r="P32" s="17">
        <f>Volt!P36+Volx!P38</f>
        <v>151.19999999999999</v>
      </c>
      <c r="Q32" s="23">
        <f>P32/P4</f>
        <v>2.3946145498870587E-4</v>
      </c>
      <c r="R32" s="17">
        <f>Volt!R36+Volx!R38</f>
        <v>-118.19</v>
      </c>
      <c r="S32" s="23">
        <f>R32/R4</f>
        <v>-1.9453570455222764E-4</v>
      </c>
      <c r="T32" s="17">
        <f>Volt!T36+Volx!T38</f>
        <v>-433.50000000000006</v>
      </c>
      <c r="U32" s="23">
        <f>T32/T4</f>
        <v>-7.1551852673096641E-4</v>
      </c>
      <c r="V32" s="17">
        <f>Volt!V36+Volx!V38</f>
        <v>351</v>
      </c>
      <c r="W32" s="23">
        <f>V32/V4</f>
        <v>5.0954435368022325E-4</v>
      </c>
      <c r="X32" s="17">
        <f>Volt!X36+Volx!X38</f>
        <v>-9770</v>
      </c>
      <c r="Y32" s="23">
        <f>X32/X4</f>
        <v>-1.5382598606157077E-2</v>
      </c>
      <c r="Z32" s="17">
        <f>Volt!Z36+Volx!Z38</f>
        <v>-9770</v>
      </c>
      <c r="AA32" s="23">
        <f>Z32/Z4</f>
        <v>-1.8207704397229567E-2</v>
      </c>
    </row>
    <row r="33" spans="1:27" ht="15.75" customHeight="1" x14ac:dyDescent="0.2">
      <c r="A33" s="14" t="s">
        <v>42</v>
      </c>
      <c r="B33" s="15">
        <f t="shared" si="0"/>
        <v>-21635.930000000004</v>
      </c>
      <c r="C33" s="22">
        <f>B33/B4</f>
        <v>-2.9510514015518327E-3</v>
      </c>
      <c r="D33" s="17">
        <f>Volt!D37+Volx!D46</f>
        <v>-3700</v>
      </c>
      <c r="E33" s="23">
        <f>D33/D4</f>
        <v>-5.8570169199720946E-3</v>
      </c>
      <c r="F33" s="17">
        <f>Volt!F37+Volx!F46</f>
        <v>-3700</v>
      </c>
      <c r="G33" s="23">
        <f>F33/F4</f>
        <v>-6.3410012948324638E-3</v>
      </c>
      <c r="H33" s="17">
        <f>Volt!H37+Volx!H46</f>
        <v>-3700</v>
      </c>
      <c r="I33" s="23">
        <f>H33/H4</f>
        <v>-5.7673362112756693E-3</v>
      </c>
      <c r="J33" s="17">
        <f>Volt!J37+Volx!J46</f>
        <v>-3700</v>
      </c>
      <c r="K33" s="23">
        <f>J33/J4</f>
        <v>-6.590408632765582E-3</v>
      </c>
      <c r="L33" s="17">
        <f>Volt!L37+Volx!L46</f>
        <v>-4360</v>
      </c>
      <c r="M33" s="23">
        <f>L33/L4</f>
        <v>-6.7407623842453794E-3</v>
      </c>
      <c r="N33" s="17">
        <f>Volt!N37+Volx!N46</f>
        <v>-242.72</v>
      </c>
      <c r="O33" s="23">
        <f>N33/N4</f>
        <v>-4.3249550870733984E-4</v>
      </c>
      <c r="P33" s="17">
        <f>Volt!P37+Volx!P46</f>
        <v>241.82</v>
      </c>
      <c r="Q33" s="23">
        <f>P33/P4</f>
        <v>3.8297995400376225E-4</v>
      </c>
      <c r="R33" s="17">
        <f>Volt!R37+Volx!R46</f>
        <v>-482.29</v>
      </c>
      <c r="S33" s="23">
        <f>R33/R4</f>
        <v>-7.9382879218625843E-4</v>
      </c>
      <c r="T33" s="17">
        <f>Volt!T37+Volx!T46</f>
        <v>485</v>
      </c>
      <c r="U33" s="23">
        <f>T33/T4</f>
        <v>8.0052245781895887E-4</v>
      </c>
      <c r="V33" s="17">
        <f>Volt!V37+Volx!V46</f>
        <v>494.26</v>
      </c>
      <c r="W33" s="23">
        <f>V33/V4</f>
        <v>7.1751393803415147E-4</v>
      </c>
      <c r="X33" s="17">
        <f>Volt!X37+Volx!X46</f>
        <v>-1486</v>
      </c>
      <c r="Y33" s="23">
        <f>X33/X4</f>
        <v>-2.339666481960022E-3</v>
      </c>
      <c r="Z33" s="17">
        <f>Volt!Z37+Volx!Z46</f>
        <v>-1486</v>
      </c>
      <c r="AA33" s="23">
        <f>Z33/Z4</f>
        <v>-2.7693601570402387E-3</v>
      </c>
    </row>
    <row r="34" spans="1:27" ht="15.75" customHeight="1" x14ac:dyDescent="0.2">
      <c r="A34" s="14" t="s">
        <v>43</v>
      </c>
      <c r="B34" s="15">
        <f t="shared" si="0"/>
        <v>-75355.64</v>
      </c>
      <c r="C34" s="22">
        <f>B34/B4</f>
        <v>-1.0278197749615353E-2</v>
      </c>
      <c r="D34" s="17">
        <f>Volt!D38+Volx!D43</f>
        <v>-3800</v>
      </c>
      <c r="E34" s="23">
        <f>D34/D4</f>
        <v>-6.0153146745659351E-3</v>
      </c>
      <c r="F34" s="17">
        <f>Volt!F38+Volx!F43</f>
        <v>-3900</v>
      </c>
      <c r="G34" s="23">
        <f>F34/F4</f>
        <v>-6.6837581215801649E-3</v>
      </c>
      <c r="H34" s="17">
        <f>Volt!H38+Volx!H43</f>
        <v>-3900</v>
      </c>
      <c r="I34" s="23">
        <f>H34/H4</f>
        <v>-6.0790841145878672E-3</v>
      </c>
      <c r="J34" s="17">
        <f>Volt!J38+Volx!J43</f>
        <v>-3900</v>
      </c>
      <c r="K34" s="23">
        <f>J34/J4</f>
        <v>-6.9466469372393971E-3</v>
      </c>
      <c r="L34" s="17">
        <f>Volt!L38+Volx!L43</f>
        <v>-3900</v>
      </c>
      <c r="M34" s="23">
        <f>L34/L4</f>
        <v>-6.0295810317791236E-3</v>
      </c>
      <c r="N34" s="17">
        <f>Volt!N38+Volx!N43</f>
        <v>0</v>
      </c>
      <c r="O34" s="23">
        <f>N34/N4</f>
        <v>0</v>
      </c>
      <c r="P34" s="17">
        <f>Volt!P38+Volx!P43</f>
        <v>-14000</v>
      </c>
      <c r="Q34" s="23">
        <f>P34/P4</f>
        <v>-2.2172356943398693E-2</v>
      </c>
      <c r="R34" s="17">
        <f>Volt!R38+Volx!R43</f>
        <v>-14000</v>
      </c>
      <c r="S34" s="23">
        <f>R34/R4</f>
        <v>-2.3043403534403817E-2</v>
      </c>
      <c r="T34" s="17">
        <f>Volt!T38+Volx!T43</f>
        <v>-13031.46</v>
      </c>
      <c r="U34" s="23">
        <f>T34/T4</f>
        <v>-2.1509229666328761E-2</v>
      </c>
      <c r="V34" s="17">
        <f>Volt!V38+Volx!V43</f>
        <v>-14924.18</v>
      </c>
      <c r="W34" s="23">
        <f>V34/V4</f>
        <v>-2.1665332342755885E-2</v>
      </c>
      <c r="X34" s="17">
        <f>Volt!X38+Volx!X43</f>
        <v>0</v>
      </c>
      <c r="Y34" s="23">
        <f>X34/X4</f>
        <v>0</v>
      </c>
      <c r="Z34" s="17">
        <f>Volt!Z38+Volx!Z43</f>
        <v>0</v>
      </c>
      <c r="AA34" s="23">
        <f>Z34/Z4</f>
        <v>0</v>
      </c>
    </row>
    <row r="35" spans="1:27" ht="15.75" customHeight="1" x14ac:dyDescent="0.2">
      <c r="A35" s="14" t="s">
        <v>44</v>
      </c>
      <c r="B35" s="15">
        <f t="shared" si="0"/>
        <v>-41133.279999999999</v>
      </c>
      <c r="C35" s="22">
        <f>B35/B4</f>
        <v>-5.6104093327360533E-3</v>
      </c>
      <c r="D35" s="17">
        <f>Volt!D39+Volx!D39</f>
        <v>-7200</v>
      </c>
      <c r="E35" s="23">
        <f>D35/D4</f>
        <v>-1.139743833075651E-2</v>
      </c>
      <c r="F35" s="17">
        <f>Volt!F39+Volx!F39</f>
        <v>-7200</v>
      </c>
      <c r="G35" s="23">
        <f>F35/F4</f>
        <v>-1.2339245762917226E-2</v>
      </c>
      <c r="H35" s="17">
        <f>Volt!H39+Volx!H39</f>
        <v>-7200</v>
      </c>
      <c r="I35" s="23">
        <f>H35/H4</f>
        <v>-1.122292451923914E-2</v>
      </c>
      <c r="J35" s="17">
        <f>Volt!J39+Volx!J39</f>
        <v>-7200</v>
      </c>
      <c r="K35" s="23">
        <f>J35/J4</f>
        <v>-1.2824578961057348E-2</v>
      </c>
      <c r="L35" s="17">
        <f>Volt!L39+Volx!L39</f>
        <v>-7200</v>
      </c>
      <c r="M35" s="23">
        <f>L35/L4</f>
        <v>-1.1131534212515304E-2</v>
      </c>
      <c r="N35" s="17">
        <f>Volt!N39+Volx!N39</f>
        <v>0</v>
      </c>
      <c r="O35" s="23">
        <f>N35/N4</f>
        <v>0</v>
      </c>
      <c r="P35" s="17">
        <f>Volt!P39+Volx!P39</f>
        <v>-144</v>
      </c>
      <c r="Q35" s="23">
        <f>P35/P4</f>
        <v>-2.2805852856067226E-4</v>
      </c>
      <c r="R35" s="17">
        <f>Volt!R39+Volx!R39</f>
        <v>0</v>
      </c>
      <c r="S35" s="23">
        <f>R35/R4</f>
        <v>0</v>
      </c>
      <c r="T35" s="17">
        <f>Volt!T39+Volx!T39</f>
        <v>5810.72</v>
      </c>
      <c r="U35" s="23">
        <f>T35/T4</f>
        <v>9.5909522806139815E-3</v>
      </c>
      <c r="V35" s="17">
        <f>Volt!V39+Volx!V39</f>
        <v>-3600</v>
      </c>
      <c r="W35" s="23">
        <f>V35/V4</f>
        <v>-5.2260959351817775E-3</v>
      </c>
      <c r="X35" s="17">
        <f>Volt!X39+Volx!X39</f>
        <v>-3600</v>
      </c>
      <c r="Y35" s="23">
        <f>X35/X4</f>
        <v>-5.6681018405491789E-3</v>
      </c>
      <c r="Z35" s="17">
        <f>Volt!Z39+Volx!Z39</f>
        <v>-3600</v>
      </c>
      <c r="AA35" s="23">
        <f>Z35/Z4</f>
        <v>-6.7090824800436471E-3</v>
      </c>
    </row>
    <row r="36" spans="1:27" ht="15.75" customHeight="1" x14ac:dyDescent="0.2">
      <c r="A36" s="14" t="s">
        <v>45</v>
      </c>
      <c r="B36" s="15" t="e">
        <f t="shared" si="0"/>
        <v>#REF!</v>
      </c>
      <c r="C36" s="22" t="e">
        <f>B36/B4</f>
        <v>#REF!</v>
      </c>
      <c r="D36" s="17" t="e">
        <f>Volt!D40+Volx!#REF!</f>
        <v>#REF!</v>
      </c>
      <c r="E36" s="23" t="e">
        <f>D36/D4</f>
        <v>#REF!</v>
      </c>
      <c r="F36" s="17" t="e">
        <f>Volt!F40+Volx!#REF!</f>
        <v>#REF!</v>
      </c>
      <c r="G36" s="23" t="e">
        <f>F36/F4</f>
        <v>#REF!</v>
      </c>
      <c r="H36" s="17" t="e">
        <f>Volt!H40+Volx!#REF!</f>
        <v>#REF!</v>
      </c>
      <c r="I36" s="23" t="e">
        <f>H36/H4</f>
        <v>#REF!</v>
      </c>
      <c r="J36" s="17" t="e">
        <f>Volt!J40+Volx!#REF!</f>
        <v>#REF!</v>
      </c>
      <c r="K36" s="23" t="e">
        <f>J36/J4</f>
        <v>#REF!</v>
      </c>
      <c r="L36" s="17" t="e">
        <f>Volt!L40+Volx!#REF!</f>
        <v>#REF!</v>
      </c>
      <c r="M36" s="23" t="e">
        <f>L36/L4</f>
        <v>#REF!</v>
      </c>
      <c r="N36" s="17" t="e">
        <f>Volt!N40+Volx!#REF!</f>
        <v>#REF!</v>
      </c>
      <c r="O36" s="23" t="e">
        <f>N36/N4</f>
        <v>#REF!</v>
      </c>
      <c r="P36" s="17" t="e">
        <f>Volt!P40+Volx!#REF!</f>
        <v>#REF!</v>
      </c>
      <c r="Q36" s="23" t="e">
        <f>P36/P4</f>
        <v>#REF!</v>
      </c>
      <c r="R36" s="17" t="e">
        <f>Volt!R40+Volx!#REF!</f>
        <v>#REF!</v>
      </c>
      <c r="S36" s="23" t="e">
        <f>R36/R4</f>
        <v>#REF!</v>
      </c>
      <c r="T36" s="17" t="e">
        <f>Volt!T40+Volx!#REF!</f>
        <v>#REF!</v>
      </c>
      <c r="U36" s="23" t="e">
        <f>T36/T4</f>
        <v>#REF!</v>
      </c>
      <c r="V36" s="17" t="e">
        <f>Volt!V40+Volx!#REF!</f>
        <v>#REF!</v>
      </c>
      <c r="W36" s="23" t="e">
        <f>V36/V4</f>
        <v>#REF!</v>
      </c>
      <c r="X36" s="17" t="e">
        <f>Volt!X40+Volx!#REF!</f>
        <v>#REF!</v>
      </c>
      <c r="Y36" s="23" t="e">
        <f>X36/X4</f>
        <v>#REF!</v>
      </c>
      <c r="Z36" s="17" t="e">
        <f>Volt!Z40+Volx!#REF!</f>
        <v>#REF!</v>
      </c>
      <c r="AA36" s="23" t="e">
        <f>Z36/Z4</f>
        <v>#REF!</v>
      </c>
    </row>
    <row r="37" spans="1:27" ht="15.75" customHeight="1" x14ac:dyDescent="0.2">
      <c r="A37" s="14" t="s">
        <v>46</v>
      </c>
      <c r="B37" s="15" t="e">
        <f t="shared" si="0"/>
        <v>#REF!</v>
      </c>
      <c r="C37" s="22" t="e">
        <f>B37/B4</f>
        <v>#REF!</v>
      </c>
      <c r="D37" s="17" t="e">
        <f>Volt!D41+Volx!#REF!</f>
        <v>#REF!</v>
      </c>
      <c r="E37" s="23" t="e">
        <f>D37/D4</f>
        <v>#REF!</v>
      </c>
      <c r="F37" s="17" t="e">
        <f>Volt!F41+Volx!#REF!</f>
        <v>#REF!</v>
      </c>
      <c r="G37" s="23" t="e">
        <f>F37/F4</f>
        <v>#REF!</v>
      </c>
      <c r="H37" s="17" t="e">
        <f>Volt!H41+Volx!#REF!</f>
        <v>#REF!</v>
      </c>
      <c r="I37" s="23" t="e">
        <f>H37/H4</f>
        <v>#REF!</v>
      </c>
      <c r="J37" s="17" t="e">
        <f>Volt!J41+Volx!#REF!</f>
        <v>#REF!</v>
      </c>
      <c r="K37" s="23" t="e">
        <f>J37/J4</f>
        <v>#REF!</v>
      </c>
      <c r="L37" s="17" t="e">
        <f>Volt!L41+Volx!#REF!</f>
        <v>#REF!</v>
      </c>
      <c r="M37" s="23" t="e">
        <f>L37/L4</f>
        <v>#REF!</v>
      </c>
      <c r="N37" s="17" t="e">
        <f>Volt!N41+Volx!#REF!</f>
        <v>#REF!</v>
      </c>
      <c r="O37" s="23" t="e">
        <f>N37/N4</f>
        <v>#REF!</v>
      </c>
      <c r="P37" s="17" t="e">
        <f>Volt!P41+Volx!#REF!</f>
        <v>#REF!</v>
      </c>
      <c r="Q37" s="23" t="e">
        <f>P37/P4</f>
        <v>#REF!</v>
      </c>
      <c r="R37" s="17" t="e">
        <f>Volt!R41+Volx!#REF!</f>
        <v>#REF!</v>
      </c>
      <c r="S37" s="23" t="e">
        <f>R37/R4</f>
        <v>#REF!</v>
      </c>
      <c r="T37" s="17" t="e">
        <f>Volt!T41+Volx!#REF!</f>
        <v>#REF!</v>
      </c>
      <c r="U37" s="23" t="e">
        <f>T37/T4</f>
        <v>#REF!</v>
      </c>
      <c r="V37" s="17" t="e">
        <f>Volt!V41+Volx!#REF!</f>
        <v>#REF!</v>
      </c>
      <c r="W37" s="23" t="e">
        <f>V37/V4</f>
        <v>#REF!</v>
      </c>
      <c r="X37" s="17" t="e">
        <f>Volt!X41+Volx!#REF!</f>
        <v>#REF!</v>
      </c>
      <c r="Y37" s="23" t="e">
        <f>X37/X4</f>
        <v>#REF!</v>
      </c>
      <c r="Z37" s="17" t="e">
        <f>Volt!Z41+Volx!#REF!</f>
        <v>#REF!</v>
      </c>
      <c r="AA37" s="23" t="e">
        <f>Z37/Z4</f>
        <v>#REF!</v>
      </c>
    </row>
    <row r="38" spans="1:27" ht="15.75" customHeight="1" x14ac:dyDescent="0.2">
      <c r="A38" s="14" t="s">
        <v>47</v>
      </c>
      <c r="B38" s="15" t="e">
        <f t="shared" si="0"/>
        <v>#REF!</v>
      </c>
      <c r="C38" s="22" t="e">
        <f>B38/B4</f>
        <v>#REF!</v>
      </c>
      <c r="D38" s="17" t="e">
        <f>Volt!D42+Volx!#REF!</f>
        <v>#REF!</v>
      </c>
      <c r="E38" s="23" t="e">
        <f>D38/D4</f>
        <v>#REF!</v>
      </c>
      <c r="F38" s="17" t="e">
        <f>Volt!F42+Volx!#REF!</f>
        <v>#REF!</v>
      </c>
      <c r="G38" s="23" t="e">
        <f>F38/F4</f>
        <v>#REF!</v>
      </c>
      <c r="H38" s="17" t="e">
        <f>Volt!H42+Volx!#REF!</f>
        <v>#REF!</v>
      </c>
      <c r="I38" s="23" t="e">
        <f>H38/H4</f>
        <v>#REF!</v>
      </c>
      <c r="J38" s="17" t="e">
        <f>Volt!J42+Volx!#REF!</f>
        <v>#REF!</v>
      </c>
      <c r="K38" s="23" t="e">
        <f>J38/J4</f>
        <v>#REF!</v>
      </c>
      <c r="L38" s="17" t="e">
        <f>Volt!L42+Volx!#REF!</f>
        <v>#REF!</v>
      </c>
      <c r="M38" s="23" t="e">
        <f>L38/L4</f>
        <v>#REF!</v>
      </c>
      <c r="N38" s="17" t="e">
        <f>Volt!N42+Volx!#REF!</f>
        <v>#REF!</v>
      </c>
      <c r="O38" s="23" t="e">
        <f>N38/N4</f>
        <v>#REF!</v>
      </c>
      <c r="P38" s="17" t="e">
        <f>Volt!P42+Volx!#REF!</f>
        <v>#REF!</v>
      </c>
      <c r="Q38" s="23" t="e">
        <f>P38/P4</f>
        <v>#REF!</v>
      </c>
      <c r="R38" s="17" t="e">
        <f>Volt!R42+Volx!#REF!</f>
        <v>#REF!</v>
      </c>
      <c r="S38" s="23" t="e">
        <f>R38/R4</f>
        <v>#REF!</v>
      </c>
      <c r="T38" s="17" t="e">
        <f>Volt!T42+Volx!#REF!</f>
        <v>#REF!</v>
      </c>
      <c r="U38" s="23" t="e">
        <f>T38/T4</f>
        <v>#REF!</v>
      </c>
      <c r="V38" s="17" t="e">
        <f>Volt!V42+Volx!#REF!</f>
        <v>#REF!</v>
      </c>
      <c r="W38" s="23" t="e">
        <f>V38/V4</f>
        <v>#REF!</v>
      </c>
      <c r="X38" s="17" t="e">
        <f>Volt!X42+Volx!#REF!</f>
        <v>#REF!</v>
      </c>
      <c r="Y38" s="23" t="e">
        <f>X38/X4</f>
        <v>#REF!</v>
      </c>
      <c r="Z38" s="17" t="e">
        <f>Volt!Z42+Volx!#REF!</f>
        <v>#REF!</v>
      </c>
      <c r="AA38" s="23" t="e">
        <f>Z38/Z4</f>
        <v>#REF!</v>
      </c>
    </row>
    <row r="39" spans="1:27" ht="15.75" customHeight="1" x14ac:dyDescent="0.2">
      <c r="A39" s="14" t="s">
        <v>48</v>
      </c>
      <c r="B39" s="15">
        <f t="shared" si="0"/>
        <v>-3162.55</v>
      </c>
      <c r="C39" s="22">
        <f>B39/B4</f>
        <v>-4.3135874492003572E-4</v>
      </c>
      <c r="D39" s="17">
        <f>Volt!D43+Volx!D44</f>
        <v>-205</v>
      </c>
      <c r="E39" s="23">
        <f>D39/D4</f>
        <v>-3.2451039691737285E-4</v>
      </c>
      <c r="F39" s="17">
        <f>Volt!F43+Volx!F44</f>
        <v>-205</v>
      </c>
      <c r="G39" s="23">
        <f>F39/F4</f>
        <v>-3.5132574741639325E-4</v>
      </c>
      <c r="H39" s="17">
        <f>Volt!H43+Volx!H44</f>
        <v>-205</v>
      </c>
      <c r="I39" s="23">
        <f>H39/H4</f>
        <v>-3.1954160089500331E-4</v>
      </c>
      <c r="J39" s="17">
        <f>Volt!J43+Volx!J44</f>
        <v>-205</v>
      </c>
      <c r="K39" s="23">
        <f>J39/J4</f>
        <v>-3.651442620856606E-4</v>
      </c>
      <c r="L39" s="17">
        <f>Volt!L43+Volx!L44</f>
        <v>-205</v>
      </c>
      <c r="M39" s="23">
        <f>L39/L4</f>
        <v>-3.1693951577300522E-4</v>
      </c>
      <c r="N39" s="17">
        <f>Volt!N43+Volx!N44</f>
        <v>0</v>
      </c>
      <c r="O39" s="23">
        <f>N39/N4</f>
        <v>0</v>
      </c>
      <c r="P39" s="17">
        <f>Volt!P43+Volx!P44</f>
        <v>0</v>
      </c>
      <c r="Q39" s="23">
        <f>P39/P4</f>
        <v>0</v>
      </c>
      <c r="R39" s="17">
        <f>Volt!R43+Volx!R44</f>
        <v>-318.48</v>
      </c>
      <c r="S39" s="23">
        <f>R39/R4</f>
        <v>-5.2420451125978062E-4</v>
      </c>
      <c r="T39" s="17">
        <f>Volt!T43+Volx!T44</f>
        <v>-1088.52</v>
      </c>
      <c r="U39" s="23">
        <f>T39/T4</f>
        <v>-1.7966694964641095E-3</v>
      </c>
      <c r="V39" s="17">
        <f>Volt!V43+Volx!V44</f>
        <v>-550.54999999999995</v>
      </c>
      <c r="W39" s="23">
        <f>V39/V4</f>
        <v>-7.9922975475397984E-4</v>
      </c>
      <c r="X39" s="17">
        <f>Volt!X43+Volx!X44</f>
        <v>-90</v>
      </c>
      <c r="Y39" s="23">
        <f>X39/X4</f>
        <v>-1.4170254601372946E-4</v>
      </c>
      <c r="Z39" s="17">
        <f>Volt!Z43+Volx!Z44</f>
        <v>-90</v>
      </c>
      <c r="AA39" s="23">
        <f>Z39/Z4</f>
        <v>-1.6772706200109119E-4</v>
      </c>
    </row>
    <row r="40" spans="1:27" ht="15.75" customHeight="1" x14ac:dyDescent="0.2">
      <c r="A40" s="14" t="s">
        <v>49</v>
      </c>
      <c r="B40" s="15">
        <f t="shared" si="0"/>
        <v>-2245.2800000000002</v>
      </c>
      <c r="C40" s="22">
        <f>B40/B4</f>
        <v>-3.062469092327577E-4</v>
      </c>
      <c r="D40" s="17">
        <f>Volt!D44+Volx!D45</f>
        <v>0</v>
      </c>
      <c r="E40" s="23">
        <f>D40/D4</f>
        <v>0</v>
      </c>
      <c r="F40" s="17">
        <f>Volt!F44+Volx!F45</f>
        <v>0</v>
      </c>
      <c r="G40" s="23">
        <f>F40/F4</f>
        <v>0</v>
      </c>
      <c r="H40" s="17">
        <f>Volt!H44+Volx!H45</f>
        <v>0</v>
      </c>
      <c r="I40" s="23">
        <f>H40/H4</f>
        <v>0</v>
      </c>
      <c r="J40" s="17">
        <f>Volt!J44+Volx!J45</f>
        <v>0</v>
      </c>
      <c r="K40" s="23">
        <f>J40/J4</f>
        <v>0</v>
      </c>
      <c r="L40" s="17">
        <f>Volt!L44+Volx!L45</f>
        <v>0</v>
      </c>
      <c r="M40" s="23">
        <f>L40/L4</f>
        <v>0</v>
      </c>
      <c r="N40" s="17">
        <f>Volt!N44+Volx!N45</f>
        <v>0</v>
      </c>
      <c r="O40" s="23">
        <f>N40/N4</f>
        <v>0</v>
      </c>
      <c r="P40" s="17">
        <f>Volt!P44+Volx!P45</f>
        <v>0</v>
      </c>
      <c r="Q40" s="23">
        <f>P40/P4</f>
        <v>0</v>
      </c>
      <c r="R40" s="17">
        <f>Volt!R44+Volx!R45</f>
        <v>0</v>
      </c>
      <c r="S40" s="23">
        <f>R40/R4</f>
        <v>0</v>
      </c>
      <c r="T40" s="17">
        <f>Volt!T44+Volx!T45</f>
        <v>0</v>
      </c>
      <c r="U40" s="23">
        <f>T40/T4</f>
        <v>0</v>
      </c>
      <c r="V40" s="17">
        <f>Volt!V44+Volx!V45</f>
        <v>-2245.2800000000002</v>
      </c>
      <c r="W40" s="23">
        <f>V40/V4</f>
        <v>-3.2594579670402616E-3</v>
      </c>
      <c r="X40" s="17">
        <f>Volt!X44+Volx!X45</f>
        <v>0</v>
      </c>
      <c r="Y40" s="23">
        <f>X40/X4</f>
        <v>0</v>
      </c>
      <c r="Z40" s="17">
        <f>Volt!Z44+Volx!Z45</f>
        <v>0</v>
      </c>
      <c r="AA40" s="23">
        <f>Z40/Z4</f>
        <v>0</v>
      </c>
    </row>
    <row r="41" spans="1:27" ht="15.75" customHeight="1" x14ac:dyDescent="0.2">
      <c r="A41" s="14" t="s">
        <v>50</v>
      </c>
      <c r="B41" s="15">
        <f t="shared" si="0"/>
        <v>-6068.4400000000005</v>
      </c>
      <c r="C41" s="22">
        <f>B41/B4</f>
        <v>-8.2771012696164221E-4</v>
      </c>
      <c r="D41" s="17">
        <f>Volt!D45+Volx!D40</f>
        <v>-700</v>
      </c>
      <c r="E41" s="23">
        <f>D41/D4</f>
        <v>-1.1080842821568828E-3</v>
      </c>
      <c r="F41" s="17">
        <f>Volt!F45+Volx!F40</f>
        <v>-700</v>
      </c>
      <c r="G41" s="23">
        <f>F41/F4</f>
        <v>-1.1996488936169526E-3</v>
      </c>
      <c r="H41" s="17">
        <f>Volt!H45+Volx!H40</f>
        <v>-700</v>
      </c>
      <c r="I41" s="23">
        <f>H41/H4</f>
        <v>-1.0911176615926942E-3</v>
      </c>
      <c r="J41" s="17">
        <f>Volt!J45+Volx!J40</f>
        <v>-700</v>
      </c>
      <c r="K41" s="23">
        <f>J41/J4</f>
        <v>-1.2468340656583534E-3</v>
      </c>
      <c r="L41" s="17">
        <f>Volt!L45+Volx!L40</f>
        <v>-700</v>
      </c>
      <c r="M41" s="23">
        <f>L41/L4</f>
        <v>-1.0822324928834324E-3</v>
      </c>
      <c r="N41" s="17">
        <f>Volt!N45+Volx!N40</f>
        <v>-167.5</v>
      </c>
      <c r="O41" s="23">
        <f>N41/N4</f>
        <v>-2.9846324039419669E-4</v>
      </c>
      <c r="P41" s="17">
        <f>Volt!P45+Volx!P40</f>
        <v>0</v>
      </c>
      <c r="Q41" s="23">
        <f>P41/P4</f>
        <v>0</v>
      </c>
      <c r="R41" s="17">
        <f>Volt!R45+Volx!R40</f>
        <v>0</v>
      </c>
      <c r="S41" s="23">
        <f>R41/R4</f>
        <v>0</v>
      </c>
      <c r="T41" s="17">
        <f>Volt!T45+Volx!T40</f>
        <v>131.06</v>
      </c>
      <c r="U41" s="23">
        <f>T41/T4</f>
        <v>2.1632262540567578E-4</v>
      </c>
      <c r="V41" s="17">
        <f>Volt!V45+Volx!V40</f>
        <v>-1932</v>
      </c>
      <c r="W41" s="23">
        <f>V41/V4</f>
        <v>-2.8046714852142207E-3</v>
      </c>
      <c r="X41" s="17">
        <f>Volt!X45+Volx!X40</f>
        <v>-300</v>
      </c>
      <c r="Y41" s="23">
        <f>X41/X4</f>
        <v>-4.7234182004576489E-4</v>
      </c>
      <c r="Z41" s="17">
        <f>Volt!Z45+Volx!Z40</f>
        <v>-300</v>
      </c>
      <c r="AA41" s="23">
        <f>Z41/Z4</f>
        <v>-5.5909020667030396E-4</v>
      </c>
    </row>
    <row r="42" spans="1:27" ht="15.75" customHeight="1" x14ac:dyDescent="0.2">
      <c r="A42" s="1" t="s">
        <v>51</v>
      </c>
      <c r="B42" s="15" t="e">
        <f t="shared" si="0"/>
        <v>#REF!</v>
      </c>
      <c r="C42" s="22" t="e">
        <f>B42/B4</f>
        <v>#REF!</v>
      </c>
      <c r="D42" s="17" t="e">
        <f>Volt!D46+Volx!#REF!</f>
        <v>#REF!</v>
      </c>
      <c r="E42" s="23" t="e">
        <f>D42/D4</f>
        <v>#REF!</v>
      </c>
      <c r="F42" s="17" t="e">
        <f>Volt!F46+Volx!#REF!</f>
        <v>#REF!</v>
      </c>
      <c r="G42" s="23" t="e">
        <f>F42/F4</f>
        <v>#REF!</v>
      </c>
      <c r="H42" s="17" t="e">
        <f>Volt!H46+Volx!#REF!</f>
        <v>#REF!</v>
      </c>
      <c r="I42" s="23" t="e">
        <f>H42/H4</f>
        <v>#REF!</v>
      </c>
      <c r="J42" s="17" t="e">
        <f>Volt!J46+Volx!#REF!</f>
        <v>#REF!</v>
      </c>
      <c r="K42" s="23" t="e">
        <f>J42/J4</f>
        <v>#REF!</v>
      </c>
      <c r="L42" s="17" t="e">
        <f>Volt!L46+Volx!#REF!</f>
        <v>#REF!</v>
      </c>
      <c r="M42" s="23" t="e">
        <f>L42/L4</f>
        <v>#REF!</v>
      </c>
      <c r="N42" s="17" t="e">
        <f>Volt!N46+Volx!#REF!</f>
        <v>#REF!</v>
      </c>
      <c r="O42" s="23" t="e">
        <f>N42/N4</f>
        <v>#REF!</v>
      </c>
      <c r="P42" s="17" t="e">
        <f>Volt!P46+Volx!#REF!</f>
        <v>#REF!</v>
      </c>
      <c r="Q42" s="23" t="e">
        <f>P42/P4</f>
        <v>#REF!</v>
      </c>
      <c r="R42" s="17" t="e">
        <f>Volt!R46+Volx!#REF!</f>
        <v>#REF!</v>
      </c>
      <c r="S42" s="23" t="e">
        <f>R42/R4</f>
        <v>#REF!</v>
      </c>
      <c r="T42" s="17" t="e">
        <f>Volt!T46+Volx!#REF!</f>
        <v>#REF!</v>
      </c>
      <c r="U42" s="23" t="e">
        <f>T42/T4</f>
        <v>#REF!</v>
      </c>
      <c r="V42" s="17" t="e">
        <f>Volt!V46+Volx!#REF!</f>
        <v>#REF!</v>
      </c>
      <c r="W42" s="23" t="e">
        <f>V42/V4</f>
        <v>#REF!</v>
      </c>
      <c r="X42" s="17" t="e">
        <f>Volt!X46+Volx!#REF!</f>
        <v>#REF!</v>
      </c>
      <c r="Y42" s="23" t="e">
        <f>X42/X4</f>
        <v>#REF!</v>
      </c>
      <c r="Z42" s="17" t="e">
        <f>Volt!Z46+Volx!#REF!</f>
        <v>#REF!</v>
      </c>
      <c r="AA42" s="23" t="e">
        <f>Z42/Z4</f>
        <v>#REF!</v>
      </c>
    </row>
    <row r="43" spans="1:27" ht="15.75" customHeight="1" x14ac:dyDescent="0.2">
      <c r="A43" s="14" t="s">
        <v>52</v>
      </c>
      <c r="B43" s="15">
        <f t="shared" si="0"/>
        <v>-138112.89000000001</v>
      </c>
      <c r="C43" s="22">
        <f>B43/B4</f>
        <v>-1.8838027189350036E-2</v>
      </c>
      <c r="D43" s="17">
        <f>Volt!D47+Volx!D7</f>
        <v>-12000</v>
      </c>
      <c r="E43" s="23">
        <f>D43/D4</f>
        <v>-1.8995730551260848E-2</v>
      </c>
      <c r="F43" s="17">
        <f>Volt!F47+Volx!F7</f>
        <v>-12000</v>
      </c>
      <c r="G43" s="23">
        <f>F43/F4</f>
        <v>-2.0565409604862046E-2</v>
      </c>
      <c r="H43" s="17">
        <f>Volt!H47+Volx!H7</f>
        <v>-16571</v>
      </c>
      <c r="I43" s="23">
        <f>H43/H4</f>
        <v>-2.5829872528932193E-2</v>
      </c>
      <c r="J43" s="17">
        <f>Volt!J47+Volx!J7</f>
        <v>-16571</v>
      </c>
      <c r="K43" s="23">
        <f>J43/J4</f>
        <v>-2.9516124717177961E-2</v>
      </c>
      <c r="L43" s="17">
        <f>Volt!L47+Volx!L7</f>
        <v>-16571</v>
      </c>
      <c r="M43" s="23">
        <f>L43/L4</f>
        <v>-2.5619535199387655E-2</v>
      </c>
      <c r="N43" s="17">
        <f>Volt!N47+Volx!N7</f>
        <v>-10800</v>
      </c>
      <c r="O43" s="23">
        <f>N43/N4</f>
        <v>-1.924419699258104E-2</v>
      </c>
      <c r="P43" s="17">
        <f>Volt!P47+Volx!P7</f>
        <v>-9793.89</v>
      </c>
      <c r="Q43" s="23">
        <f>P43/P4</f>
        <v>-1.5510973210313072E-2</v>
      </c>
      <c r="R43" s="17">
        <f>Volt!R47+Volx!R7</f>
        <v>-17308</v>
      </c>
      <c r="S43" s="23">
        <f>R43/R4</f>
        <v>-2.8488230598104375E-2</v>
      </c>
      <c r="T43" s="17">
        <f>Volt!T47+Volx!T7</f>
        <v>0</v>
      </c>
      <c r="U43" s="23">
        <f>T43/T4</f>
        <v>0</v>
      </c>
      <c r="V43" s="17">
        <f>Volt!V47+Volx!V7</f>
        <v>-7166</v>
      </c>
      <c r="W43" s="23">
        <f>V43/V4</f>
        <v>-1.0402834297642393E-2</v>
      </c>
      <c r="X43" s="17">
        <f>Volt!X47+Volx!X7</f>
        <v>-14332</v>
      </c>
      <c r="Y43" s="23">
        <f>X43/X4</f>
        <v>-2.2565343216319676E-2</v>
      </c>
      <c r="Z43" s="17">
        <f>Volt!Z47+Volx!Z7</f>
        <v>-5000</v>
      </c>
      <c r="AA43" s="23">
        <f>Z43/Z4</f>
        <v>-9.3181701111717322E-3</v>
      </c>
    </row>
    <row r="44" spans="1:27" ht="15.75" customHeight="1" x14ac:dyDescent="0.2">
      <c r="A44" s="14" t="s">
        <v>53</v>
      </c>
      <c r="B44" s="15" t="e">
        <f t="shared" si="0"/>
        <v>#REF!</v>
      </c>
      <c r="C44" s="22" t="e">
        <f>B44/B4</f>
        <v>#REF!</v>
      </c>
      <c r="D44" s="17" t="e">
        <f>Volt!D48+Volx!#REF!</f>
        <v>#REF!</v>
      </c>
      <c r="E44" s="23" t="e">
        <f>D44/D4</f>
        <v>#REF!</v>
      </c>
      <c r="F44" s="17" t="e">
        <f>Volt!F48+Volx!#REF!</f>
        <v>#REF!</v>
      </c>
      <c r="G44" s="23" t="e">
        <f>F44/F4</f>
        <v>#REF!</v>
      </c>
      <c r="H44" s="17" t="e">
        <f>Volt!H48+Volx!#REF!</f>
        <v>#REF!</v>
      </c>
      <c r="I44" s="23" t="e">
        <f>H44/H4</f>
        <v>#REF!</v>
      </c>
      <c r="J44" s="17" t="e">
        <f>Volt!J48+Volx!#REF!</f>
        <v>#REF!</v>
      </c>
      <c r="K44" s="23" t="e">
        <f>J44/J4</f>
        <v>#REF!</v>
      </c>
      <c r="L44" s="17" t="e">
        <f>Volt!L48+Volx!#REF!</f>
        <v>#REF!</v>
      </c>
      <c r="M44" s="23" t="e">
        <f>L44/L4</f>
        <v>#REF!</v>
      </c>
      <c r="N44" s="17" t="e">
        <f>Volt!N48+Volx!#REF!</f>
        <v>#REF!</v>
      </c>
      <c r="O44" s="23" t="e">
        <f>N44/N4</f>
        <v>#REF!</v>
      </c>
      <c r="P44" s="17" t="e">
        <f>Volt!P48+Volx!#REF!</f>
        <v>#REF!</v>
      </c>
      <c r="Q44" s="23" t="e">
        <f>P44/P4</f>
        <v>#REF!</v>
      </c>
      <c r="R44" s="17" t="e">
        <f>Volt!R48+Volx!#REF!</f>
        <v>#REF!</v>
      </c>
      <c r="S44" s="23" t="e">
        <f>R44/R4</f>
        <v>#REF!</v>
      </c>
      <c r="T44" s="17" t="e">
        <f>Volt!T48+Volx!#REF!</f>
        <v>#REF!</v>
      </c>
      <c r="U44" s="23" t="e">
        <f>T44/T4</f>
        <v>#REF!</v>
      </c>
      <c r="V44" s="17" t="e">
        <f>Volt!V48+Volx!#REF!</f>
        <v>#REF!</v>
      </c>
      <c r="W44" s="23" t="e">
        <f>V44/V4</f>
        <v>#REF!</v>
      </c>
      <c r="X44" s="17" t="e">
        <f>Volt!X48+Volx!#REF!</f>
        <v>#REF!</v>
      </c>
      <c r="Y44" s="23" t="e">
        <f>X44/X4</f>
        <v>#REF!</v>
      </c>
      <c r="Z44" s="17" t="e">
        <f>Volt!Z48+Volx!#REF!</f>
        <v>#REF!</v>
      </c>
      <c r="AA44" s="23" t="e">
        <f>Z44/Z4</f>
        <v>#REF!</v>
      </c>
    </row>
    <row r="45" spans="1:27" ht="15.75" customHeight="1" x14ac:dyDescent="0.2">
      <c r="A45" s="14" t="s">
        <v>54</v>
      </c>
      <c r="B45" s="15" t="e">
        <f t="shared" si="0"/>
        <v>#REF!</v>
      </c>
      <c r="C45" s="22" t="e">
        <f>B45/B4</f>
        <v>#REF!</v>
      </c>
      <c r="D45" s="17" t="e">
        <f>Volt!D49+Volx!#REF!</f>
        <v>#REF!</v>
      </c>
      <c r="E45" s="23" t="e">
        <f>D45/D4</f>
        <v>#REF!</v>
      </c>
      <c r="F45" s="17" t="e">
        <f>Volt!F49+Volx!#REF!</f>
        <v>#REF!</v>
      </c>
      <c r="G45" s="23" t="e">
        <f>F45/F4</f>
        <v>#REF!</v>
      </c>
      <c r="H45" s="17" t="e">
        <f>Volt!H49+Volx!#REF!</f>
        <v>#REF!</v>
      </c>
      <c r="I45" s="23" t="e">
        <f>H45/H4</f>
        <v>#REF!</v>
      </c>
      <c r="J45" s="17" t="e">
        <f>Volt!J49+Volx!#REF!</f>
        <v>#REF!</v>
      </c>
      <c r="K45" s="23" t="e">
        <f>J45/J4</f>
        <v>#REF!</v>
      </c>
      <c r="L45" s="17" t="e">
        <f>Volt!L49+Volx!#REF!</f>
        <v>#REF!</v>
      </c>
      <c r="M45" s="23" t="e">
        <f>L45/L4</f>
        <v>#REF!</v>
      </c>
      <c r="N45" s="17" t="e">
        <f>Volt!N49+Volx!#REF!</f>
        <v>#REF!</v>
      </c>
      <c r="O45" s="23" t="e">
        <f>N45/N4</f>
        <v>#REF!</v>
      </c>
      <c r="P45" s="17" t="e">
        <f>Volt!P49+Volx!#REF!</f>
        <v>#REF!</v>
      </c>
      <c r="Q45" s="23" t="e">
        <f>P45/P4</f>
        <v>#REF!</v>
      </c>
      <c r="R45" s="17" t="e">
        <f>Volt!R49+Volx!#REF!</f>
        <v>#REF!</v>
      </c>
      <c r="S45" s="23" t="e">
        <f>R45/R4</f>
        <v>#REF!</v>
      </c>
      <c r="T45" s="17" t="e">
        <f>Volt!T49+Volx!#REF!</f>
        <v>#REF!</v>
      </c>
      <c r="U45" s="23" t="e">
        <f>T45/T4</f>
        <v>#REF!</v>
      </c>
      <c r="V45" s="17" t="e">
        <f>Volt!V49+Volx!#REF!</f>
        <v>#REF!</v>
      </c>
      <c r="W45" s="23" t="e">
        <f>V45/V4</f>
        <v>#REF!</v>
      </c>
      <c r="X45" s="17" t="e">
        <f>Volt!X49+Volx!#REF!</f>
        <v>#REF!</v>
      </c>
      <c r="Y45" s="23" t="e">
        <f>X45/X4</f>
        <v>#REF!</v>
      </c>
      <c r="Z45" s="17" t="e">
        <f>Volt!Z49+Volx!#REF!</f>
        <v>#REF!</v>
      </c>
      <c r="AA45" s="23" t="e">
        <f>Z45/Z4</f>
        <v>#REF!</v>
      </c>
    </row>
    <row r="46" spans="1:27" ht="15.75" customHeight="1" x14ac:dyDescent="0.2">
      <c r="A46" s="14" t="s">
        <v>55</v>
      </c>
      <c r="B46" s="15" t="e">
        <f t="shared" si="0"/>
        <v>#REF!</v>
      </c>
      <c r="C46" s="22" t="e">
        <f>B46/B4</f>
        <v>#REF!</v>
      </c>
      <c r="D46" s="17" t="e">
        <f>Volt!D50+Volx!#REF!</f>
        <v>#REF!</v>
      </c>
      <c r="E46" s="23" t="e">
        <f>D46/D4</f>
        <v>#REF!</v>
      </c>
      <c r="F46" s="17" t="e">
        <f>Volt!F50+Volx!#REF!</f>
        <v>#REF!</v>
      </c>
      <c r="G46" s="23" t="e">
        <f>F46/F4</f>
        <v>#REF!</v>
      </c>
      <c r="H46" s="17" t="e">
        <f>Volt!H50+Volx!#REF!</f>
        <v>#REF!</v>
      </c>
      <c r="I46" s="23" t="e">
        <f>H46/H4</f>
        <v>#REF!</v>
      </c>
      <c r="J46" s="17" t="e">
        <f>Volt!J50+Volx!#REF!</f>
        <v>#REF!</v>
      </c>
      <c r="K46" s="23" t="e">
        <f>J46/J4</f>
        <v>#REF!</v>
      </c>
      <c r="L46" s="17" t="e">
        <f>Volt!L50+Volx!#REF!</f>
        <v>#REF!</v>
      </c>
      <c r="M46" s="23" t="e">
        <f>L46/L4</f>
        <v>#REF!</v>
      </c>
      <c r="N46" s="17" t="e">
        <f>Volt!N50+Volx!#REF!</f>
        <v>#REF!</v>
      </c>
      <c r="O46" s="23" t="e">
        <f>N46/N4</f>
        <v>#REF!</v>
      </c>
      <c r="P46" s="17" t="e">
        <f>Volt!P50+Volx!#REF!</f>
        <v>#REF!</v>
      </c>
      <c r="Q46" s="23" t="e">
        <f>P46/P4</f>
        <v>#REF!</v>
      </c>
      <c r="R46" s="17" t="e">
        <f>Volt!R50+Volx!#REF!</f>
        <v>#REF!</v>
      </c>
      <c r="S46" s="23" t="e">
        <f>R46/R4</f>
        <v>#REF!</v>
      </c>
      <c r="T46" s="17" t="e">
        <f>Volt!T50+Volx!#REF!</f>
        <v>#REF!</v>
      </c>
      <c r="U46" s="23" t="e">
        <f>T46/T4</f>
        <v>#REF!</v>
      </c>
      <c r="V46" s="17" t="e">
        <f>Volt!V50+Volx!#REF!</f>
        <v>#REF!</v>
      </c>
      <c r="W46" s="23" t="e">
        <f>V46/V4</f>
        <v>#REF!</v>
      </c>
      <c r="X46" s="17" t="e">
        <f>Volt!X50+Volx!#REF!</f>
        <v>#REF!</v>
      </c>
      <c r="Y46" s="23" t="e">
        <f>X46/X4</f>
        <v>#REF!</v>
      </c>
      <c r="Z46" s="17" t="e">
        <f>Volt!Z50+Volx!#REF!</f>
        <v>#REF!</v>
      </c>
      <c r="AA46" s="23" t="e">
        <f>Z46/Z4</f>
        <v>#REF!</v>
      </c>
    </row>
    <row r="47" spans="1:27" ht="15.75" customHeight="1" x14ac:dyDescent="0.2">
      <c r="A47" s="14" t="s">
        <v>56</v>
      </c>
      <c r="B47" s="15" t="e">
        <f t="shared" si="0"/>
        <v>#REF!</v>
      </c>
      <c r="C47" s="22" t="e">
        <f>B47/B4</f>
        <v>#REF!</v>
      </c>
      <c r="D47" s="17" t="e">
        <f>Volt!D51+Volx!#REF!</f>
        <v>#REF!</v>
      </c>
      <c r="E47" s="23" t="e">
        <f>D47/D4</f>
        <v>#REF!</v>
      </c>
      <c r="F47" s="17" t="e">
        <f>Volt!F51+Volx!#REF!</f>
        <v>#REF!</v>
      </c>
      <c r="G47" s="23" t="e">
        <f>F47/F4</f>
        <v>#REF!</v>
      </c>
      <c r="H47" s="17" t="e">
        <f>Volt!H51+Volx!#REF!</f>
        <v>#REF!</v>
      </c>
      <c r="I47" s="23" t="e">
        <f>H47/H4</f>
        <v>#REF!</v>
      </c>
      <c r="J47" s="17" t="e">
        <f>Volt!J51+Volx!#REF!</f>
        <v>#REF!</v>
      </c>
      <c r="K47" s="23" t="e">
        <f>J47/J4</f>
        <v>#REF!</v>
      </c>
      <c r="L47" s="17" t="e">
        <f>Volt!L51+Volx!#REF!</f>
        <v>#REF!</v>
      </c>
      <c r="M47" s="23" t="e">
        <f>L47/L4</f>
        <v>#REF!</v>
      </c>
      <c r="N47" s="17" t="e">
        <f>Volt!N51+Volx!#REF!</f>
        <v>#REF!</v>
      </c>
      <c r="O47" s="23" t="e">
        <f>N47/N4</f>
        <v>#REF!</v>
      </c>
      <c r="P47" s="17" t="e">
        <f>Volt!P51+Volx!#REF!</f>
        <v>#REF!</v>
      </c>
      <c r="Q47" s="23" t="e">
        <f>P47/P4</f>
        <v>#REF!</v>
      </c>
      <c r="R47" s="17" t="e">
        <f>Volt!R51+Volx!#REF!</f>
        <v>#REF!</v>
      </c>
      <c r="S47" s="23" t="e">
        <f>R47/R4</f>
        <v>#REF!</v>
      </c>
      <c r="T47" s="17" t="e">
        <f>Volt!T51+Volx!#REF!</f>
        <v>#REF!</v>
      </c>
      <c r="U47" s="23" t="e">
        <f>T47/T4</f>
        <v>#REF!</v>
      </c>
      <c r="V47" s="17" t="e">
        <f>Volt!V51+Volx!#REF!</f>
        <v>#REF!</v>
      </c>
      <c r="W47" s="23" t="e">
        <f>V47/V4</f>
        <v>#REF!</v>
      </c>
      <c r="X47" s="17" t="e">
        <f>Volt!X51+Volx!#REF!</f>
        <v>#REF!</v>
      </c>
      <c r="Y47" s="23" t="e">
        <f>X47/X4</f>
        <v>#REF!</v>
      </c>
      <c r="Z47" s="17" t="e">
        <f>Volt!Z51+Volx!#REF!</f>
        <v>#REF!</v>
      </c>
      <c r="AA47" s="23" t="e">
        <f>Z47/Z4</f>
        <v>#REF!</v>
      </c>
    </row>
    <row r="48" spans="1:27" ht="15.75" customHeight="1" x14ac:dyDescent="0.2">
      <c r="A48" s="19" t="s">
        <v>57</v>
      </c>
      <c r="B48" s="15" t="e">
        <f t="shared" si="0"/>
        <v>#REF!</v>
      </c>
      <c r="C48" s="22" t="e">
        <f>B48/B4</f>
        <v>#REF!</v>
      </c>
      <c r="D48" s="20" t="e">
        <f>Volt!D52+Volx!D47</f>
        <v>#REF!</v>
      </c>
      <c r="E48" s="24" t="e">
        <f>D48/D4</f>
        <v>#REF!</v>
      </c>
      <c r="F48" s="20" t="e">
        <f>Volt!F52+Volx!F47</f>
        <v>#REF!</v>
      </c>
      <c r="G48" s="24" t="e">
        <f>F48/F4</f>
        <v>#REF!</v>
      </c>
      <c r="H48" s="20" t="e">
        <f>Volt!H52+Volx!H47</f>
        <v>#REF!</v>
      </c>
      <c r="I48" s="24" t="e">
        <f>H48/H4</f>
        <v>#REF!</v>
      </c>
      <c r="J48" s="20" t="e">
        <f>Volt!J52+Volx!J47</f>
        <v>#REF!</v>
      </c>
      <c r="K48" s="24" t="e">
        <f>J48/J4</f>
        <v>#REF!</v>
      </c>
      <c r="L48" s="20" t="e">
        <f>Volt!L52+Volx!L47</f>
        <v>#REF!</v>
      </c>
      <c r="M48" s="24" t="e">
        <f>L48/L4</f>
        <v>#REF!</v>
      </c>
      <c r="N48" s="20" t="e">
        <f>Volt!N52+Volx!N47</f>
        <v>#REF!</v>
      </c>
      <c r="O48" s="24" t="e">
        <f>N48/N4</f>
        <v>#REF!</v>
      </c>
      <c r="P48" s="20" t="e">
        <f>Volt!P52+Volx!P47</f>
        <v>#REF!</v>
      </c>
      <c r="Q48" s="24" t="e">
        <f>P48/P4</f>
        <v>#REF!</v>
      </c>
      <c r="R48" s="20" t="e">
        <f>Volt!R52+Volx!R47</f>
        <v>#REF!</v>
      </c>
      <c r="S48" s="24" t="e">
        <f>R48/R4</f>
        <v>#REF!</v>
      </c>
      <c r="T48" s="20" t="e">
        <f>Volt!T52+Volx!T47</f>
        <v>#REF!</v>
      </c>
      <c r="U48" s="24" t="e">
        <f>T48/T4</f>
        <v>#REF!</v>
      </c>
      <c r="V48" s="20" t="e">
        <f>Volt!V52+Volx!V47</f>
        <v>#REF!</v>
      </c>
      <c r="W48" s="24" t="e">
        <f>V48/V4</f>
        <v>#REF!</v>
      </c>
      <c r="X48" s="20" t="e">
        <f>Volt!X52+Volx!X47</f>
        <v>#REF!</v>
      </c>
      <c r="Y48" s="24" t="e">
        <f>X48/X4</f>
        <v>#REF!</v>
      </c>
      <c r="Z48" s="20" t="e">
        <f>Volt!Z52+Volx!Z47</f>
        <v>#REF!</v>
      </c>
      <c r="AA48" s="24" t="e">
        <f>Z48/Z4</f>
        <v>#REF!</v>
      </c>
    </row>
    <row r="49" spans="1:27" ht="15.75" customHeight="1" x14ac:dyDescent="0.2">
      <c r="A49" s="14" t="s">
        <v>58</v>
      </c>
      <c r="B49" s="15">
        <f t="shared" si="0"/>
        <v>-205541.227839984</v>
      </c>
      <c r="C49" s="22">
        <f>B49/B4</f>
        <v>-2.803497369855926E-2</v>
      </c>
      <c r="D49" s="17">
        <f>Volt!D53+Volx!D49</f>
        <v>-21418.475999999999</v>
      </c>
      <c r="E49" s="23">
        <f>D49/D4</f>
        <v>-3.3904966576220601E-2</v>
      </c>
      <c r="F49" s="17">
        <f>Volt!F53+Volx!F49</f>
        <v>-21804</v>
      </c>
      <c r="G49" s="23">
        <f>F49/F4</f>
        <v>-3.7367349252034332E-2</v>
      </c>
      <c r="H49" s="17">
        <f>Volt!H53+Volx!H49</f>
        <v>-20655.600000000002</v>
      </c>
      <c r="I49" s="23">
        <f>H49/H4</f>
        <v>-3.2196699958277224E-2</v>
      </c>
      <c r="J49" s="17">
        <f>Volt!J53+Volx!J49</f>
        <v>-20617.632000000001</v>
      </c>
      <c r="K49" s="23">
        <f>J49/J4</f>
        <v>-3.6723951329725384E-2</v>
      </c>
      <c r="L49" s="17">
        <f>Volt!L53+Volx!L49</f>
        <v>-21092.112000000001</v>
      </c>
      <c r="M49" s="23">
        <f>L49/L4</f>
        <v>-3.2609384214195083E-2</v>
      </c>
      <c r="N49" s="17">
        <f>Volt!N53+Volx!N49</f>
        <v>-18849.7608</v>
      </c>
      <c r="O49" s="23">
        <f>N49/N4</f>
        <v>-3.3587825009095552E-2</v>
      </c>
      <c r="P49" s="17">
        <f>Volt!P53+Volx!P49</f>
        <v>0</v>
      </c>
      <c r="Q49" s="23">
        <f>P49/P4</f>
        <v>0</v>
      </c>
      <c r="R49" s="17">
        <f>Volt!R53+Volx!R49</f>
        <v>-19562.19456</v>
      </c>
      <c r="S49" s="23">
        <f>R49/R4</f>
        <v>-3.2198538804614221E-2</v>
      </c>
      <c r="T49" s="17">
        <f>Volt!T53+Volx!T49</f>
        <v>-19080.822399984001</v>
      </c>
      <c r="U49" s="23">
        <f>T49/T4</f>
        <v>-3.1494075968746885E-2</v>
      </c>
      <c r="V49" s="17">
        <f>Volt!V53+Volx!V49</f>
        <v>-20858.856960000001</v>
      </c>
      <c r="W49" s="23">
        <f>V49/V4</f>
        <v>-3.0280663214220592E-2</v>
      </c>
      <c r="X49" s="17">
        <f>Volt!X53+Volx!X49</f>
        <v>-21601.773120000002</v>
      </c>
      <c r="Y49" s="23">
        <f>X49/X4</f>
        <v>-3.4011402772388274E-2</v>
      </c>
      <c r="Z49" s="17">
        <f>Volt!Z53+Volx!Z49</f>
        <v>0</v>
      </c>
      <c r="AA49" s="23">
        <f>Z49/Z4</f>
        <v>0</v>
      </c>
    </row>
    <row r="50" spans="1:27" ht="15.75" customHeight="1" x14ac:dyDescent="0.2">
      <c r="A50" s="14" t="s">
        <v>59</v>
      </c>
      <c r="B50" s="15" t="e">
        <f t="shared" si="0"/>
        <v>#REF!</v>
      </c>
      <c r="C50" s="22" t="e">
        <f>B50/B4</f>
        <v>#REF!</v>
      </c>
      <c r="D50" s="17" t="e">
        <f>Volt!D55+Volx!#REF!</f>
        <v>#REF!</v>
      </c>
      <c r="E50" s="23" t="e">
        <f>D50/D4</f>
        <v>#REF!</v>
      </c>
      <c r="F50" s="17" t="e">
        <f>Volt!F55+Volx!#REF!</f>
        <v>#REF!</v>
      </c>
      <c r="G50" s="23" t="e">
        <f>F50/F4</f>
        <v>#REF!</v>
      </c>
      <c r="H50" s="17" t="e">
        <f>Volt!H55+Volx!#REF!</f>
        <v>#REF!</v>
      </c>
      <c r="I50" s="23" t="e">
        <f>H50/H4</f>
        <v>#REF!</v>
      </c>
      <c r="J50" s="17" t="e">
        <f>Volt!J55+Volx!#REF!</f>
        <v>#REF!</v>
      </c>
      <c r="K50" s="23" t="e">
        <f>J50/J4</f>
        <v>#REF!</v>
      </c>
      <c r="L50" s="17" t="e">
        <f>Volt!L55+Volx!#REF!</f>
        <v>#REF!</v>
      </c>
      <c r="M50" s="23" t="e">
        <f>L50/L4</f>
        <v>#REF!</v>
      </c>
      <c r="N50" s="17" t="e">
        <f>Volt!N55+Volx!#REF!</f>
        <v>#REF!</v>
      </c>
      <c r="O50" s="23" t="e">
        <f>N50/N4</f>
        <v>#REF!</v>
      </c>
      <c r="P50" s="17" t="e">
        <f>Volt!P55+Volx!#REF!</f>
        <v>#REF!</v>
      </c>
      <c r="Q50" s="23" t="e">
        <f>P50/P4</f>
        <v>#REF!</v>
      </c>
      <c r="R50" s="17" t="e">
        <f>Volt!R55+Volx!#REF!</f>
        <v>#REF!</v>
      </c>
      <c r="S50" s="23" t="e">
        <f>R50/R4</f>
        <v>#REF!</v>
      </c>
      <c r="T50" s="17" t="e">
        <f>Volt!T55+Volx!#REF!</f>
        <v>#REF!</v>
      </c>
      <c r="U50" s="23" t="e">
        <f>T50/T4</f>
        <v>#REF!</v>
      </c>
      <c r="V50" s="17" t="e">
        <f>Volt!V55+Volx!#REF!</f>
        <v>#REF!</v>
      </c>
      <c r="W50" s="23" t="e">
        <f>V50/V4</f>
        <v>#REF!</v>
      </c>
      <c r="X50" s="17" t="e">
        <f>Volt!X55+Volx!#REF!</f>
        <v>#REF!</v>
      </c>
      <c r="Y50" s="23" t="e">
        <f>X50/X4</f>
        <v>#REF!</v>
      </c>
      <c r="Z50" s="17" t="e">
        <f>Volt!Z55+Volx!#REF!</f>
        <v>#REF!</v>
      </c>
      <c r="AA50" s="23" t="e">
        <f>Z50/Z4</f>
        <v>#REF!</v>
      </c>
    </row>
    <row r="51" spans="1:27" ht="15.75" customHeight="1" x14ac:dyDescent="0.2">
      <c r="A51" s="25" t="s">
        <v>60</v>
      </c>
      <c r="B51" s="26" t="e">
        <f t="shared" si="0"/>
        <v>#REF!</v>
      </c>
      <c r="C51" s="27" t="e">
        <f>B51/B4</f>
        <v>#REF!</v>
      </c>
      <c r="D51" s="28" t="e">
        <f>Volt!D56+Volx!D56</f>
        <v>#REF!</v>
      </c>
      <c r="E51" s="29" t="e">
        <f>D51/D4</f>
        <v>#REF!</v>
      </c>
      <c r="F51" s="28" t="e">
        <f>Volt!F56+Volx!F56</f>
        <v>#REF!</v>
      </c>
      <c r="G51" s="29" t="e">
        <f>F51/F4</f>
        <v>#REF!</v>
      </c>
      <c r="H51" s="28" t="e">
        <f>Volt!H56+Volx!H56</f>
        <v>#REF!</v>
      </c>
      <c r="I51" s="29" t="e">
        <f>H51/H4</f>
        <v>#REF!</v>
      </c>
      <c r="J51" s="28" t="e">
        <f>Volt!J56+Volx!J56</f>
        <v>#REF!</v>
      </c>
      <c r="K51" s="29" t="e">
        <f>J51/J4</f>
        <v>#REF!</v>
      </c>
      <c r="L51" s="28" t="e">
        <f>Volt!L56+Volx!L56</f>
        <v>#REF!</v>
      </c>
      <c r="M51" s="29" t="e">
        <f>L51/L4</f>
        <v>#REF!</v>
      </c>
      <c r="N51" s="28" t="e">
        <f>Volt!N56+Volx!N56</f>
        <v>#REF!</v>
      </c>
      <c r="O51" s="29" t="e">
        <f>N51/N4</f>
        <v>#REF!</v>
      </c>
      <c r="P51" s="28" t="e">
        <f>Volt!P56+Volx!P56</f>
        <v>#REF!</v>
      </c>
      <c r="Q51" s="29" t="e">
        <f>P51/P4</f>
        <v>#REF!</v>
      </c>
      <c r="R51" s="28" t="e">
        <f>Volt!R56+Volx!R56</f>
        <v>#REF!</v>
      </c>
      <c r="S51" s="29" t="e">
        <f>R51/R4</f>
        <v>#REF!</v>
      </c>
      <c r="T51" s="28" t="e">
        <f>Volt!T56+Volx!T56</f>
        <v>#REF!</v>
      </c>
      <c r="U51" s="29" t="e">
        <f>T51/T4</f>
        <v>#REF!</v>
      </c>
      <c r="V51" s="28" t="e">
        <f>Volt!V56+Volx!V56</f>
        <v>#REF!</v>
      </c>
      <c r="W51" s="29" t="e">
        <f>V51/V4</f>
        <v>#REF!</v>
      </c>
      <c r="X51" s="28" t="e">
        <f>Volt!X56+Volx!X56</f>
        <v>#REF!</v>
      </c>
      <c r="Y51" s="29" t="e">
        <f>X51/X4</f>
        <v>#REF!</v>
      </c>
      <c r="Z51" s="28" t="e">
        <f>Volt!Z56+Volx!Z56</f>
        <v>#REF!</v>
      </c>
      <c r="AA51" s="29" t="e">
        <f>Z51/Z4</f>
        <v>#REF!</v>
      </c>
    </row>
    <row r="52" spans="1:27" ht="15.75" customHeight="1" x14ac:dyDescent="0.2">
      <c r="A52" s="30" t="s">
        <v>61</v>
      </c>
      <c r="B52" s="10" t="e">
        <f>SUM(B54)</f>
        <v>#REF!</v>
      </c>
      <c r="C52" s="31" t="e">
        <f>B52/B4</f>
        <v>#REF!</v>
      </c>
      <c r="D52" s="32" t="e">
        <f>Volt!D57+Volx!#REF!</f>
        <v>#REF!</v>
      </c>
      <c r="E52" s="33" t="e">
        <f>D52/D4</f>
        <v>#REF!</v>
      </c>
      <c r="F52" s="32" t="e">
        <f>Volt!F57+Volx!#REF!</f>
        <v>#REF!</v>
      </c>
      <c r="G52" s="33" t="e">
        <f>F52/F4</f>
        <v>#REF!</v>
      </c>
      <c r="H52" s="32" t="e">
        <f>Volt!H57+Volx!#REF!</f>
        <v>#REF!</v>
      </c>
      <c r="I52" s="33" t="e">
        <f>H52/H4</f>
        <v>#REF!</v>
      </c>
      <c r="J52" s="32" t="e">
        <f>Volt!J57+Volx!#REF!</f>
        <v>#REF!</v>
      </c>
      <c r="K52" s="33" t="e">
        <f>J52/J4</f>
        <v>#REF!</v>
      </c>
      <c r="L52" s="32" t="e">
        <f>Volt!L57+Volx!#REF!</f>
        <v>#REF!</v>
      </c>
      <c r="M52" s="33" t="e">
        <f>L52/L4</f>
        <v>#REF!</v>
      </c>
      <c r="N52" s="32" t="e">
        <f>Volt!N57+Volx!#REF!</f>
        <v>#REF!</v>
      </c>
      <c r="O52" s="33" t="e">
        <f>N52/N4</f>
        <v>#REF!</v>
      </c>
      <c r="P52" s="32" t="e">
        <f>Volt!P57+Volx!#REF!</f>
        <v>#REF!</v>
      </c>
      <c r="Q52" s="33" t="e">
        <f>P52/P4</f>
        <v>#REF!</v>
      </c>
      <c r="R52" s="32" t="e">
        <f>Volt!R57+Volx!#REF!</f>
        <v>#REF!</v>
      </c>
      <c r="S52" s="33" t="e">
        <f>R52/R4</f>
        <v>#REF!</v>
      </c>
      <c r="T52" s="32" t="e">
        <f>Volt!T57+Volx!#REF!</f>
        <v>#REF!</v>
      </c>
      <c r="U52" s="33" t="e">
        <f>T52/T4</f>
        <v>#REF!</v>
      </c>
      <c r="V52" s="32" t="e">
        <f>Volt!V57+Volx!#REF!</f>
        <v>#REF!</v>
      </c>
      <c r="W52" s="33" t="e">
        <f>V52/V4</f>
        <v>#REF!</v>
      </c>
      <c r="X52" s="32" t="e">
        <f>Volt!X57+Volx!#REF!</f>
        <v>#REF!</v>
      </c>
      <c r="Y52" s="33" t="e">
        <f>X52/X4</f>
        <v>#REF!</v>
      </c>
      <c r="Z52" s="32" t="e">
        <f>Volt!Z57+Volx!#REF!</f>
        <v>#REF!</v>
      </c>
      <c r="AA52" s="33" t="e">
        <f>Z52/Z4</f>
        <v>#REF!</v>
      </c>
    </row>
    <row r="53" spans="1:27" ht="15.75" customHeight="1" x14ac:dyDescent="0.2">
      <c r="A53" s="14" t="s">
        <v>62</v>
      </c>
      <c r="B53" s="15" t="e">
        <f>D53+F53+H53+J53+L53+N53+P53+R53+T53+V53+X53+Z53</f>
        <v>#REF!</v>
      </c>
      <c r="C53" s="22" t="e">
        <f>B53/B4</f>
        <v>#REF!</v>
      </c>
      <c r="D53" s="17" t="e">
        <f>Volt!D58+Volx!#REF!</f>
        <v>#REF!</v>
      </c>
      <c r="E53" s="23" t="e">
        <f>D53/D4</f>
        <v>#REF!</v>
      </c>
      <c r="F53" s="17" t="e">
        <f>Volt!F58+Volx!#REF!</f>
        <v>#REF!</v>
      </c>
      <c r="G53" s="23" t="e">
        <f>F53/F4</f>
        <v>#REF!</v>
      </c>
      <c r="H53" s="17" t="e">
        <f>Volt!H58+Volx!#REF!</f>
        <v>#REF!</v>
      </c>
      <c r="I53" s="23" t="e">
        <f>H53/H4</f>
        <v>#REF!</v>
      </c>
      <c r="J53" s="17" t="e">
        <f>Volt!J58+Volx!#REF!</f>
        <v>#REF!</v>
      </c>
      <c r="K53" s="23" t="e">
        <f>J53/J4</f>
        <v>#REF!</v>
      </c>
      <c r="L53" s="17" t="e">
        <f>Volt!L58+Volx!#REF!</f>
        <v>#REF!</v>
      </c>
      <c r="M53" s="23" t="e">
        <f>L53/L4</f>
        <v>#REF!</v>
      </c>
      <c r="N53" s="17" t="e">
        <f>Volt!N58+Volx!#REF!</f>
        <v>#REF!</v>
      </c>
      <c r="O53" s="23" t="e">
        <f>N53/N4</f>
        <v>#REF!</v>
      </c>
      <c r="P53" s="17" t="e">
        <f>Volt!P58+Volx!#REF!</f>
        <v>#REF!</v>
      </c>
      <c r="Q53" s="23" t="e">
        <f>P53/P4</f>
        <v>#REF!</v>
      </c>
      <c r="R53" s="17" t="e">
        <f>Volt!R58+Volx!#REF!</f>
        <v>#REF!</v>
      </c>
      <c r="S53" s="23" t="e">
        <f>R53/R4</f>
        <v>#REF!</v>
      </c>
      <c r="T53" s="17" t="e">
        <f>Volt!T58+Volx!#REF!</f>
        <v>#REF!</v>
      </c>
      <c r="U53" s="23" t="e">
        <f>T53/T4</f>
        <v>#REF!</v>
      </c>
      <c r="V53" s="17" t="e">
        <f>Volt!V58+Volx!#REF!</f>
        <v>#REF!</v>
      </c>
      <c r="W53" s="23" t="e">
        <f>V53/V4</f>
        <v>#REF!</v>
      </c>
      <c r="X53" s="17" t="e">
        <f>Volt!X58+Volx!#REF!</f>
        <v>#REF!</v>
      </c>
      <c r="Y53" s="23" t="e">
        <f>X53/X4</f>
        <v>#REF!</v>
      </c>
      <c r="Z53" s="17" t="e">
        <f>Volt!Z58+Volx!#REF!</f>
        <v>#REF!</v>
      </c>
      <c r="AA53" s="23" t="e">
        <f>Z53/Z4</f>
        <v>#REF!</v>
      </c>
    </row>
    <row r="54" spans="1:27" ht="15.75" customHeight="1" x14ac:dyDescent="0.2">
      <c r="A54" s="14" t="s">
        <v>63</v>
      </c>
      <c r="B54" s="15" t="e">
        <f>D54+F54+H54+J54+L54+N54+P54+R54+T54+V54+X54+Z54</f>
        <v>#REF!</v>
      </c>
      <c r="C54" s="22" t="e">
        <f>B54/B4</f>
        <v>#REF!</v>
      </c>
      <c r="D54" s="17" t="e">
        <f>Volt!D59+Volx!#REF!</f>
        <v>#REF!</v>
      </c>
      <c r="E54" s="23" t="e">
        <f>D54/D4</f>
        <v>#REF!</v>
      </c>
      <c r="F54" s="17" t="e">
        <f>Volt!F59+Volx!#REF!</f>
        <v>#REF!</v>
      </c>
      <c r="G54" s="23" t="e">
        <f>F54/F4</f>
        <v>#REF!</v>
      </c>
      <c r="H54" s="17" t="e">
        <f>Volt!H59+Volx!#REF!</f>
        <v>#REF!</v>
      </c>
      <c r="I54" s="23" t="e">
        <f>H54/H4</f>
        <v>#REF!</v>
      </c>
      <c r="J54" s="17" t="e">
        <f>Volt!J59+Volx!#REF!</f>
        <v>#REF!</v>
      </c>
      <c r="K54" s="23" t="e">
        <f>J54/J4</f>
        <v>#REF!</v>
      </c>
      <c r="L54" s="17" t="e">
        <f>Volt!L59+Volx!#REF!</f>
        <v>#REF!</v>
      </c>
      <c r="M54" s="23" t="e">
        <f>L54/L4</f>
        <v>#REF!</v>
      </c>
      <c r="N54" s="17" t="e">
        <f>Volt!N59+Volx!#REF!</f>
        <v>#REF!</v>
      </c>
      <c r="O54" s="23" t="e">
        <f>N54/N4</f>
        <v>#REF!</v>
      </c>
      <c r="P54" s="17" t="e">
        <f>Volt!P59+Volx!#REF!</f>
        <v>#REF!</v>
      </c>
      <c r="Q54" s="23" t="e">
        <f>P54/P4</f>
        <v>#REF!</v>
      </c>
      <c r="R54" s="17" t="e">
        <f>Volt!R59+Volx!#REF!</f>
        <v>#REF!</v>
      </c>
      <c r="S54" s="23" t="e">
        <f>R54/R4</f>
        <v>#REF!</v>
      </c>
      <c r="T54" s="17" t="e">
        <f>Volt!T59+Volx!#REF!</f>
        <v>#REF!</v>
      </c>
      <c r="U54" s="23" t="e">
        <f>T54/T4</f>
        <v>#REF!</v>
      </c>
      <c r="V54" s="17" t="e">
        <f>Volt!V59+Volx!#REF!</f>
        <v>#REF!</v>
      </c>
      <c r="W54" s="23" t="e">
        <f>V54/V4</f>
        <v>#REF!</v>
      </c>
      <c r="X54" s="17" t="e">
        <f>Volt!X59+Volx!#REF!</f>
        <v>#REF!</v>
      </c>
      <c r="Y54" s="23" t="e">
        <f>X54/X4</f>
        <v>#REF!</v>
      </c>
      <c r="Z54" s="17" t="e">
        <f>Volt!Z59+Volx!#REF!</f>
        <v>#REF!</v>
      </c>
      <c r="AA54" s="23" t="e">
        <f>Z54/Z4</f>
        <v>#REF!</v>
      </c>
    </row>
    <row r="55" spans="1:27" ht="15.75" customHeight="1" x14ac:dyDescent="0.2">
      <c r="A55" s="34" t="s">
        <v>64</v>
      </c>
      <c r="B55" s="15">
        <f>D55+F55+H55+J55+L55+N55+P55+R55+T55+V55+X55+Z55</f>
        <v>334796.61</v>
      </c>
      <c r="C55" s="16">
        <f>-B55/B4</f>
        <v>-4.5664873438548845E-2</v>
      </c>
      <c r="D55" s="17">
        <f>Volt!D60+Volx!D4</f>
        <v>39050.11</v>
      </c>
      <c r="E55" s="23">
        <f>D55/D4</f>
        <v>6.1815447296424735E-2</v>
      </c>
      <c r="F55" s="17">
        <f>Volt!F60+Volx!F4</f>
        <v>39050.11</v>
      </c>
      <c r="G55" s="23">
        <f>F55/F4</f>
        <v>6.6923458938743283E-2</v>
      </c>
      <c r="H55" s="17">
        <f>Volt!H60+Volx!H4</f>
        <v>37818.300000000003</v>
      </c>
      <c r="I55" s="23">
        <f>H55/H4</f>
        <v>5.8948878659158557E-2</v>
      </c>
      <c r="J55" s="17">
        <f>Volt!J60+Volx!J4</f>
        <v>34211.03</v>
      </c>
      <c r="K55" s="23">
        <f>J55/J4</f>
        <v>6.0936396607514133E-2</v>
      </c>
      <c r="L55" s="17">
        <f>Volt!L60+Volx!L4</f>
        <v>38266.370000000003</v>
      </c>
      <c r="M55" s="23">
        <f>L55/L4</f>
        <v>5.9161584283856851E-2</v>
      </c>
      <c r="N55" s="17">
        <f>Volt!N60+Volx!N4</f>
        <v>-37545.31</v>
      </c>
      <c r="O55" s="23">
        <f>N55/N4</f>
        <v>-6.6900864980326186E-2</v>
      </c>
      <c r="P55" s="17">
        <f>Volt!P60+Volx!P4</f>
        <v>38000</v>
      </c>
      <c r="Q55" s="23">
        <f>P55/P4</f>
        <v>6.0182111703510739E-2</v>
      </c>
      <c r="R55" s="17">
        <f>Volt!R60+Volx!R4</f>
        <v>0</v>
      </c>
      <c r="S55" s="23">
        <f>R55/R4</f>
        <v>0</v>
      </c>
      <c r="T55" s="17">
        <f>Volt!T60+Volx!T4</f>
        <v>38000</v>
      </c>
      <c r="U55" s="23">
        <f>T55/T4</f>
        <v>6.2721347210557596E-2</v>
      </c>
      <c r="V55" s="17">
        <f>Volt!V60+Volx!V4</f>
        <v>38000</v>
      </c>
      <c r="W55" s="23">
        <f>V55/V4</f>
        <v>5.5164345982474321E-2</v>
      </c>
      <c r="X55" s="17">
        <f>Volt!X60+Volx!X4</f>
        <v>38000</v>
      </c>
      <c r="Y55" s="23">
        <f>X55/X4</f>
        <v>5.9829963872463553E-2</v>
      </c>
      <c r="Z55" s="17">
        <f>Volt!Z60+Volx!Z4</f>
        <v>31946</v>
      </c>
      <c r="AA55" s="23">
        <f>Z55/Z4</f>
        <v>5.9535652474298435E-2</v>
      </c>
    </row>
  </sheetData>
  <mergeCells count="14">
    <mergeCell ref="D1:E1"/>
    <mergeCell ref="A1:C1"/>
    <mergeCell ref="B3:C3"/>
    <mergeCell ref="L1:M1"/>
    <mergeCell ref="H1:I1"/>
    <mergeCell ref="J1:K1"/>
    <mergeCell ref="F1:G1"/>
    <mergeCell ref="Z1:AA1"/>
    <mergeCell ref="N1:O1"/>
    <mergeCell ref="T1:U1"/>
    <mergeCell ref="P1:Q1"/>
    <mergeCell ref="R1:S1"/>
    <mergeCell ref="X1:Y1"/>
    <mergeCell ref="V1:W1"/>
  </mergeCells>
  <phoneticPr fontId="14" type="noConversion"/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Volx</vt:lpstr>
      <vt:lpstr>Volt</vt:lpstr>
      <vt:lpstr>Consolidado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rogeria</dc:creator>
  <cp:lastModifiedBy>RH</cp:lastModifiedBy>
  <dcterms:created xsi:type="dcterms:W3CDTF">2014-06-25T23:11:21Z</dcterms:created>
  <dcterms:modified xsi:type="dcterms:W3CDTF">2022-01-06T19:08:33Z</dcterms:modified>
</cp:coreProperties>
</file>