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 01" sheetId="1" r:id="rId4"/>
    <sheet state="visible" name="Exercício 02" sheetId="2" r:id="rId5"/>
    <sheet state="visible" name="Exercício 03" sheetId="3" r:id="rId6"/>
    <sheet state="visible" name="Exercício 04" sheetId="4" r:id="rId7"/>
    <sheet state="visible" name="Exercício 05" sheetId="5" r:id="rId8"/>
    <sheet state="visible" name="Exercício 06" sheetId="6" r:id="rId9"/>
    <sheet state="visible" name="Exercício 07" sheetId="7" r:id="rId10"/>
    <sheet state="visible" name="Exercício 08" sheetId="8" r:id="rId11"/>
    <sheet state="visible" name="Exercício 09" sheetId="9" r:id="rId12"/>
  </sheets>
  <definedNames/>
  <calcPr/>
</workbook>
</file>

<file path=xl/sharedStrings.xml><?xml version="1.0" encoding="utf-8"?>
<sst xmlns="http://schemas.openxmlformats.org/spreadsheetml/2006/main" count="253" uniqueCount="201">
  <si>
    <t>Empresa Nacional S/A</t>
  </si>
  <si>
    <t>Código</t>
  </si>
  <si>
    <t>Produto</t>
  </si>
  <si>
    <t>Jan</t>
  </si>
  <si>
    <t>Fev</t>
  </si>
  <si>
    <t>Mar</t>
  </si>
  <si>
    <t>Total 1º Trim</t>
  </si>
  <si>
    <t>Máximo</t>
  </si>
  <si>
    <t>Mínimo</t>
  </si>
  <si>
    <t>Média</t>
  </si>
  <si>
    <t>Porca</t>
  </si>
  <si>
    <t>Parafuso</t>
  </si>
  <si>
    <t>Arruela</t>
  </si>
  <si>
    <t>Prego</t>
  </si>
  <si>
    <t xml:space="preserve">Alicate </t>
  </si>
  <si>
    <t>Matelo</t>
  </si>
  <si>
    <t>Totais</t>
  </si>
  <si>
    <t>Total do Semestre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</si>
  <si>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</si>
  <si>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</si>
  <si>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</si>
  <si>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</si>
  <si>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</si>
  <si>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</si>
  <si>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</si>
  <si>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</si>
  <si>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 xml:space="preserve">CONTAS 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</si>
  <si>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</si>
  <si>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</si>
  <si>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</si>
  <si>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</si>
  <si>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</si>
  <si>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</si>
  <si>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</si>
  <si>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</si>
  <si>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</si>
  <si>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</si>
  <si>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INÍCIO: 01:24</t>
  </si>
  <si>
    <t>TÉRMINO: 1:29</t>
  </si>
  <si>
    <t>Araras Informática - Hardware e Software 
Rua São Francisco de Assis , 123 - Araras SP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</si>
  <si>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</si>
  <si>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</si>
  <si>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</si>
  <si>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</si>
  <si>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</si>
  <si>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</si>
  <si>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</si>
  <si>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</si>
  <si>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</si>
  <si>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</si>
  <si>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</si>
  <si>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</si>
  <si>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</si>
  <si>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</si>
  <si>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</si>
  <si>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</si>
  <si>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Início: 01:31</t>
  </si>
  <si>
    <t>Fim: 01:35</t>
  </si>
  <si>
    <t>Valor do Dólar</t>
  </si>
  <si>
    <t>Papelaria Papel Branco</t>
  </si>
  <si>
    <t>Produtos</t>
  </si>
  <si>
    <t>Qtde</t>
  </si>
  <si>
    <t>Preço Unit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</si>
  <si>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</si>
  <si>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</si>
  <si>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</si>
  <si>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</si>
  <si>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</si>
  <si>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</si>
  <si>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</si>
  <si>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</si>
  <si>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</si>
  <si>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Nome</t>
  </si>
  <si>
    <t>Salário</t>
  </si>
  <si>
    <t>Aumento</t>
  </si>
  <si>
    <t>Novo Salário</t>
  </si>
  <si>
    <t>até 1.000</t>
  </si>
  <si>
    <t>João dos Santos</t>
  </si>
  <si>
    <t>mais de 1.000</t>
  </si>
  <si>
    <t>Maria da Silva</t>
  </si>
  <si>
    <t>Manoel das Flores</t>
  </si>
  <si>
    <t>Lambarildo Peixe</t>
  </si>
  <si>
    <t>Sebstião Souza</t>
  </si>
  <si>
    <t>Ana Flávia SIlveira</t>
  </si>
  <si>
    <t>Silvia Helena Santos</t>
  </si>
  <si>
    <t>Alberto Roberto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</si>
  <si>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</si>
  <si>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</si>
  <si>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</si>
  <si>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</si>
  <si>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</si>
  <si>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</si>
  <si>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</si>
  <si>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</si>
  <si>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</si>
  <si>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</si>
  <si>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</si>
  <si>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</si>
  <si>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</si>
  <si>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</si>
  <si>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</t>
  </si>
  <si>
    <t>Receita líquida</t>
  </si>
  <si>
    <t>Situação</t>
  </si>
  <si>
    <t>Valor Acumulado do ano de despesas</t>
  </si>
  <si>
    <t>Controle de Vendas</t>
  </si>
  <si>
    <t>Controle de Idade</t>
  </si>
  <si>
    <t>Resultado</t>
  </si>
  <si>
    <t>Idade do Candidato</t>
  </si>
  <si>
    <t>A</t>
  </si>
  <si>
    <t>Idade mínima</t>
  </si>
  <si>
    <t>B</t>
  </si>
  <si>
    <t>Idade Máxima</t>
  </si>
  <si>
    <t>C</t>
  </si>
  <si>
    <t>D</t>
  </si>
  <si>
    <t>Resultado:</t>
  </si>
  <si>
    <t>E</t>
  </si>
  <si>
    <t>F</t>
  </si>
  <si>
    <t>Endereço</t>
  </si>
  <si>
    <t>Bairro</t>
  </si>
  <si>
    <t>Cidade</t>
  </si>
  <si>
    <t>Estado</t>
  </si>
  <si>
    <t>Ana</t>
  </si>
  <si>
    <t>Rodovia Anhanguera , km 180</t>
  </si>
  <si>
    <t>Centro</t>
  </si>
  <si>
    <t>Leme</t>
  </si>
  <si>
    <t>SP</t>
  </si>
  <si>
    <t>R. Antônio de Castro, 362</t>
  </si>
  <si>
    <t>São Benedito</t>
  </si>
  <si>
    <t>Araras</t>
  </si>
  <si>
    <t>Érica</t>
  </si>
  <si>
    <t>R. Tiradentes 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</si>
  <si>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</si>
  <si>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</si>
  <si>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</si>
  <si>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</si>
  <si>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</si>
  <si>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</si>
  <si>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</si>
  <si>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</si>
  <si>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</si>
  <si>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Julio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</si>
  <si>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</si>
  <si>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</si>
  <si>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</si>
  <si>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</si>
  <si>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</si>
  <si>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</si>
  <si>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</si>
  <si>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</si>
  <si>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</si>
  <si>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</si>
  <si>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</si>
  <si>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</si>
  <si>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</si>
  <si>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</si>
  <si>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</si>
  <si>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</si>
  <si>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</si>
  <si>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</si>
  <si>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</si>
  <si>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</si>
  <si>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</si>
  <si>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</si>
  <si>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 xml:space="preserve">Campinas 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</si>
  <si>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</si>
  <si>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</si>
  <si>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</si>
  <si>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</si>
  <si>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</si>
  <si>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</si>
  <si>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</si>
  <si>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</si>
  <si>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</si>
  <si>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</si>
  <si>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</si>
  <si>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</si>
  <si>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</si>
  <si>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</si>
  <si>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</si>
  <si>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</si>
  <si>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</si>
  <si>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>Nome:</t>
  </si>
  <si>
    <t>Tabela de Preços</t>
  </si>
  <si>
    <t>Empresa Papelaria Livro Caro
R. Tiradentes, 1234
Araras/SP</t>
  </si>
  <si>
    <t>Porc de Lucro:</t>
  </si>
  <si>
    <t>Reais</t>
  </si>
  <si>
    <t>Dólar</t>
  </si>
  <si>
    <t>Estoque</t>
  </si>
  <si>
    <t>Custo</t>
  </si>
  <si>
    <t>Venda</t>
  </si>
  <si>
    <t>Total</t>
  </si>
  <si>
    <t xml:space="preserve">Custo </t>
  </si>
  <si>
    <t>Borracha</t>
  </si>
  <si>
    <t>Caderno 100 fls</t>
  </si>
  <si>
    <t>Caderno 200 fls</t>
  </si>
  <si>
    <t>Lapiseira</t>
  </si>
  <si>
    <t>Régua 15 cm</t>
  </si>
  <si>
    <t>Régua 30 cm</t>
  </si>
  <si>
    <t>Giz de Cera</t>
  </si>
  <si>
    <t>Cola</t>
  </si>
  <si>
    <t>Compasso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</si>
</sst>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$]#,##0.00"/>
    <numFmt numFmtId="166" formatCode="hh:mm"/>
  </numFmts>
  <fonts count="5">
    <font>
      <sz val="10.0"/>
      <color rgb="FF000000"/>
      <name val="Arial"/>
      <scheme val="minor"/>
    </font>
    <font>
      <b/>
      <sz val="16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readingOrder="0"/>
    </xf>
    <xf borderId="11" fillId="0" fontId="4" numFmtId="164" xfId="0" applyAlignment="1" applyBorder="1" applyFont="1" applyNumberFormat="1">
      <alignment readingOrder="0"/>
    </xf>
    <xf borderId="11" fillId="0" fontId="4" numFmtId="164" xfId="0" applyBorder="1" applyFont="1" applyNumberFormat="1"/>
    <xf borderId="12" fillId="0" fontId="4" numFmtId="164" xfId="0" applyBorder="1" applyFont="1" applyNumberFormat="1"/>
    <xf borderId="13" fillId="0" fontId="3" numFmtId="0" xfId="0" applyAlignment="1" applyBorder="1" applyFont="1">
      <alignment horizontal="center" readingOrder="0"/>
    </xf>
    <xf borderId="14" fillId="0" fontId="4" numFmtId="0" xfId="0" applyAlignment="1" applyBorder="1" applyFont="1">
      <alignment readingOrder="0"/>
    </xf>
    <xf borderId="14" fillId="0" fontId="4" numFmtId="164" xfId="0" applyAlignment="1" applyBorder="1" applyFont="1" applyNumberFormat="1">
      <alignment readingOrder="0"/>
    </xf>
    <xf borderId="15" fillId="0" fontId="3" numFmtId="0" xfId="0" applyAlignment="1" applyBorder="1" applyFont="1">
      <alignment horizontal="center" readingOrder="0"/>
    </xf>
    <xf borderId="16" fillId="0" fontId="4" numFmtId="0" xfId="0" applyAlignment="1" applyBorder="1" applyFont="1">
      <alignment readingOrder="0"/>
    </xf>
    <xf borderId="16" fillId="0" fontId="4" numFmtId="164" xfId="0" applyAlignment="1" applyBorder="1" applyFont="1" applyNumberFormat="1">
      <alignment readingOrder="0"/>
    </xf>
    <xf borderId="17" fillId="0" fontId="4" numFmtId="164" xfId="0" applyBorder="1" applyFont="1" applyNumberFormat="1"/>
    <xf borderId="18" fillId="0" fontId="4" numFmtId="164" xfId="0" applyBorder="1" applyFont="1" applyNumberFormat="1"/>
    <xf borderId="0" fillId="0" fontId="4" numFmtId="164" xfId="0" applyFont="1" applyNumberFormat="1"/>
    <xf borderId="19" fillId="0" fontId="4" numFmtId="0" xfId="0" applyAlignment="1" applyBorder="1" applyFont="1">
      <alignment readingOrder="0"/>
    </xf>
    <xf borderId="20" fillId="0" fontId="2" numFmtId="0" xfId="0" applyBorder="1" applyFont="1"/>
    <xf borderId="8" fillId="0" fontId="4" numFmtId="164" xfId="0" applyBorder="1" applyFont="1" applyNumberFormat="1"/>
    <xf borderId="8" fillId="0" fontId="3" numFmtId="164" xfId="0" applyAlignment="1" applyBorder="1" applyFont="1" applyNumberFormat="1">
      <alignment readingOrder="0"/>
    </xf>
    <xf borderId="9" fillId="0" fontId="3" numFmtId="164" xfId="0" applyAlignment="1" applyBorder="1" applyFont="1" applyNumberFormat="1">
      <alignment readingOrder="0"/>
    </xf>
    <xf borderId="19" fillId="0" fontId="3" numFmtId="0" xfId="0" applyAlignment="1" applyBorder="1" applyFont="1">
      <alignment readingOrder="0"/>
    </xf>
    <xf borderId="9" fillId="0" fontId="4" numFmtId="164" xfId="0" applyBorder="1" applyFont="1" applyNumberFormat="1"/>
    <xf borderId="19" fillId="0" fontId="3" numFmtId="0" xfId="0" applyAlignment="1" applyBorder="1" applyFont="1">
      <alignment readingOrder="0" shrinkToFit="0" wrapText="1"/>
    </xf>
    <xf borderId="19" fillId="0" fontId="4" numFmtId="0" xfId="0" applyAlignment="1" applyBorder="1" applyFon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0" fontId="4" numFmtId="0" xfId="0" applyBorder="1" applyFont="1"/>
    <xf borderId="24" fillId="0" fontId="4" numFmtId="0" xfId="0" applyAlignment="1" applyBorder="1" applyFont="1">
      <alignment readingOrder="0"/>
    </xf>
    <xf borderId="25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26" fillId="0" fontId="4" numFmtId="164" xfId="0" applyAlignment="1" applyBorder="1" applyFont="1" applyNumberFormat="1">
      <alignment readingOrder="0"/>
    </xf>
    <xf borderId="23" fillId="0" fontId="4" numFmtId="0" xfId="0" applyAlignment="1" applyBorder="1" applyFont="1">
      <alignment readingOrder="0"/>
    </xf>
    <xf borderId="24" fillId="0" fontId="4" numFmtId="164" xfId="0" applyBorder="1" applyFont="1" applyNumberFormat="1"/>
    <xf borderId="25" fillId="0" fontId="4" numFmtId="164" xfId="0" applyBorder="1" applyFont="1" applyNumberFormat="1"/>
    <xf borderId="13" fillId="0" fontId="4" numFmtId="0" xfId="0" applyAlignment="1" applyBorder="1" applyFont="1">
      <alignment readingOrder="0"/>
    </xf>
    <xf borderId="27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10" xfId="0" applyAlignment="1" applyBorder="1" applyFont="1" applyNumberFormat="1">
      <alignment readingOrder="0"/>
    </xf>
    <xf borderId="14" fillId="0" fontId="4" numFmtId="164" xfId="0" applyBorder="1" applyFont="1" applyNumberFormat="1"/>
    <xf borderId="27" fillId="0" fontId="4" numFmtId="164" xfId="0" applyBorder="1" applyFont="1" applyNumberFormat="1"/>
    <xf borderId="15" fillId="0" fontId="4" numFmtId="0" xfId="0" applyAlignment="1" applyBorder="1" applyFont="1">
      <alignment horizontal="center" readingOrder="0"/>
    </xf>
    <xf borderId="16" fillId="0" fontId="4" numFmtId="10" xfId="0" applyAlignment="1" applyBorder="1" applyFont="1" applyNumberFormat="1">
      <alignment readingOrder="0"/>
    </xf>
    <xf borderId="16" fillId="0" fontId="4" numFmtId="164" xfId="0" applyBorder="1" applyFont="1" applyNumberFormat="1"/>
    <xf borderId="26" fillId="0" fontId="4" numFmtId="164" xfId="0" applyBorder="1" applyFont="1" applyNumberFormat="1"/>
    <xf borderId="28" fillId="0" fontId="4" numFmtId="0" xfId="0" applyAlignment="1" applyBorder="1" applyFont="1">
      <alignment readingOrder="0"/>
    </xf>
    <xf borderId="28" fillId="0" fontId="4" numFmtId="165" xfId="0" applyAlignment="1" applyBorder="1" applyFont="1" applyNumberFormat="1">
      <alignment readingOrder="0"/>
    </xf>
    <xf borderId="24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readingOrder="0"/>
    </xf>
    <xf borderId="14" fillId="0" fontId="4" numFmtId="3" xfId="0" applyAlignment="1" applyBorder="1" applyFont="1" applyNumberFormat="1">
      <alignment readingOrder="0"/>
    </xf>
    <xf borderId="27" fillId="0" fontId="4" numFmtId="165" xfId="0" applyBorder="1" applyFont="1" applyNumberFormat="1"/>
    <xf borderId="16" fillId="0" fontId="4" numFmtId="3" xfId="0" applyAlignment="1" applyBorder="1" applyFont="1" applyNumberFormat="1">
      <alignment readingOrder="0"/>
    </xf>
    <xf borderId="26" fillId="0" fontId="4" numFmtId="165" xfId="0" applyBorder="1" applyFont="1" applyNumberFormat="1"/>
    <xf borderId="14" fillId="0" fontId="4" numFmtId="9" xfId="0" applyAlignment="1" applyBorder="1" applyFont="1" applyNumberFormat="1">
      <alignment readingOrder="0"/>
    </xf>
    <xf borderId="0" fillId="0" fontId="4" numFmtId="166" xfId="0" applyAlignment="1" applyFont="1" applyNumberFormat="1">
      <alignment readingOrder="0"/>
    </xf>
    <xf borderId="19" fillId="0" fontId="3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4" fillId="0" fontId="4" numFmtId="0" xfId="0" applyBorder="1" applyFont="1"/>
    <xf borderId="14" fillId="0" fontId="4" numFmtId="164" xfId="0" applyAlignment="1" applyBorder="1" applyFont="1" applyNumberFormat="1">
      <alignment horizontal="center" readingOrder="0"/>
    </xf>
    <xf borderId="29" fillId="0" fontId="4" numFmtId="0" xfId="0" applyAlignment="1" applyBorder="1" applyFont="1">
      <alignment readingOrder="0"/>
    </xf>
    <xf borderId="30" fillId="0" fontId="2" numFmtId="0" xfId="0" applyBorder="1" applyFont="1"/>
    <xf borderId="31" fillId="0" fontId="2" numFmtId="0" xfId="0" applyBorder="1" applyFont="1"/>
    <xf borderId="0" fillId="0" fontId="3" numFmtId="0" xfId="0" applyAlignment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2" fillId="0" fontId="4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33" fillId="2" fontId="4" numFmtId="0" xfId="0" applyBorder="1" applyFill="1" applyFont="1"/>
    <xf borderId="3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9" fillId="2" fontId="4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2" fontId="4" numFmtId="0" xfId="0" applyBorder="1" applyFont="1"/>
    <xf borderId="14" fillId="0" fontId="3" numFmtId="0" xfId="0" applyAlignment="1" applyBorder="1" applyFont="1">
      <alignment readingOrder="0"/>
    </xf>
    <xf borderId="14" fillId="3" fontId="0" numFmtId="0" xfId="0" applyBorder="1" applyFill="1" applyFont="1"/>
    <xf borderId="34" fillId="0" fontId="4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10" xfId="0" applyAlignment="1" applyFont="1" applyNumberFormat="1">
      <alignment readingOrder="0"/>
    </xf>
    <xf borderId="10" fillId="0" fontId="4" numFmtId="0" xfId="0" applyAlignment="1" applyBorder="1" applyFont="1">
      <alignment readingOrder="0"/>
    </xf>
    <xf borderId="11" fillId="0" fontId="4" numFmtId="165" xfId="0" applyBorder="1" applyFont="1" applyNumberFormat="1"/>
    <xf borderId="12" fillId="0" fontId="4" numFmtId="165" xfId="0" applyBorder="1" applyFont="1" applyNumberFormat="1"/>
    <xf borderId="35" fillId="0" fontId="4" numFmtId="0" xfId="0" applyAlignment="1" applyBorder="1" applyFont="1">
      <alignment readingOrder="0"/>
    </xf>
    <xf borderId="28" fillId="0" fontId="4" numFmtId="164" xfId="0" applyAlignment="1" applyBorder="1" applyFont="1" applyNumberFormat="1">
      <alignment readingOrder="0"/>
    </xf>
    <xf borderId="3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25</xdr:row>
      <xdr:rowOff>190500</xdr:rowOff>
    </xdr:from>
    <xdr:ext cx="5200650" cy="32575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0</xdr:row>
      <xdr:rowOff>95250</xdr:rowOff>
    </xdr:from>
    <xdr:ext cx="6877050" cy="46386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13</xdr:row>
      <xdr:rowOff>190500</xdr:rowOff>
    </xdr:from>
    <xdr:ext cx="6743700" cy="38862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190500</xdr:rowOff>
    </xdr:from>
    <xdr:ext cx="5010150" cy="33432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190500</xdr:rowOff>
    </xdr:from>
    <xdr:ext cx="6886575" cy="314325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0</xdr:row>
      <xdr:rowOff>0</xdr:rowOff>
    </xdr:from>
    <xdr:ext cx="6181725" cy="5334000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142875</xdr:rowOff>
    </xdr:from>
    <xdr:ext cx="6819900" cy="32004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190500</xdr:rowOff>
    </xdr:from>
    <xdr:ext cx="6457950" cy="4524375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0</xdr:rowOff>
    </xdr:from>
    <xdr:ext cx="6410325" cy="558165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4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9" t="s">
        <v>9</v>
      </c>
    </row>
    <row r="5">
      <c r="A5" s="10">
        <v>1.0</v>
      </c>
      <c r="B5" s="11" t="s">
        <v>10</v>
      </c>
      <c r="C5" s="12">
        <v>4500.0</v>
      </c>
      <c r="D5" s="12">
        <v>5040.0</v>
      </c>
      <c r="E5" s="12">
        <v>5696.0</v>
      </c>
      <c r="F5" s="13">
        <f t="shared" ref="F5:F10" si="1">SUM(C5:E5)</f>
        <v>15236</v>
      </c>
      <c r="G5" s="13">
        <f t="shared" ref="G5:G10" si="2">MAX(C5:E5)</f>
        <v>5696</v>
      </c>
      <c r="H5" s="13">
        <f t="shared" ref="H5:H10" si="3">MIN(C5:E5)</f>
        <v>4500</v>
      </c>
      <c r="I5" s="14">
        <f t="shared" ref="I5:I10" si="4">AVERAGE(C5:E5)</f>
        <v>5078.666667</v>
      </c>
    </row>
    <row r="6">
      <c r="A6" s="15">
        <v>2.0</v>
      </c>
      <c r="B6" s="16" t="s">
        <v>11</v>
      </c>
      <c r="C6" s="17">
        <v>6250.0</v>
      </c>
      <c r="D6" s="17">
        <v>7000.0</v>
      </c>
      <c r="E6" s="17">
        <v>7910.0</v>
      </c>
      <c r="F6" s="13">
        <f t="shared" si="1"/>
        <v>21160</v>
      </c>
      <c r="G6" s="13">
        <f t="shared" si="2"/>
        <v>7910</v>
      </c>
      <c r="H6" s="13">
        <f t="shared" si="3"/>
        <v>6250</v>
      </c>
      <c r="I6" s="14">
        <f t="shared" si="4"/>
        <v>7053.333333</v>
      </c>
    </row>
    <row r="7">
      <c r="A7" s="15">
        <v>3.0</v>
      </c>
      <c r="B7" s="16" t="s">
        <v>12</v>
      </c>
      <c r="C7" s="17">
        <v>3300.0</v>
      </c>
      <c r="D7" s="17">
        <v>3696.0</v>
      </c>
      <c r="E7" s="17">
        <v>4176.0</v>
      </c>
      <c r="F7" s="13">
        <f t="shared" si="1"/>
        <v>11172</v>
      </c>
      <c r="G7" s="13">
        <f t="shared" si="2"/>
        <v>4176</v>
      </c>
      <c r="H7" s="13">
        <f t="shared" si="3"/>
        <v>3300</v>
      </c>
      <c r="I7" s="14">
        <f t="shared" si="4"/>
        <v>3724</v>
      </c>
    </row>
    <row r="8">
      <c r="A8" s="15">
        <v>4.0</v>
      </c>
      <c r="B8" s="16" t="s">
        <v>13</v>
      </c>
      <c r="C8" s="17">
        <v>8000.0</v>
      </c>
      <c r="D8" s="17">
        <v>8690.0</v>
      </c>
      <c r="E8" s="17">
        <v>10125.0</v>
      </c>
      <c r="F8" s="13">
        <f t="shared" si="1"/>
        <v>26815</v>
      </c>
      <c r="G8" s="13">
        <f t="shared" si="2"/>
        <v>10125</v>
      </c>
      <c r="H8" s="13">
        <f t="shared" si="3"/>
        <v>8000</v>
      </c>
      <c r="I8" s="14">
        <f t="shared" si="4"/>
        <v>8938.333333</v>
      </c>
    </row>
    <row r="9">
      <c r="A9" s="15">
        <v>5.0</v>
      </c>
      <c r="B9" s="16" t="s">
        <v>14</v>
      </c>
      <c r="C9" s="17">
        <v>4557.0</v>
      </c>
      <c r="D9" s="17">
        <v>5104.0</v>
      </c>
      <c r="E9" s="17">
        <v>5676.0</v>
      </c>
      <c r="F9" s="13">
        <f t="shared" si="1"/>
        <v>15337</v>
      </c>
      <c r="G9" s="13">
        <f t="shared" si="2"/>
        <v>5676</v>
      </c>
      <c r="H9" s="13">
        <f t="shared" si="3"/>
        <v>4557</v>
      </c>
      <c r="I9" s="14">
        <f t="shared" si="4"/>
        <v>5112.333333</v>
      </c>
    </row>
    <row r="10">
      <c r="A10" s="18">
        <v>6.0</v>
      </c>
      <c r="B10" s="19" t="s">
        <v>15</v>
      </c>
      <c r="C10" s="20">
        <v>3260.0</v>
      </c>
      <c r="D10" s="20">
        <v>3640.0</v>
      </c>
      <c r="E10" s="20">
        <v>4113.0</v>
      </c>
      <c r="F10" s="21">
        <f t="shared" si="1"/>
        <v>11013</v>
      </c>
      <c r="G10" s="21">
        <f t="shared" si="2"/>
        <v>4113</v>
      </c>
      <c r="H10" s="21">
        <f t="shared" si="3"/>
        <v>3260</v>
      </c>
      <c r="I10" s="22">
        <f t="shared" si="4"/>
        <v>3671</v>
      </c>
    </row>
    <row r="11">
      <c r="C11" s="23"/>
      <c r="D11" s="23"/>
      <c r="E11" s="23"/>
      <c r="F11" s="23"/>
      <c r="G11" s="23"/>
      <c r="H11" s="23"/>
      <c r="I11" s="23"/>
    </row>
    <row r="12">
      <c r="A12" s="24" t="s">
        <v>16</v>
      </c>
      <c r="B12" s="25"/>
      <c r="C12" s="26">
        <f t="shared" ref="C12:I12" si="5">SUM(C5:C10)</f>
        <v>29867</v>
      </c>
      <c r="D12" s="26">
        <f t="shared" si="5"/>
        <v>33170</v>
      </c>
      <c r="E12" s="26">
        <f t="shared" si="5"/>
        <v>37696</v>
      </c>
      <c r="F12" s="26">
        <f t="shared" si="5"/>
        <v>100733</v>
      </c>
      <c r="G12" s="26">
        <f t="shared" si="5"/>
        <v>37696</v>
      </c>
      <c r="H12" s="26">
        <f t="shared" si="5"/>
        <v>29867</v>
      </c>
      <c r="I12" s="26">
        <f t="shared" si="5"/>
        <v>33577.66667</v>
      </c>
    </row>
    <row r="13">
      <c r="C13" s="23"/>
      <c r="D13" s="23"/>
      <c r="E13" s="23"/>
      <c r="F13" s="23"/>
      <c r="G13" s="23"/>
      <c r="H13" s="23"/>
      <c r="I13" s="23"/>
    </row>
    <row r="14">
      <c r="A14" s="7" t="s">
        <v>1</v>
      </c>
      <c r="B14" s="8" t="s">
        <v>2</v>
      </c>
      <c r="C14" s="27" t="s">
        <v>3</v>
      </c>
      <c r="D14" s="27" t="s">
        <v>4</v>
      </c>
      <c r="E14" s="27" t="s">
        <v>5</v>
      </c>
      <c r="F14" s="27" t="s">
        <v>6</v>
      </c>
      <c r="G14" s="27" t="s">
        <v>7</v>
      </c>
      <c r="H14" s="27" t="s">
        <v>8</v>
      </c>
      <c r="I14" s="28" t="s">
        <v>9</v>
      </c>
    </row>
    <row r="15">
      <c r="A15" s="10">
        <v>1.0</v>
      </c>
      <c r="B15" s="11" t="s">
        <v>10</v>
      </c>
      <c r="C15" s="12">
        <v>6265.0</v>
      </c>
      <c r="D15" s="12">
        <v>6954.0</v>
      </c>
      <c r="E15" s="12">
        <v>7858.0</v>
      </c>
      <c r="F15" s="13">
        <f t="shared" ref="F15:F20" si="6">SUM(C15:E15)</f>
        <v>21077</v>
      </c>
      <c r="G15" s="13">
        <f t="shared" ref="G15:G20" si="7">MAX(C15:E15)</f>
        <v>7858</v>
      </c>
      <c r="H15" s="13">
        <f t="shared" ref="H15:H20" si="8">MIN(C15:E15)</f>
        <v>6265</v>
      </c>
      <c r="I15" s="14">
        <f t="shared" ref="I15:I20" si="9">AVERAGE(C15:E15)</f>
        <v>7025.666667</v>
      </c>
    </row>
    <row r="16">
      <c r="A16" s="15">
        <v>2.0</v>
      </c>
      <c r="B16" s="16" t="s">
        <v>11</v>
      </c>
      <c r="C16" s="17">
        <v>8701.0</v>
      </c>
      <c r="D16" s="17">
        <v>9658.0</v>
      </c>
      <c r="E16" s="17">
        <v>10197.0</v>
      </c>
      <c r="F16" s="13">
        <f t="shared" si="6"/>
        <v>28556</v>
      </c>
      <c r="G16" s="13">
        <f t="shared" si="7"/>
        <v>10197</v>
      </c>
      <c r="H16" s="13">
        <f t="shared" si="8"/>
        <v>8701</v>
      </c>
      <c r="I16" s="14">
        <f t="shared" si="9"/>
        <v>9518.666667</v>
      </c>
    </row>
    <row r="17">
      <c r="A17" s="15">
        <v>3.0</v>
      </c>
      <c r="B17" s="16" t="s">
        <v>12</v>
      </c>
      <c r="C17" s="17">
        <v>4569.0</v>
      </c>
      <c r="D17" s="17">
        <v>5099.0</v>
      </c>
      <c r="E17" s="17">
        <v>5769.0</v>
      </c>
      <c r="F17" s="13">
        <f t="shared" si="6"/>
        <v>15437</v>
      </c>
      <c r="G17" s="13">
        <f t="shared" si="7"/>
        <v>5769</v>
      </c>
      <c r="H17" s="13">
        <f t="shared" si="8"/>
        <v>4569</v>
      </c>
      <c r="I17" s="14">
        <f t="shared" si="9"/>
        <v>5145.666667</v>
      </c>
    </row>
    <row r="18">
      <c r="A18" s="15">
        <v>4.0</v>
      </c>
      <c r="B18" s="16" t="s">
        <v>13</v>
      </c>
      <c r="C18" s="17">
        <v>12341.0</v>
      </c>
      <c r="D18" s="17">
        <v>12365.0</v>
      </c>
      <c r="E18" s="17">
        <v>13969.0</v>
      </c>
      <c r="F18" s="13">
        <f t="shared" si="6"/>
        <v>38675</v>
      </c>
      <c r="G18" s="13">
        <f t="shared" si="7"/>
        <v>13969</v>
      </c>
      <c r="H18" s="13">
        <f t="shared" si="8"/>
        <v>12341</v>
      </c>
      <c r="I18" s="14">
        <f t="shared" si="9"/>
        <v>12891.66667</v>
      </c>
    </row>
    <row r="19">
      <c r="A19" s="15">
        <v>5.0</v>
      </c>
      <c r="B19" s="16" t="s">
        <v>14</v>
      </c>
      <c r="C19" s="17">
        <v>6344.0</v>
      </c>
      <c r="D19" s="17">
        <v>7042.0</v>
      </c>
      <c r="E19" s="17">
        <v>7957.0</v>
      </c>
      <c r="F19" s="13">
        <f t="shared" si="6"/>
        <v>21343</v>
      </c>
      <c r="G19" s="13">
        <f t="shared" si="7"/>
        <v>7957</v>
      </c>
      <c r="H19" s="13">
        <f t="shared" si="8"/>
        <v>6344</v>
      </c>
      <c r="I19" s="14">
        <f t="shared" si="9"/>
        <v>7114.333333</v>
      </c>
    </row>
    <row r="20">
      <c r="A20" s="18">
        <v>6.0</v>
      </c>
      <c r="B20" s="19" t="s">
        <v>15</v>
      </c>
      <c r="C20" s="20">
        <v>4525.0</v>
      </c>
      <c r="D20" s="20">
        <v>5022.0</v>
      </c>
      <c r="E20" s="20">
        <v>5671.0</v>
      </c>
      <c r="F20" s="21">
        <f t="shared" si="6"/>
        <v>15218</v>
      </c>
      <c r="G20" s="21">
        <f t="shared" si="7"/>
        <v>5671</v>
      </c>
      <c r="H20" s="21">
        <f t="shared" si="8"/>
        <v>4525</v>
      </c>
      <c r="I20" s="22">
        <f t="shared" si="9"/>
        <v>5072.666667</v>
      </c>
    </row>
    <row r="21">
      <c r="C21" s="23"/>
      <c r="D21" s="23"/>
      <c r="E21" s="23"/>
      <c r="F21" s="23"/>
      <c r="G21" s="23"/>
      <c r="H21" s="23"/>
      <c r="I21" s="23"/>
    </row>
    <row r="22">
      <c r="A22" s="29" t="s">
        <v>16</v>
      </c>
      <c r="B22" s="25"/>
      <c r="C22" s="26">
        <f t="shared" ref="C22:I22" si="10">SUM(C15:C20)</f>
        <v>42745</v>
      </c>
      <c r="D22" s="26">
        <f t="shared" si="10"/>
        <v>46140</v>
      </c>
      <c r="E22" s="26">
        <f t="shared" si="10"/>
        <v>51421</v>
      </c>
      <c r="F22" s="26">
        <f t="shared" si="10"/>
        <v>140306</v>
      </c>
      <c r="G22" s="26">
        <f t="shared" si="10"/>
        <v>51421</v>
      </c>
      <c r="H22" s="26">
        <f t="shared" si="10"/>
        <v>42745</v>
      </c>
      <c r="I22" s="30">
        <f t="shared" si="10"/>
        <v>46768.66667</v>
      </c>
    </row>
    <row r="23">
      <c r="C23" s="23"/>
      <c r="D23" s="23"/>
      <c r="E23" s="23"/>
      <c r="F23" s="23"/>
      <c r="G23" s="23"/>
      <c r="H23" s="23"/>
      <c r="I23" s="23"/>
    </row>
    <row r="24">
      <c r="A24" s="31" t="s">
        <v>17</v>
      </c>
      <c r="B24" s="25"/>
      <c r="C24" s="26">
        <f t="shared" ref="C24:I24" si="11">(C12+C22)</f>
        <v>72612</v>
      </c>
      <c r="D24" s="26">
        <f t="shared" si="11"/>
        <v>79310</v>
      </c>
      <c r="E24" s="26">
        <f t="shared" si="11"/>
        <v>89117</v>
      </c>
      <c r="F24" s="26">
        <f t="shared" si="11"/>
        <v>241039</v>
      </c>
      <c r="G24" s="26">
        <f t="shared" si="11"/>
        <v>89117</v>
      </c>
      <c r="H24" s="26">
        <f t="shared" si="11"/>
        <v>72612</v>
      </c>
      <c r="I24" s="30">
        <f t="shared" si="11"/>
        <v>80346.33333</v>
      </c>
    </row>
  </sheetData>
  <mergeCells count="4">
    <mergeCell ref="A1:I2"/>
    <mergeCell ref="A12:B12"/>
    <mergeCell ref="A22:B22"/>
    <mergeCell ref="A24:B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18</v>
      </c>
      <c r="B1" s="33"/>
      <c r="C1" s="33"/>
      <c r="D1" s="33"/>
      <c r="E1" s="33"/>
      <c r="F1" s="33"/>
      <c r="G1" s="34"/>
    </row>
    <row r="3">
      <c r="A3" s="35"/>
      <c r="B3" s="36" t="s">
        <v>19</v>
      </c>
      <c r="C3" s="36" t="s">
        <v>20</v>
      </c>
      <c r="D3" s="36" t="s">
        <v>21</v>
      </c>
      <c r="E3" s="36" t="s">
        <v>22</v>
      </c>
      <c r="F3" s="36" t="s">
        <v>23</v>
      </c>
      <c r="G3" s="37" t="s">
        <v>24</v>
      </c>
    </row>
    <row r="4">
      <c r="A4" s="38" t="s">
        <v>25</v>
      </c>
      <c r="B4" s="20">
        <v>500.0</v>
      </c>
      <c r="C4" s="20">
        <v>750.0</v>
      </c>
      <c r="D4" s="20">
        <v>800.0</v>
      </c>
      <c r="E4" s="20">
        <v>700.0</v>
      </c>
      <c r="F4" s="20">
        <v>654.0</v>
      </c>
      <c r="G4" s="39">
        <v>700.0</v>
      </c>
    </row>
    <row r="5">
      <c r="B5" s="23"/>
      <c r="C5" s="23"/>
      <c r="D5" s="23"/>
      <c r="E5" s="23"/>
      <c r="F5" s="23"/>
      <c r="G5" s="23"/>
    </row>
    <row r="6">
      <c r="A6" s="40" t="s">
        <v>26</v>
      </c>
      <c r="B6" s="41"/>
      <c r="C6" s="41"/>
      <c r="D6" s="41"/>
      <c r="E6" s="41"/>
      <c r="F6" s="41"/>
      <c r="G6" s="42"/>
    </row>
    <row r="7">
      <c r="A7" s="43" t="s">
        <v>27</v>
      </c>
      <c r="B7" s="17">
        <v>10.0</v>
      </c>
      <c r="C7" s="17">
        <v>15.0</v>
      </c>
      <c r="D7" s="17">
        <v>15.0</v>
      </c>
      <c r="E7" s="17">
        <v>12.0</v>
      </c>
      <c r="F7" s="17">
        <v>12.0</v>
      </c>
      <c r="G7" s="44">
        <v>11.0</v>
      </c>
    </row>
    <row r="8">
      <c r="A8" s="43" t="s">
        <v>28</v>
      </c>
      <c r="B8" s="17">
        <v>50.0</v>
      </c>
      <c r="C8" s="17">
        <v>60.0</v>
      </c>
      <c r="D8" s="17">
        <v>54.0</v>
      </c>
      <c r="E8" s="17">
        <v>55.0</v>
      </c>
      <c r="F8" s="17">
        <v>54.0</v>
      </c>
      <c r="G8" s="44">
        <v>56.0</v>
      </c>
    </row>
    <row r="9">
      <c r="A9" s="43" t="s">
        <v>29</v>
      </c>
      <c r="B9" s="17">
        <v>300.0</v>
      </c>
      <c r="C9" s="17">
        <v>250.0</v>
      </c>
      <c r="D9" s="17">
        <v>300.0</v>
      </c>
      <c r="E9" s="17">
        <v>300.0</v>
      </c>
      <c r="F9" s="17">
        <v>200.0</v>
      </c>
      <c r="G9" s="44">
        <v>200.0</v>
      </c>
    </row>
    <row r="10">
      <c r="A10" s="43" t="s">
        <v>30</v>
      </c>
      <c r="B10" s="17">
        <v>40.0</v>
      </c>
      <c r="C10" s="17">
        <v>40.0</v>
      </c>
      <c r="D10" s="17">
        <v>40.0</v>
      </c>
      <c r="E10" s="17">
        <v>40.0</v>
      </c>
      <c r="F10" s="17">
        <v>40.0</v>
      </c>
      <c r="G10" s="44">
        <v>40.0</v>
      </c>
    </row>
    <row r="11">
      <c r="A11" s="43" t="s">
        <v>31</v>
      </c>
      <c r="B11" s="17">
        <v>10.0</v>
      </c>
      <c r="C11" s="17">
        <v>15.0</v>
      </c>
      <c r="D11" s="17">
        <v>14.0</v>
      </c>
      <c r="E11" s="17">
        <v>15.0</v>
      </c>
      <c r="F11" s="17">
        <v>20.0</v>
      </c>
      <c r="G11" s="44">
        <v>31.0</v>
      </c>
    </row>
    <row r="12">
      <c r="A12" s="43" t="s">
        <v>32</v>
      </c>
      <c r="B12" s="17">
        <v>120.0</v>
      </c>
      <c r="C12" s="17">
        <v>150.0</v>
      </c>
      <c r="D12" s="17">
        <v>130.0</v>
      </c>
      <c r="E12" s="17">
        <v>200.0</v>
      </c>
      <c r="F12" s="17">
        <v>150.0</v>
      </c>
      <c r="G12" s="44">
        <v>190.0</v>
      </c>
    </row>
    <row r="13">
      <c r="A13" s="43" t="s">
        <v>33</v>
      </c>
      <c r="B13" s="17">
        <v>50.0</v>
      </c>
      <c r="C13" s="17">
        <v>60.0</v>
      </c>
      <c r="D13" s="17">
        <v>65.0</v>
      </c>
      <c r="E13" s="17">
        <v>70.0</v>
      </c>
      <c r="F13" s="17">
        <v>65.0</v>
      </c>
      <c r="G13" s="44">
        <v>85.0</v>
      </c>
    </row>
    <row r="14">
      <c r="A14" s="38" t="s">
        <v>34</v>
      </c>
      <c r="B14" s="20">
        <v>145.0</v>
      </c>
      <c r="C14" s="20">
        <v>145.0</v>
      </c>
      <c r="D14" s="20">
        <v>145.0</v>
      </c>
      <c r="E14" s="20">
        <v>145.0</v>
      </c>
      <c r="F14" s="20">
        <v>100.0</v>
      </c>
      <c r="G14" s="39">
        <v>145.0</v>
      </c>
    </row>
    <row r="16">
      <c r="A16" s="45" t="s">
        <v>35</v>
      </c>
      <c r="B16" s="26">
        <f t="shared" ref="B16:G16" si="1">SUM(B7:B14)</f>
        <v>725</v>
      </c>
      <c r="C16" s="26">
        <f t="shared" si="1"/>
        <v>735</v>
      </c>
      <c r="D16" s="26">
        <f t="shared" si="1"/>
        <v>763</v>
      </c>
      <c r="E16" s="26">
        <f t="shared" si="1"/>
        <v>837</v>
      </c>
      <c r="F16" s="26">
        <f t="shared" si="1"/>
        <v>641</v>
      </c>
      <c r="G16" s="30">
        <f t="shared" si="1"/>
        <v>758</v>
      </c>
    </row>
    <row r="18">
      <c r="A18" s="46" t="s">
        <v>36</v>
      </c>
      <c r="B18" s="26">
        <f t="shared" ref="B18:G18" si="2">B4-B16</f>
        <v>-225</v>
      </c>
      <c r="C18" s="26">
        <f t="shared" si="2"/>
        <v>15</v>
      </c>
      <c r="D18" s="26">
        <f t="shared" si="2"/>
        <v>37</v>
      </c>
      <c r="E18" s="26">
        <f t="shared" si="2"/>
        <v>-137</v>
      </c>
      <c r="F18" s="26">
        <f t="shared" si="2"/>
        <v>13</v>
      </c>
      <c r="G18" s="30">
        <f t="shared" si="2"/>
        <v>-58</v>
      </c>
    </row>
    <row r="26">
      <c r="I26" s="47" t="s">
        <v>37</v>
      </c>
      <c r="J26" s="47" t="s">
        <v>38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</cols>
  <sheetData>
    <row r="1">
      <c r="A1" s="48" t="s">
        <v>39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4">
      <c r="A4" s="49" t="s">
        <v>40</v>
      </c>
      <c r="B4" s="36" t="s">
        <v>41</v>
      </c>
      <c r="C4" s="36" t="s">
        <v>42</v>
      </c>
      <c r="D4" s="36" t="s">
        <v>43</v>
      </c>
      <c r="E4" s="36" t="s">
        <v>44</v>
      </c>
      <c r="F4" s="36" t="s">
        <v>45</v>
      </c>
      <c r="G4" s="36" t="s">
        <v>46</v>
      </c>
      <c r="H4" s="37" t="s">
        <v>47</v>
      </c>
    </row>
    <row r="5">
      <c r="A5" s="50">
        <v>1.0</v>
      </c>
      <c r="B5" s="16" t="s">
        <v>48</v>
      </c>
      <c r="C5" s="17">
        <v>853.0</v>
      </c>
      <c r="D5" s="51">
        <v>0.1</v>
      </c>
      <c r="E5" s="51">
        <v>0.09</v>
      </c>
      <c r="F5" s="52">
        <f t="shared" ref="F5:F12" si="1">C5*D5</f>
        <v>85.3</v>
      </c>
      <c r="G5" s="52">
        <f t="shared" ref="G5:G12" si="2">C5*E5</f>
        <v>76.77</v>
      </c>
      <c r="H5" s="53">
        <f t="shared" ref="H5:H12" si="3">SUM(C5-F5+G5)</f>
        <v>844.47</v>
      </c>
    </row>
    <row r="6">
      <c r="A6" s="50">
        <v>2.0</v>
      </c>
      <c r="B6" s="16" t="s">
        <v>49</v>
      </c>
      <c r="C6" s="17">
        <v>951.0</v>
      </c>
      <c r="D6" s="51">
        <v>0.0999</v>
      </c>
      <c r="E6" s="51">
        <v>0.08</v>
      </c>
      <c r="F6" s="52">
        <f t="shared" si="1"/>
        <v>95.0049</v>
      </c>
      <c r="G6" s="52">
        <f t="shared" si="2"/>
        <v>76.08</v>
      </c>
      <c r="H6" s="53">
        <f t="shared" si="3"/>
        <v>932.0751</v>
      </c>
    </row>
    <row r="7">
      <c r="A7" s="50">
        <v>3.0</v>
      </c>
      <c r="B7" s="16" t="s">
        <v>50</v>
      </c>
      <c r="C7" s="17">
        <v>456.0</v>
      </c>
      <c r="D7" s="51">
        <v>0.0864</v>
      </c>
      <c r="E7" s="51">
        <v>0.06</v>
      </c>
      <c r="F7" s="52">
        <f t="shared" si="1"/>
        <v>39.3984</v>
      </c>
      <c r="G7" s="52">
        <f t="shared" si="2"/>
        <v>27.36</v>
      </c>
      <c r="H7" s="53">
        <f t="shared" si="3"/>
        <v>443.9616</v>
      </c>
    </row>
    <row r="8">
      <c r="A8" s="50">
        <v>4.0</v>
      </c>
      <c r="B8" s="16" t="s">
        <v>51</v>
      </c>
      <c r="C8" s="17">
        <v>500.0</v>
      </c>
      <c r="D8" s="51">
        <v>0.085</v>
      </c>
      <c r="E8" s="51">
        <v>0.06</v>
      </c>
      <c r="F8" s="52">
        <f t="shared" si="1"/>
        <v>42.5</v>
      </c>
      <c r="G8" s="52">
        <f t="shared" si="2"/>
        <v>30</v>
      </c>
      <c r="H8" s="53">
        <f t="shared" si="3"/>
        <v>487.5</v>
      </c>
    </row>
    <row r="9">
      <c r="A9" s="50">
        <v>5.0</v>
      </c>
      <c r="B9" s="16" t="s">
        <v>52</v>
      </c>
      <c r="C9" s="17">
        <v>850.0</v>
      </c>
      <c r="D9" s="51">
        <v>0.0899</v>
      </c>
      <c r="E9" s="51">
        <v>0.07</v>
      </c>
      <c r="F9" s="52">
        <f t="shared" si="1"/>
        <v>76.415</v>
      </c>
      <c r="G9" s="52">
        <f t="shared" si="2"/>
        <v>59.5</v>
      </c>
      <c r="H9" s="53">
        <f t="shared" si="3"/>
        <v>833.085</v>
      </c>
    </row>
    <row r="10">
      <c r="A10" s="50">
        <v>6.0</v>
      </c>
      <c r="B10" s="16" t="s">
        <v>53</v>
      </c>
      <c r="C10" s="17">
        <v>459.0</v>
      </c>
      <c r="D10" s="51">
        <v>0.0625</v>
      </c>
      <c r="E10" s="51">
        <v>0.05</v>
      </c>
      <c r="F10" s="52">
        <f t="shared" si="1"/>
        <v>28.6875</v>
      </c>
      <c r="G10" s="52">
        <f t="shared" si="2"/>
        <v>22.95</v>
      </c>
      <c r="H10" s="53">
        <f t="shared" si="3"/>
        <v>453.2625</v>
      </c>
    </row>
    <row r="11">
      <c r="A11" s="50">
        <v>7.0</v>
      </c>
      <c r="B11" s="16" t="s">
        <v>54</v>
      </c>
      <c r="C11" s="17">
        <v>478.0</v>
      </c>
      <c r="D11" s="51">
        <v>0.0712</v>
      </c>
      <c r="E11" s="51">
        <v>0.05</v>
      </c>
      <c r="F11" s="52">
        <f t="shared" si="1"/>
        <v>34.0336</v>
      </c>
      <c r="G11" s="52">
        <f t="shared" si="2"/>
        <v>23.9</v>
      </c>
      <c r="H11" s="53">
        <f t="shared" si="3"/>
        <v>467.8664</v>
      </c>
    </row>
    <row r="12">
      <c r="A12" s="54">
        <v>8.0</v>
      </c>
      <c r="B12" s="19" t="s">
        <v>55</v>
      </c>
      <c r="C12" s="20">
        <v>658.0</v>
      </c>
      <c r="D12" s="55">
        <v>0.0599</v>
      </c>
      <c r="E12" s="55">
        <v>0.04</v>
      </c>
      <c r="F12" s="56">
        <f t="shared" si="1"/>
        <v>39.4142</v>
      </c>
      <c r="G12" s="56">
        <f t="shared" si="2"/>
        <v>26.32</v>
      </c>
      <c r="H12" s="57">
        <f t="shared" si="3"/>
        <v>644.9058</v>
      </c>
    </row>
    <row r="35">
      <c r="A35" s="47" t="s">
        <v>56</v>
      </c>
    </row>
    <row r="36">
      <c r="A36" s="47" t="s">
        <v>57</v>
      </c>
    </row>
  </sheetData>
  <mergeCells count="1">
    <mergeCell ref="A1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58</v>
      </c>
      <c r="B1" s="59">
        <v>2.94</v>
      </c>
    </row>
    <row r="2">
      <c r="A2" s="32" t="s">
        <v>59</v>
      </c>
      <c r="B2" s="33"/>
      <c r="C2" s="33"/>
      <c r="D2" s="33"/>
      <c r="E2" s="34"/>
    </row>
    <row r="3">
      <c r="A3" s="49" t="s">
        <v>60</v>
      </c>
      <c r="B3" s="60" t="s">
        <v>61</v>
      </c>
      <c r="C3" s="60" t="s">
        <v>62</v>
      </c>
      <c r="D3" s="60" t="s">
        <v>63</v>
      </c>
      <c r="E3" s="61" t="s">
        <v>64</v>
      </c>
    </row>
    <row r="4">
      <c r="A4" s="43" t="s">
        <v>65</v>
      </c>
      <c r="B4" s="62">
        <v>500.0</v>
      </c>
      <c r="C4" s="17">
        <v>0.15</v>
      </c>
      <c r="D4" s="52">
        <f t="shared" ref="D4:D10" si="1">B4*C4</f>
        <v>75</v>
      </c>
      <c r="E4" s="63">
        <f t="shared" ref="E4:E10" si="2">D4*$B$1</f>
        <v>220.5</v>
      </c>
    </row>
    <row r="5">
      <c r="A5" s="43" t="s">
        <v>66</v>
      </c>
      <c r="B5" s="62">
        <v>750.0</v>
      </c>
      <c r="C5" s="17">
        <v>0.15</v>
      </c>
      <c r="D5" s="52">
        <f t="shared" si="1"/>
        <v>112.5</v>
      </c>
      <c r="E5" s="63">
        <f t="shared" si="2"/>
        <v>330.75</v>
      </c>
    </row>
    <row r="6">
      <c r="A6" s="43" t="s">
        <v>67</v>
      </c>
      <c r="B6" s="62">
        <v>250.0</v>
      </c>
      <c r="C6" s="17">
        <v>10.0</v>
      </c>
      <c r="D6" s="52">
        <f t="shared" si="1"/>
        <v>2500</v>
      </c>
      <c r="E6" s="63">
        <f t="shared" si="2"/>
        <v>7350</v>
      </c>
    </row>
    <row r="7">
      <c r="A7" s="43" t="s">
        <v>68</v>
      </c>
      <c r="B7" s="62">
        <v>310.0</v>
      </c>
      <c r="C7" s="17">
        <v>0.5</v>
      </c>
      <c r="D7" s="52">
        <f t="shared" si="1"/>
        <v>155</v>
      </c>
      <c r="E7" s="63">
        <f t="shared" si="2"/>
        <v>455.7</v>
      </c>
    </row>
    <row r="8">
      <c r="A8" s="43" t="s">
        <v>69</v>
      </c>
      <c r="B8" s="62">
        <v>500.0</v>
      </c>
      <c r="C8" s="17">
        <v>0.1</v>
      </c>
      <c r="D8" s="52">
        <f t="shared" si="1"/>
        <v>50</v>
      </c>
      <c r="E8" s="63">
        <f t="shared" si="2"/>
        <v>147</v>
      </c>
    </row>
    <row r="9">
      <c r="A9" s="43" t="s">
        <v>70</v>
      </c>
      <c r="B9" s="62">
        <v>1500.0</v>
      </c>
      <c r="C9" s="17">
        <v>2.5</v>
      </c>
      <c r="D9" s="52">
        <f t="shared" si="1"/>
        <v>3750</v>
      </c>
      <c r="E9" s="63">
        <f t="shared" si="2"/>
        <v>11025</v>
      </c>
    </row>
    <row r="10">
      <c r="A10" s="38" t="s">
        <v>71</v>
      </c>
      <c r="B10" s="64">
        <v>190.0</v>
      </c>
      <c r="C10" s="20">
        <v>6.0</v>
      </c>
      <c r="D10" s="56">
        <f t="shared" si="1"/>
        <v>1140</v>
      </c>
      <c r="E10" s="65">
        <f t="shared" si="2"/>
        <v>3351.6</v>
      </c>
    </row>
  </sheetData>
  <mergeCells count="1">
    <mergeCell ref="A2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6" t="s">
        <v>72</v>
      </c>
      <c r="B1" s="16" t="s">
        <v>73</v>
      </c>
      <c r="C1" s="16" t="s">
        <v>74</v>
      </c>
      <c r="D1" s="16" t="s">
        <v>75</v>
      </c>
      <c r="G1" s="16" t="s">
        <v>76</v>
      </c>
      <c r="H1" s="66">
        <v>0.4</v>
      </c>
    </row>
    <row r="2">
      <c r="A2" s="16" t="s">
        <v>77</v>
      </c>
      <c r="B2" s="17">
        <v>900.0</v>
      </c>
      <c r="C2" s="52">
        <f t="shared" ref="C2:C9" si="1">IF(B2&lt;=1000,B2*40%,B2*30%)</f>
        <v>360</v>
      </c>
      <c r="D2" s="52">
        <f t="shared" ref="D2:D9" si="2">B2+C2</f>
        <v>1260</v>
      </c>
      <c r="G2" s="16" t="s">
        <v>78</v>
      </c>
      <c r="H2" s="66">
        <v>0.3</v>
      </c>
    </row>
    <row r="3">
      <c r="A3" s="16" t="s">
        <v>79</v>
      </c>
      <c r="B3" s="17">
        <v>1200.0</v>
      </c>
      <c r="C3" s="52">
        <f t="shared" si="1"/>
        <v>360</v>
      </c>
      <c r="D3" s="52">
        <f t="shared" si="2"/>
        <v>1560</v>
      </c>
    </row>
    <row r="4">
      <c r="A4" s="16" t="s">
        <v>80</v>
      </c>
      <c r="B4" s="17">
        <v>1500.0</v>
      </c>
      <c r="C4" s="52">
        <f t="shared" si="1"/>
        <v>450</v>
      </c>
      <c r="D4" s="52">
        <f t="shared" si="2"/>
        <v>1950</v>
      </c>
    </row>
    <row r="5">
      <c r="A5" s="16" t="s">
        <v>81</v>
      </c>
      <c r="B5" s="17">
        <v>2000.0</v>
      </c>
      <c r="C5" s="52">
        <f t="shared" si="1"/>
        <v>600</v>
      </c>
      <c r="D5" s="52">
        <f t="shared" si="2"/>
        <v>2600</v>
      </c>
    </row>
    <row r="6">
      <c r="A6" s="16" t="s">
        <v>82</v>
      </c>
      <c r="B6" s="17">
        <v>1400.0</v>
      </c>
      <c r="C6" s="52">
        <f t="shared" si="1"/>
        <v>420</v>
      </c>
      <c r="D6" s="52">
        <f t="shared" si="2"/>
        <v>1820</v>
      </c>
    </row>
    <row r="7">
      <c r="A7" s="16" t="s">
        <v>83</v>
      </c>
      <c r="B7" s="17">
        <v>990.0</v>
      </c>
      <c r="C7" s="52">
        <f t="shared" si="1"/>
        <v>396</v>
      </c>
      <c r="D7" s="52">
        <f t="shared" si="2"/>
        <v>1386</v>
      </c>
    </row>
    <row r="8">
      <c r="A8" s="16" t="s">
        <v>84</v>
      </c>
      <c r="B8" s="17">
        <v>854.0</v>
      </c>
      <c r="C8" s="52">
        <f t="shared" si="1"/>
        <v>341.6</v>
      </c>
      <c r="D8" s="52">
        <f t="shared" si="2"/>
        <v>1195.6</v>
      </c>
    </row>
    <row r="9">
      <c r="A9" s="16" t="s">
        <v>85</v>
      </c>
      <c r="B9" s="17">
        <v>1100.0</v>
      </c>
      <c r="C9" s="52">
        <f t="shared" si="1"/>
        <v>330</v>
      </c>
      <c r="D9" s="52">
        <f t="shared" si="2"/>
        <v>1430</v>
      </c>
    </row>
    <row r="29">
      <c r="A29" s="67">
        <v>0.07222222222222222</v>
      </c>
    </row>
    <row r="30">
      <c r="A30" s="67">
        <v>0.07569444444444444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6" max="6" width="13.88"/>
  </cols>
  <sheetData>
    <row r="1">
      <c r="A1" s="68" t="s">
        <v>86</v>
      </c>
      <c r="B1" s="33"/>
      <c r="C1" s="33"/>
      <c r="D1" s="33"/>
      <c r="E1" s="33"/>
      <c r="F1" s="34"/>
    </row>
    <row r="3">
      <c r="A3" s="69" t="s">
        <v>87</v>
      </c>
      <c r="B3" s="69" t="s">
        <v>88</v>
      </c>
      <c r="C3" s="69" t="s">
        <v>89</v>
      </c>
      <c r="D3" s="69" t="s">
        <v>90</v>
      </c>
      <c r="E3" s="69" t="s">
        <v>91</v>
      </c>
      <c r="F3" s="69" t="s">
        <v>92</v>
      </c>
    </row>
    <row r="4">
      <c r="A4" s="70"/>
      <c r="B4" s="17">
        <v>140000.0</v>
      </c>
      <c r="C4" s="17">
        <v>165000.0</v>
      </c>
      <c r="D4" s="17">
        <v>208000.0</v>
      </c>
      <c r="E4" s="17">
        <v>280000.0</v>
      </c>
      <c r="F4" s="52">
        <f>SUM(B4:E4)</f>
        <v>793000</v>
      </c>
    </row>
    <row r="5">
      <c r="B5" s="23"/>
      <c r="C5" s="23"/>
      <c r="D5" s="23"/>
      <c r="E5" s="23"/>
    </row>
    <row r="6">
      <c r="A6" s="16" t="s">
        <v>93</v>
      </c>
      <c r="B6" s="71" t="s">
        <v>88</v>
      </c>
      <c r="C6" s="71" t="s">
        <v>89</v>
      </c>
      <c r="D6" s="71" t="s">
        <v>90</v>
      </c>
      <c r="E6" s="71" t="s">
        <v>91</v>
      </c>
      <c r="F6" s="69" t="s">
        <v>92</v>
      </c>
    </row>
    <row r="7">
      <c r="A7" s="16" t="s">
        <v>94</v>
      </c>
      <c r="B7" s="17">
        <v>20000.0</v>
      </c>
      <c r="C7" s="17">
        <v>26000.0</v>
      </c>
      <c r="D7" s="17">
        <v>33800.0</v>
      </c>
      <c r="E7" s="17">
        <v>43940.0</v>
      </c>
      <c r="F7" s="52">
        <f t="shared" ref="F7:F12" si="1">SUM(B7:E7)</f>
        <v>123740</v>
      </c>
    </row>
    <row r="8">
      <c r="A8" s="16" t="s">
        <v>95</v>
      </c>
      <c r="B8" s="17">
        <v>20000.0</v>
      </c>
      <c r="C8" s="17">
        <v>15600.0</v>
      </c>
      <c r="D8" s="17">
        <v>20280.0</v>
      </c>
      <c r="E8" s="17">
        <v>26364.0</v>
      </c>
      <c r="F8" s="52">
        <f t="shared" si="1"/>
        <v>82244</v>
      </c>
    </row>
    <row r="9">
      <c r="A9" s="16" t="s">
        <v>96</v>
      </c>
      <c r="B9" s="17">
        <v>12000.0</v>
      </c>
      <c r="C9" s="17">
        <v>20930.0</v>
      </c>
      <c r="D9" s="17">
        <v>27209.0</v>
      </c>
      <c r="E9" s="17">
        <v>35371.0</v>
      </c>
      <c r="F9" s="52">
        <f t="shared" si="1"/>
        <v>95510</v>
      </c>
    </row>
    <row r="10">
      <c r="A10" s="16" t="s">
        <v>97</v>
      </c>
      <c r="B10" s="17">
        <v>16100.0</v>
      </c>
      <c r="C10" s="17">
        <v>28870.0</v>
      </c>
      <c r="D10" s="17">
        <v>33631.0</v>
      </c>
      <c r="E10" s="17">
        <v>43720.0</v>
      </c>
      <c r="F10" s="52">
        <f t="shared" si="1"/>
        <v>122321</v>
      </c>
    </row>
    <row r="11">
      <c r="A11" s="16" t="s">
        <v>98</v>
      </c>
      <c r="B11" s="17">
        <v>19900.0</v>
      </c>
      <c r="C11" s="17">
        <v>39000.0</v>
      </c>
      <c r="D11" s="17">
        <v>50700.0</v>
      </c>
      <c r="E11" s="17">
        <v>65910.0</v>
      </c>
      <c r="F11" s="52">
        <f t="shared" si="1"/>
        <v>175510</v>
      </c>
    </row>
    <row r="12">
      <c r="A12" s="16" t="s">
        <v>99</v>
      </c>
      <c r="B12" s="17">
        <v>25000.0</v>
      </c>
      <c r="C12" s="17">
        <v>32500.0</v>
      </c>
      <c r="D12" s="17">
        <v>42250.0</v>
      </c>
      <c r="E12" s="17">
        <v>54925.0</v>
      </c>
      <c r="F12" s="52">
        <f t="shared" si="1"/>
        <v>154675</v>
      </c>
    </row>
    <row r="14">
      <c r="A14" s="16" t="s">
        <v>100</v>
      </c>
      <c r="B14" s="52">
        <f t="shared" ref="B14:F14" si="2">SUM(B7:B12)</f>
        <v>113000</v>
      </c>
      <c r="C14" s="52">
        <f t="shared" si="2"/>
        <v>162900</v>
      </c>
      <c r="D14" s="52">
        <f t="shared" si="2"/>
        <v>207870</v>
      </c>
      <c r="E14" s="52">
        <f t="shared" si="2"/>
        <v>270230</v>
      </c>
      <c r="F14" s="52">
        <f t="shared" si="2"/>
        <v>754000</v>
      </c>
    </row>
    <row r="15">
      <c r="A15" s="16" t="s">
        <v>101</v>
      </c>
      <c r="B15" s="52">
        <f t="shared" ref="B15:F15" si="3">SUM(B4-B14)</f>
        <v>27000</v>
      </c>
      <c r="C15" s="52">
        <f t="shared" si="3"/>
        <v>2100</v>
      </c>
      <c r="D15" s="52">
        <f t="shared" si="3"/>
        <v>130</v>
      </c>
      <c r="E15" s="52">
        <f t="shared" si="3"/>
        <v>9770</v>
      </c>
      <c r="F15" s="52">
        <f t="shared" si="3"/>
        <v>39000</v>
      </c>
    </row>
    <row r="16">
      <c r="A16" s="16" t="s">
        <v>102</v>
      </c>
      <c r="B16" s="70" t="str">
        <f t="shared" ref="B16:F16" si="4">IFERROR((IFS(B15&lt;1000,"Prejuízo Total",1000&gt;B15&lt;5000,"Lucro Médio",B15&gt;5000,"Lucro Total")),"Lucro Médio")</f>
        <v>Lucro Total</v>
      </c>
      <c r="C16" s="70" t="str">
        <f t="shared" si="4"/>
        <v>Lucro Médio</v>
      </c>
      <c r="D16" s="70" t="str">
        <f t="shared" si="4"/>
        <v>Prejuízo Total</v>
      </c>
      <c r="E16" s="70" t="str">
        <f t="shared" si="4"/>
        <v>Lucro Total</v>
      </c>
      <c r="F16" s="70" t="str">
        <f t="shared" si="4"/>
        <v>Lucro Total</v>
      </c>
    </row>
    <row r="17">
      <c r="C17" s="72" t="s">
        <v>103</v>
      </c>
      <c r="D17" s="73"/>
      <c r="E17" s="74"/>
      <c r="F17" s="52">
        <f>SUM(B14:F14)</f>
        <v>1508000</v>
      </c>
    </row>
  </sheetData>
  <mergeCells count="2">
    <mergeCell ref="A1:F1"/>
    <mergeCell ref="C17:E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5" t="s">
        <v>104</v>
      </c>
      <c r="F1" s="75" t="s">
        <v>105</v>
      </c>
    </row>
    <row r="2">
      <c r="A2" s="24" t="s">
        <v>2</v>
      </c>
      <c r="B2" s="76" t="s">
        <v>3</v>
      </c>
      <c r="C2" s="76" t="s">
        <v>4</v>
      </c>
      <c r="D2" s="77" t="s">
        <v>106</v>
      </c>
      <c r="F2" s="78" t="s">
        <v>107</v>
      </c>
      <c r="G2" s="2"/>
      <c r="H2" s="79">
        <v>20.0</v>
      </c>
    </row>
    <row r="3">
      <c r="A3" s="80" t="s">
        <v>108</v>
      </c>
      <c r="B3" s="81">
        <v>4665.0</v>
      </c>
      <c r="C3" s="81">
        <v>4654.0</v>
      </c>
      <c r="D3" s="82" t="str">
        <f t="shared" ref="D3:D8" si="1">IFERROR((IFS(C3&gt;B3,"Maior",C3&lt;B3,"Menor")),"Igual")</f>
        <v>Menor</v>
      </c>
      <c r="F3" s="80" t="s">
        <v>109</v>
      </c>
      <c r="H3" s="83">
        <v>18.0</v>
      </c>
    </row>
    <row r="4">
      <c r="A4" s="80" t="s">
        <v>110</v>
      </c>
      <c r="B4" s="81">
        <v>16574.0</v>
      </c>
      <c r="C4" s="81">
        <v>24348.0</v>
      </c>
      <c r="D4" s="82" t="str">
        <f t="shared" si="1"/>
        <v>Maior</v>
      </c>
      <c r="F4" s="84" t="s">
        <v>111</v>
      </c>
      <c r="G4" s="5"/>
      <c r="H4" s="85">
        <v>24.0</v>
      </c>
    </row>
    <row r="5">
      <c r="A5" s="80" t="s">
        <v>112</v>
      </c>
      <c r="B5" s="81">
        <v>1654.0</v>
      </c>
      <c r="C5" s="81">
        <v>6468.0</v>
      </c>
      <c r="D5" s="82" t="str">
        <f t="shared" si="1"/>
        <v>Maior</v>
      </c>
    </row>
    <row r="6">
      <c r="A6" s="80" t="s">
        <v>113</v>
      </c>
      <c r="B6" s="81">
        <v>654.0</v>
      </c>
      <c r="C6" s="81">
        <v>654.0</v>
      </c>
      <c r="D6" s="82" t="str">
        <f t="shared" si="1"/>
        <v>Igual</v>
      </c>
      <c r="F6" s="47" t="s">
        <v>114</v>
      </c>
      <c r="G6" s="86" t="str">
        <f>IFERROR((IFS(H2&lt;H3,"Fora",H2&gt;H4,"Fora")),"Dentro")</f>
        <v>Dentro</v>
      </c>
      <c r="H6" s="34"/>
    </row>
    <row r="7">
      <c r="A7" s="80" t="s">
        <v>115</v>
      </c>
      <c r="B7" s="81">
        <v>413.0</v>
      </c>
      <c r="C7" s="81">
        <v>434.0</v>
      </c>
      <c r="D7" s="82" t="str">
        <f t="shared" si="1"/>
        <v>Maior</v>
      </c>
    </row>
    <row r="8">
      <c r="A8" s="84" t="s">
        <v>116</v>
      </c>
      <c r="B8" s="87">
        <v>65765.0</v>
      </c>
      <c r="C8" s="87">
        <v>54646.0</v>
      </c>
      <c r="D8" s="88" t="str">
        <f t="shared" si="1"/>
        <v>Menor</v>
      </c>
    </row>
  </sheetData>
  <mergeCells count="4">
    <mergeCell ref="F2:G2"/>
    <mergeCell ref="F3:G3"/>
    <mergeCell ref="F4:G4"/>
    <mergeCell ref="G6:H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25"/>
    <col customWidth="1" min="3" max="3" width="15.5"/>
    <col customWidth="1" min="4" max="4" width="14.25"/>
  </cols>
  <sheetData>
    <row r="1">
      <c r="A1" s="89" t="s">
        <v>72</v>
      </c>
      <c r="B1" s="89" t="s">
        <v>117</v>
      </c>
      <c r="C1" s="89" t="s">
        <v>118</v>
      </c>
      <c r="D1" s="89" t="s">
        <v>119</v>
      </c>
      <c r="E1" s="89" t="s">
        <v>120</v>
      </c>
    </row>
    <row r="2">
      <c r="A2" s="16" t="s">
        <v>121</v>
      </c>
      <c r="B2" s="16" t="s">
        <v>122</v>
      </c>
      <c r="C2" s="16" t="s">
        <v>123</v>
      </c>
      <c r="D2" s="16" t="s">
        <v>124</v>
      </c>
      <c r="E2" s="16" t="s">
        <v>125</v>
      </c>
    </row>
    <row r="3">
      <c r="A3" s="16" t="s">
        <v>48</v>
      </c>
      <c r="B3" s="16" t="s">
        <v>126</v>
      </c>
      <c r="C3" s="16" t="s">
        <v>127</v>
      </c>
      <c r="D3" s="16" t="s">
        <v>128</v>
      </c>
      <c r="E3" s="16" t="s">
        <v>125</v>
      </c>
    </row>
    <row r="4">
      <c r="A4" s="16" t="s">
        <v>129</v>
      </c>
      <c r="B4" s="16" t="s">
        <v>130</v>
      </c>
      <c r="C4" s="16" t="s">
        <v>123</v>
      </c>
      <c r="D4" s="16" t="s">
        <v>131</v>
      </c>
      <c r="E4" s="16" t="s">
        <v>132</v>
      </c>
    </row>
    <row r="5">
      <c r="A5" s="16" t="s">
        <v>133</v>
      </c>
      <c r="B5" s="16" t="s">
        <v>134</v>
      </c>
      <c r="C5" s="16" t="s">
        <v>135</v>
      </c>
      <c r="D5" s="16" t="s">
        <v>136</v>
      </c>
      <c r="E5" s="16" t="s">
        <v>125</v>
      </c>
    </row>
    <row r="6">
      <c r="A6" s="16" t="s">
        <v>51</v>
      </c>
      <c r="B6" s="16" t="s">
        <v>137</v>
      </c>
      <c r="C6" s="16" t="s">
        <v>138</v>
      </c>
      <c r="D6" s="16" t="s">
        <v>139</v>
      </c>
      <c r="E6" s="16" t="s">
        <v>125</v>
      </c>
    </row>
    <row r="7">
      <c r="A7" s="16" t="s">
        <v>50</v>
      </c>
      <c r="B7" s="16" t="s">
        <v>140</v>
      </c>
      <c r="C7" s="16" t="s">
        <v>123</v>
      </c>
      <c r="D7" s="16" t="s">
        <v>141</v>
      </c>
      <c r="E7" s="16" t="s">
        <v>142</v>
      </c>
    </row>
    <row r="8">
      <c r="A8" s="16" t="s">
        <v>143</v>
      </c>
      <c r="B8" s="16" t="s">
        <v>144</v>
      </c>
      <c r="C8" s="16" t="s">
        <v>145</v>
      </c>
      <c r="D8" s="16" t="s">
        <v>146</v>
      </c>
      <c r="E8" s="16" t="s">
        <v>125</v>
      </c>
    </row>
    <row r="9">
      <c r="A9" s="16" t="s">
        <v>147</v>
      </c>
      <c r="B9" s="16" t="s">
        <v>148</v>
      </c>
      <c r="C9" s="16" t="s">
        <v>149</v>
      </c>
      <c r="D9" s="16" t="s">
        <v>150</v>
      </c>
      <c r="E9" s="16" t="s">
        <v>125</v>
      </c>
    </row>
    <row r="10">
      <c r="A10" s="16" t="s">
        <v>151</v>
      </c>
      <c r="B10" s="16" t="s">
        <v>152</v>
      </c>
      <c r="C10" s="16" t="s">
        <v>153</v>
      </c>
      <c r="D10" s="16" t="s">
        <v>154</v>
      </c>
      <c r="E10" s="16" t="s">
        <v>155</v>
      </c>
    </row>
    <row r="11">
      <c r="A11" s="16" t="s">
        <v>49</v>
      </c>
      <c r="B11" s="16" t="s">
        <v>156</v>
      </c>
      <c r="C11" s="16" t="s">
        <v>157</v>
      </c>
      <c r="D11" s="16" t="s">
        <v>158</v>
      </c>
      <c r="E11" s="16" t="s">
        <v>159</v>
      </c>
    </row>
    <row r="12">
      <c r="A12" s="16" t="s">
        <v>160</v>
      </c>
      <c r="B12" s="16" t="s">
        <v>161</v>
      </c>
      <c r="C12" s="16" t="s">
        <v>162</v>
      </c>
      <c r="D12" s="16" t="s">
        <v>163</v>
      </c>
      <c r="E12" s="16" t="s">
        <v>125</v>
      </c>
    </row>
    <row r="13">
      <c r="A13" s="16" t="s">
        <v>164</v>
      </c>
      <c r="B13" s="16" t="s">
        <v>165</v>
      </c>
      <c r="C13" s="16" t="s">
        <v>166</v>
      </c>
      <c r="D13" s="16" t="s">
        <v>128</v>
      </c>
      <c r="E13" s="16" t="s">
        <v>125</v>
      </c>
    </row>
    <row r="14">
      <c r="A14" s="16" t="s">
        <v>167</v>
      </c>
      <c r="B14" s="16" t="s">
        <v>168</v>
      </c>
      <c r="C14" s="16" t="s">
        <v>123</v>
      </c>
      <c r="D14" s="16" t="s">
        <v>169</v>
      </c>
      <c r="E14" s="16" t="s">
        <v>170</v>
      </c>
    </row>
    <row r="15">
      <c r="A15" s="16" t="s">
        <v>171</v>
      </c>
      <c r="B15" s="16" t="s">
        <v>172</v>
      </c>
      <c r="C15" s="16" t="s">
        <v>173</v>
      </c>
      <c r="D15" s="16" t="s">
        <v>174</v>
      </c>
      <c r="E15" s="16" t="s">
        <v>175</v>
      </c>
    </row>
    <row r="16">
      <c r="A16" s="16" t="s">
        <v>176</v>
      </c>
      <c r="B16" s="16" t="s">
        <v>177</v>
      </c>
      <c r="C16" s="16" t="s">
        <v>178</v>
      </c>
      <c r="D16" s="16" t="s">
        <v>179</v>
      </c>
      <c r="E16" s="16" t="s">
        <v>180</v>
      </c>
    </row>
    <row r="18">
      <c r="A18" s="16" t="s">
        <v>181</v>
      </c>
      <c r="B18" s="16" t="s">
        <v>167</v>
      </c>
    </row>
    <row r="19">
      <c r="A19" s="16" t="s">
        <v>117</v>
      </c>
      <c r="B19" s="70" t="str">
        <f>VLOOKUP(B18,A1:E16,2)</f>
        <v>Al. dos Laranjais, 99</v>
      </c>
    </row>
    <row r="20">
      <c r="A20" s="16" t="s">
        <v>118</v>
      </c>
      <c r="B20" s="90" t="str">
        <f>VLOOKUP(B18,A1:E16,3)</f>
        <v>Centro</v>
      </c>
    </row>
    <row r="21">
      <c r="A21" s="16" t="s">
        <v>119</v>
      </c>
      <c r="B21" s="70" t="str">
        <f>VLOOKUP(B18,A1:E16,4)</f>
        <v>Rio de Janeiro</v>
      </c>
    </row>
    <row r="22">
      <c r="A22" s="16" t="s">
        <v>120</v>
      </c>
      <c r="B22" s="70" t="str">
        <f>VLOOKUP(B18,A1:E16,5)</f>
        <v>RJ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91" t="s">
        <v>182</v>
      </c>
    </row>
    <row r="2">
      <c r="A2" s="47"/>
      <c r="E2" s="92" t="s">
        <v>183</v>
      </c>
    </row>
    <row r="3">
      <c r="A3" s="47" t="s">
        <v>184</v>
      </c>
      <c r="B3" s="93">
        <v>0.125</v>
      </c>
    </row>
    <row r="4">
      <c r="A4" s="47" t="s">
        <v>58</v>
      </c>
      <c r="B4" s="47">
        <v>3.34</v>
      </c>
    </row>
    <row r="7">
      <c r="C7" s="78" t="s">
        <v>185</v>
      </c>
      <c r="D7" s="2"/>
      <c r="E7" s="3"/>
      <c r="F7" s="78" t="s">
        <v>186</v>
      </c>
      <c r="G7" s="2"/>
      <c r="H7" s="3"/>
    </row>
    <row r="8">
      <c r="A8" s="91" t="s">
        <v>2</v>
      </c>
      <c r="B8" s="91" t="s">
        <v>187</v>
      </c>
      <c r="C8" s="91" t="s">
        <v>188</v>
      </c>
      <c r="D8" s="91" t="s">
        <v>189</v>
      </c>
      <c r="E8" s="91" t="s">
        <v>190</v>
      </c>
      <c r="F8" s="91" t="s">
        <v>191</v>
      </c>
      <c r="G8" s="91" t="s">
        <v>189</v>
      </c>
      <c r="H8" s="91" t="s">
        <v>190</v>
      </c>
    </row>
    <row r="9">
      <c r="A9" s="94" t="s">
        <v>192</v>
      </c>
      <c r="B9" s="11">
        <v>500.0</v>
      </c>
      <c r="C9" s="12">
        <v>0.5</v>
      </c>
      <c r="D9" s="12">
        <v>0.55</v>
      </c>
      <c r="E9" s="13">
        <f t="shared" ref="E9:E19" si="2">C9*D9</f>
        <v>0.275</v>
      </c>
      <c r="F9" s="95">
        <f t="shared" ref="F9:G9" si="1">C9*$B$4</f>
        <v>1.67</v>
      </c>
      <c r="G9" s="95">
        <f t="shared" si="1"/>
        <v>1.837</v>
      </c>
      <c r="H9" s="96">
        <f t="shared" ref="H9:H19" si="4">F9*G9</f>
        <v>3.06779</v>
      </c>
    </row>
    <row r="10">
      <c r="A10" s="43" t="s">
        <v>193</v>
      </c>
      <c r="B10" s="16">
        <v>200.0</v>
      </c>
      <c r="C10" s="17">
        <v>2.57</v>
      </c>
      <c r="D10" s="17">
        <v>2.7</v>
      </c>
      <c r="E10" s="13">
        <f t="shared" si="2"/>
        <v>6.939</v>
      </c>
      <c r="F10" s="95">
        <f t="shared" ref="F10:G10" si="3">C10*$B$4</f>
        <v>8.5838</v>
      </c>
      <c r="G10" s="95">
        <f t="shared" si="3"/>
        <v>9.018</v>
      </c>
      <c r="H10" s="96">
        <f t="shared" si="4"/>
        <v>77.4087084</v>
      </c>
    </row>
    <row r="11">
      <c r="A11" s="43" t="s">
        <v>194</v>
      </c>
      <c r="B11" s="16">
        <v>300.0</v>
      </c>
      <c r="C11" s="17">
        <v>5.0</v>
      </c>
      <c r="D11" s="17">
        <v>5.5</v>
      </c>
      <c r="E11" s="13">
        <f t="shared" si="2"/>
        <v>27.5</v>
      </c>
      <c r="F11" s="95">
        <f t="shared" ref="F11:G11" si="5">C11*$B$4</f>
        <v>16.7</v>
      </c>
      <c r="G11" s="95">
        <f t="shared" si="5"/>
        <v>18.37</v>
      </c>
      <c r="H11" s="96">
        <f t="shared" si="4"/>
        <v>306.779</v>
      </c>
    </row>
    <row r="12">
      <c r="A12" s="43" t="s">
        <v>65</v>
      </c>
      <c r="B12" s="16">
        <v>1000.0</v>
      </c>
      <c r="C12" s="17">
        <v>0.15</v>
      </c>
      <c r="D12" s="17">
        <v>0.25</v>
      </c>
      <c r="E12" s="13">
        <f t="shared" si="2"/>
        <v>0.0375</v>
      </c>
      <c r="F12" s="95">
        <f t="shared" ref="F12:G12" si="6">C12*$B$4</f>
        <v>0.501</v>
      </c>
      <c r="G12" s="95">
        <f t="shared" si="6"/>
        <v>0.835</v>
      </c>
      <c r="H12" s="96">
        <f t="shared" si="4"/>
        <v>0.418335</v>
      </c>
    </row>
    <row r="13">
      <c r="A13" s="43" t="s">
        <v>66</v>
      </c>
      <c r="B13" s="16">
        <v>1000.0</v>
      </c>
      <c r="C13" s="17">
        <v>0.15</v>
      </c>
      <c r="D13" s="17">
        <v>0.25</v>
      </c>
      <c r="E13" s="13">
        <f t="shared" si="2"/>
        <v>0.0375</v>
      </c>
      <c r="F13" s="95">
        <f t="shared" ref="F13:G13" si="7">C13*$B$4</f>
        <v>0.501</v>
      </c>
      <c r="G13" s="95">
        <f t="shared" si="7"/>
        <v>0.835</v>
      </c>
      <c r="H13" s="96">
        <f t="shared" si="4"/>
        <v>0.418335</v>
      </c>
    </row>
    <row r="14">
      <c r="A14" s="43" t="s">
        <v>195</v>
      </c>
      <c r="B14" s="16">
        <v>200.0</v>
      </c>
      <c r="C14" s="17">
        <v>3.0</v>
      </c>
      <c r="D14" s="17">
        <v>3.5</v>
      </c>
      <c r="E14" s="13">
        <f t="shared" si="2"/>
        <v>10.5</v>
      </c>
      <c r="F14" s="95">
        <f t="shared" ref="F14:G14" si="8">C14*$B$4</f>
        <v>10.02</v>
      </c>
      <c r="G14" s="95">
        <f t="shared" si="8"/>
        <v>11.69</v>
      </c>
      <c r="H14" s="96">
        <f t="shared" si="4"/>
        <v>117.1338</v>
      </c>
    </row>
    <row r="15">
      <c r="A15" s="43" t="s">
        <v>196</v>
      </c>
      <c r="B15" s="16">
        <v>500.0</v>
      </c>
      <c r="C15" s="17">
        <v>0.25</v>
      </c>
      <c r="D15" s="17">
        <v>0.3</v>
      </c>
      <c r="E15" s="13">
        <f t="shared" si="2"/>
        <v>0.075</v>
      </c>
      <c r="F15" s="95">
        <f t="shared" ref="F15:G15" si="9">C15*$B$4</f>
        <v>0.835</v>
      </c>
      <c r="G15" s="95">
        <f t="shared" si="9"/>
        <v>1.002</v>
      </c>
      <c r="H15" s="96">
        <f t="shared" si="4"/>
        <v>0.83667</v>
      </c>
    </row>
    <row r="16">
      <c r="A16" s="43" t="s">
        <v>197</v>
      </c>
      <c r="B16" s="16">
        <v>500.0</v>
      </c>
      <c r="C16" s="17">
        <v>0.35</v>
      </c>
      <c r="D16" s="17">
        <v>0.45</v>
      </c>
      <c r="E16" s="13">
        <f t="shared" si="2"/>
        <v>0.1575</v>
      </c>
      <c r="F16" s="95">
        <f t="shared" ref="F16:G16" si="10">C16*$B$4</f>
        <v>1.169</v>
      </c>
      <c r="G16" s="95">
        <f t="shared" si="10"/>
        <v>1.503</v>
      </c>
      <c r="H16" s="96">
        <f t="shared" si="4"/>
        <v>1.757007</v>
      </c>
    </row>
    <row r="17">
      <c r="A17" s="43" t="s">
        <v>198</v>
      </c>
      <c r="B17" s="16">
        <v>50.0</v>
      </c>
      <c r="C17" s="17">
        <v>6.0</v>
      </c>
      <c r="D17" s="17">
        <v>6.5</v>
      </c>
      <c r="E17" s="13">
        <f t="shared" si="2"/>
        <v>39</v>
      </c>
      <c r="F17" s="95">
        <f t="shared" ref="F17:G17" si="11">C17*$B$4</f>
        <v>20.04</v>
      </c>
      <c r="G17" s="95">
        <f t="shared" si="11"/>
        <v>21.71</v>
      </c>
      <c r="H17" s="96">
        <f t="shared" si="4"/>
        <v>435.0684</v>
      </c>
    </row>
    <row r="18">
      <c r="A18" s="43" t="s">
        <v>199</v>
      </c>
      <c r="B18" s="16">
        <v>100.0</v>
      </c>
      <c r="C18" s="17">
        <v>3.14</v>
      </c>
      <c r="D18" s="17">
        <v>4.0</v>
      </c>
      <c r="E18" s="13">
        <f t="shared" si="2"/>
        <v>12.56</v>
      </c>
      <c r="F18" s="95">
        <f t="shared" ref="F18:G18" si="12">C18*$B$4</f>
        <v>10.4876</v>
      </c>
      <c r="G18" s="95">
        <f t="shared" si="12"/>
        <v>13.36</v>
      </c>
      <c r="H18" s="96">
        <f t="shared" si="4"/>
        <v>140.114336</v>
      </c>
    </row>
    <row r="19">
      <c r="A19" s="97" t="s">
        <v>200</v>
      </c>
      <c r="B19" s="58">
        <v>100.0</v>
      </c>
      <c r="C19" s="98">
        <v>5.68</v>
      </c>
      <c r="D19" s="98">
        <v>6.0</v>
      </c>
      <c r="E19" s="13">
        <f t="shared" si="2"/>
        <v>34.08</v>
      </c>
      <c r="F19" s="95">
        <f t="shared" ref="F19:G19" si="13">C19*$B$4</f>
        <v>18.9712</v>
      </c>
      <c r="G19" s="95">
        <f t="shared" si="13"/>
        <v>20.04</v>
      </c>
      <c r="H19" s="96">
        <f t="shared" si="4"/>
        <v>380.182848</v>
      </c>
    </row>
    <row r="20">
      <c r="A20" s="91" t="s">
        <v>16</v>
      </c>
      <c r="B20" s="99"/>
      <c r="C20" s="99">
        <f t="shared" ref="C20:H20" si="14">SUM(C7:C19)</f>
        <v>26.79</v>
      </c>
      <c r="D20" s="99">
        <f t="shared" si="14"/>
        <v>30</v>
      </c>
      <c r="E20" s="99">
        <f t="shared" si="14"/>
        <v>131.1615</v>
      </c>
      <c r="F20" s="99">
        <f t="shared" si="14"/>
        <v>89.4786</v>
      </c>
      <c r="G20" s="99">
        <f t="shared" si="14"/>
        <v>100.2</v>
      </c>
      <c r="H20" s="99">
        <f t="shared" si="14"/>
        <v>1463.185229</v>
      </c>
    </row>
  </sheetData>
  <mergeCells count="3">
    <mergeCell ref="E2:G4"/>
    <mergeCell ref="C7:E7"/>
    <mergeCell ref="F7:H7"/>
  </mergeCells>
  <drawing r:id="rId1"/>
</worksheet>
</file>