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204345\Desktop\"/>
    </mc:Choice>
  </mc:AlternateContent>
  <xr:revisionPtr revIDLastSave="0" documentId="8_{2C39C33F-4AB9-4BD8-BB91-3DFAA7BFA8E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Задача 2" sheetId="4" r:id="rId1"/>
    <sheet name="Задача 3" sheetId="1" r:id="rId2"/>
  </sheets>
  <calcPr calcId="191029"/>
  <extLst>
    <ext uri="GoogleSheetsCustomDataVersion1">
      <go:sheetsCustomData xmlns:go="http://customooxmlschemas.google.com/" r:id="rId6" roundtripDataSignature="AMtx7mhgb7Bxspw7eFlvHYPSZwW5MDkpzQ=="/>
    </ext>
  </extLst>
</workbook>
</file>

<file path=xl/calcChain.xml><?xml version="1.0" encoding="utf-8"?>
<calcChain xmlns="http://schemas.openxmlformats.org/spreadsheetml/2006/main">
  <c r="E26" i="4" l="1"/>
  <c r="I26" i="4" s="1"/>
  <c r="E21" i="4"/>
  <c r="F21" i="4"/>
  <c r="G21" i="4"/>
  <c r="E22" i="4"/>
  <c r="F22" i="4"/>
  <c r="G22" i="4"/>
  <c r="E23" i="4"/>
  <c r="I23" i="4" s="1"/>
  <c r="F23" i="4"/>
  <c r="G23" i="4"/>
  <c r="E24" i="4"/>
  <c r="F24" i="4"/>
  <c r="G24" i="4"/>
  <c r="E25" i="4"/>
  <c r="F25" i="4"/>
  <c r="G25" i="4"/>
  <c r="F26" i="4"/>
  <c r="G26" i="4"/>
  <c r="E27" i="4"/>
  <c r="F27" i="4"/>
  <c r="G27" i="4"/>
  <c r="H45" i="4"/>
  <c r="G46" i="4" s="1"/>
  <c r="E46" i="4"/>
  <c r="F46" i="4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0" i="1"/>
  <c r="G10" i="1"/>
  <c r="F10" i="1"/>
  <c r="E10" i="1"/>
  <c r="D10" i="1"/>
  <c r="H9" i="1"/>
  <c r="G9" i="1"/>
  <c r="F9" i="1"/>
  <c r="E9" i="1"/>
  <c r="D9" i="1"/>
  <c r="G8" i="1"/>
  <c r="H8" i="1"/>
  <c r="F8" i="1"/>
  <c r="E8" i="1"/>
  <c r="D8" i="1"/>
  <c r="F7" i="1"/>
  <c r="G7" i="1"/>
  <c r="H7" i="1"/>
  <c r="E7" i="1"/>
  <c r="D7" i="1"/>
  <c r="E6" i="1"/>
  <c r="F6" i="1"/>
  <c r="G6" i="1"/>
  <c r="H6" i="1"/>
  <c r="D6" i="1"/>
  <c r="H29" i="1"/>
  <c r="I25" i="4" l="1"/>
  <c r="I21" i="4"/>
  <c r="I22" i="4"/>
  <c r="I27" i="4"/>
  <c r="I24" i="4"/>
  <c r="I38" i="4"/>
  <c r="I39" i="4"/>
  <c r="I42" i="4"/>
  <c r="I41" i="4"/>
  <c r="I37" i="4"/>
  <c r="I40" i="4"/>
  <c r="I43" i="4"/>
  <c r="H27" i="1"/>
  <c r="N27" i="1" s="1"/>
  <c r="H28" i="1"/>
  <c r="I30" i="1"/>
  <c r="F42" i="1"/>
  <c r="N40" i="1" s="1"/>
  <c r="S18" i="1"/>
  <c r="S19" i="1"/>
  <c r="Q21" i="1"/>
  <c r="R22" i="1"/>
  <c r="N41" i="1"/>
  <c r="N37" i="1"/>
  <c r="I27" i="1"/>
  <c r="G42" i="1"/>
  <c r="O37" i="1" s="1"/>
  <c r="H42" i="1"/>
  <c r="P39" i="1" s="1"/>
  <c r="Q18" i="1"/>
  <c r="Q19" i="1"/>
  <c r="S20" i="1"/>
  <c r="I31" i="1"/>
  <c r="D42" i="1"/>
  <c r="L40" i="1" s="1"/>
  <c r="R18" i="1"/>
  <c r="S22" i="1"/>
  <c r="H30" i="1"/>
  <c r="S21" i="1"/>
  <c r="E42" i="1"/>
  <c r="P27" i="1"/>
  <c r="L27" i="1"/>
  <c r="O27" i="1"/>
  <c r="K27" i="1"/>
  <c r="M27" i="1"/>
  <c r="R27" i="1"/>
  <c r="O40" i="1"/>
  <c r="M41" i="1"/>
  <c r="P38" i="1"/>
  <c r="P40" i="1"/>
  <c r="R20" i="1"/>
  <c r="R19" i="1"/>
  <c r="Q20" i="1"/>
  <c r="R21" i="1"/>
  <c r="Q22" i="1"/>
  <c r="I28" i="1"/>
  <c r="I29" i="1"/>
  <c r="Q29" i="1" s="1"/>
  <c r="H31" i="1"/>
  <c r="N39" i="1"/>
  <c r="N38" i="1"/>
  <c r="Q28" i="1" l="1"/>
  <c r="L39" i="1"/>
  <c r="S31" i="1"/>
  <c r="L41" i="1"/>
  <c r="Q27" i="1"/>
  <c r="S27" i="1"/>
  <c r="T27" i="1"/>
  <c r="O38" i="1"/>
  <c r="U27" i="1"/>
  <c r="M38" i="1"/>
  <c r="M37" i="1"/>
  <c r="O39" i="1"/>
  <c r="L38" i="1"/>
  <c r="L37" i="1"/>
  <c r="O41" i="1"/>
  <c r="P37" i="1"/>
  <c r="P41" i="1"/>
  <c r="Q41" i="1" s="1"/>
  <c r="S30" i="1"/>
  <c r="O30" i="1"/>
  <c r="K30" i="1"/>
  <c r="R30" i="1"/>
  <c r="N30" i="1"/>
  <c r="U30" i="1"/>
  <c r="Q30" i="1"/>
  <c r="M30" i="1"/>
  <c r="T30" i="1"/>
  <c r="P30" i="1"/>
  <c r="L30" i="1"/>
  <c r="M39" i="1"/>
  <c r="Q37" i="1"/>
  <c r="M40" i="1"/>
  <c r="S28" i="1"/>
  <c r="L28" i="1"/>
  <c r="R31" i="1"/>
  <c r="N31" i="1"/>
  <c r="P31" i="1"/>
  <c r="U31" i="1"/>
  <c r="Q31" i="1"/>
  <c r="Q32" i="1" s="1"/>
  <c r="M31" i="1"/>
  <c r="L31" i="1"/>
  <c r="O31" i="1"/>
  <c r="K31" i="1"/>
  <c r="T31" i="1"/>
  <c r="O28" i="1"/>
  <c r="K28" i="1"/>
  <c r="U28" i="1"/>
  <c r="R29" i="1"/>
  <c r="T29" i="1"/>
  <c r="U29" i="1"/>
  <c r="Q38" i="1"/>
  <c r="K29" i="1"/>
  <c r="O29" i="1"/>
  <c r="N28" i="1"/>
  <c r="P28" i="1"/>
  <c r="M28" i="1"/>
  <c r="S29" i="1"/>
  <c r="L29" i="1"/>
  <c r="M29" i="1"/>
  <c r="R28" i="1"/>
  <c r="T28" i="1"/>
  <c r="Q40" i="1"/>
  <c r="N29" i="1"/>
  <c r="P29" i="1"/>
  <c r="Q39" i="1" l="1"/>
  <c r="S32" i="1"/>
  <c r="U32" i="1"/>
  <c r="O32" i="1"/>
  <c r="L32" i="1"/>
  <c r="N32" i="1"/>
  <c r="M32" i="1"/>
  <c r="K32" i="1"/>
  <c r="T32" i="1"/>
  <c r="P32" i="1"/>
  <c r="R32" i="1"/>
</calcChain>
</file>

<file path=xl/sharedStrings.xml><?xml version="1.0" encoding="utf-8"?>
<sst xmlns="http://schemas.openxmlformats.org/spreadsheetml/2006/main" count="142" uniqueCount="46">
  <si>
    <t>покупка 10</t>
  </si>
  <si>
    <t>Платежная матрица:</t>
  </si>
  <si>
    <t>1 самолет</t>
  </si>
  <si>
    <t>2 самолета</t>
  </si>
  <si>
    <t>3 самолета</t>
  </si>
  <si>
    <t xml:space="preserve">4 самолета </t>
  </si>
  <si>
    <t>5 самолета</t>
  </si>
  <si>
    <t>4 самолета</t>
  </si>
  <si>
    <t>5 самолетов</t>
  </si>
  <si>
    <t>Принятие решения в условиях неопределенности</t>
  </si>
  <si>
    <t>Критерии пессимизма / оптимизма / Вальда - принцип «максимин», гарантированная прибыль</t>
  </si>
  <si>
    <t>мин</t>
  </si>
  <si>
    <t>макс</t>
  </si>
  <si>
    <t>Вальд</t>
  </si>
  <si>
    <t>Критерий Гурвица</t>
  </si>
  <si>
    <t>- линейная свертка</t>
  </si>
  <si>
    <t>Склонность к риску а =</t>
  </si>
  <si>
    <t>Критерий Сэвиджа</t>
  </si>
  <si>
    <t>- минимизация упущенной выгоды (отставания от «идеального» варианта)</t>
  </si>
  <si>
    <t>Матрица Сэвиджа</t>
  </si>
  <si>
    <t>полет 25</t>
  </si>
  <si>
    <t>при минимизации упущенной выгоды лучше использовать 3 или 4 самолета</t>
  </si>
  <si>
    <t>Ответ: для учредителя со склонностью к риску 20% лучше выбрать 1 самолет</t>
  </si>
  <si>
    <t>для учредителя со склонностью к риску 80% лучше выбрать 5 самолетов</t>
  </si>
  <si>
    <t>а =</t>
  </si>
  <si>
    <t xml:space="preserve">Значимость = </t>
  </si>
  <si>
    <t>Тариф 2</t>
  </si>
  <si>
    <t>Тариф 1</t>
  </si>
  <si>
    <t>ТК 3</t>
  </si>
  <si>
    <t>Тариф 3</t>
  </si>
  <si>
    <t>ТК 2</t>
  </si>
  <si>
    <t>ТК 1</t>
  </si>
  <si>
    <t>Сверстка</t>
  </si>
  <si>
    <t>Сохранность, %</t>
  </si>
  <si>
    <t>Стоимость, руб.</t>
  </si>
  <si>
    <t>Сроки, дни</t>
  </si>
  <si>
    <t>Тарифы</t>
  </si>
  <si>
    <t>№</t>
  </si>
  <si>
    <t>max</t>
  </si>
  <si>
    <t>min</t>
  </si>
  <si>
    <t>Линейная сверстка всех критериев</t>
  </si>
  <si>
    <t>Расстояние</t>
  </si>
  <si>
    <t>Лучший вариант</t>
  </si>
  <si>
    <t>Идеальная точка</t>
  </si>
  <si>
    <t>Метод идеальной точки</t>
  </si>
  <si>
    <t>Выбор транспортной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</si>
</sst>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theme="5"/>
      </patternFill>
    </fill>
    <fill>
      <patternFill patternType="solid">
        <fgColor theme="8" tint="0.59999389629810485"/>
        <bgColor rgb="FFE2EF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92D050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9"/>
  </cellStyleXfs>
  <cellXfs count="5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/>
    <xf numFmtId="0" fontId="3" fillId="3" borderId="2" xfId="0" applyFont="1" applyFill="1" applyBorder="1"/>
    <xf numFmtId="0" fontId="2" fillId="4" borderId="0" xfId="0" applyFont="1" applyFill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3" fillId="0" borderId="0" xfId="0" applyFont="1" applyAlignment="1">
      <alignment horizontal="center"/>
    </xf>
    <xf numFmtId="0" fontId="2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2" xfId="0" quotePrefix="1" applyFont="1" applyFill="1" applyBorder="1"/>
    <xf numFmtId="0" fontId="2" fillId="0" borderId="0" xfId="0" applyFont="1" applyAlignment="1">
      <alignment horizontal="right"/>
    </xf>
    <xf numFmtId="9" fontId="2" fillId="0" borderId="3" xfId="0" applyNumberFormat="1" applyFont="1" applyBorder="1"/>
    <xf numFmtId="9" fontId="4" fillId="0" borderId="3" xfId="0" applyNumberFormat="1" applyFont="1" applyBorder="1"/>
    <xf numFmtId="9" fontId="2" fillId="0" borderId="0" xfId="0" applyNumberFormat="1" applyFont="1"/>
    <xf numFmtId="1" fontId="2" fillId="5" borderId="2" xfId="0" applyNumberFormat="1" applyFont="1" applyFill="1" applyBorder="1"/>
    <xf numFmtId="1" fontId="2" fillId="0" borderId="0" xfId="0" applyNumberFormat="1" applyFont="1"/>
    <xf numFmtId="1" fontId="3" fillId="0" borderId="0" xfId="0" applyNumberFormat="1" applyFont="1"/>
    <xf numFmtId="1" fontId="2" fillId="0" borderId="3" xfId="0" applyNumberFormat="1" applyFont="1" applyBorder="1"/>
    <xf numFmtId="1" fontId="2" fillId="5" borderId="4" xfId="0" applyNumberFormat="1" applyFont="1" applyFill="1" applyBorder="1"/>
    <xf numFmtId="0" fontId="2" fillId="0" borderId="5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9" xfId="1" applyFont="1" applyAlignment="1"/>
    <xf numFmtId="0" fontId="1" fillId="0" borderId="1" xfId="1" applyFont="1" applyBorder="1" applyAlignment="1">
      <alignment horizontal="center" vertical="center"/>
    </xf>
    <xf numFmtId="0" fontId="5" fillId="6" borderId="8" xfId="1" applyFont="1" applyFill="1" applyBorder="1"/>
    <xf numFmtId="0" fontId="5" fillId="6" borderId="7" xfId="1" applyFont="1" applyFill="1" applyBorder="1"/>
    <xf numFmtId="0" fontId="1" fillId="0" borderId="9" xfId="1" applyFont="1"/>
    <xf numFmtId="0" fontId="5" fillId="6" borderId="10" xfId="1" applyFont="1" applyFill="1" applyBorder="1"/>
    <xf numFmtId="0" fontId="5" fillId="6" borderId="11" xfId="1" applyFont="1" applyFill="1" applyBorder="1"/>
    <xf numFmtId="0" fontId="1" fillId="0" borderId="1" xfId="1" applyFont="1" applyBorder="1"/>
    <xf numFmtId="0" fontId="5" fillId="7" borderId="1" xfId="1" applyFont="1" applyFill="1" applyBorder="1"/>
    <xf numFmtId="0" fontId="5" fillId="7" borderId="9" xfId="1" applyFont="1" applyFill="1" applyBorder="1"/>
    <xf numFmtId="0" fontId="5" fillId="7" borderId="1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0" borderId="9" xfId="1" applyFont="1"/>
    <xf numFmtId="0" fontId="1" fillId="6" borderId="9" xfId="1" applyFont="1" applyFill="1" applyBorder="1"/>
    <xf numFmtId="0" fontId="5" fillId="6" borderId="9" xfId="1" applyFont="1" applyFill="1" applyBorder="1"/>
    <xf numFmtId="0" fontId="5" fillId="8" borderId="9" xfId="1" applyFont="1" applyFill="1" applyBorder="1"/>
    <xf numFmtId="0" fontId="6" fillId="0" borderId="12" xfId="1" applyFont="1" applyBorder="1"/>
    <xf numFmtId="0" fontId="5" fillId="9" borderId="13" xfId="1" applyFont="1" applyFill="1" applyBorder="1" applyAlignment="1">
      <alignment horizontal="center" vertical="center"/>
    </xf>
    <xf numFmtId="0" fontId="1" fillId="8" borderId="1" xfId="1" applyFont="1" applyFill="1" applyBorder="1"/>
    <xf numFmtId="0" fontId="1" fillId="8" borderId="9" xfId="1" applyFont="1" applyFill="1" applyBorder="1"/>
    <xf numFmtId="0" fontId="1" fillId="8" borderId="1" xfId="1" applyFont="1" applyFill="1" applyBorder="1" applyAlignment="1">
      <alignment horizontal="center" vertical="center"/>
    </xf>
    <xf numFmtId="0" fontId="6" fillId="0" borderId="14" xfId="1" applyFont="1" applyBorder="1"/>
    <xf numFmtId="0" fontId="1" fillId="8" borderId="13" xfId="1" applyFont="1" applyFill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5" fillId="0" borderId="9" xfId="1" applyFont="1" applyAlignment="1">
      <alignment horizontal="center" vertical="center"/>
    </xf>
    <xf numFmtId="0" fontId="1" fillId="0" borderId="9" xfId="1" applyFont="1" applyAlignment="1">
      <alignment horizontal="center" vertical="center"/>
    </xf>
    <xf numFmtId="0" fontId="1" fillId="0" borderId="9" xfId="1" applyFont="1" applyAlignment="1">
      <alignment horizontal="right" vertical="center"/>
    </xf>
    <xf numFmtId="0" fontId="5" fillId="6" borderId="8" xfId="1" applyFont="1" applyFill="1" applyBorder="1" applyAlignment="1">
      <alignment horizontal="right" vertical="center"/>
    </xf>
    <xf numFmtId="0" fontId="1" fillId="6" borderId="7" xfId="1" applyFont="1" applyFill="1" applyBorder="1"/>
  </cellXfs>
  <cellStyles count="2">
    <cellStyle name="Обычный" xfId="0" builtinId="0"/>
    <cellStyle name="Обычный 2" xfId="1" xr:uid="{93D426E0-F982-4A20-9B0E-06E7FF6418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'Задача 2'!$C$21:$D$21</c:f>
              <c:strCache>
                <c:ptCount val="2"/>
                <c:pt idx="0">
                  <c:v>ТК 1</c:v>
                </c:pt>
                <c:pt idx="1">
                  <c:v>Тариф 1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2'!$E$21:$G$21</c:f>
              <c:numCache>
                <c:formatCode>General</c:formatCode>
                <c:ptCount val="3"/>
                <c:pt idx="0">
                  <c:v>2.5</c:v>
                </c:pt>
                <c:pt idx="1">
                  <c:v>0.125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A-46C9-9431-FA77779C5153}"/>
            </c:ext>
          </c:extLst>
        </c:ser>
        <c:ser>
          <c:idx val="1"/>
          <c:order val="1"/>
          <c:tx>
            <c:strRef>
              <c:f>'Задача 2'!$C$22:$D$22</c:f>
              <c:strCache>
                <c:ptCount val="2"/>
                <c:pt idx="0">
                  <c:v>ТК 1</c:v>
                </c:pt>
                <c:pt idx="1">
                  <c:v>Тариф 2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2'!$E$22:$G$22</c:f>
              <c:numCache>
                <c:formatCode>General</c:formatCode>
                <c:ptCount val="3"/>
                <c:pt idx="0">
                  <c:v>1.5</c:v>
                </c:pt>
                <c:pt idx="1">
                  <c:v>0.625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A-46C9-9431-FA77779C5153}"/>
            </c:ext>
          </c:extLst>
        </c:ser>
        <c:ser>
          <c:idx val="2"/>
          <c:order val="2"/>
          <c:tx>
            <c:strRef>
              <c:f>'Задача 2'!$C$23:$D$23</c:f>
              <c:strCache>
                <c:ptCount val="2"/>
                <c:pt idx="0">
                  <c:v>ТК 2</c:v>
                </c:pt>
                <c:pt idx="1">
                  <c:v>Тариф 1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2'!$E$23:$G$23</c:f>
              <c:numCache>
                <c:formatCode>General</c:formatCode>
                <c:ptCount val="3"/>
                <c:pt idx="0">
                  <c:v>2.5</c:v>
                </c:pt>
                <c:pt idx="1">
                  <c:v>0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A-46C9-9431-FA77779C5153}"/>
            </c:ext>
          </c:extLst>
        </c:ser>
        <c:ser>
          <c:idx val="3"/>
          <c:order val="3"/>
          <c:tx>
            <c:strRef>
              <c:f>'Задача 2'!$C$24:$D$24</c:f>
              <c:strCache>
                <c:ptCount val="2"/>
                <c:pt idx="0">
                  <c:v>ТК 2</c:v>
                </c:pt>
                <c:pt idx="1">
                  <c:v>Тариф 2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2'!$E$24:$G$24</c:f>
              <c:numCache>
                <c:formatCode>General</c:formatCode>
                <c:ptCount val="3"/>
                <c:pt idx="0">
                  <c:v>1</c:v>
                </c:pt>
                <c:pt idx="1">
                  <c:v>0.625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A-46C9-9431-FA77779C5153}"/>
            </c:ext>
          </c:extLst>
        </c:ser>
        <c:ser>
          <c:idx val="4"/>
          <c:order val="4"/>
          <c:tx>
            <c:strRef>
              <c:f>'Задача 2'!$C$25:$D$25</c:f>
              <c:strCache>
                <c:ptCount val="2"/>
                <c:pt idx="0">
                  <c:v>ТК 2</c:v>
                </c:pt>
                <c:pt idx="1">
                  <c:v>Тариф 3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2'!$E$25:$G$25</c:f>
              <c:numCache>
                <c:formatCode>General</c:formatCode>
                <c:ptCount val="3"/>
                <c:pt idx="0">
                  <c:v>0</c:v>
                </c:pt>
                <c:pt idx="1">
                  <c:v>2.25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A-46C9-9431-FA77779C5153}"/>
            </c:ext>
          </c:extLst>
        </c:ser>
        <c:ser>
          <c:idx val="5"/>
          <c:order val="5"/>
          <c:tx>
            <c:strRef>
              <c:f>'Задача 2'!$C$26:$D$26</c:f>
              <c:strCache>
                <c:ptCount val="2"/>
                <c:pt idx="0">
                  <c:v>ТК 3</c:v>
                </c:pt>
                <c:pt idx="1">
                  <c:v>Тариф 1</c:v>
                </c:pt>
              </c:strCache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2'!$E$26:$G$26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6A-46C9-9431-FA77779C5153}"/>
            </c:ext>
          </c:extLst>
        </c:ser>
        <c:ser>
          <c:idx val="6"/>
          <c:order val="6"/>
          <c:tx>
            <c:strRef>
              <c:f>'Задача 2'!$C$27:$D$27</c:f>
              <c:strCache>
                <c:ptCount val="2"/>
                <c:pt idx="0">
                  <c:v>ТК 3</c:v>
                </c:pt>
                <c:pt idx="1">
                  <c:v>Тариф 2</c:v>
                </c:pt>
              </c:strCache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2'!$E$27:$G$27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6A-46C9-9431-FA77779C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5277"/>
        <c:axId val="1255135900"/>
      </c:radarChart>
      <c:catAx>
        <c:axId val="64615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55135900"/>
        <c:crosses val="autoZero"/>
        <c:auto val="1"/>
        <c:lblAlgn val="ctr"/>
        <c:lblOffset val="100"/>
        <c:noMultiLvlLbl val="1"/>
      </c:catAx>
      <c:valAx>
        <c:axId val="1255135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461527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10</xdr:row>
      <xdr:rowOff>123825</xdr:rowOff>
    </xdr:from>
    <xdr:ext cx="4181475" cy="3781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3DC7D-0E33-452D-A184-2D8EF9F92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447675</xdr:colOff>
      <xdr:row>1</xdr:row>
      <xdr:rowOff>0</xdr:rowOff>
    </xdr:from>
    <xdr:ext cx="4238625" cy="1714500"/>
    <xdr:pic>
      <xdr:nvPicPr>
        <xdr:cNvPr id="3" name="image2.png" title="Изображение">
          <a:extLst>
            <a:ext uri="{FF2B5EF4-FFF2-40B4-BE49-F238E27FC236}">
              <a16:creationId xmlns:a16="http://schemas.microsoft.com/office/drawing/2014/main" id="{E0813720-E962-4BE5-918E-255A2380F8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363325" y="180975"/>
          <a:ext cx="4238625" cy="1714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552450</xdr:colOff>
      <xdr:row>0</xdr:row>
      <xdr:rowOff>0</xdr:rowOff>
    </xdr:from>
    <xdr:ext cx="4705350" cy="1924050"/>
    <xdr:pic>
      <xdr:nvPicPr>
        <xdr:cNvPr id="4" name="image3.png" title="Изображение">
          <a:extLst>
            <a:ext uri="{FF2B5EF4-FFF2-40B4-BE49-F238E27FC236}">
              <a16:creationId xmlns:a16="http://schemas.microsoft.com/office/drawing/2014/main" id="{92C5BD79-54A8-4868-A377-FF4AE7EA792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48350" y="0"/>
          <a:ext cx="4705350" cy="1924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6CD6-6643-40EF-B877-FB8DE494CD3A}">
  <dimension ref="B1:I1000"/>
  <sheetViews>
    <sheetView tabSelected="1" workbookViewId="0">
      <selection activeCell="F16" sqref="F16"/>
    </sheetView>
  </sheetViews>
  <sheetFormatPr defaultColWidth="14.42578125" defaultRowHeight="15" customHeight="1" x14ac:dyDescent="0.25"/>
  <cols>
    <col min="1" max="4" width="8.7109375" style="28" customWidth="1"/>
    <col min="5" max="5" width="13.7109375" style="28" customWidth="1"/>
    <col min="6" max="6" width="15.5703125" style="28" customWidth="1"/>
    <col min="7" max="7" width="15.28515625" style="28" customWidth="1"/>
    <col min="8" max="8" width="8.7109375" style="28" customWidth="1"/>
    <col min="9" max="9" width="23.28515625" style="28" customWidth="1"/>
    <col min="10" max="26" width="8.7109375" style="28" customWidth="1"/>
    <col min="27" max="16384" width="14.42578125" style="28"/>
  </cols>
  <sheetData>
    <row r="1" spans="2:7" ht="14.25" customHeight="1" x14ac:dyDescent="0.25"/>
    <row r="2" spans="2:7" ht="14.25" customHeight="1" x14ac:dyDescent="0.25"/>
    <row r="3" spans="2:7" ht="14.25" customHeight="1" x14ac:dyDescent="0.25">
      <c r="B3" s="43" t="s">
        <v>45</v>
      </c>
      <c r="C3" s="42"/>
      <c r="D3" s="42"/>
      <c r="E3" s="42"/>
      <c r="F3" s="32"/>
    </row>
    <row r="4" spans="2:7" ht="14.25" customHeight="1" x14ac:dyDescent="0.25"/>
    <row r="5" spans="2:7" ht="14.25" customHeight="1" x14ac:dyDescent="0.25">
      <c r="C5" s="43" t="s">
        <v>44</v>
      </c>
      <c r="D5" s="42"/>
      <c r="E5" s="42"/>
    </row>
    <row r="6" spans="2:7" ht="14.25" customHeight="1" x14ac:dyDescent="0.25"/>
    <row r="7" spans="2:7" ht="14.25" customHeight="1" x14ac:dyDescent="0.25">
      <c r="C7" s="40" t="s">
        <v>37</v>
      </c>
      <c r="D7" s="40" t="s">
        <v>36</v>
      </c>
      <c r="E7" s="40" t="s">
        <v>35</v>
      </c>
      <c r="F7" s="40" t="s">
        <v>34</v>
      </c>
      <c r="G7" s="40" t="s">
        <v>33</v>
      </c>
    </row>
    <row r="8" spans="2:7" ht="14.25" customHeight="1" x14ac:dyDescent="0.25">
      <c r="C8" s="29" t="s">
        <v>31</v>
      </c>
      <c r="D8" s="29" t="s">
        <v>27</v>
      </c>
      <c r="E8" s="29">
        <v>3.5</v>
      </c>
      <c r="F8" s="29">
        <v>450</v>
      </c>
      <c r="G8" s="29">
        <v>95</v>
      </c>
    </row>
    <row r="9" spans="2:7" ht="14.25" customHeight="1" x14ac:dyDescent="0.25">
      <c r="C9" s="29"/>
      <c r="D9" s="29" t="s">
        <v>26</v>
      </c>
      <c r="E9" s="29">
        <v>2.5</v>
      </c>
      <c r="F9" s="29">
        <v>650</v>
      </c>
      <c r="G9" s="29">
        <v>90</v>
      </c>
    </row>
    <row r="10" spans="2:7" ht="14.25" customHeight="1" x14ac:dyDescent="0.25">
      <c r="C10" s="29" t="s">
        <v>30</v>
      </c>
      <c r="D10" s="29" t="s">
        <v>27</v>
      </c>
      <c r="E10" s="29">
        <v>3.5</v>
      </c>
      <c r="F10" s="29">
        <v>400</v>
      </c>
      <c r="G10" s="29">
        <v>95</v>
      </c>
    </row>
    <row r="11" spans="2:7" ht="14.25" customHeight="1" x14ac:dyDescent="0.25">
      <c r="C11" s="29"/>
      <c r="D11" s="29" t="s">
        <v>26</v>
      </c>
      <c r="E11" s="29">
        <v>2</v>
      </c>
      <c r="F11" s="29">
        <v>650</v>
      </c>
      <c r="G11" s="29">
        <v>80</v>
      </c>
    </row>
    <row r="12" spans="2:7" ht="14.25" customHeight="1" x14ac:dyDescent="0.25">
      <c r="C12" s="29"/>
      <c r="D12" s="29" t="s">
        <v>29</v>
      </c>
      <c r="E12" s="29">
        <v>1</v>
      </c>
      <c r="F12" s="29">
        <v>1300</v>
      </c>
      <c r="G12" s="29">
        <v>60</v>
      </c>
    </row>
    <row r="13" spans="2:7" ht="14.25" customHeight="1" x14ac:dyDescent="0.25">
      <c r="C13" s="29" t="s">
        <v>28</v>
      </c>
      <c r="D13" s="29" t="s">
        <v>27</v>
      </c>
      <c r="E13" s="29">
        <v>2.5</v>
      </c>
      <c r="F13" s="29">
        <v>800</v>
      </c>
      <c r="G13" s="29">
        <v>90</v>
      </c>
    </row>
    <row r="14" spans="2:7" ht="14.25" customHeight="1" x14ac:dyDescent="0.25">
      <c r="C14" s="29"/>
      <c r="D14" s="29" t="s">
        <v>26</v>
      </c>
      <c r="E14" s="29">
        <v>2</v>
      </c>
      <c r="F14" s="29">
        <v>800</v>
      </c>
      <c r="G14" s="29">
        <v>80</v>
      </c>
    </row>
    <row r="15" spans="2:7" ht="14.25" customHeight="1" x14ac:dyDescent="0.25"/>
    <row r="16" spans="2:7" ht="14.25" customHeight="1" x14ac:dyDescent="0.25">
      <c r="B16" s="41"/>
      <c r="C16" s="57"/>
      <c r="D16" s="56" t="s">
        <v>43</v>
      </c>
      <c r="E16" s="29">
        <v>1</v>
      </c>
      <c r="F16" s="29">
        <v>400</v>
      </c>
      <c r="G16" s="29">
        <v>100</v>
      </c>
    </row>
    <row r="17" spans="2:9" ht="14.25" customHeight="1" x14ac:dyDescent="0.25">
      <c r="C17" s="55"/>
      <c r="E17" s="54"/>
      <c r="F17" s="54"/>
      <c r="G17" s="54"/>
    </row>
    <row r="18" spans="2:9" ht="14.25" customHeight="1" x14ac:dyDescent="0.25">
      <c r="B18" s="43" t="s">
        <v>42</v>
      </c>
      <c r="C18" s="43"/>
    </row>
    <row r="19" spans="2:9" ht="14.25" customHeight="1" x14ac:dyDescent="0.25">
      <c r="D19" s="41"/>
      <c r="E19" s="53" t="s">
        <v>39</v>
      </c>
      <c r="F19" s="53" t="s">
        <v>39</v>
      </c>
      <c r="G19" s="53" t="s">
        <v>38</v>
      </c>
    </row>
    <row r="20" spans="2:9" ht="14.25" customHeight="1" x14ac:dyDescent="0.25">
      <c r="C20" s="40" t="s">
        <v>37</v>
      </c>
      <c r="D20" s="40" t="s">
        <v>36</v>
      </c>
      <c r="E20" s="40" t="s">
        <v>35</v>
      </c>
      <c r="F20" s="40" t="s">
        <v>34</v>
      </c>
      <c r="G20" s="40" t="s">
        <v>33</v>
      </c>
      <c r="I20" s="40" t="s">
        <v>41</v>
      </c>
    </row>
    <row r="21" spans="2:9" ht="14.25" customHeight="1" x14ac:dyDescent="0.25">
      <c r="C21" s="52" t="s">
        <v>31</v>
      </c>
      <c r="D21" s="29" t="s">
        <v>27</v>
      </c>
      <c r="E21" s="29">
        <f>(E8-E$16)/E$16</f>
        <v>2.5</v>
      </c>
      <c r="F21" s="29">
        <f>(F8-F$16)/F$16</f>
        <v>0.125</v>
      </c>
      <c r="G21" s="29">
        <f>($G$16-G8)/$G$16</f>
        <v>0.05</v>
      </c>
      <c r="I21" s="35">
        <f>SQRT(SUMSQ(E21:G21))</f>
        <v>2.5036223756788885</v>
      </c>
    </row>
    <row r="22" spans="2:9" ht="14.25" customHeight="1" x14ac:dyDescent="0.25">
      <c r="C22" s="45"/>
      <c r="D22" s="29" t="s">
        <v>26</v>
      </c>
      <c r="E22" s="29">
        <f>(E9-E$16)/E$16</f>
        <v>1.5</v>
      </c>
      <c r="F22" s="29">
        <f>(F9-F$16)/F$16</f>
        <v>0.625</v>
      </c>
      <c r="G22" s="29">
        <f>($G$16-G9)/$G$16</f>
        <v>0.1</v>
      </c>
      <c r="I22" s="35">
        <f>SQRT(SUMSQ(E22:G22))</f>
        <v>1.6280740155164937</v>
      </c>
    </row>
    <row r="23" spans="2:9" ht="14.25" customHeight="1" x14ac:dyDescent="0.25">
      <c r="C23" s="51" t="s">
        <v>30</v>
      </c>
      <c r="D23" s="49" t="s">
        <v>27</v>
      </c>
      <c r="E23" s="49">
        <f>(E10-E$16)/E$16</f>
        <v>2.5</v>
      </c>
      <c r="F23" s="49">
        <f>(F10-F$16)/F$16</f>
        <v>0</v>
      </c>
      <c r="G23" s="49">
        <f>($G$16-G10)/$G$16</f>
        <v>0.05</v>
      </c>
      <c r="H23" s="48"/>
      <c r="I23" s="47">
        <f>SQRT(SUMSQ(E23:G23))</f>
        <v>2.5004999500099974</v>
      </c>
    </row>
    <row r="24" spans="2:9" ht="14.25" customHeight="1" x14ac:dyDescent="0.25">
      <c r="C24" s="50"/>
      <c r="D24" s="49" t="s">
        <v>26</v>
      </c>
      <c r="E24" s="49">
        <f>(E11-E$16)/E$16</f>
        <v>1</v>
      </c>
      <c r="F24" s="49">
        <f>(F11-F$16)/F$16</f>
        <v>0.625</v>
      </c>
      <c r="G24" s="49">
        <f>($G$16-G11)/$G$16</f>
        <v>0.2</v>
      </c>
      <c r="H24" s="48"/>
      <c r="I24" s="47">
        <f>SQRT(SUMSQ(E24:G24))</f>
        <v>1.1960873713905686</v>
      </c>
    </row>
    <row r="25" spans="2:9" ht="14.25" customHeight="1" x14ac:dyDescent="0.25">
      <c r="C25" s="45"/>
      <c r="D25" s="49" t="s">
        <v>29</v>
      </c>
      <c r="E25" s="49">
        <f>(E12-E$16)/E$16</f>
        <v>0</v>
      </c>
      <c r="F25" s="49">
        <f>(F12-F$16)/F$16</f>
        <v>2.25</v>
      </c>
      <c r="G25" s="49">
        <f>($G$16-G12)/$G$16</f>
        <v>0.4</v>
      </c>
      <c r="H25" s="48"/>
      <c r="I25" s="47">
        <f>SQRT(SUMSQ(E25:G25))</f>
        <v>2.2852789764052877</v>
      </c>
    </row>
    <row r="26" spans="2:9" ht="14.25" customHeight="1" x14ac:dyDescent="0.25">
      <c r="C26" s="46" t="s">
        <v>28</v>
      </c>
      <c r="D26" s="29" t="s">
        <v>27</v>
      </c>
      <c r="E26" s="29">
        <f>(E13-E$16)/E$16</f>
        <v>1.5</v>
      </c>
      <c r="F26" s="29">
        <f>(F13-F$16)/F$16</f>
        <v>1</v>
      </c>
      <c r="G26" s="29">
        <f>($G$16-G13)/$G$16</f>
        <v>0.1</v>
      </c>
      <c r="I26" s="35">
        <f>SQRT(SUMSQ(E26:G26))</f>
        <v>1.8055470085267789</v>
      </c>
    </row>
    <row r="27" spans="2:9" ht="14.25" customHeight="1" x14ac:dyDescent="0.25">
      <c r="C27" s="45"/>
      <c r="D27" s="38" t="s">
        <v>26</v>
      </c>
      <c r="E27" s="38">
        <f>(E14-E$16)/E$16</f>
        <v>1</v>
      </c>
      <c r="F27" s="38">
        <f>(F14-F$16)/F$16</f>
        <v>1</v>
      </c>
      <c r="G27" s="38">
        <f>($G$16-G14)/$G$16</f>
        <v>0.2</v>
      </c>
      <c r="H27" s="44"/>
      <c r="I27" s="36">
        <f>SQRT(SUMSQ(E27:G27))</f>
        <v>1.42828568570857</v>
      </c>
    </row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spans="3:9" ht="14.25" customHeight="1" x14ac:dyDescent="0.25"/>
    <row r="34" spans="3:9" ht="14.25" customHeight="1" x14ac:dyDescent="0.25">
      <c r="C34" s="43" t="s">
        <v>40</v>
      </c>
      <c r="D34" s="42"/>
      <c r="E34" s="42"/>
      <c r="F34" s="42"/>
    </row>
    <row r="35" spans="3:9" ht="14.25" customHeight="1" x14ac:dyDescent="0.25">
      <c r="E35" s="41" t="s">
        <v>39</v>
      </c>
      <c r="F35" s="41" t="s">
        <v>39</v>
      </c>
      <c r="G35" s="41" t="s">
        <v>38</v>
      </c>
    </row>
    <row r="36" spans="3:9" ht="14.25" customHeight="1" x14ac:dyDescent="0.25">
      <c r="C36" s="40" t="s">
        <v>37</v>
      </c>
      <c r="D36" s="40" t="s">
        <v>36</v>
      </c>
      <c r="E36" s="40" t="s">
        <v>35</v>
      </c>
      <c r="F36" s="40" t="s">
        <v>34</v>
      </c>
      <c r="G36" s="40" t="s">
        <v>33</v>
      </c>
      <c r="I36" s="39" t="s">
        <v>32</v>
      </c>
    </row>
    <row r="37" spans="3:9" ht="14.25" customHeight="1" x14ac:dyDescent="0.25">
      <c r="C37" s="29" t="s">
        <v>31</v>
      </c>
      <c r="D37" s="29" t="s">
        <v>27</v>
      </c>
      <c r="E37" s="29">
        <v>3.5</v>
      </c>
      <c r="F37" s="29">
        <v>600</v>
      </c>
      <c r="G37" s="29">
        <v>95</v>
      </c>
      <c r="I37" s="35">
        <f>-$E$46*$E37-$F$46*$F37+$G$46*$G37</f>
        <v>-103.375</v>
      </c>
    </row>
    <row r="38" spans="3:9" ht="14.25" customHeight="1" x14ac:dyDescent="0.25">
      <c r="C38" s="29"/>
      <c r="D38" s="29" t="s">
        <v>26</v>
      </c>
      <c r="E38" s="29">
        <v>2.5</v>
      </c>
      <c r="F38" s="29">
        <v>650</v>
      </c>
      <c r="G38" s="29">
        <v>90</v>
      </c>
      <c r="I38" s="35">
        <f>-$E$46*$E38-$F$46*$F38+$G$46*$G38</f>
        <v>-118.125</v>
      </c>
    </row>
    <row r="39" spans="3:9" ht="14.25" customHeight="1" x14ac:dyDescent="0.25">
      <c r="C39" s="29" t="s">
        <v>30</v>
      </c>
      <c r="D39" s="29" t="s">
        <v>27</v>
      </c>
      <c r="E39" s="29">
        <v>3.5</v>
      </c>
      <c r="F39" s="29">
        <v>650</v>
      </c>
      <c r="G39" s="29">
        <v>95</v>
      </c>
      <c r="I39" s="35">
        <f>-$E$46*$E39-$F$46*$F39+$G$46*$G39</f>
        <v>-115.875</v>
      </c>
    </row>
    <row r="40" spans="3:9" ht="14.25" customHeight="1" x14ac:dyDescent="0.25">
      <c r="C40" s="29"/>
      <c r="D40" s="29" t="s">
        <v>26</v>
      </c>
      <c r="E40" s="29">
        <v>2</v>
      </c>
      <c r="F40" s="29">
        <v>800</v>
      </c>
      <c r="G40" s="29">
        <v>80</v>
      </c>
      <c r="I40" s="35">
        <f>-$E$46*$E40-$F$46*$F40+$G$46*$G40</f>
        <v>-160.5</v>
      </c>
    </row>
    <row r="41" spans="3:9" ht="14.25" customHeight="1" x14ac:dyDescent="0.25">
      <c r="C41" s="29"/>
      <c r="D41" s="29" t="s">
        <v>29</v>
      </c>
      <c r="E41" s="29">
        <v>1</v>
      </c>
      <c r="F41" s="29">
        <v>1300</v>
      </c>
      <c r="G41" s="29">
        <v>60</v>
      </c>
      <c r="I41" s="35">
        <f>-$E$46*$E41-$F$46*$F41+$G$46*$G41</f>
        <v>-295.25</v>
      </c>
    </row>
    <row r="42" spans="3:9" ht="14.25" customHeight="1" x14ac:dyDescent="0.25">
      <c r="C42" s="38" t="s">
        <v>28</v>
      </c>
      <c r="D42" s="38" t="s">
        <v>27</v>
      </c>
      <c r="E42" s="38">
        <v>3.5</v>
      </c>
      <c r="F42" s="38">
        <v>450</v>
      </c>
      <c r="G42" s="38">
        <v>90</v>
      </c>
      <c r="H42" s="37"/>
      <c r="I42" s="36">
        <f>-$E$46*$E42-$F$46*$F42+$G$46*$G42</f>
        <v>-68.375</v>
      </c>
    </row>
    <row r="43" spans="3:9" ht="14.25" customHeight="1" x14ac:dyDescent="0.25">
      <c r="C43" s="29"/>
      <c r="D43" s="29" t="s">
        <v>26</v>
      </c>
      <c r="E43" s="29">
        <v>2</v>
      </c>
      <c r="F43" s="29">
        <v>650</v>
      </c>
      <c r="G43" s="29">
        <v>80</v>
      </c>
      <c r="I43" s="35">
        <f>-$E$46*$E43-$F$46*$F43+$G$46*$G43</f>
        <v>-123</v>
      </c>
    </row>
    <row r="44" spans="3:9" ht="14.25" customHeight="1" x14ac:dyDescent="0.25"/>
    <row r="45" spans="3:9" ht="14.25" customHeight="1" x14ac:dyDescent="0.25">
      <c r="C45" s="34" t="s">
        <v>25</v>
      </c>
      <c r="D45" s="33"/>
      <c r="E45" s="29">
        <v>2.5</v>
      </c>
      <c r="F45" s="29">
        <v>2.5</v>
      </c>
      <c r="G45" s="29">
        <v>5</v>
      </c>
      <c r="H45" s="32">
        <f>SUM(E45:G45)</f>
        <v>10</v>
      </c>
    </row>
    <row r="46" spans="3:9" ht="14.25" customHeight="1" x14ac:dyDescent="0.25">
      <c r="C46" s="31" t="s">
        <v>24</v>
      </c>
      <c r="D46" s="30"/>
      <c r="E46" s="29">
        <f>E45/$H$45</f>
        <v>0.25</v>
      </c>
      <c r="F46" s="29">
        <f>F45/$H$45</f>
        <v>0.25</v>
      </c>
      <c r="G46" s="29">
        <f>G45/$H$45</f>
        <v>0.5</v>
      </c>
    </row>
    <row r="47" spans="3:9" ht="14.25" customHeight="1" x14ac:dyDescent="0.25"/>
    <row r="48" spans="3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C21:C22"/>
    <mergeCell ref="C23:C25"/>
    <mergeCell ref="C26:C2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workbookViewId="0">
      <selection activeCell="U15" sqref="U15"/>
    </sheetView>
  </sheetViews>
  <sheetFormatPr defaultColWidth="14.42578125" defaultRowHeight="15" customHeight="1" x14ac:dyDescent="0.3"/>
  <cols>
    <col min="1" max="1" width="8.7109375" style="2" customWidth="1"/>
    <col min="2" max="9" width="14.42578125" style="2" customWidth="1"/>
    <col min="10" max="22" width="12.5703125" style="2" customWidth="1"/>
    <col min="23" max="26" width="8.7109375" style="2" customWidth="1"/>
    <col min="27" max="16384" width="14.42578125" style="2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 t="s">
        <v>0</v>
      </c>
      <c r="E3" s="1" t="s">
        <v>20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3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4"/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4" t="s">
        <v>2</v>
      </c>
      <c r="D6" s="5">
        <f>25-10</f>
        <v>15</v>
      </c>
      <c r="E6" s="5">
        <f t="shared" ref="E6:H6" si="0">25-10</f>
        <v>15</v>
      </c>
      <c r="F6" s="5">
        <f t="shared" si="0"/>
        <v>15</v>
      </c>
      <c r="G6" s="5">
        <f t="shared" si="0"/>
        <v>15</v>
      </c>
      <c r="H6" s="5">
        <f t="shared" si="0"/>
        <v>15</v>
      </c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4" t="s">
        <v>3</v>
      </c>
      <c r="D7" s="5">
        <f>25-20</f>
        <v>5</v>
      </c>
      <c r="E7" s="5">
        <f>50-20</f>
        <v>30</v>
      </c>
      <c r="F7" s="5">
        <f t="shared" ref="F7:H7" si="1">50-20</f>
        <v>30</v>
      </c>
      <c r="G7" s="5">
        <f t="shared" si="1"/>
        <v>30</v>
      </c>
      <c r="H7" s="5">
        <f t="shared" si="1"/>
        <v>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4" t="s">
        <v>4</v>
      </c>
      <c r="D8" s="5">
        <f>25-30</f>
        <v>-5</v>
      </c>
      <c r="E8" s="5">
        <f>50-30</f>
        <v>20</v>
      </c>
      <c r="F8" s="5">
        <f>75-30</f>
        <v>45</v>
      </c>
      <c r="G8" s="5">
        <f t="shared" ref="G8:H8" si="2">75-30</f>
        <v>45</v>
      </c>
      <c r="H8" s="5">
        <f t="shared" si="2"/>
        <v>45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4" t="s">
        <v>7</v>
      </c>
      <c r="D9" s="5">
        <f>25-40</f>
        <v>-15</v>
      </c>
      <c r="E9" s="5">
        <f>50-40</f>
        <v>10</v>
      </c>
      <c r="F9" s="5">
        <f>75-40</f>
        <v>35</v>
      </c>
      <c r="G9" s="5">
        <f>100-40</f>
        <v>60</v>
      </c>
      <c r="H9" s="5">
        <f>100-40</f>
        <v>60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4" t="s">
        <v>8</v>
      </c>
      <c r="D10" s="5">
        <f>25-50</f>
        <v>-25</v>
      </c>
      <c r="E10" s="5">
        <f>50-50</f>
        <v>0</v>
      </c>
      <c r="F10" s="5">
        <f>75-50</f>
        <v>25</v>
      </c>
      <c r="G10" s="5">
        <f>100-50</f>
        <v>50</v>
      </c>
      <c r="H10" s="5">
        <f>125-50</f>
        <v>75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6" t="s">
        <v>9</v>
      </c>
      <c r="D15" s="6"/>
      <c r="E15" s="6"/>
      <c r="F15" s="6"/>
      <c r="G15" s="6"/>
      <c r="H15" s="1"/>
      <c r="I15" s="1"/>
      <c r="J15" s="1"/>
      <c r="K15" s="7" t="s">
        <v>10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8"/>
      <c r="L16" s="7"/>
      <c r="M16" s="7"/>
      <c r="N16" s="7"/>
      <c r="O16" s="7"/>
      <c r="P16" s="9"/>
      <c r="Q16" s="9"/>
      <c r="R16" s="10"/>
      <c r="S16" s="10"/>
      <c r="T16" s="10"/>
      <c r="U16" s="8"/>
      <c r="V16" s="8"/>
      <c r="W16" s="8"/>
      <c r="X16" s="1"/>
      <c r="Y16" s="1"/>
      <c r="Z16" s="1"/>
    </row>
    <row r="17" spans="1:26" ht="14.25" customHeight="1" x14ac:dyDescent="0.3">
      <c r="A17" s="1"/>
      <c r="B17" s="1"/>
      <c r="C17" s="4"/>
      <c r="D17" s="4"/>
      <c r="E17" s="4"/>
      <c r="F17" s="4"/>
      <c r="G17" s="4"/>
      <c r="H17" s="4"/>
      <c r="I17" s="1"/>
      <c r="J17" s="1"/>
      <c r="K17" s="4"/>
      <c r="L17" s="4" t="s">
        <v>2</v>
      </c>
      <c r="M17" s="4" t="s">
        <v>3</v>
      </c>
      <c r="N17" s="4" t="s">
        <v>4</v>
      </c>
      <c r="O17" s="4" t="s">
        <v>5</v>
      </c>
      <c r="P17" s="4" t="s">
        <v>6</v>
      </c>
      <c r="Q17" s="4" t="s">
        <v>11</v>
      </c>
      <c r="R17" s="4" t="s">
        <v>12</v>
      </c>
      <c r="S17" s="4" t="s">
        <v>13</v>
      </c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4"/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1"/>
      <c r="J18" s="1"/>
      <c r="K18" s="4" t="s">
        <v>2</v>
      </c>
      <c r="L18" s="5">
        <f>25-10</f>
        <v>15</v>
      </c>
      <c r="M18" s="5">
        <f t="shared" ref="M18:P18" si="3">25-10</f>
        <v>15</v>
      </c>
      <c r="N18" s="5">
        <f t="shared" si="3"/>
        <v>15</v>
      </c>
      <c r="O18" s="5">
        <f t="shared" si="3"/>
        <v>15</v>
      </c>
      <c r="P18" s="5">
        <f t="shared" si="3"/>
        <v>15</v>
      </c>
      <c r="Q18" s="11">
        <f t="shared" ref="Q18:Q22" si="4">MIN(L18:P18)</f>
        <v>15</v>
      </c>
      <c r="R18" s="4">
        <f t="shared" ref="R18:R22" si="5">MAX(L18:P18)</f>
        <v>15</v>
      </c>
      <c r="S18" s="12">
        <f t="shared" ref="S18:S22" si="6">MIN(L18:P18)</f>
        <v>15</v>
      </c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4" t="s">
        <v>2</v>
      </c>
      <c r="D19" s="5">
        <f>25-10</f>
        <v>15</v>
      </c>
      <c r="E19" s="5">
        <f t="shared" ref="E19:H19" si="7">25-10</f>
        <v>15</v>
      </c>
      <c r="F19" s="5">
        <f t="shared" si="7"/>
        <v>15</v>
      </c>
      <c r="G19" s="5">
        <f t="shared" si="7"/>
        <v>15</v>
      </c>
      <c r="H19" s="5">
        <f t="shared" si="7"/>
        <v>15</v>
      </c>
      <c r="I19" s="1"/>
      <c r="J19" s="1"/>
      <c r="K19" s="4" t="s">
        <v>3</v>
      </c>
      <c r="L19" s="5">
        <f>25-20</f>
        <v>5</v>
      </c>
      <c r="M19" s="5">
        <f>50-20</f>
        <v>30</v>
      </c>
      <c r="N19" s="5">
        <f t="shared" ref="N19:P19" si="8">50-20</f>
        <v>30</v>
      </c>
      <c r="O19" s="5">
        <f t="shared" si="8"/>
        <v>30</v>
      </c>
      <c r="P19" s="5">
        <f t="shared" si="8"/>
        <v>30</v>
      </c>
      <c r="Q19" s="11">
        <f t="shared" si="4"/>
        <v>5</v>
      </c>
      <c r="R19" s="4">
        <f t="shared" si="5"/>
        <v>30</v>
      </c>
      <c r="S19" s="1">
        <f t="shared" si="6"/>
        <v>5</v>
      </c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4" t="s">
        <v>3</v>
      </c>
      <c r="D20" s="5">
        <f>25-20</f>
        <v>5</v>
      </c>
      <c r="E20" s="5">
        <f>50-20</f>
        <v>30</v>
      </c>
      <c r="F20" s="5">
        <f t="shared" ref="F20:H20" si="9">50-20</f>
        <v>30</v>
      </c>
      <c r="G20" s="5">
        <f t="shared" si="9"/>
        <v>30</v>
      </c>
      <c r="H20" s="5">
        <f t="shared" si="9"/>
        <v>30</v>
      </c>
      <c r="I20" s="1"/>
      <c r="J20" s="1"/>
      <c r="K20" s="4" t="s">
        <v>4</v>
      </c>
      <c r="L20" s="5">
        <f>25-30</f>
        <v>-5</v>
      </c>
      <c r="M20" s="5">
        <f>50-30</f>
        <v>20</v>
      </c>
      <c r="N20" s="5">
        <f>75-30</f>
        <v>45</v>
      </c>
      <c r="O20" s="5">
        <f t="shared" ref="O20:P20" si="10">75-30</f>
        <v>45</v>
      </c>
      <c r="P20" s="5">
        <f t="shared" si="10"/>
        <v>45</v>
      </c>
      <c r="Q20" s="11">
        <f t="shared" si="4"/>
        <v>-5</v>
      </c>
      <c r="R20" s="4">
        <f t="shared" si="5"/>
        <v>45</v>
      </c>
      <c r="S20" s="1">
        <f t="shared" si="6"/>
        <v>-5</v>
      </c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4" t="s">
        <v>4</v>
      </c>
      <c r="D21" s="5">
        <f>25-30</f>
        <v>-5</v>
      </c>
      <c r="E21" s="5">
        <f>50-30</f>
        <v>20</v>
      </c>
      <c r="F21" s="5">
        <f>75-30</f>
        <v>45</v>
      </c>
      <c r="G21" s="5">
        <f t="shared" ref="G21:H21" si="11">75-30</f>
        <v>45</v>
      </c>
      <c r="H21" s="5">
        <f t="shared" si="11"/>
        <v>45</v>
      </c>
      <c r="I21" s="1"/>
      <c r="J21" s="1"/>
      <c r="K21" s="4" t="s">
        <v>7</v>
      </c>
      <c r="L21" s="5">
        <f>25-40</f>
        <v>-15</v>
      </c>
      <c r="M21" s="5">
        <f>50-40</f>
        <v>10</v>
      </c>
      <c r="N21" s="5">
        <f>75-40</f>
        <v>35</v>
      </c>
      <c r="O21" s="5">
        <f>100-40</f>
        <v>60</v>
      </c>
      <c r="P21" s="5">
        <f>100-40</f>
        <v>60</v>
      </c>
      <c r="Q21" s="11">
        <f t="shared" si="4"/>
        <v>-15</v>
      </c>
      <c r="R21" s="4">
        <f t="shared" si="5"/>
        <v>60</v>
      </c>
      <c r="S21" s="1">
        <f t="shared" si="6"/>
        <v>-15</v>
      </c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4" t="s">
        <v>7</v>
      </c>
      <c r="D22" s="5">
        <f>25-40</f>
        <v>-15</v>
      </c>
      <c r="E22" s="5">
        <f>50-40</f>
        <v>10</v>
      </c>
      <c r="F22" s="5">
        <f>75-40</f>
        <v>35</v>
      </c>
      <c r="G22" s="5">
        <f>100-40</f>
        <v>60</v>
      </c>
      <c r="H22" s="5">
        <f>100-40</f>
        <v>60</v>
      </c>
      <c r="I22" s="1"/>
      <c r="J22" s="1"/>
      <c r="K22" s="4" t="s">
        <v>8</v>
      </c>
      <c r="L22" s="5">
        <f>25-50</f>
        <v>-25</v>
      </c>
      <c r="M22" s="5">
        <f>50-50</f>
        <v>0</v>
      </c>
      <c r="N22" s="5">
        <f>75-50</f>
        <v>25</v>
      </c>
      <c r="O22" s="5">
        <f>100-50</f>
        <v>50</v>
      </c>
      <c r="P22" s="5">
        <f>125-50</f>
        <v>75</v>
      </c>
      <c r="Q22" s="13">
        <f t="shared" si="4"/>
        <v>-25</v>
      </c>
      <c r="R22" s="14">
        <f t="shared" si="5"/>
        <v>75</v>
      </c>
      <c r="S22" s="1">
        <f t="shared" si="6"/>
        <v>-25</v>
      </c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4" t="s">
        <v>8</v>
      </c>
      <c r="D23" s="5">
        <f>25-50</f>
        <v>-25</v>
      </c>
      <c r="E23" s="5">
        <f>50-50</f>
        <v>0</v>
      </c>
      <c r="F23" s="5">
        <f>75-50</f>
        <v>25</v>
      </c>
      <c r="G23" s="5">
        <f>100-50</f>
        <v>50</v>
      </c>
      <c r="H23" s="5">
        <f>125-50</f>
        <v>75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7" t="s">
        <v>14</v>
      </c>
      <c r="D24" s="7"/>
      <c r="E24" s="15" t="s">
        <v>15</v>
      </c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6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4"/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12</v>
      </c>
      <c r="I26" s="4" t="s">
        <v>11</v>
      </c>
      <c r="J26" s="1"/>
      <c r="K26" s="17">
        <v>0</v>
      </c>
      <c r="L26" s="17">
        <v>0.1</v>
      </c>
      <c r="M26" s="18">
        <v>0.2</v>
      </c>
      <c r="N26" s="17">
        <v>0.3</v>
      </c>
      <c r="O26" s="17">
        <v>0.4</v>
      </c>
      <c r="P26" s="17">
        <v>0.5</v>
      </c>
      <c r="Q26" s="17">
        <v>0.6</v>
      </c>
      <c r="R26" s="17">
        <v>0.7</v>
      </c>
      <c r="S26" s="18">
        <v>0.8</v>
      </c>
      <c r="T26" s="17">
        <v>0.9</v>
      </c>
      <c r="U26" s="19">
        <v>1</v>
      </c>
      <c r="V26" s="1"/>
      <c r="W26" s="1"/>
      <c r="X26" s="1"/>
      <c r="Y26" s="1"/>
      <c r="Z26" s="1"/>
    </row>
    <row r="27" spans="1:26" ht="14.25" customHeight="1" x14ac:dyDescent="0.3">
      <c r="A27" s="1"/>
      <c r="B27" s="4" t="s">
        <v>2</v>
      </c>
      <c r="C27" s="5">
        <f>25-10</f>
        <v>15</v>
      </c>
      <c r="D27" s="5">
        <f t="shared" ref="D27:G27" si="12">25-10</f>
        <v>15</v>
      </c>
      <c r="E27" s="5">
        <f t="shared" si="12"/>
        <v>15</v>
      </c>
      <c r="F27" s="5">
        <f t="shared" si="12"/>
        <v>15</v>
      </c>
      <c r="G27" s="5">
        <f t="shared" si="12"/>
        <v>15</v>
      </c>
      <c r="H27" s="4">
        <f t="shared" ref="H27:H31" si="13">MAX(C27:G27)</f>
        <v>15</v>
      </c>
      <c r="I27" s="4">
        <f t="shared" ref="I27:I31" si="14">MIN(C27:G27)</f>
        <v>15</v>
      </c>
      <c r="J27" s="1"/>
      <c r="K27" s="20">
        <f t="shared" ref="K27:T27" si="15">K$26*$H27+(1-K$26)*$I27</f>
        <v>15</v>
      </c>
      <c r="L27" s="20">
        <f t="shared" si="15"/>
        <v>15</v>
      </c>
      <c r="M27" s="20">
        <f t="shared" si="15"/>
        <v>15</v>
      </c>
      <c r="N27" s="20">
        <f t="shared" si="15"/>
        <v>15</v>
      </c>
      <c r="O27" s="21">
        <f t="shared" si="15"/>
        <v>15</v>
      </c>
      <c r="P27" s="21">
        <f t="shared" si="15"/>
        <v>15</v>
      </c>
      <c r="Q27" s="21">
        <f t="shared" si="15"/>
        <v>15</v>
      </c>
      <c r="R27" s="21">
        <f t="shared" si="15"/>
        <v>15</v>
      </c>
      <c r="S27" s="21">
        <f t="shared" si="15"/>
        <v>15</v>
      </c>
      <c r="T27" s="21">
        <f t="shared" si="15"/>
        <v>15</v>
      </c>
      <c r="U27" s="21">
        <f>U$26*$H27+(1-U$26)*$I27</f>
        <v>15</v>
      </c>
      <c r="V27" s="1"/>
      <c r="W27" s="1"/>
      <c r="X27" s="1"/>
      <c r="Y27" s="1"/>
      <c r="Z27" s="1"/>
    </row>
    <row r="28" spans="1:26" ht="14.25" customHeight="1" x14ac:dyDescent="0.3">
      <c r="A28" s="1"/>
      <c r="B28" s="4" t="s">
        <v>3</v>
      </c>
      <c r="C28" s="5">
        <f>25-20</f>
        <v>5</v>
      </c>
      <c r="D28" s="5">
        <f>50-20</f>
        <v>30</v>
      </c>
      <c r="E28" s="5">
        <f t="shared" ref="E28:G28" si="16">50-20</f>
        <v>30</v>
      </c>
      <c r="F28" s="5">
        <f t="shared" si="16"/>
        <v>30</v>
      </c>
      <c r="G28" s="5">
        <f t="shared" si="16"/>
        <v>30</v>
      </c>
      <c r="H28" s="4">
        <f t="shared" si="13"/>
        <v>30</v>
      </c>
      <c r="I28" s="4">
        <f t="shared" si="14"/>
        <v>5</v>
      </c>
      <c r="J28" s="1"/>
      <c r="K28" s="21">
        <f t="shared" ref="K28:T28" si="17">K$26*$H28+(1-K$26)*$I28</f>
        <v>5</v>
      </c>
      <c r="L28" s="22">
        <f t="shared" si="17"/>
        <v>7.5</v>
      </c>
      <c r="M28" s="22">
        <f t="shared" si="17"/>
        <v>10</v>
      </c>
      <c r="N28" s="22">
        <f t="shared" si="17"/>
        <v>12.5</v>
      </c>
      <c r="O28" s="22">
        <f t="shared" si="17"/>
        <v>15</v>
      </c>
      <c r="P28" s="22">
        <f t="shared" si="17"/>
        <v>17.5</v>
      </c>
      <c r="Q28" s="22">
        <f t="shared" si="17"/>
        <v>20</v>
      </c>
      <c r="R28" s="22">
        <f t="shared" si="17"/>
        <v>22.5</v>
      </c>
      <c r="S28" s="22">
        <f t="shared" si="17"/>
        <v>25</v>
      </c>
      <c r="T28" s="22">
        <f t="shared" si="17"/>
        <v>27.5</v>
      </c>
      <c r="U28" s="22">
        <f>U$26*$H28+(1-U$26)*$I28</f>
        <v>30</v>
      </c>
      <c r="V28" s="1"/>
      <c r="W28" s="1"/>
      <c r="X28" s="1"/>
      <c r="Y28" s="1"/>
      <c r="Z28" s="1"/>
    </row>
    <row r="29" spans="1:26" ht="14.25" customHeight="1" x14ac:dyDescent="0.3">
      <c r="A29" s="1"/>
      <c r="B29" s="4" t="s">
        <v>4</v>
      </c>
      <c r="C29" s="5">
        <f>25-30</f>
        <v>-5</v>
      </c>
      <c r="D29" s="5">
        <f>50-30</f>
        <v>20</v>
      </c>
      <c r="E29" s="5">
        <f>75-30</f>
        <v>45</v>
      </c>
      <c r="F29" s="5">
        <f t="shared" ref="F29:G29" si="18">75-30</f>
        <v>45</v>
      </c>
      <c r="G29" s="5">
        <f t="shared" si="18"/>
        <v>45</v>
      </c>
      <c r="H29" s="4">
        <f t="shared" si="13"/>
        <v>45</v>
      </c>
      <c r="I29" s="4">
        <f t="shared" si="14"/>
        <v>-5</v>
      </c>
      <c r="J29" s="1"/>
      <c r="K29" s="21">
        <f t="shared" ref="K29:T29" si="19">K$26*$H29+(1-K$26)*$I29</f>
        <v>-5</v>
      </c>
      <c r="L29" s="21">
        <f t="shared" si="19"/>
        <v>0</v>
      </c>
      <c r="M29" s="21">
        <f t="shared" si="19"/>
        <v>5</v>
      </c>
      <c r="N29" s="21">
        <f t="shared" si="19"/>
        <v>10</v>
      </c>
      <c r="O29" s="21">
        <f t="shared" si="19"/>
        <v>15</v>
      </c>
      <c r="P29" s="21">
        <f t="shared" si="19"/>
        <v>20</v>
      </c>
      <c r="Q29" s="21">
        <f t="shared" si="19"/>
        <v>25</v>
      </c>
      <c r="R29" s="21">
        <f t="shared" si="19"/>
        <v>29.999999999999996</v>
      </c>
      <c r="S29" s="21">
        <f t="shared" si="19"/>
        <v>35</v>
      </c>
      <c r="T29" s="21">
        <f t="shared" si="19"/>
        <v>40</v>
      </c>
      <c r="U29" s="21">
        <f>U$26*$H29+(1-U$26)*$I29</f>
        <v>45</v>
      </c>
      <c r="V29" s="1"/>
      <c r="W29" s="1"/>
      <c r="X29" s="1"/>
      <c r="Y29" s="1"/>
      <c r="Z29" s="1"/>
    </row>
    <row r="30" spans="1:26" ht="14.25" customHeight="1" x14ac:dyDescent="0.3">
      <c r="A30" s="1"/>
      <c r="B30" s="4" t="s">
        <v>7</v>
      </c>
      <c r="C30" s="5">
        <f>25-40</f>
        <v>-15</v>
      </c>
      <c r="D30" s="5">
        <f>50-40</f>
        <v>10</v>
      </c>
      <c r="E30" s="5">
        <f>75-40</f>
        <v>35</v>
      </c>
      <c r="F30" s="5">
        <f>100-40</f>
        <v>60</v>
      </c>
      <c r="G30" s="5">
        <f>100-40</f>
        <v>60</v>
      </c>
      <c r="H30" s="4">
        <f t="shared" si="13"/>
        <v>60</v>
      </c>
      <c r="I30" s="4">
        <f t="shared" si="14"/>
        <v>-15</v>
      </c>
      <c r="J30" s="1"/>
      <c r="K30" s="21">
        <f t="shared" ref="K30:T30" si="20">K$26*$H30+(1-K$26)*$I30</f>
        <v>-15</v>
      </c>
      <c r="L30" s="21">
        <f t="shared" si="20"/>
        <v>-7.5</v>
      </c>
      <c r="M30" s="21">
        <f t="shared" si="20"/>
        <v>0</v>
      </c>
      <c r="N30" s="21">
        <f t="shared" si="20"/>
        <v>7.5</v>
      </c>
      <c r="O30" s="21">
        <f t="shared" si="20"/>
        <v>15</v>
      </c>
      <c r="P30" s="21">
        <f t="shared" si="20"/>
        <v>22.5</v>
      </c>
      <c r="Q30" s="21">
        <f t="shared" si="20"/>
        <v>30</v>
      </c>
      <c r="R30" s="21">
        <f t="shared" si="20"/>
        <v>37.5</v>
      </c>
      <c r="S30" s="21">
        <f t="shared" si="20"/>
        <v>45</v>
      </c>
      <c r="T30" s="21">
        <f t="shared" si="20"/>
        <v>52.5</v>
      </c>
      <c r="U30" s="21">
        <f>U$26*$H30+(1-U$26)*$I30</f>
        <v>60</v>
      </c>
      <c r="V30" s="1"/>
      <c r="W30" s="1"/>
      <c r="X30" s="1"/>
      <c r="Y30" s="1"/>
      <c r="Z30" s="1"/>
    </row>
    <row r="31" spans="1:26" ht="14.25" customHeight="1" x14ac:dyDescent="0.3">
      <c r="A31" s="1"/>
      <c r="B31" s="4" t="s">
        <v>8</v>
      </c>
      <c r="C31" s="5">
        <f>25-50</f>
        <v>-25</v>
      </c>
      <c r="D31" s="5">
        <f>50-50</f>
        <v>0</v>
      </c>
      <c r="E31" s="5">
        <f>75-50</f>
        <v>25</v>
      </c>
      <c r="F31" s="5">
        <f>100-50</f>
        <v>50</v>
      </c>
      <c r="G31" s="5">
        <f>125-50</f>
        <v>75</v>
      </c>
      <c r="H31" s="4">
        <f t="shared" si="13"/>
        <v>75</v>
      </c>
      <c r="I31" s="4">
        <f t="shared" si="14"/>
        <v>-25</v>
      </c>
      <c r="J31" s="1"/>
      <c r="K31" s="23">
        <f t="shared" ref="K31:T31" si="21">K$26*$H31+(1-K$26)*$I31</f>
        <v>-25</v>
      </c>
      <c r="L31" s="23">
        <f t="shared" si="21"/>
        <v>-15</v>
      </c>
      <c r="M31" s="23">
        <f t="shared" si="21"/>
        <v>-5</v>
      </c>
      <c r="N31" s="23">
        <f t="shared" si="21"/>
        <v>5</v>
      </c>
      <c r="O31" s="24">
        <f t="shared" si="21"/>
        <v>15</v>
      </c>
      <c r="P31" s="24">
        <f t="shared" si="21"/>
        <v>25</v>
      </c>
      <c r="Q31" s="24">
        <f t="shared" si="21"/>
        <v>35</v>
      </c>
      <c r="R31" s="24">
        <f t="shared" si="21"/>
        <v>45</v>
      </c>
      <c r="S31" s="24">
        <f>S$26*$H31+(1-S$26)*$I31</f>
        <v>55</v>
      </c>
      <c r="T31" s="24">
        <f t="shared" si="21"/>
        <v>65</v>
      </c>
      <c r="U31" s="24">
        <f>U$26*$H31+(1-U$26)*$I31</f>
        <v>75</v>
      </c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21">
        <f t="shared" ref="K32:U32" si="22">MAX(K27:K31)</f>
        <v>15</v>
      </c>
      <c r="L32" s="21">
        <f t="shared" si="22"/>
        <v>15</v>
      </c>
      <c r="M32" s="21">
        <f t="shared" si="22"/>
        <v>15</v>
      </c>
      <c r="N32" s="21">
        <f t="shared" si="22"/>
        <v>15</v>
      </c>
      <c r="O32" s="21">
        <f t="shared" si="22"/>
        <v>15</v>
      </c>
      <c r="P32" s="21">
        <f t="shared" si="22"/>
        <v>25</v>
      </c>
      <c r="Q32" s="21">
        <f t="shared" si="22"/>
        <v>35</v>
      </c>
      <c r="R32" s="21">
        <f t="shared" si="22"/>
        <v>45</v>
      </c>
      <c r="S32" s="21">
        <f t="shared" si="22"/>
        <v>55</v>
      </c>
      <c r="T32" s="21">
        <f t="shared" si="22"/>
        <v>65</v>
      </c>
      <c r="U32" s="21">
        <f t="shared" si="22"/>
        <v>75</v>
      </c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7" t="s">
        <v>17</v>
      </c>
      <c r="D34" s="7"/>
      <c r="E34" s="15" t="s">
        <v>18</v>
      </c>
      <c r="F34" s="10"/>
      <c r="G34" s="10"/>
      <c r="H34" s="10"/>
      <c r="I34" s="10"/>
      <c r="J34" s="10"/>
      <c r="K34" s="1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 t="s">
        <v>19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4"/>
      <c r="D36" s="4" t="s">
        <v>2</v>
      </c>
      <c r="E36" s="4" t="s">
        <v>3</v>
      </c>
      <c r="F36" s="4" t="s">
        <v>4</v>
      </c>
      <c r="G36" s="4" t="s">
        <v>5</v>
      </c>
      <c r="H36" s="4" t="s">
        <v>6</v>
      </c>
      <c r="I36" s="1"/>
      <c r="J36" s="1"/>
      <c r="K36" s="4"/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  <c r="Q36" s="4" t="s">
        <v>12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4" t="s">
        <v>2</v>
      </c>
      <c r="D37" s="5">
        <f>25-10</f>
        <v>15</v>
      </c>
      <c r="E37" s="5">
        <f t="shared" ref="E37:H37" si="23">25-10</f>
        <v>15</v>
      </c>
      <c r="F37" s="5">
        <f t="shared" si="23"/>
        <v>15</v>
      </c>
      <c r="G37" s="5">
        <f t="shared" si="23"/>
        <v>15</v>
      </c>
      <c r="H37" s="5">
        <f t="shared" si="23"/>
        <v>15</v>
      </c>
      <c r="I37" s="1"/>
      <c r="J37" s="1"/>
      <c r="K37" s="4" t="s">
        <v>2</v>
      </c>
      <c r="L37" s="5">
        <f>D42-D37</f>
        <v>0</v>
      </c>
      <c r="M37" s="5">
        <f>E42-E37</f>
        <v>15</v>
      </c>
      <c r="N37" s="5">
        <f>F42-F37</f>
        <v>30</v>
      </c>
      <c r="O37" s="5">
        <f>G42-G37</f>
        <v>45</v>
      </c>
      <c r="P37" s="5">
        <f>H42-H37</f>
        <v>60</v>
      </c>
      <c r="Q37" s="25">
        <f t="shared" ref="Q37:Q41" si="24">MAX(L37:P37)</f>
        <v>60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4" t="s">
        <v>3</v>
      </c>
      <c r="D38" s="5">
        <f>25-20</f>
        <v>5</v>
      </c>
      <c r="E38" s="5">
        <f>50-20</f>
        <v>30</v>
      </c>
      <c r="F38" s="5">
        <f t="shared" ref="F38:H38" si="25">50-20</f>
        <v>30</v>
      </c>
      <c r="G38" s="5">
        <f t="shared" si="25"/>
        <v>30</v>
      </c>
      <c r="H38" s="5">
        <f t="shared" si="25"/>
        <v>30</v>
      </c>
      <c r="I38" s="1"/>
      <c r="J38" s="1"/>
      <c r="K38" s="4" t="s">
        <v>3</v>
      </c>
      <c r="L38" s="5">
        <f>D42-D38</f>
        <v>10</v>
      </c>
      <c r="M38" s="5">
        <f t="shared" ref="M38:P38" si="26">E42-E38</f>
        <v>0</v>
      </c>
      <c r="N38" s="5">
        <f t="shared" si="26"/>
        <v>15</v>
      </c>
      <c r="O38" s="5">
        <f t="shared" si="26"/>
        <v>30</v>
      </c>
      <c r="P38" s="5">
        <f t="shared" si="26"/>
        <v>45</v>
      </c>
      <c r="Q38" s="25">
        <f t="shared" si="24"/>
        <v>45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4" t="s">
        <v>4</v>
      </c>
      <c r="D39" s="5">
        <f>25-30</f>
        <v>-5</v>
      </c>
      <c r="E39" s="5">
        <f>50-30</f>
        <v>20</v>
      </c>
      <c r="F39" s="5">
        <f>75-30</f>
        <v>45</v>
      </c>
      <c r="G39" s="5">
        <f t="shared" ref="G39:H39" si="27">75-30</f>
        <v>45</v>
      </c>
      <c r="H39" s="5">
        <f t="shared" si="27"/>
        <v>45</v>
      </c>
      <c r="I39" s="1"/>
      <c r="J39" s="1"/>
      <c r="K39" s="4" t="s">
        <v>4</v>
      </c>
      <c r="L39" s="5">
        <f t="shared" ref="L39:P39" si="28">D42-D39</f>
        <v>20</v>
      </c>
      <c r="M39" s="5">
        <f t="shared" si="28"/>
        <v>10</v>
      </c>
      <c r="N39" s="5">
        <f t="shared" si="28"/>
        <v>0</v>
      </c>
      <c r="O39" s="5">
        <f t="shared" si="28"/>
        <v>15</v>
      </c>
      <c r="P39" s="5">
        <f t="shared" si="28"/>
        <v>30</v>
      </c>
      <c r="Q39" s="25">
        <f t="shared" si="24"/>
        <v>30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4" t="s">
        <v>7</v>
      </c>
      <c r="D40" s="5">
        <f>25-40</f>
        <v>-15</v>
      </c>
      <c r="E40" s="5">
        <f>50-40</f>
        <v>10</v>
      </c>
      <c r="F40" s="5">
        <f>75-40</f>
        <v>35</v>
      </c>
      <c r="G40" s="5">
        <f>100-40</f>
        <v>60</v>
      </c>
      <c r="H40" s="5">
        <f>100-40</f>
        <v>60</v>
      </c>
      <c r="I40" s="1"/>
      <c r="J40" s="1"/>
      <c r="K40" s="4" t="s">
        <v>7</v>
      </c>
      <c r="L40" s="5">
        <f t="shared" ref="L40:P40" si="29">D42-D40</f>
        <v>30</v>
      </c>
      <c r="M40" s="5">
        <f t="shared" si="29"/>
        <v>20</v>
      </c>
      <c r="N40" s="5">
        <f t="shared" si="29"/>
        <v>10</v>
      </c>
      <c r="O40" s="5">
        <f t="shared" si="29"/>
        <v>0</v>
      </c>
      <c r="P40" s="5">
        <f t="shared" si="29"/>
        <v>15</v>
      </c>
      <c r="Q40" s="26">
        <f t="shared" si="24"/>
        <v>30</v>
      </c>
      <c r="R40" s="1" t="s">
        <v>11</v>
      </c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4" t="s">
        <v>8</v>
      </c>
      <c r="D41" s="5">
        <f>25-50</f>
        <v>-25</v>
      </c>
      <c r="E41" s="5">
        <f>50-50</f>
        <v>0</v>
      </c>
      <c r="F41" s="5">
        <f>75-50</f>
        <v>25</v>
      </c>
      <c r="G41" s="5">
        <f>100-50</f>
        <v>50</v>
      </c>
      <c r="H41" s="5">
        <f>125-50</f>
        <v>75</v>
      </c>
      <c r="I41" s="1"/>
      <c r="J41" s="1"/>
      <c r="K41" s="4" t="s">
        <v>8</v>
      </c>
      <c r="L41" s="5">
        <f t="shared" ref="L41:O41" si="30">D42-D41</f>
        <v>40</v>
      </c>
      <c r="M41" s="5">
        <f t="shared" si="30"/>
        <v>30</v>
      </c>
      <c r="N41" s="5">
        <f t="shared" si="30"/>
        <v>20</v>
      </c>
      <c r="O41" s="5">
        <f t="shared" si="30"/>
        <v>10</v>
      </c>
      <c r="P41" s="5">
        <f>H42-H41</f>
        <v>0</v>
      </c>
      <c r="Q41" s="25">
        <f t="shared" si="24"/>
        <v>40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4" t="s">
        <v>12</v>
      </c>
      <c r="D42" s="1">
        <f t="shared" ref="D42:H42" si="31">MAX(D37:D41)</f>
        <v>15</v>
      </c>
      <c r="E42" s="1">
        <f t="shared" si="31"/>
        <v>30</v>
      </c>
      <c r="F42" s="1">
        <f t="shared" si="31"/>
        <v>45</v>
      </c>
      <c r="G42" s="1">
        <f t="shared" si="31"/>
        <v>60</v>
      </c>
      <c r="H42" s="1">
        <f t="shared" si="31"/>
        <v>75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8"/>
      <c r="H44" s="8"/>
      <c r="I44" s="8"/>
      <c r="J44" s="8"/>
      <c r="K44" s="27" t="s">
        <v>22</v>
      </c>
      <c r="L44" s="8"/>
      <c r="M44" s="8"/>
      <c r="N44" s="8"/>
      <c r="O44" s="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8"/>
      <c r="H45" s="8"/>
      <c r="I45" s="8"/>
      <c r="J45" s="8"/>
      <c r="K45" s="27" t="s">
        <v>23</v>
      </c>
      <c r="L45" s="8"/>
      <c r="M45" s="8"/>
      <c r="N45" s="8"/>
      <c r="O45" s="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8"/>
      <c r="H46" s="8"/>
      <c r="I46" s="8"/>
      <c r="J46" s="8"/>
      <c r="K46" s="27" t="s">
        <v>21</v>
      </c>
      <c r="L46" s="8"/>
      <c r="M46" s="8"/>
      <c r="N46" s="8"/>
      <c r="O46" s="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2</vt:lpstr>
      <vt:lpstr>Задача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Мягков Владимир Сергеевич</dc:creator>
  <cp:lastModifiedBy>Ежков Артём Сергеевич</cp:lastModifiedBy>
  <dcterms:created xsi:type="dcterms:W3CDTF">2022-01-17T10:37:45Z</dcterms:created>
  <dcterms:modified xsi:type="dcterms:W3CDTF">2022-06-16T13:17:22Z</dcterms:modified>
</cp:coreProperties>
</file>