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C07CDE9C-3937-4677-A9FF-5B203AEBBF4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Холодильники" sheetId="1" r:id="rId1"/>
    <sheet name="Туалеты" sheetId="2" r:id="rId2"/>
    <sheet name="Фигурное катание" sheetId="3" r:id="rId3"/>
  </sheets>
  <definedNames>
    <definedName name="solver_adj" localSheetId="1" hidden="1">Туалеты!$C$9</definedName>
    <definedName name="solver_adj" localSheetId="0" hidden="1">Холодильники!$I$3:$I$5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3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Туалеты!$D$35</definedName>
    <definedName name="solver_lhs1" localSheetId="0" hidden="1">Холодильники!$C$9:$E$9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0" hidden="1">1</definedName>
    <definedName name="solver_nwt" localSheetId="1" hidden="1">1</definedName>
    <definedName name="solver_nwt" localSheetId="0" hidden="1">1</definedName>
    <definedName name="solver_opt" localSheetId="1" hidden="1">Туалеты!#REF!</definedName>
    <definedName name="solver_opt" localSheetId="0" hidden="1">Холодильники!$K$3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hs1" localSheetId="1" hidden="1">Туалеты!$F$35</definedName>
    <definedName name="solver_rhs1" localSheetId="0" hidden="1">Холодильники!$C$7:$E$7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3" l="1"/>
  <c r="H13" i="3"/>
  <c r="H14" i="3"/>
  <c r="H12" i="3"/>
  <c r="N7" i="3"/>
  <c r="N6" i="3"/>
  <c r="N5" i="3"/>
  <c r="N4" i="3"/>
  <c r="I5" i="3" l="1"/>
  <c r="I6" i="3"/>
  <c r="I7" i="3"/>
  <c r="I4" i="3"/>
  <c r="H5" i="3"/>
  <c r="H6" i="3"/>
  <c r="H7" i="3"/>
  <c r="H4" i="3"/>
  <c r="K4" i="3" s="1"/>
  <c r="K7" i="3" l="1"/>
  <c r="K6" i="3"/>
  <c r="K5" i="3"/>
  <c r="J4" i="3"/>
  <c r="J7" i="3"/>
  <c r="J6" i="3"/>
  <c r="J5" i="3"/>
  <c r="C12" i="2" l="1"/>
  <c r="C6" i="2"/>
  <c r="C15" i="2" l="1"/>
  <c r="I28" i="2" l="1"/>
  <c r="F28" i="2"/>
  <c r="C28" i="2"/>
  <c r="L28" i="2"/>
  <c r="H28" i="2"/>
  <c r="D28" i="2"/>
  <c r="N28" i="2"/>
  <c r="M28" i="2"/>
  <c r="G28" i="2"/>
  <c r="E28" i="2"/>
  <c r="J28" i="2"/>
  <c r="K28" i="2"/>
  <c r="O28" i="2"/>
  <c r="C31" i="2" l="1"/>
  <c r="M31" i="2" s="1"/>
  <c r="O31" i="2" l="1"/>
  <c r="D35" i="2" s="1"/>
  <c r="K31" i="2"/>
  <c r="L31" i="2"/>
  <c r="N31" i="2"/>
  <c r="D31" i="2"/>
  <c r="E31" i="2"/>
  <c r="F31" i="2"/>
  <c r="I31" i="2"/>
  <c r="J31" i="2"/>
  <c r="G31" i="2"/>
  <c r="H31" i="2"/>
  <c r="K3" i="1" l="1"/>
  <c r="C9" i="1"/>
  <c r="D9" i="1"/>
  <c r="E9" i="1"/>
</calcChain>
</file>

<file path=xl/sharedStrings.xml><?xml version="1.0" encoding="utf-8"?>
<sst xmlns="http://schemas.openxmlformats.org/spreadsheetml/2006/main" count="109" uniqueCount="83">
  <si>
    <t>Дорогой</t>
  </si>
  <si>
    <t>Средний</t>
  </si>
  <si>
    <t>Дешевый</t>
  </si>
  <si>
    <t>Склад</t>
  </si>
  <si>
    <t>Цена, тыс</t>
  </si>
  <si>
    <t xml:space="preserve">Пластик, кг </t>
  </si>
  <si>
    <t>Металл, кг</t>
  </si>
  <si>
    <t>Стекло, кг</t>
  </si>
  <si>
    <t xml:space="preserve">Количество </t>
  </si>
  <si>
    <t>Ограничения</t>
  </si>
  <si>
    <t>&lt;=</t>
  </si>
  <si>
    <t>Целевая функция</t>
  </si>
  <si>
    <t>n =</t>
  </si>
  <si>
    <t>Макс длина очереди</t>
  </si>
  <si>
    <t>m =</t>
  </si>
  <si>
    <t>Количество туалетов</t>
  </si>
  <si>
    <t>k =</t>
  </si>
  <si>
    <t>N =</t>
  </si>
  <si>
    <t>кл.</t>
  </si>
  <si>
    <t>t =</t>
  </si>
  <si>
    <t>мин</t>
  </si>
  <si>
    <t>Интенсивность входного потока</t>
  </si>
  <si>
    <r>
      <rPr>
        <sz val="11"/>
        <color theme="1"/>
        <rFont val="Calibri"/>
        <family val="2"/>
        <charset val="204"/>
      </rPr>
      <t>λ</t>
    </r>
    <r>
      <rPr>
        <sz val="11"/>
        <color theme="1"/>
        <rFont val="Calibri"/>
        <family val="2"/>
      </rPr>
      <t xml:space="preserve"> =</t>
    </r>
  </si>
  <si>
    <t>кл./мин.</t>
  </si>
  <si>
    <t>Бездействие</t>
  </si>
  <si>
    <t>Без очереди</t>
  </si>
  <si>
    <t>С очередью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</si>
  <si>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</si>
  <si>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</si>
  <si>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</si>
  <si>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</si>
  <si>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</si>
  <si>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</si>
  <si>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</si>
  <si>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</si>
  <si>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</si>
  <si>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Вспомог.</t>
  </si>
  <si>
    <t>Вероятн.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</si>
  <si>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</si>
  <si>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</si>
  <si>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</si>
  <si>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</si>
  <si>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</si>
  <si>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</si>
  <si>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</si>
  <si>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</si>
  <si>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</si>
  <si>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S9</t>
  </si>
  <si>
    <t>S10</t>
  </si>
  <si>
    <t>Интенсивность выходного потока</t>
  </si>
  <si>
    <t>μ =</t>
  </si>
  <si>
    <t>p9</t>
  </si>
  <si>
    <t>p10</t>
  </si>
  <si>
    <t>S11</t>
  </si>
  <si>
    <t>S12</t>
  </si>
  <si>
    <t>p11</t>
  </si>
  <si>
    <t>p12</t>
  </si>
  <si>
    <t>Время посещения туалета</t>
  </si>
  <si>
    <t>Показатель нагруженности</t>
  </si>
  <si>
    <r>
      <rPr>
        <sz val="11"/>
        <color theme="1"/>
        <rFont val="Calibri"/>
        <family val="2"/>
        <charset val="204"/>
      </rPr>
      <t>ρ</t>
    </r>
    <r>
      <rPr>
        <sz val="11"/>
        <color theme="1"/>
        <rFont val="Calibri"/>
        <family val="2"/>
      </rPr>
      <t xml:space="preserve"> =</t>
    </r>
  </si>
  <si>
    <t>Вероятность отказа</t>
  </si>
  <si>
    <t>р =</t>
  </si>
  <si>
    <t>Ведущий 1</t>
  </si>
  <si>
    <t>Ведущий 2</t>
  </si>
  <si>
    <t>Ведущий 3</t>
  </si>
  <si>
    <t>Ведущий 4</t>
  </si>
  <si>
    <t>мат ожидание</t>
  </si>
  <si>
    <t>дисперсия</t>
  </si>
  <si>
    <t>Довер. Интервал</t>
  </si>
  <si>
    <t>М</t>
  </si>
  <si>
    <t>D</t>
  </si>
  <si>
    <t>М-сигма</t>
  </si>
  <si>
    <t>М+сигма</t>
  </si>
  <si>
    <t>Метод средних баллов</t>
  </si>
  <si>
    <t>Метод медианных рангов</t>
  </si>
  <si>
    <t>Вспомогательная</t>
  </si>
  <si>
    <t>Ведущий 2 самый лучший, ведущий 1 - второе место</t>
  </si>
  <si>
    <t>Медиана</t>
  </si>
  <si>
    <t>1 место</t>
  </si>
  <si>
    <t>2 место</t>
  </si>
  <si>
    <t>Ведущий 2 все еще самый лучший, ведущие 1 и 3 - 2 место</t>
  </si>
  <si>
    <t>Ответ: по результатам двух исследований, надо выбрать ведущих 1 и 2</t>
  </si>
  <si>
    <t>Перебор рандомом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</si>
</sst>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0" fontId="2" fillId="0" borderId="0" xfId="0" applyFont="1"/>
    <xf numFmtId="0" fontId="0" fillId="6" borderId="0" xfId="0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'Фигурное катание'!$M$4:$M$7</c:f>
              <c:strCache>
                <c:ptCount val="4"/>
                <c:pt idx="0">
                  <c:v>Ведущий 1</c:v>
                </c:pt>
                <c:pt idx="1">
                  <c:v>Ведущий 2</c:v>
                </c:pt>
                <c:pt idx="2">
                  <c:v>Ведущий 3</c:v>
                </c:pt>
                <c:pt idx="3">
                  <c:v>Ведущий 4</c:v>
                </c:pt>
              </c:strCache>
            </c:strRef>
          </c:cat>
          <c:val>
            <c:numRef>
              <c:f>'Фигурное катание'!$N$4:$N$7</c:f>
              <c:numCache>
                <c:formatCode>General</c:formatCode>
                <c:ptCount val="4"/>
                <c:pt idx="0">
                  <c:v>8.4578251276599339</c:v>
                </c:pt>
                <c:pt idx="1">
                  <c:v>9.0773502691896262</c:v>
                </c:pt>
                <c:pt idx="2">
                  <c:v>6.75</c:v>
                </c:pt>
                <c:pt idx="3">
                  <c:v>4.7909944487358054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C-430F-BDA0-8FE82EFE7D2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'Фигурное катание'!$M$4:$M$7</c:f>
              <c:strCache>
                <c:ptCount val="4"/>
                <c:pt idx="0">
                  <c:v>Ведущий 1</c:v>
                </c:pt>
                <c:pt idx="1">
                  <c:v>Ведущий 2</c:v>
                </c:pt>
                <c:pt idx="2">
                  <c:v>Ведущий 3</c:v>
                </c:pt>
                <c:pt idx="3">
                  <c:v>Ведущий 4</c:v>
                </c:pt>
              </c:strCache>
            </c:strRef>
          </c:cat>
          <c:val>
            <c:numRef>
              <c:f>'Фигурное катание'!$O$4:$O$7</c:f>
              <c:numCache>
                <c:formatCode>General</c:formatCode>
                <c:ptCount val="4"/>
                <c:pt idx="0">
                  <c:v>5.042174872340067</c:v>
                </c:pt>
                <c:pt idx="1">
                  <c:v>7.9226497308103738</c:v>
                </c:pt>
                <c:pt idx="2">
                  <c:v>5.75</c:v>
                </c:pt>
                <c:pt idx="3">
                  <c:v>2.2090055512641946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C-430F-BDA0-8FE82EFE7D29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3"/>
              </a:solidFill>
              <a:ln w="38100">
                <a:solidFill>
                  <a:srgbClr val="92D050"/>
                </a:solidFill>
              </a:ln>
              <a:effectLst/>
            </c:spPr>
          </c:marker>
          <c:cat>
            <c:strRef>
              <c:f>'Фигурное катание'!$M$4:$M$7</c:f>
              <c:strCache>
                <c:ptCount val="4"/>
                <c:pt idx="0">
                  <c:v>Ведущий 1</c:v>
                </c:pt>
                <c:pt idx="1">
                  <c:v>Ведущий 2</c:v>
                </c:pt>
                <c:pt idx="2">
                  <c:v>Ведущий 3</c:v>
                </c:pt>
                <c:pt idx="3">
                  <c:v>Ведущий 4</c:v>
                </c:pt>
              </c:strCache>
            </c:strRef>
          </c:cat>
          <c:val>
            <c:numRef>
              <c:f>'Фигурное катание'!$P$4:$P$7</c:f>
              <c:numCache>
                <c:formatCode>General</c:formatCode>
                <c:ptCount val="4"/>
                <c:pt idx="0">
                  <c:v>6.75</c:v>
                </c:pt>
                <c:pt idx="1">
                  <c:v>8.5</c:v>
                </c:pt>
                <c:pt idx="2">
                  <c:v>6.25</c:v>
                </c:pt>
                <c:pt idx="3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C-430F-BDA0-8FE82EFE7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8575" cap="flat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hiLowLines>
        <c:axId val="1305530863"/>
        <c:axId val="1305532111"/>
      </c:stockChart>
      <c:catAx>
        <c:axId val="130553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5532111"/>
        <c:crosses val="autoZero"/>
        <c:auto val="1"/>
        <c:lblAlgn val="ctr"/>
        <c:lblOffset val="100"/>
        <c:noMultiLvlLbl val="0"/>
      </c:catAx>
      <c:valAx>
        <c:axId val="130553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553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593725</xdr:colOff>
      <xdr:row>1</xdr:row>
      <xdr:rowOff>111125</xdr:rowOff>
    </xdr:from>
    <xdr:to>
      <xdr:col>25</xdr:col>
      <xdr:colOff>288925</xdr:colOff>
      <xdr:row>16</xdr:row>
      <xdr:rowOff>92075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8181DD-9020-4C64-DC4B-804D48676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9"/>
  <sheetViews>
    <sheetView workbookViewId="0">
      <selection activeCell="K4" sqref="K4"/>
    </sheetView>
  </sheetViews>
  <sheetFormatPr defaultRowHeight="14.5" x14ac:dyDescent="0.35"/>
  <cols>
    <col min="2" max="2" width="12.1796875" bestFit="1" customWidth="1"/>
    <col min="3" max="3" width="10.7265625" bestFit="1" customWidth="1"/>
    <col min="4" max="4" width="9.26953125" bestFit="1" customWidth="1"/>
    <col min="5" max="5" width="9.90625" bestFit="1" customWidth="1"/>
    <col min="7" max="7" width="9.08984375" bestFit="1" customWidth="1"/>
    <col min="9" max="9" width="11.1796875" bestFit="1" customWidth="1"/>
  </cols>
  <sheetData>
    <row r="2" spans="2:11" x14ac:dyDescent="0.35">
      <c r="C2" t="s">
        <v>5</v>
      </c>
      <c r="D2" t="s">
        <v>7</v>
      </c>
      <c r="E2" t="s">
        <v>6</v>
      </c>
      <c r="G2" t="s">
        <v>4</v>
      </c>
      <c r="I2" t="s">
        <v>8</v>
      </c>
      <c r="K2" t="s">
        <v>11</v>
      </c>
    </row>
    <row r="3" spans="2:11" x14ac:dyDescent="0.35">
      <c r="B3" t="s">
        <v>0</v>
      </c>
      <c r="C3">
        <v>9</v>
      </c>
      <c r="D3">
        <v>15</v>
      </c>
      <c r="E3">
        <v>20</v>
      </c>
      <c r="G3">
        <v>36</v>
      </c>
      <c r="I3" s="1">
        <v>60.606060606060588</v>
      </c>
      <c r="K3">
        <f>SUMPRODUCT(G3:G5,I3:I5)</f>
        <v>5454.545454545454</v>
      </c>
    </row>
    <row r="4" spans="2:11" x14ac:dyDescent="0.35">
      <c r="B4" t="s">
        <v>1</v>
      </c>
      <c r="C4">
        <v>8</v>
      </c>
      <c r="D4">
        <v>10</v>
      </c>
      <c r="E4">
        <v>8</v>
      </c>
      <c r="G4">
        <v>24</v>
      </c>
      <c r="I4" s="1">
        <v>0</v>
      </c>
    </row>
    <row r="5" spans="2:11" x14ac:dyDescent="0.35">
      <c r="B5" t="s">
        <v>2</v>
      </c>
      <c r="C5">
        <v>8</v>
      </c>
      <c r="D5">
        <v>6</v>
      </c>
      <c r="E5">
        <v>4</v>
      </c>
      <c r="G5">
        <v>18</v>
      </c>
      <c r="I5" s="1">
        <v>181.81818181818181</v>
      </c>
    </row>
    <row r="7" spans="2:11" x14ac:dyDescent="0.35">
      <c r="B7" t="s">
        <v>3</v>
      </c>
      <c r="C7">
        <v>2000</v>
      </c>
      <c r="D7">
        <v>2000</v>
      </c>
      <c r="E7">
        <v>2000</v>
      </c>
    </row>
    <row r="8" spans="2:11" x14ac:dyDescent="0.35">
      <c r="C8" s="2" t="s">
        <v>10</v>
      </c>
      <c r="D8" s="2" t="s">
        <v>10</v>
      </c>
      <c r="E8" s="2" t="s">
        <v>10</v>
      </c>
    </row>
    <row r="9" spans="2:11" x14ac:dyDescent="0.35">
      <c r="B9" t="s">
        <v>9</v>
      </c>
      <c r="C9">
        <f>SUMPRODUCT(C3:C5,$I$3:$I$5)</f>
        <v>1999.9999999999998</v>
      </c>
      <c r="D9">
        <f t="shared" ref="D9:E9" si="0">SUMPRODUCT(D3:D5,$I$3:$I$5)</f>
        <v>1999.9999999999998</v>
      </c>
      <c r="E9">
        <f t="shared" si="0"/>
        <v>1939.393939393939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DEDB-AA2A-43AF-A627-65883F3F6852}">
  <dimension ref="B2:O35"/>
  <sheetViews>
    <sheetView tabSelected="1" topLeftCell="A6" workbookViewId="0">
      <selection activeCell="F10" sqref="F10"/>
    </sheetView>
  </sheetViews>
  <sheetFormatPr defaultRowHeight="14.5" x14ac:dyDescent="0.35"/>
  <cols>
    <col min="3" max="3" width="11.81640625" bestFit="1" customWidth="1"/>
  </cols>
  <sheetData>
    <row r="2" spans="2:6" x14ac:dyDescent="0.35">
      <c r="B2" t="s">
        <v>17</v>
      </c>
      <c r="C2">
        <v>32</v>
      </c>
      <c r="D2" t="s">
        <v>18</v>
      </c>
    </row>
    <row r="3" spans="2:6" x14ac:dyDescent="0.35">
      <c r="B3" t="s">
        <v>19</v>
      </c>
      <c r="C3">
        <v>120</v>
      </c>
      <c r="D3" t="s">
        <v>20</v>
      </c>
    </row>
    <row r="5" spans="2:6" x14ac:dyDescent="0.35">
      <c r="B5" t="s">
        <v>21</v>
      </c>
    </row>
    <row r="6" spans="2:6" x14ac:dyDescent="0.35">
      <c r="B6" s="3" t="s">
        <v>22</v>
      </c>
      <c r="C6">
        <f>C2/C3</f>
        <v>0.26666666666666666</v>
      </c>
      <c r="D6" t="s">
        <v>23</v>
      </c>
    </row>
    <row r="7" spans="2:6" x14ac:dyDescent="0.35">
      <c r="B7" s="3"/>
    </row>
    <row r="8" spans="2:6" x14ac:dyDescent="0.35">
      <c r="B8" t="s">
        <v>57</v>
      </c>
    </row>
    <row r="9" spans="2:6" x14ac:dyDescent="0.35">
      <c r="B9" t="s">
        <v>19</v>
      </c>
      <c r="C9" s="12">
        <v>5</v>
      </c>
      <c r="D9" t="s">
        <v>20</v>
      </c>
      <c r="F9" t="s">
        <v>82</v>
      </c>
    </row>
    <row r="11" spans="2:6" x14ac:dyDescent="0.35">
      <c r="B11" t="s">
        <v>49</v>
      </c>
    </row>
    <row r="12" spans="2:6" x14ac:dyDescent="0.35">
      <c r="B12" s="3" t="s">
        <v>50</v>
      </c>
      <c r="C12">
        <f>1/C9</f>
        <v>0.2</v>
      </c>
      <c r="D12" t="s">
        <v>23</v>
      </c>
    </row>
    <row r="13" spans="2:6" x14ac:dyDescent="0.35">
      <c r="B13" s="3"/>
    </row>
    <row r="14" spans="2:6" x14ac:dyDescent="0.35">
      <c r="B14" t="s">
        <v>58</v>
      </c>
    </row>
    <row r="15" spans="2:6" x14ac:dyDescent="0.35">
      <c r="B15" s="3" t="s">
        <v>59</v>
      </c>
      <c r="C15">
        <f>C6/C12</f>
        <v>1.3333333333333333</v>
      </c>
    </row>
    <row r="16" spans="2:6" x14ac:dyDescent="0.35">
      <c r="B16" s="3"/>
    </row>
    <row r="17" spans="2:15" x14ac:dyDescent="0.35">
      <c r="B17" t="s">
        <v>15</v>
      </c>
    </row>
    <row r="18" spans="2:15" x14ac:dyDescent="0.35">
      <c r="B18" t="s">
        <v>12</v>
      </c>
      <c r="C18">
        <v>2</v>
      </c>
    </row>
    <row r="20" spans="2:15" x14ac:dyDescent="0.35">
      <c r="B20" t="s">
        <v>13</v>
      </c>
    </row>
    <row r="21" spans="2:15" x14ac:dyDescent="0.35">
      <c r="B21" t="s">
        <v>14</v>
      </c>
      <c r="C21">
        <v>10</v>
      </c>
    </row>
    <row r="23" spans="2:15" x14ac:dyDescent="0.35">
      <c r="C23" t="s">
        <v>24</v>
      </c>
      <c r="D23" t="s">
        <v>25</v>
      </c>
      <c r="G23" t="s">
        <v>26</v>
      </c>
    </row>
    <row r="24" spans="2:15" x14ac:dyDescent="0.35">
      <c r="C24" s="4" t="s">
        <v>27</v>
      </c>
      <c r="D24" s="5" t="s">
        <v>28</v>
      </c>
      <c r="E24" s="5" t="s">
        <v>29</v>
      </c>
      <c r="F24" s="6" t="s">
        <v>30</v>
      </c>
      <c r="G24" s="6" t="s">
        <v>31</v>
      </c>
      <c r="H24" s="6" t="s">
        <v>32</v>
      </c>
      <c r="I24" s="6" t="s">
        <v>33</v>
      </c>
      <c r="J24" s="6" t="s">
        <v>34</v>
      </c>
      <c r="K24" s="6" t="s">
        <v>35</v>
      </c>
      <c r="L24" s="6" t="s">
        <v>47</v>
      </c>
      <c r="M24" s="6" t="s">
        <v>48</v>
      </c>
      <c r="N24" s="6" t="s">
        <v>53</v>
      </c>
      <c r="O24" s="6" t="s">
        <v>54</v>
      </c>
    </row>
    <row r="26" spans="2:15" x14ac:dyDescent="0.35">
      <c r="B26" t="s">
        <v>16</v>
      </c>
      <c r="C26">
        <v>0</v>
      </c>
      <c r="D26">
        <v>1</v>
      </c>
      <c r="E26">
        <v>2</v>
      </c>
      <c r="F26">
        <v>3</v>
      </c>
      <c r="G26">
        <v>4</v>
      </c>
      <c r="H26">
        <v>5</v>
      </c>
      <c r="I26">
        <v>6</v>
      </c>
      <c r="J26">
        <v>7</v>
      </c>
      <c r="K26">
        <v>8</v>
      </c>
      <c r="L26">
        <v>9</v>
      </c>
      <c r="M26">
        <v>10</v>
      </c>
      <c r="N26">
        <v>11</v>
      </c>
      <c r="O26">
        <v>12</v>
      </c>
    </row>
    <row r="28" spans="2:15" x14ac:dyDescent="0.35">
      <c r="B28" t="s">
        <v>36</v>
      </c>
      <c r="C28">
        <f>$C$15^C26/FACT(C26)</f>
        <v>1</v>
      </c>
      <c r="D28">
        <f t="shared" ref="D28:E28" si="0">$C$15^D26/FACT(D26)</f>
        <v>1.3333333333333333</v>
      </c>
      <c r="E28">
        <f t="shared" si="0"/>
        <v>0.88888888888888884</v>
      </c>
      <c r="F28">
        <f>$C$15^F26/($C$18^(F26-$C$18)*FACT($C$18))</f>
        <v>0.59259259259259256</v>
      </c>
      <c r="G28">
        <f t="shared" ref="G28:O28" si="1">$C$15^G26/($C$18^(G26-$C$18)*FACT($C$18))</f>
        <v>0.39506172839506171</v>
      </c>
      <c r="H28">
        <f t="shared" si="1"/>
        <v>0.26337448559670779</v>
      </c>
      <c r="I28">
        <f t="shared" si="1"/>
        <v>0.1755829903978052</v>
      </c>
      <c r="J28">
        <f t="shared" si="1"/>
        <v>0.11705532693187012</v>
      </c>
      <c r="K28">
        <f t="shared" si="1"/>
        <v>7.8036884621246749E-2</v>
      </c>
      <c r="L28">
        <f t="shared" si="1"/>
        <v>5.2024589747497831E-2</v>
      </c>
      <c r="M28">
        <f t="shared" si="1"/>
        <v>3.4683059831665218E-2</v>
      </c>
      <c r="N28">
        <f t="shared" si="1"/>
        <v>2.3122039887776814E-2</v>
      </c>
      <c r="O28">
        <f t="shared" si="1"/>
        <v>1.5414693258517876E-2</v>
      </c>
    </row>
    <row r="30" spans="2:15" x14ac:dyDescent="0.35">
      <c r="B30" t="s">
        <v>37</v>
      </c>
      <c r="C30" s="4" t="s">
        <v>38</v>
      </c>
      <c r="D30" s="5" t="s">
        <v>39</v>
      </c>
      <c r="E30" s="5" t="s">
        <v>40</v>
      </c>
      <c r="F30" s="6" t="s">
        <v>41</v>
      </c>
      <c r="G30" s="6" t="s">
        <v>42</v>
      </c>
      <c r="H30" s="6" t="s">
        <v>43</v>
      </c>
      <c r="I30" s="6" t="s">
        <v>44</v>
      </c>
      <c r="J30" s="6" t="s">
        <v>45</v>
      </c>
      <c r="K30" s="6" t="s">
        <v>46</v>
      </c>
      <c r="L30" s="6" t="s">
        <v>51</v>
      </c>
      <c r="M30" s="6" t="s">
        <v>52</v>
      </c>
      <c r="N30" s="6" t="s">
        <v>55</v>
      </c>
      <c r="O30" s="6" t="s">
        <v>56</v>
      </c>
    </row>
    <row r="31" spans="2:15" x14ac:dyDescent="0.35">
      <c r="C31" s="7">
        <f>SUM(C28:O28)^(-1)</f>
        <v>0.20124082624305098</v>
      </c>
      <c r="D31" s="7">
        <f>D28*$C$31</f>
        <v>0.26832110165740131</v>
      </c>
      <c r="E31" s="7">
        <f t="shared" ref="E31:O31" si="2">E28*$C$31</f>
        <v>0.17888073443826752</v>
      </c>
      <c r="F31" s="7">
        <f t="shared" si="2"/>
        <v>0.11925382295884501</v>
      </c>
      <c r="G31" s="7">
        <f t="shared" si="2"/>
        <v>7.9502548639230008E-2</v>
      </c>
      <c r="H31" s="7">
        <f t="shared" si="2"/>
        <v>5.3001699092820001E-2</v>
      </c>
      <c r="I31" s="7">
        <f t="shared" si="2"/>
        <v>3.5334466061880003E-2</v>
      </c>
      <c r="J31" s="7">
        <f t="shared" si="2"/>
        <v>2.3556310707920001E-2</v>
      </c>
      <c r="K31" s="7">
        <f t="shared" si="2"/>
        <v>1.5704207138613334E-2</v>
      </c>
      <c r="L31" s="7">
        <f t="shared" si="2"/>
        <v>1.0469471425742222E-2</v>
      </c>
      <c r="M31" s="7">
        <f t="shared" si="2"/>
        <v>6.9796476171614811E-3</v>
      </c>
      <c r="N31" s="7">
        <f t="shared" si="2"/>
        <v>4.6530984114409877E-3</v>
      </c>
      <c r="O31" s="7">
        <f t="shared" si="2"/>
        <v>3.102065607627325E-3</v>
      </c>
    </row>
    <row r="33" spans="3:6" x14ac:dyDescent="0.35">
      <c r="C33" t="s">
        <v>60</v>
      </c>
    </row>
    <row r="35" spans="3:6" x14ac:dyDescent="0.35">
      <c r="C35" t="s">
        <v>61</v>
      </c>
      <c r="D35" s="8">
        <f>O31</f>
        <v>3.102065607627325E-3</v>
      </c>
      <c r="E35" s="9" t="s">
        <v>10</v>
      </c>
      <c r="F35" s="10">
        <v>0.01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27EB5-06B8-44D9-B47D-28793DD3B206}">
  <dimension ref="B2:P17"/>
  <sheetViews>
    <sheetView workbookViewId="0">
      <selection activeCell="H20" sqref="H20"/>
    </sheetView>
  </sheetViews>
  <sheetFormatPr defaultRowHeight="14.5" x14ac:dyDescent="0.35"/>
  <cols>
    <col min="2" max="6" width="10" bestFit="1" customWidth="1"/>
    <col min="8" max="8" width="14" bestFit="1" customWidth="1"/>
    <col min="9" max="9" width="10.54296875" bestFit="1" customWidth="1"/>
    <col min="13" max="13" width="10.36328125" customWidth="1"/>
  </cols>
  <sheetData>
    <row r="2" spans="2:16" x14ac:dyDescent="0.35">
      <c r="B2" s="11" t="s">
        <v>73</v>
      </c>
      <c r="H2" t="s">
        <v>66</v>
      </c>
      <c r="I2" t="s">
        <v>67</v>
      </c>
      <c r="J2" t="s">
        <v>68</v>
      </c>
      <c r="M2" t="s">
        <v>75</v>
      </c>
    </row>
    <row r="3" spans="2:16" x14ac:dyDescent="0.35">
      <c r="C3" t="s">
        <v>62</v>
      </c>
      <c r="D3" t="s">
        <v>63</v>
      </c>
      <c r="E3" t="s">
        <v>64</v>
      </c>
      <c r="F3" t="s">
        <v>65</v>
      </c>
      <c r="H3" t="s">
        <v>69</v>
      </c>
      <c r="I3" t="s">
        <v>70</v>
      </c>
      <c r="J3" t="s">
        <v>71</v>
      </c>
      <c r="K3" t="s">
        <v>72</v>
      </c>
      <c r="N3" t="s">
        <v>72</v>
      </c>
      <c r="O3" t="s">
        <v>71</v>
      </c>
      <c r="P3" t="s">
        <v>69</v>
      </c>
    </row>
    <row r="4" spans="2:16" x14ac:dyDescent="0.35">
      <c r="B4" t="s">
        <v>62</v>
      </c>
      <c r="C4">
        <v>9</v>
      </c>
      <c r="D4">
        <v>5</v>
      </c>
      <c r="E4">
        <v>7</v>
      </c>
      <c r="F4">
        <v>6</v>
      </c>
      <c r="H4">
        <f>AVERAGE(C4:F4)</f>
        <v>6.75</v>
      </c>
      <c r="I4">
        <f>_xlfn.VAR.S(C4:F4)</f>
        <v>2.9166666666666665</v>
      </c>
      <c r="J4">
        <f>H4-SQRT(I4)</f>
        <v>5.042174872340067</v>
      </c>
      <c r="K4">
        <f>H4+SQRT(I4)</f>
        <v>8.4578251276599339</v>
      </c>
      <c r="M4" s="1" t="s">
        <v>62</v>
      </c>
      <c r="N4">
        <f>K4+SQRT(L4)</f>
        <v>8.4578251276599339</v>
      </c>
      <c r="O4">
        <v>5.042174872340067</v>
      </c>
      <c r="P4">
        <v>6.75</v>
      </c>
    </row>
    <row r="5" spans="2:16" x14ac:dyDescent="0.35">
      <c r="B5" t="s">
        <v>63</v>
      </c>
      <c r="C5">
        <v>8</v>
      </c>
      <c r="D5">
        <v>9</v>
      </c>
      <c r="E5">
        <v>9</v>
      </c>
      <c r="F5">
        <v>8</v>
      </c>
      <c r="H5">
        <f t="shared" ref="H5:H7" si="0">AVERAGE(C5:F5)</f>
        <v>8.5</v>
      </c>
      <c r="I5">
        <f t="shared" ref="I5:I7" si="1">_xlfn.VAR.S(C5:F5)</f>
        <v>0.33333333333333331</v>
      </c>
      <c r="J5">
        <f t="shared" ref="J5:J7" si="2">H5-SQRT(I5)</f>
        <v>7.9226497308103738</v>
      </c>
      <c r="K5">
        <f t="shared" ref="K5:K7" si="3">H5+SQRT(I5)</f>
        <v>9.0773502691896262</v>
      </c>
      <c r="M5" s="5" t="s">
        <v>63</v>
      </c>
      <c r="N5">
        <f t="shared" ref="N5:N7" si="4">K5+SQRT(L5)</f>
        <v>9.0773502691896262</v>
      </c>
      <c r="O5">
        <v>7.9226497308103738</v>
      </c>
      <c r="P5">
        <v>8.5</v>
      </c>
    </row>
    <row r="6" spans="2:16" x14ac:dyDescent="0.35">
      <c r="B6" t="s">
        <v>64</v>
      </c>
      <c r="C6">
        <v>6</v>
      </c>
      <c r="D6">
        <v>6</v>
      </c>
      <c r="E6">
        <v>6</v>
      </c>
      <c r="F6">
        <v>7</v>
      </c>
      <c r="H6">
        <f t="shared" si="0"/>
        <v>6.25</v>
      </c>
      <c r="I6">
        <f t="shared" si="1"/>
        <v>0.25</v>
      </c>
      <c r="J6">
        <f t="shared" si="2"/>
        <v>5.75</v>
      </c>
      <c r="K6">
        <f t="shared" si="3"/>
        <v>6.75</v>
      </c>
      <c r="M6" t="s">
        <v>64</v>
      </c>
      <c r="N6">
        <f t="shared" si="4"/>
        <v>6.75</v>
      </c>
      <c r="O6">
        <v>5.75</v>
      </c>
      <c r="P6">
        <v>6.25</v>
      </c>
    </row>
    <row r="7" spans="2:16" x14ac:dyDescent="0.35">
      <c r="B7" t="s">
        <v>65</v>
      </c>
      <c r="C7">
        <v>4</v>
      </c>
      <c r="D7">
        <v>2</v>
      </c>
      <c r="E7">
        <v>5</v>
      </c>
      <c r="F7">
        <v>3</v>
      </c>
      <c r="H7">
        <f t="shared" si="0"/>
        <v>3.5</v>
      </c>
      <c r="I7">
        <f t="shared" si="1"/>
        <v>1.6666666666666667</v>
      </c>
      <c r="J7">
        <f t="shared" si="2"/>
        <v>2.2090055512641946</v>
      </c>
      <c r="K7">
        <f t="shared" si="3"/>
        <v>4.7909944487358054</v>
      </c>
      <c r="M7" t="s">
        <v>65</v>
      </c>
      <c r="N7">
        <f t="shared" si="4"/>
        <v>4.7909944487358054</v>
      </c>
      <c r="O7">
        <v>2.2090055512641946</v>
      </c>
      <c r="P7">
        <v>3.5</v>
      </c>
    </row>
    <row r="9" spans="2:16" x14ac:dyDescent="0.35">
      <c r="M9" t="s">
        <v>76</v>
      </c>
    </row>
    <row r="10" spans="2:16" x14ac:dyDescent="0.35">
      <c r="B10" s="11" t="s">
        <v>74</v>
      </c>
    </row>
    <row r="11" spans="2:16" x14ac:dyDescent="0.35">
      <c r="C11" t="s">
        <v>62</v>
      </c>
      <c r="D11" t="s">
        <v>63</v>
      </c>
      <c r="E11" t="s">
        <v>64</v>
      </c>
      <c r="F11" t="s">
        <v>65</v>
      </c>
      <c r="H11" t="s">
        <v>77</v>
      </c>
    </row>
    <row r="12" spans="2:16" x14ac:dyDescent="0.35">
      <c r="B12" s="1" t="s">
        <v>62</v>
      </c>
      <c r="C12">
        <v>3</v>
      </c>
      <c r="D12">
        <v>4</v>
      </c>
      <c r="E12">
        <v>2</v>
      </c>
      <c r="F12">
        <v>2</v>
      </c>
      <c r="H12">
        <f>MEDIAN(C12:F12)</f>
        <v>2.5</v>
      </c>
      <c r="I12" t="s">
        <v>79</v>
      </c>
    </row>
    <row r="13" spans="2:16" x14ac:dyDescent="0.35">
      <c r="B13" s="12" t="s">
        <v>63</v>
      </c>
      <c r="C13">
        <v>1</v>
      </c>
      <c r="D13">
        <v>2</v>
      </c>
      <c r="E13">
        <v>3</v>
      </c>
      <c r="F13">
        <v>1</v>
      </c>
      <c r="H13">
        <f t="shared" ref="H13:H14" si="5">MEDIAN(C13:F13)</f>
        <v>1.5</v>
      </c>
      <c r="I13" t="s">
        <v>78</v>
      </c>
      <c r="K13" t="s">
        <v>80</v>
      </c>
    </row>
    <row r="14" spans="2:16" x14ac:dyDescent="0.35">
      <c r="B14" s="1" t="s">
        <v>64</v>
      </c>
      <c r="C14">
        <v>2</v>
      </c>
      <c r="D14">
        <v>3</v>
      </c>
      <c r="E14">
        <v>1</v>
      </c>
      <c r="F14">
        <v>3</v>
      </c>
      <c r="H14">
        <f t="shared" si="5"/>
        <v>2.5</v>
      </c>
      <c r="I14" t="s">
        <v>79</v>
      </c>
    </row>
    <row r="15" spans="2:16" x14ac:dyDescent="0.35">
      <c r="B15" t="s">
        <v>65</v>
      </c>
      <c r="C15">
        <v>4</v>
      </c>
      <c r="D15">
        <v>1</v>
      </c>
      <c r="E15">
        <v>4</v>
      </c>
      <c r="F15">
        <v>4</v>
      </c>
      <c r="H15">
        <f>MEDIAN(C15:F15)</f>
        <v>4</v>
      </c>
    </row>
    <row r="17" spans="11:11" x14ac:dyDescent="0.35">
      <c r="K17" s="12" t="s">
        <v>81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Холодильники</vt:lpstr>
      <vt:lpstr>Туалеты</vt:lpstr>
      <vt:lpstr>Фигурное катание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2022-06-19T19:48:55Z</dcterms:modified>
</cp:coreProperties>
</file>