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CC570DAB-CCA9-7C44-96FF-AA680F7870A9}" xr6:coauthVersionLast="47" xr6:coauthVersionMax="47" xr10:uidLastSave="{00000000-0000-0000-0000-000000000000}"/>
  <bookViews>
    <workbookView xWindow="0" yWindow="500" windowWidth="28800" windowHeight="16760" activeTab="1" xr2:uid="{00000000-000D-0000-FFFF-FFFF00000000}"/>
  </bookViews>
  <sheets>
    <sheet name="Задача 1" sheetId="1" r:id="rId1"/>
    <sheet name="Задача 2" sheetId="2" r:id="rId2"/>
    <sheet name="Лист1" sheetId="3" r:id="rId3"/>
  </sheets>
  <definedNames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'Задача 2'!#REF!</definedName>
    <definedName name="solver_lhs2" localSheetId="1" hidden="1">'Задача 2'!#REF!</definedName>
    <definedName name="solver_lhs3" localSheetId="1" hidden="1">'Задача 2'!#REF!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'Задача 2'!$AM$20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2</definedName>
    <definedName name="solver_rhs1" localSheetId="1" hidden="1">'Задача 2'!#REF!</definedName>
    <definedName name="solver_rhs2" localSheetId="1" hidden="1">'Задача 2'!#REF!</definedName>
    <definedName name="solver_rhs3" localSheetId="1" hidden="1">'Задача 2'!#REF!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3" l="1"/>
  <c r="P56" i="3"/>
  <c r="O57" i="3"/>
  <c r="N58" i="3"/>
  <c r="R58" i="3"/>
  <c r="R54" i="3"/>
  <c r="F57" i="3"/>
  <c r="E57" i="3"/>
  <c r="C57" i="3"/>
  <c r="Q49" i="3"/>
  <c r="O47" i="3"/>
  <c r="E46" i="3"/>
  <c r="C46" i="3"/>
  <c r="B48" i="3"/>
  <c r="G39" i="3"/>
  <c r="V37" i="3"/>
  <c r="S37" i="3"/>
  <c r="R37" i="3"/>
  <c r="Q37" i="3"/>
  <c r="P37" i="3"/>
  <c r="D54" i="3" s="1"/>
  <c r="O37" i="3"/>
  <c r="N37" i="3"/>
  <c r="Q36" i="3"/>
  <c r="Q58" i="3" s="1"/>
  <c r="P36" i="3"/>
  <c r="P49" i="3" s="1"/>
  <c r="O36" i="3"/>
  <c r="O49" i="3" s="1"/>
  <c r="N36" i="3"/>
  <c r="G36" i="3"/>
  <c r="R49" i="3" s="1"/>
  <c r="F36" i="3"/>
  <c r="F58" i="3" s="1"/>
  <c r="E36" i="3"/>
  <c r="E58" i="3" s="1"/>
  <c r="D36" i="3"/>
  <c r="C36" i="3"/>
  <c r="C58" i="3" s="1"/>
  <c r="B36" i="3"/>
  <c r="B49" i="3" s="1"/>
  <c r="R35" i="3"/>
  <c r="R57" i="3" s="1"/>
  <c r="P35" i="3"/>
  <c r="O35" i="3"/>
  <c r="N35" i="3"/>
  <c r="S35" i="3" s="1"/>
  <c r="G35" i="3"/>
  <c r="Q48" i="3" s="1"/>
  <c r="F35" i="3"/>
  <c r="E35" i="3"/>
  <c r="D35" i="3"/>
  <c r="D48" i="3" s="1"/>
  <c r="C35" i="3"/>
  <c r="B35" i="3"/>
  <c r="B57" i="3" s="1"/>
  <c r="R34" i="3"/>
  <c r="R47" i="3" s="1"/>
  <c r="Q34" i="3"/>
  <c r="Q56" i="3" s="1"/>
  <c r="O34" i="3"/>
  <c r="O56" i="3" s="1"/>
  <c r="N34" i="3"/>
  <c r="G34" i="3"/>
  <c r="P47" i="3" s="1"/>
  <c r="F34" i="3"/>
  <c r="F56" i="3" s="1"/>
  <c r="E34" i="3"/>
  <c r="E47" i="3" s="1"/>
  <c r="D34" i="3"/>
  <c r="D56" i="3" s="1"/>
  <c r="C34" i="3"/>
  <c r="C47" i="3" s="1"/>
  <c r="B34" i="3"/>
  <c r="B47" i="3" s="1"/>
  <c r="R33" i="3"/>
  <c r="R55" i="3" s="1"/>
  <c r="Q33" i="3"/>
  <c r="Q46" i="3" s="1"/>
  <c r="P33" i="3"/>
  <c r="P55" i="3" s="1"/>
  <c r="N33" i="3"/>
  <c r="S33" i="3" s="1"/>
  <c r="G33" i="3"/>
  <c r="O46" i="3" s="1"/>
  <c r="F33" i="3"/>
  <c r="F55" i="3" s="1"/>
  <c r="E33" i="3"/>
  <c r="E55" i="3" s="1"/>
  <c r="D33" i="3"/>
  <c r="D55" i="3" s="1"/>
  <c r="C33" i="3"/>
  <c r="C55" i="3" s="1"/>
  <c r="B33" i="3"/>
  <c r="B46" i="3" s="1"/>
  <c r="R32" i="3"/>
  <c r="Q32" i="3"/>
  <c r="Q45" i="3" s="1"/>
  <c r="P32" i="3"/>
  <c r="P54" i="3" s="1"/>
  <c r="O32" i="3"/>
  <c r="G32" i="3"/>
  <c r="N54" i="3" s="1"/>
  <c r="F32" i="3"/>
  <c r="F37" i="3" s="1"/>
  <c r="E32" i="3"/>
  <c r="E37" i="3" s="1"/>
  <c r="D32" i="3"/>
  <c r="C32" i="3"/>
  <c r="C45" i="3" s="1"/>
  <c r="B32" i="3"/>
  <c r="B45" i="3" s="1"/>
  <c r="Q15" i="3"/>
  <c r="P15" i="3"/>
  <c r="O15" i="3"/>
  <c r="N15" i="3"/>
  <c r="R14" i="3"/>
  <c r="P14" i="3"/>
  <c r="O14" i="3"/>
  <c r="N14" i="3"/>
  <c r="R13" i="3"/>
  <c r="Q13" i="3"/>
  <c r="O13" i="3"/>
  <c r="N13" i="3"/>
  <c r="R12" i="3"/>
  <c r="Q12" i="3"/>
  <c r="P12" i="3"/>
  <c r="N12" i="3"/>
  <c r="R11" i="3"/>
  <c r="Q11" i="3"/>
  <c r="P11" i="3"/>
  <c r="O11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B56" i="3" l="1"/>
  <c r="G57" i="3"/>
  <c r="R45" i="3"/>
  <c r="E48" i="3"/>
  <c r="O48" i="3"/>
  <c r="D46" i="3"/>
  <c r="F47" i="3"/>
  <c r="B54" i="3"/>
  <c r="B55" i="3"/>
  <c r="G55" i="3" s="1"/>
  <c r="E54" i="3"/>
  <c r="C56" i="3"/>
  <c r="E56" i="3"/>
  <c r="Q54" i="3"/>
  <c r="N57" i="3"/>
  <c r="P46" i="3"/>
  <c r="D57" i="3"/>
  <c r="D45" i="3"/>
  <c r="S32" i="3"/>
  <c r="D47" i="3"/>
  <c r="S34" i="3"/>
  <c r="F48" i="3"/>
  <c r="P48" i="3"/>
  <c r="D49" i="3"/>
  <c r="T37" i="3"/>
  <c r="E49" i="3"/>
  <c r="F46" i="3"/>
  <c r="R46" i="3"/>
  <c r="Q47" i="3"/>
  <c r="B58" i="3"/>
  <c r="G58" i="3" s="1"/>
  <c r="F54" i="3"/>
  <c r="P58" i="3"/>
  <c r="Q57" i="3"/>
  <c r="R56" i="3"/>
  <c r="R59" i="3" s="1"/>
  <c r="N56" i="3"/>
  <c r="O55" i="3"/>
  <c r="P45" i="3"/>
  <c r="R48" i="3"/>
  <c r="C49" i="3"/>
  <c r="F49" i="3"/>
  <c r="N47" i="3"/>
  <c r="C54" i="3"/>
  <c r="D58" i="3"/>
  <c r="O54" i="3"/>
  <c r="O58" i="3"/>
  <c r="P57" i="3"/>
  <c r="P59" i="3" s="1"/>
  <c r="N55" i="3"/>
  <c r="N48" i="3"/>
  <c r="C37" i="3"/>
  <c r="S36" i="3"/>
  <c r="G37" i="3"/>
  <c r="E45" i="3"/>
  <c r="F45" i="3"/>
  <c r="B37" i="3"/>
  <c r="D37" i="3"/>
  <c r="C48" i="3"/>
  <c r="N45" i="3"/>
  <c r="O45" i="3"/>
  <c r="N46" i="3"/>
  <c r="N49" i="3"/>
  <c r="Q59" i="3" l="1"/>
  <c r="G56" i="3"/>
  <c r="G54" i="3"/>
  <c r="N59" i="3"/>
  <c r="E43" i="3"/>
  <c r="O59" i="3"/>
  <c r="Q43" i="3"/>
  <c r="I55" i="3" l="1"/>
  <c r="I54" i="3"/>
  <c r="I56" i="3"/>
  <c r="I58" i="3"/>
  <c r="I57" i="3"/>
  <c r="H45" i="3"/>
  <c r="U56" i="3"/>
  <c r="U57" i="3"/>
  <c r="U55" i="3"/>
  <c r="U58" i="3"/>
  <c r="U54" i="3"/>
  <c r="P24" i="3"/>
  <c r="O24" i="3"/>
  <c r="N24" i="3"/>
  <c r="O23" i="3"/>
  <c r="N23" i="3"/>
  <c r="R22" i="3"/>
  <c r="N22" i="3"/>
  <c r="R21" i="3"/>
  <c r="Q21" i="3"/>
  <c r="R20" i="3"/>
  <c r="Q20" i="3"/>
  <c r="P20" i="3"/>
  <c r="D24" i="3"/>
  <c r="C24" i="3"/>
  <c r="B24" i="3"/>
  <c r="C23" i="3"/>
  <c r="B23" i="3"/>
  <c r="F22" i="3"/>
  <c r="B22" i="3"/>
  <c r="F21" i="3"/>
  <c r="E21" i="3"/>
  <c r="F20" i="3"/>
  <c r="E20" i="3"/>
  <c r="D20" i="3"/>
  <c r="R23" i="3"/>
  <c r="Q22" i="3"/>
  <c r="P21" i="3"/>
  <c r="O20" i="3"/>
  <c r="F23" i="3"/>
  <c r="E22" i="3"/>
  <c r="D21" i="3"/>
  <c r="C20" i="3"/>
  <c r="D23" i="3"/>
  <c r="C22" i="3"/>
  <c r="Q24" i="3"/>
  <c r="P23" i="3"/>
  <c r="O22" i="3"/>
  <c r="B21" i="3"/>
  <c r="E24" i="3"/>
  <c r="N21" i="3"/>
  <c r="F24" i="3"/>
  <c r="E23" i="3"/>
  <c r="D22" i="3"/>
  <c r="C21" i="3"/>
  <c r="B20" i="3"/>
  <c r="C25" i="3" l="1"/>
  <c r="S20" i="3"/>
  <c r="B25" i="3"/>
  <c r="S21" i="3"/>
  <c r="F25" i="3"/>
  <c r="D25" i="3"/>
  <c r="E25" i="3"/>
  <c r="S22" i="3"/>
  <c r="S23" i="3"/>
  <c r="S24" i="3"/>
  <c r="G31" i="2"/>
  <c r="F31" i="2"/>
  <c r="E31" i="2"/>
  <c r="D31" i="2"/>
  <c r="O31" i="2"/>
  <c r="N31" i="2"/>
  <c r="M31" i="2"/>
  <c r="H30" i="2"/>
  <c r="F30" i="2"/>
  <c r="E30" i="2"/>
  <c r="D30" i="2"/>
  <c r="Q30" i="2"/>
  <c r="N30" i="2"/>
  <c r="M30" i="2"/>
  <c r="H29" i="2"/>
  <c r="G29" i="2"/>
  <c r="E29" i="2"/>
  <c r="D29" i="2"/>
  <c r="Q29" i="2"/>
  <c r="P29" i="2"/>
  <c r="M29" i="2"/>
  <c r="H28" i="2"/>
  <c r="G28" i="2"/>
  <c r="F28" i="2"/>
  <c r="D28" i="2"/>
  <c r="Q28" i="2"/>
  <c r="P28" i="2"/>
  <c r="O28" i="2"/>
  <c r="R28" i="2" s="1"/>
  <c r="H27" i="2"/>
  <c r="G27" i="2"/>
  <c r="F27" i="2"/>
  <c r="Q27" i="2"/>
  <c r="P27" i="2"/>
  <c r="O27" i="2"/>
  <c r="O17" i="2"/>
  <c r="N17" i="2"/>
  <c r="M17" i="2"/>
  <c r="Q16" i="2"/>
  <c r="N16" i="2"/>
  <c r="M16" i="2"/>
  <c r="Q15" i="2"/>
  <c r="P15" i="2"/>
  <c r="M15" i="2"/>
  <c r="Q14" i="2"/>
  <c r="P14" i="2"/>
  <c r="O14" i="2"/>
  <c r="Q13" i="2"/>
  <c r="P13" i="2"/>
  <c r="O13" i="2"/>
  <c r="H17" i="2"/>
  <c r="G17" i="2"/>
  <c r="F17" i="2"/>
  <c r="E17" i="2"/>
  <c r="I16" i="2"/>
  <c r="G16" i="2"/>
  <c r="F16" i="2"/>
  <c r="E16" i="2"/>
  <c r="I15" i="2"/>
  <c r="H15" i="2"/>
  <c r="F15" i="2"/>
  <c r="E15" i="2"/>
  <c r="I14" i="2"/>
  <c r="H14" i="2"/>
  <c r="G14" i="2"/>
  <c r="E14" i="2"/>
  <c r="I13" i="2"/>
  <c r="H13" i="2"/>
  <c r="G13" i="2"/>
  <c r="R30" i="2" l="1"/>
  <c r="D32" i="2"/>
  <c r="R29" i="2"/>
  <c r="F32" i="2"/>
  <c r="R31" i="2"/>
  <c r="H32" i="2"/>
  <c r="E32" i="2"/>
  <c r="G32" i="2"/>
  <c r="R27" i="2"/>
  <c r="D43" i="1"/>
  <c r="C43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F43" i="1" s="1"/>
  <c r="E29" i="1"/>
  <c r="E43" i="1" s="1"/>
  <c r="D46" i="1" s="1"/>
  <c r="D20" i="1"/>
  <c r="C20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47" i="1" l="1"/>
  <c r="D55" i="1" s="1"/>
  <c r="F20" i="1"/>
  <c r="E20" i="1"/>
  <c r="D23" i="1" s="1"/>
  <c r="D56" i="1" l="1"/>
  <c r="D57" i="1"/>
  <c r="G36" i="1"/>
  <c r="K36" i="1" s="1"/>
  <c r="L36" i="1" s="1"/>
  <c r="G38" i="1"/>
  <c r="K38" i="1" s="1"/>
  <c r="L38" i="1" s="1"/>
  <c r="D54" i="1"/>
  <c r="G40" i="1"/>
  <c r="K40" i="1" s="1"/>
  <c r="L40" i="1" s="1"/>
  <c r="G29" i="1"/>
  <c r="K29" i="1" s="1"/>
  <c r="L29" i="1" s="1"/>
  <c r="G32" i="1"/>
  <c r="K32" i="1" s="1"/>
  <c r="L32" i="1" s="1"/>
  <c r="G34" i="1"/>
  <c r="K34" i="1" s="1"/>
  <c r="G37" i="1"/>
  <c r="K37" i="1" s="1"/>
  <c r="L37" i="1" s="1"/>
  <c r="G39" i="1"/>
  <c r="K39" i="1" s="1"/>
  <c r="L39" i="1" s="1"/>
  <c r="D59" i="1"/>
  <c r="D58" i="1"/>
  <c r="G30" i="1"/>
  <c r="K30" i="1" s="1"/>
  <c r="L30" i="1" s="1"/>
  <c r="D24" i="1"/>
  <c r="G4" i="1" s="1"/>
  <c r="D53" i="1"/>
  <c r="G31" i="1"/>
  <c r="K31" i="1" s="1"/>
  <c r="L31" i="1" s="1"/>
  <c r="G33" i="1"/>
  <c r="K33" i="1" s="1"/>
  <c r="L33" i="1" s="1"/>
  <c r="G35" i="1"/>
  <c r="K35" i="1" s="1"/>
  <c r="L35" i="1" s="1"/>
  <c r="G9" i="1"/>
  <c r="G15" i="1" l="1"/>
  <c r="L15" i="1" s="1"/>
  <c r="G10" i="1"/>
  <c r="G14" i="1"/>
  <c r="K43" i="1"/>
  <c r="L34" i="1"/>
  <c r="G16" i="1"/>
  <c r="L43" i="1"/>
  <c r="H46" i="1" s="1"/>
  <c r="H47" i="1" s="1"/>
  <c r="H56" i="1" s="1"/>
  <c r="K10" i="1"/>
  <c r="L10" i="1"/>
  <c r="K16" i="1"/>
  <c r="L16" i="1"/>
  <c r="G13" i="1"/>
  <c r="G8" i="1"/>
  <c r="L4" i="1"/>
  <c r="K4" i="1"/>
  <c r="K9" i="1"/>
  <c r="L9" i="1"/>
  <c r="K14" i="1"/>
  <c r="L14" i="1"/>
  <c r="G7" i="1"/>
  <c r="G12" i="1"/>
  <c r="G5" i="1"/>
  <c r="G11" i="1"/>
  <c r="G6" i="1"/>
  <c r="V29" i="1" l="1"/>
  <c r="Q38" i="1"/>
  <c r="S36" i="1"/>
  <c r="V32" i="1"/>
  <c r="U38" i="1"/>
  <c r="S37" i="1"/>
  <c r="R30" i="1"/>
  <c r="H58" i="1"/>
  <c r="K5" i="1"/>
  <c r="L5" i="1"/>
  <c r="Q39" i="1"/>
  <c r="U34" i="1"/>
  <c r="R35" i="1"/>
  <c r="Q31" i="1"/>
  <c r="Q37" i="1"/>
  <c r="S30" i="1"/>
  <c r="Q29" i="1"/>
  <c r="V34" i="1"/>
  <c r="U40" i="1"/>
  <c r="R34" i="1"/>
  <c r="Q36" i="1"/>
  <c r="Q35" i="1"/>
  <c r="Q32" i="1"/>
  <c r="U39" i="1"/>
  <c r="T36" i="1"/>
  <c r="Q40" i="1"/>
  <c r="U31" i="1"/>
  <c r="T32" i="1"/>
  <c r="I59" i="1"/>
  <c r="I54" i="1"/>
  <c r="I58" i="1"/>
  <c r="U30" i="1"/>
  <c r="T35" i="1"/>
  <c r="V40" i="1"/>
  <c r="U36" i="1"/>
  <c r="R39" i="1"/>
  <c r="V36" i="1"/>
  <c r="S40" i="1"/>
  <c r="R33" i="1"/>
  <c r="S29" i="1"/>
  <c r="S34" i="1"/>
  <c r="T34" i="1"/>
  <c r="I53" i="1"/>
  <c r="H54" i="1"/>
  <c r="K15" i="1"/>
  <c r="S32" i="1"/>
  <c r="V35" i="1"/>
  <c r="Q30" i="1"/>
  <c r="V37" i="1"/>
  <c r="T29" i="1"/>
  <c r="S31" i="1"/>
  <c r="T33" i="1"/>
  <c r="R29" i="1"/>
  <c r="R38" i="1"/>
  <c r="T39" i="1"/>
  <c r="U37" i="1"/>
  <c r="R31" i="1"/>
  <c r="U29" i="1"/>
  <c r="Q34" i="1"/>
  <c r="S38" i="1"/>
  <c r="U35" i="1"/>
  <c r="T38" i="1"/>
  <c r="R37" i="1"/>
  <c r="I57" i="1"/>
  <c r="H59" i="1"/>
  <c r="H55" i="1"/>
  <c r="I55" i="1"/>
  <c r="T30" i="1"/>
  <c r="T37" i="1"/>
  <c r="Q33" i="1"/>
  <c r="R36" i="1"/>
  <c r="R40" i="1"/>
  <c r="V38" i="1"/>
  <c r="V31" i="1"/>
  <c r="U33" i="1"/>
  <c r="S35" i="1"/>
  <c r="V30" i="1"/>
  <c r="T31" i="1"/>
  <c r="T40" i="1"/>
  <c r="S39" i="1"/>
  <c r="V33" i="1"/>
  <c r="U32" i="1"/>
  <c r="R32" i="1"/>
  <c r="V39" i="1"/>
  <c r="S33" i="1"/>
  <c r="H57" i="1"/>
  <c r="H53" i="1"/>
  <c r="I56" i="1"/>
  <c r="K8" i="1"/>
  <c r="L8" i="1"/>
  <c r="K13" i="1"/>
  <c r="L13" i="1"/>
  <c r="K7" i="1"/>
  <c r="L7" i="1"/>
  <c r="K11" i="1"/>
  <c r="L11" i="1"/>
  <c r="L6" i="1"/>
  <c r="K6" i="1"/>
  <c r="K12" i="1"/>
  <c r="L12" i="1"/>
  <c r="H61" i="1" l="1"/>
  <c r="I61" i="1"/>
</calcChain>
</file>

<file path=xl/sharedStrings.xml><?xml version="1.0" encoding="utf-8"?>
<sst xmlns="http://schemas.openxmlformats.org/spreadsheetml/2006/main" count="247" uniqueCount="76">
  <si>
    <t>Температура(x)</t>
  </si>
  <si>
    <t>Расход газа л/сут (y)</t>
  </si>
  <si>
    <t xml:space="preserve"> y*x</t>
  </si>
  <si>
    <t>x^2</t>
  </si>
  <si>
    <t>Тренд</t>
  </si>
  <si>
    <t>Ср Х</t>
  </si>
  <si>
    <t>Ср Y</t>
  </si>
  <si>
    <t>Ср  y*x</t>
  </si>
  <si>
    <t>Ср x^2</t>
  </si>
  <si>
    <t>a=</t>
  </si>
  <si>
    <t>b=</t>
  </si>
  <si>
    <t>±1,5σ</t>
  </si>
  <si>
    <t>Отклон</t>
  </si>
  <si>
    <t>Отклон^2</t>
  </si>
  <si>
    <t>Сумм</t>
  </si>
  <si>
    <t>D=</t>
  </si>
  <si>
    <r>
      <t xml:space="preserve">СКО </t>
    </r>
    <r>
      <rPr>
        <sz val="11"/>
        <color theme="1"/>
        <rFont val="Calibri"/>
        <family val="2"/>
        <charset val="204"/>
      </rPr>
      <t xml:space="preserve">σ </t>
    </r>
    <r>
      <rPr>
        <sz val="14.3"/>
        <color theme="1"/>
        <rFont val="Calibri"/>
        <family val="2"/>
        <charset val="204"/>
      </rPr>
      <t>=</t>
    </r>
  </si>
  <si>
    <t>±σ</t>
  </si>
  <si>
    <t>±2σ</t>
  </si>
  <si>
    <t>±3σ</t>
  </si>
  <si>
    <t>Прогнозирование</t>
  </si>
  <si>
    <t>Температура</t>
  </si>
  <si>
    <t>Достоверность 95%</t>
  </si>
  <si>
    <t xml:space="preserve">С достоверностью 95%, баллона газа на 50л хватит на неделю использования при средней температуре -9 градусов </t>
  </si>
  <si>
    <t xml:space="preserve">Муж </t>
  </si>
  <si>
    <t xml:space="preserve">Жена </t>
  </si>
  <si>
    <t xml:space="preserve">Игроки </t>
  </si>
  <si>
    <t>Жена</t>
  </si>
  <si>
    <t>Статегии Мужа</t>
  </si>
  <si>
    <t>Сесть у иллюминатора</t>
  </si>
  <si>
    <t>Сесть на второе место</t>
  </si>
  <si>
    <t>Сесть на третье место</t>
  </si>
  <si>
    <t>Сесть на четвертое место</t>
  </si>
  <si>
    <t>Сесть на пятое место</t>
  </si>
  <si>
    <t xml:space="preserve">Стратегии Жены </t>
  </si>
  <si>
    <t>Муж</t>
  </si>
  <si>
    <t xml:space="preserve">Схема рассадки </t>
  </si>
  <si>
    <t>Иллюминатор</t>
  </si>
  <si>
    <t>Проход</t>
  </si>
  <si>
    <t xml:space="preserve">Чистые стартегии </t>
  </si>
  <si>
    <t xml:space="preserve">Макс </t>
  </si>
  <si>
    <t>макс</t>
  </si>
  <si>
    <t>Ж1</t>
  </si>
  <si>
    <t>Ж2</t>
  </si>
  <si>
    <t>Ж3</t>
  </si>
  <si>
    <t>Ж4</t>
  </si>
  <si>
    <t>Ж5</t>
  </si>
  <si>
    <t>М1</t>
  </si>
  <si>
    <t>М2</t>
  </si>
  <si>
    <t>М3</t>
  </si>
  <si>
    <t>М4</t>
  </si>
  <si>
    <t>М5</t>
  </si>
  <si>
    <t>Равновесие по Нэшу</t>
  </si>
  <si>
    <t>Стратегии Ж1М2, Ж2М3,Ж3М4,Ж4М5 будут оптимальными, но чтобы в среднем Муж и Жена были довольны стоит выбрать стратегии Ж2М3 и Ж3М4(жене сесть на второе место от иллюминатора и мужу на 3 место или жене сесть на 3 место а мужу на 4)</t>
  </si>
  <si>
    <t>М1: сесть у иллюминатора</t>
  </si>
  <si>
    <t>М2: сесть близко к иллюминатору</t>
  </si>
  <si>
    <t>М3: сесть близко посередке</t>
  </si>
  <si>
    <t>М4: сесть близко к проходу</t>
  </si>
  <si>
    <t>М5: сесть у прохода</t>
  </si>
  <si>
    <t>Ж1: сесть у иллюминатора</t>
  </si>
  <si>
    <t>Ж2: сесть близко к иллюминатору</t>
  </si>
  <si>
    <t>Ж3: сесть близко посередке</t>
  </si>
  <si>
    <t>Ж4: сесть близко к проходу</t>
  </si>
  <si>
    <t>Ж5: сесть у прохода</t>
  </si>
  <si>
    <t>Игроки: муж и жена. Биматричные игры, смешанные стратегии</t>
  </si>
  <si>
    <t>Платежная матрица Мужа</t>
  </si>
  <si>
    <t>Платежная матрица Жыны</t>
  </si>
  <si>
    <t>Смесь стратегий (р)</t>
  </si>
  <si>
    <t>Максимум</t>
  </si>
  <si>
    <t>&lt;=</t>
  </si>
  <si>
    <t>Смесь стратегий (q)</t>
  </si>
  <si>
    <t>Цена игры</t>
  </si>
  <si>
    <t>ИТОГО ЦЕНА</t>
  </si>
  <si>
    <t>Сумма не должна быть больше цены</t>
  </si>
  <si>
    <t>=</t>
  </si>
  <si>
    <t>Сумма не должна быть больше цены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</si>
</sst>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  <font>
      <sz val="14.3"/>
      <color theme="1"/>
      <name val="Calibri"/>
      <family val="2"/>
      <charset val="204"/>
    </font>
    <font>
      <sz val="8"/>
      <name val="Calibri"/>
      <family val="2"/>
      <scheme val="minor"/>
    </font>
    <font>
      <sz val="14"/>
      <color rgb="FF000000"/>
      <name val="Roboto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4" xfId="0" applyFill="1" applyBorder="1" applyAlignment="1"/>
    <xf numFmtId="0" fontId="0" fillId="7" borderId="3" xfId="0" applyFill="1" applyBorder="1" applyAlignment="1"/>
    <xf numFmtId="0" fontId="0" fillId="0" borderId="5" xfId="0" applyBorder="1"/>
    <xf numFmtId="0" fontId="0" fillId="9" borderId="2" xfId="0" applyFill="1" applyBorder="1"/>
    <xf numFmtId="0" fontId="0" fillId="9" borderId="4" xfId="0" applyFill="1" applyBorder="1"/>
    <xf numFmtId="0" fontId="0" fillId="9" borderId="3" xfId="0" applyFill="1" applyBorder="1"/>
    <xf numFmtId="0" fontId="0" fillId="0" borderId="0" xfId="0" applyBorder="1"/>
    <xf numFmtId="0" fontId="0" fillId="0" borderId="1" xfId="0" applyFill="1" applyBorder="1"/>
    <xf numFmtId="0" fontId="0" fillId="8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9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7" xfId="0" applyBorder="1"/>
    <xf numFmtId="0" fontId="0" fillId="0" borderId="0" xfId="0" applyFill="1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3" borderId="1" xfId="0" applyFill="1" applyBorder="1" applyAlignment="1">
      <alignment horizontal="center"/>
    </xf>
    <xf numFmtId="0" fontId="9" fillId="0" borderId="1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top" wrapText="1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48556430446198E-2"/>
          <c:y val="6.0185185185185182E-2"/>
          <c:w val="0.9160625546806648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1'!$D$3</c:f>
              <c:strCache>
                <c:ptCount val="1"/>
                <c:pt idx="0">
                  <c:v>Расход газа л/сут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1'!$D$4:$D$16</c:f>
              <c:numCache>
                <c:formatCode>General</c:formatCode>
                <c:ptCount val="13"/>
                <c:pt idx="0">
                  <c:v>2.7</c:v>
                </c:pt>
                <c:pt idx="1">
                  <c:v>3.1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3.8</c:v>
                </c:pt>
                <c:pt idx="6">
                  <c:v>5.4</c:v>
                </c:pt>
                <c:pt idx="7">
                  <c:v>6.2</c:v>
                </c:pt>
                <c:pt idx="8">
                  <c:v>6.3</c:v>
                </c:pt>
                <c:pt idx="9">
                  <c:v>8.1</c:v>
                </c:pt>
                <c:pt idx="10">
                  <c:v>2.9</c:v>
                </c:pt>
                <c:pt idx="11">
                  <c:v>9.8000000000000007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8-41CE-99C9-BB9A0B6EC28C}"/>
            </c:ext>
          </c:extLst>
        </c:ser>
        <c:ser>
          <c:idx val="1"/>
          <c:order val="1"/>
          <c:tx>
            <c:strRef>
              <c:f>'Задача 1'!$K$3</c:f>
              <c:strCache>
                <c:ptCount val="1"/>
                <c:pt idx="0">
                  <c:v>±1,5σ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1'!$K$4:$K$16</c:f>
              <c:numCache>
                <c:formatCode>General</c:formatCode>
                <c:ptCount val="13"/>
                <c:pt idx="0">
                  <c:v>-0.96938762577092241</c:v>
                </c:pt>
                <c:pt idx="1">
                  <c:v>-0.68411976862806512</c:v>
                </c:pt>
                <c:pt idx="2">
                  <c:v>-0.68411976862806512</c:v>
                </c:pt>
                <c:pt idx="3">
                  <c:v>-0.39885191148520827</c:v>
                </c:pt>
                <c:pt idx="4">
                  <c:v>-0.11358405434235097</c:v>
                </c:pt>
                <c:pt idx="5">
                  <c:v>-0.11358405434235097</c:v>
                </c:pt>
                <c:pt idx="6">
                  <c:v>0.45695165994336362</c:v>
                </c:pt>
                <c:pt idx="7">
                  <c:v>1.3127552313719346</c:v>
                </c:pt>
                <c:pt idx="8">
                  <c:v>2.1685588028005056</c:v>
                </c:pt>
                <c:pt idx="9">
                  <c:v>2.7390945170862202</c:v>
                </c:pt>
                <c:pt idx="10">
                  <c:v>3.5948980885147921</c:v>
                </c:pt>
                <c:pt idx="11">
                  <c:v>4.4507016599433626</c:v>
                </c:pt>
                <c:pt idx="12">
                  <c:v>5.3065052313719345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8-41CE-99C9-BB9A0B6EC28C}"/>
            </c:ext>
          </c:extLst>
        </c:ser>
        <c:ser>
          <c:idx val="2"/>
          <c:order val="2"/>
          <c:tx>
            <c:strRef>
              <c:f>'Задача 1'!$K$3</c:f>
              <c:strCache>
                <c:ptCount val="1"/>
                <c:pt idx="0">
                  <c:v>±1,5σ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1'!$C$4:$C$16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-16</c:v>
                </c:pt>
                <c:pt idx="11">
                  <c:v>-19</c:v>
                </c:pt>
                <c:pt idx="12">
                  <c:v>-22</c:v>
                </c:pt>
              </c:numCache>
            </c:numRef>
          </c:xVal>
          <c:yVal>
            <c:numRef>
              <c:f>'Задача 1'!$L$4:$L$16</c:f>
              <c:numCache>
                <c:formatCode>General</c:formatCode>
                <c:ptCount val="13"/>
                <c:pt idx="0">
                  <c:v>6.9743326807159773</c:v>
                </c:pt>
                <c:pt idx="1">
                  <c:v>7.2596005378588346</c:v>
                </c:pt>
                <c:pt idx="2">
                  <c:v>7.2596005378588346</c:v>
                </c:pt>
                <c:pt idx="3">
                  <c:v>7.544868395001691</c:v>
                </c:pt>
                <c:pt idx="4">
                  <c:v>7.8301362521445483</c:v>
                </c:pt>
                <c:pt idx="5">
                  <c:v>7.8301362521445483</c:v>
                </c:pt>
                <c:pt idx="6">
                  <c:v>8.4006719664302629</c:v>
                </c:pt>
                <c:pt idx="7">
                  <c:v>9.2564755378588348</c:v>
                </c:pt>
                <c:pt idx="8">
                  <c:v>10.112279109287405</c:v>
                </c:pt>
                <c:pt idx="9">
                  <c:v>10.68281482357312</c:v>
                </c:pt>
                <c:pt idx="10">
                  <c:v>11.538618395001691</c:v>
                </c:pt>
                <c:pt idx="11">
                  <c:v>12.394421966430262</c:v>
                </c:pt>
                <c:pt idx="12">
                  <c:v>13.250225537858833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48-41CE-99C9-BB9A0B6E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88368"/>
        <c:axId val="1382788784"/>
      </c:scatterChart>
      <c:valAx>
        <c:axId val="13827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88784"/>
        <c:crosses val="autoZero"/>
        <c:crossBetween val="midCat"/>
      </c:valAx>
      <c:valAx>
        <c:axId val="13827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7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1'!$D$29:$D$40</c:f>
              <c:numCache>
                <c:formatCode>General</c:formatCode>
                <c:ptCount val="12"/>
                <c:pt idx="0">
                  <c:v>2.7</c:v>
                </c:pt>
                <c:pt idx="1">
                  <c:v>3.1</c:v>
                </c:pt>
                <c:pt idx="2">
                  <c:v>2.2999999999999998</c:v>
                </c:pt>
                <c:pt idx="3">
                  <c:v>3.6</c:v>
                </c:pt>
                <c:pt idx="4">
                  <c:v>4.5</c:v>
                </c:pt>
                <c:pt idx="5">
                  <c:v>3.8</c:v>
                </c:pt>
                <c:pt idx="6">
                  <c:v>5.4</c:v>
                </c:pt>
                <c:pt idx="7">
                  <c:v>6.2</c:v>
                </c:pt>
                <c:pt idx="8">
                  <c:v>6.3</c:v>
                </c:pt>
                <c:pt idx="9">
                  <c:v>8.1</c:v>
                </c:pt>
                <c:pt idx="10">
                  <c:v>9.8000000000000007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C-4382-9793-467C17C60749}"/>
            </c:ext>
          </c:extLst>
        </c:ser>
        <c:ser>
          <c:idx val="1"/>
          <c:order val="1"/>
          <c:tx>
            <c:strRef>
              <c:f>'Задача 1'!$Q$28</c:f>
              <c:strCache>
                <c:ptCount val="1"/>
                <c:pt idx="0">
                  <c:v>±σ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1'!$Q$29:$Q$40</c:f>
              <c:numCache>
                <c:formatCode>General</c:formatCode>
                <c:ptCount val="12"/>
                <c:pt idx="0">
                  <c:v>2.3874267331979686</c:v>
                </c:pt>
                <c:pt idx="1">
                  <c:v>2.7398050517820391</c:v>
                </c:pt>
                <c:pt idx="2">
                  <c:v>2.7398050517820391</c:v>
                </c:pt>
                <c:pt idx="3">
                  <c:v>3.0921833703661097</c:v>
                </c:pt>
                <c:pt idx="4">
                  <c:v>3.4445616889501807</c:v>
                </c:pt>
                <c:pt idx="5">
                  <c:v>3.4445616889501807</c:v>
                </c:pt>
                <c:pt idx="6">
                  <c:v>4.1493183261183217</c:v>
                </c:pt>
                <c:pt idx="7">
                  <c:v>5.2064532818705338</c:v>
                </c:pt>
                <c:pt idx="8">
                  <c:v>6.2635882376227459</c:v>
                </c:pt>
                <c:pt idx="9">
                  <c:v>6.9683448747908869</c:v>
                </c:pt>
                <c:pt idx="10">
                  <c:v>9.0826147862953128</c:v>
                </c:pt>
                <c:pt idx="11">
                  <c:v>10.139749742047524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C-4382-9793-467C17C60749}"/>
            </c:ext>
          </c:extLst>
        </c:ser>
        <c:ser>
          <c:idx val="2"/>
          <c:order val="2"/>
          <c:tx>
            <c:strRef>
              <c:f>'Задача 1'!$Q$28</c:f>
              <c:strCache>
                <c:ptCount val="1"/>
                <c:pt idx="0">
                  <c:v>±σ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1'!$R$29:$R$40</c:f>
              <c:numCache>
                <c:formatCode>General</c:formatCode>
                <c:ptCount val="12"/>
                <c:pt idx="0">
                  <c:v>3.4110245942356636</c:v>
                </c:pt>
                <c:pt idx="1">
                  <c:v>3.7634029128197342</c:v>
                </c:pt>
                <c:pt idx="2">
                  <c:v>3.7634029128197342</c:v>
                </c:pt>
                <c:pt idx="3">
                  <c:v>4.1157812314038047</c:v>
                </c:pt>
                <c:pt idx="4">
                  <c:v>4.4681595499878757</c:v>
                </c:pt>
                <c:pt idx="5">
                  <c:v>4.4681595499878757</c:v>
                </c:pt>
                <c:pt idx="6">
                  <c:v>5.1729161871560168</c:v>
                </c:pt>
                <c:pt idx="7">
                  <c:v>6.2300511429082288</c:v>
                </c:pt>
                <c:pt idx="8">
                  <c:v>7.2871860986604409</c:v>
                </c:pt>
                <c:pt idx="9">
                  <c:v>7.9919427358285819</c:v>
                </c:pt>
                <c:pt idx="10">
                  <c:v>10.106212647333006</c:v>
                </c:pt>
                <c:pt idx="11">
                  <c:v>11.163347603085217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2C-4382-9793-467C17C60749}"/>
            </c:ext>
          </c:extLst>
        </c:ser>
        <c:ser>
          <c:idx val="3"/>
          <c:order val="3"/>
          <c:tx>
            <c:strRef>
              <c:f>'Задача 1'!$S$28</c:f>
              <c:strCache>
                <c:ptCount val="1"/>
                <c:pt idx="0">
                  <c:v>±2σ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1'!$S$29:$S$40</c:f>
              <c:numCache>
                <c:formatCode>General</c:formatCode>
                <c:ptCount val="12"/>
                <c:pt idx="0">
                  <c:v>1.8756278026791213</c:v>
                </c:pt>
                <c:pt idx="1">
                  <c:v>2.2280061212631921</c:v>
                </c:pt>
                <c:pt idx="2">
                  <c:v>2.2280061212631921</c:v>
                </c:pt>
                <c:pt idx="3">
                  <c:v>2.5803844398472622</c:v>
                </c:pt>
                <c:pt idx="4">
                  <c:v>2.9327627584313332</c:v>
                </c:pt>
                <c:pt idx="5">
                  <c:v>2.9327627584313332</c:v>
                </c:pt>
                <c:pt idx="6">
                  <c:v>3.6375193955994742</c:v>
                </c:pt>
                <c:pt idx="7">
                  <c:v>4.6946543513516863</c:v>
                </c:pt>
                <c:pt idx="8">
                  <c:v>5.7517893071038984</c:v>
                </c:pt>
                <c:pt idx="9">
                  <c:v>6.4565459442720394</c:v>
                </c:pt>
                <c:pt idx="10">
                  <c:v>8.5708158557764644</c:v>
                </c:pt>
                <c:pt idx="11">
                  <c:v>9.6279508115286756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2C-4382-9793-467C17C60749}"/>
            </c:ext>
          </c:extLst>
        </c:ser>
        <c:ser>
          <c:idx val="4"/>
          <c:order val="4"/>
          <c:tx>
            <c:strRef>
              <c:f>'Задача 1'!$S$28</c:f>
              <c:strCache>
                <c:ptCount val="1"/>
                <c:pt idx="0">
                  <c:v>±2σ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1'!$T$29:$T$40</c:f>
              <c:numCache>
                <c:formatCode>General</c:formatCode>
                <c:ptCount val="12"/>
                <c:pt idx="0">
                  <c:v>3.9228235247545111</c:v>
                </c:pt>
                <c:pt idx="1">
                  <c:v>4.2752018433385812</c:v>
                </c:pt>
                <c:pt idx="2">
                  <c:v>4.2752018433385812</c:v>
                </c:pt>
                <c:pt idx="3">
                  <c:v>4.6275801619226522</c:v>
                </c:pt>
                <c:pt idx="4">
                  <c:v>4.9799584805067232</c:v>
                </c:pt>
                <c:pt idx="5">
                  <c:v>4.9799584805067232</c:v>
                </c:pt>
                <c:pt idx="6">
                  <c:v>5.6847151176748643</c:v>
                </c:pt>
                <c:pt idx="7">
                  <c:v>6.7418500734270763</c:v>
                </c:pt>
                <c:pt idx="8">
                  <c:v>7.7989850291792884</c:v>
                </c:pt>
                <c:pt idx="9">
                  <c:v>8.5037416663474286</c:v>
                </c:pt>
                <c:pt idx="10">
                  <c:v>10.618011577851854</c:v>
                </c:pt>
                <c:pt idx="11">
                  <c:v>11.675146533604066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2C-4382-9793-467C17C60749}"/>
            </c:ext>
          </c:extLst>
        </c:ser>
        <c:ser>
          <c:idx val="5"/>
          <c:order val="5"/>
          <c:tx>
            <c:strRef>
              <c:f>'Задача 1'!$U$28</c:f>
              <c:strCache>
                <c:ptCount val="1"/>
                <c:pt idx="0">
                  <c:v>±3σ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1'!$U$29:$U$40</c:f>
              <c:numCache>
                <c:formatCode>General</c:formatCode>
                <c:ptCount val="12"/>
                <c:pt idx="0">
                  <c:v>1.363828872160274</c:v>
                </c:pt>
                <c:pt idx="1">
                  <c:v>1.7162071907443446</c:v>
                </c:pt>
                <c:pt idx="2">
                  <c:v>1.7162071907443446</c:v>
                </c:pt>
                <c:pt idx="3">
                  <c:v>2.0685855093284151</c:v>
                </c:pt>
                <c:pt idx="4">
                  <c:v>2.4209638279124861</c:v>
                </c:pt>
                <c:pt idx="5">
                  <c:v>2.4209638279124861</c:v>
                </c:pt>
                <c:pt idx="6">
                  <c:v>3.1257204650806272</c:v>
                </c:pt>
                <c:pt idx="7">
                  <c:v>4.1828554208328388</c:v>
                </c:pt>
                <c:pt idx="8">
                  <c:v>5.2399903765850517</c:v>
                </c:pt>
                <c:pt idx="9">
                  <c:v>5.9447470137531919</c:v>
                </c:pt>
                <c:pt idx="10">
                  <c:v>8.0590169252576178</c:v>
                </c:pt>
                <c:pt idx="11">
                  <c:v>9.116151881009829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2C-4382-9793-467C17C60749}"/>
            </c:ext>
          </c:extLst>
        </c:ser>
        <c:ser>
          <c:idx val="6"/>
          <c:order val="6"/>
          <c:tx>
            <c:strRef>
              <c:f>'Задача 1'!$U$28</c:f>
              <c:strCache>
                <c:ptCount val="1"/>
                <c:pt idx="0">
                  <c:v>±3σ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'Задача 1'!$C$29:$C$40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-5</c:v>
                </c:pt>
                <c:pt idx="7">
                  <c:v>-8</c:v>
                </c:pt>
                <c:pt idx="8">
                  <c:v>-11</c:v>
                </c:pt>
                <c:pt idx="9">
                  <c:v>-13</c:v>
                </c:pt>
                <c:pt idx="10">
                  <c:v>-19</c:v>
                </c:pt>
                <c:pt idx="11">
                  <c:v>-22</c:v>
                </c:pt>
              </c:numCache>
            </c:numRef>
          </c:xVal>
          <c:yVal>
            <c:numRef>
              <c:f>'Задача 1'!$V$29:$V$40</c:f>
              <c:numCache>
                <c:formatCode>General</c:formatCode>
                <c:ptCount val="12"/>
                <c:pt idx="0">
                  <c:v>4.4346224552733577</c:v>
                </c:pt>
                <c:pt idx="1">
                  <c:v>4.7870007738574287</c:v>
                </c:pt>
                <c:pt idx="2">
                  <c:v>4.7870007738574287</c:v>
                </c:pt>
                <c:pt idx="3">
                  <c:v>5.1393790924414997</c:v>
                </c:pt>
                <c:pt idx="4">
                  <c:v>5.4917574110255707</c:v>
                </c:pt>
                <c:pt idx="5">
                  <c:v>5.4917574110255707</c:v>
                </c:pt>
                <c:pt idx="6">
                  <c:v>6.1965140481937109</c:v>
                </c:pt>
                <c:pt idx="7">
                  <c:v>7.2536490039459238</c:v>
                </c:pt>
                <c:pt idx="8">
                  <c:v>8.310783959698135</c:v>
                </c:pt>
                <c:pt idx="9">
                  <c:v>9.015540596866277</c:v>
                </c:pt>
                <c:pt idx="10">
                  <c:v>11.129810508370701</c:v>
                </c:pt>
                <c:pt idx="11">
                  <c:v>12.186945464122912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2C-4382-9793-467C17C6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8864"/>
        <c:axId val="772633024"/>
      </c:scatterChart>
      <c:valAx>
        <c:axId val="7726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33024"/>
        <c:crosses val="autoZero"/>
        <c:crossBetween val="midCat"/>
      </c:valAx>
      <c:valAx>
        <c:axId val="772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28864"/>
        <c:crosses val="autoZero"/>
        <c:crossBetween val="midCat"/>
        <c:majorUnit val="1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80962</xdr:rowOff>
    </xdr:from>
    <xdr:to>
      <xdr:col>21</xdr:col>
      <xdr:colOff>504825</xdr:colOff>
      <xdr:row>18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EBED7B-A57E-443E-9B42-529979A9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219074</xdr:colOff>
      <xdr:row>42</xdr:row>
      <xdr:rowOff>90486</xdr:rowOff>
    </xdr:from>
    <xdr:to>
      <xdr:col>23</xdr:col>
      <xdr:colOff>161925</xdr:colOff>
      <xdr:row>61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F61C66-A4DD-4740-BFC8-BBBEF0E44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451628</xdr:colOff>
      <xdr:row>6</xdr:row>
      <xdr:rowOff>58167</xdr:rowOff>
    </xdr:from>
    <xdr:to>
      <xdr:col>32</xdr:col>
      <xdr:colOff>538734</xdr:colOff>
      <xdr:row>34</xdr:row>
      <xdr:rowOff>136015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3871FD-6889-6B44-8606-F03FB3C2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788207" y="-600512"/>
          <a:ext cx="5907148" cy="9510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63"/>
  <sheetViews>
    <sheetView topLeftCell="F1" workbookViewId="0">
      <selection activeCell="S29" sqref="S29"/>
    </sheetView>
  </sheetViews>
  <sheetFormatPr baseColWidth="10" defaultColWidth="8.83203125" defaultRowHeight="15" x14ac:dyDescent="0.2"/>
  <cols>
    <col min="2" max="2" width="17" bestFit="1" customWidth="1"/>
    <col min="3" max="3" width="17.5" bestFit="1" customWidth="1"/>
    <col min="4" max="4" width="17" bestFit="1" customWidth="1"/>
    <col min="9" max="9" width="12" bestFit="1" customWidth="1"/>
    <col min="11" max="11" width="13.5" bestFit="1" customWidth="1"/>
  </cols>
  <sheetData>
    <row r="3" spans="3:12" ht="16" x14ac:dyDescent="0.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K3" s="41" t="s">
        <v>11</v>
      </c>
      <c r="L3" s="42"/>
    </row>
    <row r="4" spans="3:12" x14ac:dyDescent="0.2">
      <c r="C4" s="1">
        <v>0</v>
      </c>
      <c r="D4" s="2">
        <v>2.7</v>
      </c>
      <c r="E4" s="1">
        <f>C4*D4</f>
        <v>0</v>
      </c>
      <c r="F4">
        <f>C4^2</f>
        <v>0</v>
      </c>
      <c r="G4">
        <f>$D$23*C4+$D$24</f>
        <v>3.0024725274725275</v>
      </c>
      <c r="K4">
        <f>G4-1.5*_xlfn.STDEV.S($D$4:$D$16)</f>
        <v>-0.96938762577092241</v>
      </c>
      <c r="L4">
        <f>G4+1.5*_xlfn.STDEV.S($D$4:$D$16)</f>
        <v>6.9743326807159773</v>
      </c>
    </row>
    <row r="5" spans="3:12" x14ac:dyDescent="0.2">
      <c r="C5" s="1">
        <v>-1</v>
      </c>
      <c r="D5" s="2">
        <v>3.1</v>
      </c>
      <c r="E5" s="1">
        <f t="shared" ref="E5:E16" si="0">C5*D5</f>
        <v>-3.1</v>
      </c>
      <c r="F5">
        <f t="shared" ref="F5:F16" si="1">C5^2</f>
        <v>1</v>
      </c>
      <c r="G5">
        <f t="shared" ref="G5:G16" si="2">$D$23*C5+$D$24</f>
        <v>3.2877403846153848</v>
      </c>
      <c r="K5">
        <f>G5-1.5*_xlfn.STDEV.S($D$4:$D$16)</f>
        <v>-0.68411976862806512</v>
      </c>
      <c r="L5">
        <f>G5+1.5*_xlfn.STDEV.S($D$4:$D$16)</f>
        <v>7.2596005378588346</v>
      </c>
    </row>
    <row r="6" spans="3:12" x14ac:dyDescent="0.2">
      <c r="C6" s="1">
        <v>-1</v>
      </c>
      <c r="D6" s="2">
        <v>2.2999999999999998</v>
      </c>
      <c r="E6" s="1">
        <f t="shared" si="0"/>
        <v>-2.2999999999999998</v>
      </c>
      <c r="F6">
        <f t="shared" si="1"/>
        <v>1</v>
      </c>
      <c r="G6">
        <f t="shared" si="2"/>
        <v>3.2877403846153848</v>
      </c>
      <c r="K6">
        <f t="shared" ref="K6:K16" si="3">G6-1.5*_xlfn.STDEV.S($D$4:$D$16)</f>
        <v>-0.68411976862806512</v>
      </c>
      <c r="L6">
        <f t="shared" ref="L6:L16" si="4">G6+1.5*_xlfn.STDEV.S($D$4:$D$16)</f>
        <v>7.2596005378588346</v>
      </c>
    </row>
    <row r="7" spans="3:12" x14ac:dyDescent="0.2">
      <c r="C7" s="1">
        <v>-2</v>
      </c>
      <c r="D7" s="2">
        <v>3.6</v>
      </c>
      <c r="E7" s="1">
        <f t="shared" si="0"/>
        <v>-7.2</v>
      </c>
      <c r="F7">
        <f t="shared" si="1"/>
        <v>4</v>
      </c>
      <c r="G7">
        <f t="shared" si="2"/>
        <v>3.5730082417582416</v>
      </c>
      <c r="K7">
        <f t="shared" si="3"/>
        <v>-0.39885191148520827</v>
      </c>
      <c r="L7">
        <f t="shared" si="4"/>
        <v>7.544868395001691</v>
      </c>
    </row>
    <row r="8" spans="3:12" x14ac:dyDescent="0.2">
      <c r="C8" s="1">
        <v>-3</v>
      </c>
      <c r="D8" s="2">
        <v>4.5</v>
      </c>
      <c r="E8" s="1">
        <f t="shared" si="0"/>
        <v>-13.5</v>
      </c>
      <c r="F8">
        <f t="shared" si="1"/>
        <v>9</v>
      </c>
      <c r="G8">
        <f t="shared" si="2"/>
        <v>3.8582760989010989</v>
      </c>
      <c r="K8">
        <f t="shared" si="3"/>
        <v>-0.11358405434235097</v>
      </c>
      <c r="L8">
        <f t="shared" si="4"/>
        <v>7.8301362521445483</v>
      </c>
    </row>
    <row r="9" spans="3:12" x14ac:dyDescent="0.2">
      <c r="C9" s="1">
        <v>-3</v>
      </c>
      <c r="D9" s="2">
        <v>3.8</v>
      </c>
      <c r="E9" s="1">
        <f t="shared" si="0"/>
        <v>-11.399999999999999</v>
      </c>
      <c r="F9">
        <f t="shared" si="1"/>
        <v>9</v>
      </c>
      <c r="G9">
        <f t="shared" si="2"/>
        <v>3.8582760989010989</v>
      </c>
      <c r="K9">
        <f t="shared" si="3"/>
        <v>-0.11358405434235097</v>
      </c>
      <c r="L9">
        <f t="shared" si="4"/>
        <v>7.8301362521445483</v>
      </c>
    </row>
    <row r="10" spans="3:12" x14ac:dyDescent="0.2">
      <c r="C10" s="1">
        <v>-5</v>
      </c>
      <c r="D10" s="2">
        <v>5.4</v>
      </c>
      <c r="E10" s="1">
        <f t="shared" si="0"/>
        <v>-27</v>
      </c>
      <c r="F10">
        <f t="shared" si="1"/>
        <v>25</v>
      </c>
      <c r="G10">
        <f t="shared" si="2"/>
        <v>4.4288118131868135</v>
      </c>
      <c r="K10">
        <f t="shared" si="3"/>
        <v>0.45695165994336362</v>
      </c>
      <c r="L10">
        <f t="shared" si="4"/>
        <v>8.4006719664302629</v>
      </c>
    </row>
    <row r="11" spans="3:12" x14ac:dyDescent="0.2">
      <c r="C11" s="1">
        <v>-8</v>
      </c>
      <c r="D11" s="2">
        <v>6.2</v>
      </c>
      <c r="E11" s="1">
        <f t="shared" si="0"/>
        <v>-49.6</v>
      </c>
      <c r="F11">
        <f t="shared" si="1"/>
        <v>64</v>
      </c>
      <c r="G11">
        <f t="shared" si="2"/>
        <v>5.2846153846153845</v>
      </c>
      <c r="K11">
        <f t="shared" si="3"/>
        <v>1.3127552313719346</v>
      </c>
      <c r="L11">
        <f t="shared" si="4"/>
        <v>9.2564755378588348</v>
      </c>
    </row>
    <row r="12" spans="3:12" x14ac:dyDescent="0.2">
      <c r="C12" s="1">
        <v>-11</v>
      </c>
      <c r="D12" s="2">
        <v>6.3</v>
      </c>
      <c r="E12" s="1">
        <f t="shared" si="0"/>
        <v>-69.3</v>
      </c>
      <c r="F12">
        <f t="shared" si="1"/>
        <v>121</v>
      </c>
      <c r="G12">
        <f t="shared" si="2"/>
        <v>6.1404189560439555</v>
      </c>
      <c r="K12">
        <f t="shared" si="3"/>
        <v>2.1685588028005056</v>
      </c>
      <c r="L12">
        <f t="shared" si="4"/>
        <v>10.112279109287405</v>
      </c>
    </row>
    <row r="13" spans="3:12" x14ac:dyDescent="0.2">
      <c r="C13" s="1">
        <v>-13</v>
      </c>
      <c r="D13" s="2">
        <v>8.1</v>
      </c>
      <c r="E13" s="1">
        <f t="shared" si="0"/>
        <v>-105.3</v>
      </c>
      <c r="F13">
        <f t="shared" si="1"/>
        <v>169</v>
      </c>
      <c r="G13">
        <f t="shared" si="2"/>
        <v>6.7109546703296701</v>
      </c>
      <c r="K13">
        <f t="shared" si="3"/>
        <v>2.7390945170862202</v>
      </c>
      <c r="L13">
        <f t="shared" si="4"/>
        <v>10.68281482357312</v>
      </c>
    </row>
    <row r="14" spans="3:12" x14ac:dyDescent="0.2">
      <c r="C14" s="5">
        <v>-16</v>
      </c>
      <c r="D14" s="6">
        <v>2.9</v>
      </c>
      <c r="E14" s="5">
        <f t="shared" si="0"/>
        <v>-46.4</v>
      </c>
      <c r="F14" s="7">
        <f t="shared" si="1"/>
        <v>256</v>
      </c>
      <c r="G14" s="7">
        <f t="shared" si="2"/>
        <v>7.566758241758242</v>
      </c>
      <c r="K14">
        <f t="shared" si="3"/>
        <v>3.5948980885147921</v>
      </c>
      <c r="L14">
        <f t="shared" si="4"/>
        <v>11.538618395001691</v>
      </c>
    </row>
    <row r="15" spans="3:12" x14ac:dyDescent="0.2">
      <c r="C15" s="1">
        <v>-19</v>
      </c>
      <c r="D15" s="2">
        <v>9.8000000000000007</v>
      </c>
      <c r="E15" s="1">
        <f t="shared" si="0"/>
        <v>-186.20000000000002</v>
      </c>
      <c r="F15">
        <f t="shared" si="1"/>
        <v>361</v>
      </c>
      <c r="G15">
        <f t="shared" si="2"/>
        <v>8.4225618131868121</v>
      </c>
      <c r="K15">
        <f t="shared" si="3"/>
        <v>4.4507016599433626</v>
      </c>
      <c r="L15">
        <f t="shared" si="4"/>
        <v>12.394421966430262</v>
      </c>
    </row>
    <row r="16" spans="3:12" x14ac:dyDescent="0.2">
      <c r="C16" s="1">
        <v>-22</v>
      </c>
      <c r="D16" s="2">
        <v>10</v>
      </c>
      <c r="E16" s="1">
        <f t="shared" si="0"/>
        <v>-220</v>
      </c>
      <c r="F16">
        <f t="shared" si="1"/>
        <v>484</v>
      </c>
      <c r="G16">
        <f t="shared" si="2"/>
        <v>9.278365384615384</v>
      </c>
      <c r="K16">
        <f t="shared" si="3"/>
        <v>5.3065052313719345</v>
      </c>
      <c r="L16">
        <f t="shared" si="4"/>
        <v>13.250225537858833</v>
      </c>
    </row>
    <row r="19" spans="3:22" x14ac:dyDescent="0.2">
      <c r="C19" s="4" t="s">
        <v>5</v>
      </c>
      <c r="D19" s="4" t="s">
        <v>6</v>
      </c>
      <c r="E19" s="4" t="s">
        <v>7</v>
      </c>
      <c r="F19" s="4" t="s">
        <v>8</v>
      </c>
    </row>
    <row r="20" spans="3:22" x14ac:dyDescent="0.2">
      <c r="C20" s="1">
        <f>AVERAGE(C4:C16)</f>
        <v>-8</v>
      </c>
      <c r="D20" s="1">
        <f>AVERAGE(D4:D16)</f>
        <v>5.2846153846153845</v>
      </c>
      <c r="E20" s="1">
        <f>AVERAGE(E4:E16)</f>
        <v>-57.023076923076921</v>
      </c>
      <c r="F20" s="1">
        <f>AVERAGE(F4:F16)</f>
        <v>115.69230769230769</v>
      </c>
    </row>
    <row r="23" spans="3:22" x14ac:dyDescent="0.2">
      <c r="C23" t="s">
        <v>9</v>
      </c>
      <c r="D23">
        <f>(E20-D20*C20)/(F20-C20^2)</f>
        <v>-0.28526785714285713</v>
      </c>
    </row>
    <row r="24" spans="3:22" x14ac:dyDescent="0.2">
      <c r="C24" t="s">
        <v>10</v>
      </c>
      <c r="D24">
        <f>D20-D23*C20</f>
        <v>3.0024725274725275</v>
      </c>
    </row>
    <row r="28" spans="3:22" ht="16" x14ac:dyDescent="0.2"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K28" s="8" t="s">
        <v>12</v>
      </c>
      <c r="L28" s="8" t="s">
        <v>13</v>
      </c>
      <c r="Q28" s="43" t="s">
        <v>17</v>
      </c>
      <c r="R28" s="44"/>
      <c r="S28" s="43" t="s">
        <v>18</v>
      </c>
      <c r="T28" s="44"/>
      <c r="U28" s="43" t="s">
        <v>19</v>
      </c>
      <c r="V28" s="44"/>
    </row>
    <row r="29" spans="3:22" x14ac:dyDescent="0.2">
      <c r="C29" s="1">
        <v>0</v>
      </c>
      <c r="D29" s="2">
        <v>2.7</v>
      </c>
      <c r="E29" s="1">
        <f>C29*D29</f>
        <v>0</v>
      </c>
      <c r="F29">
        <f>C29^2</f>
        <v>0</v>
      </c>
      <c r="G29">
        <f>$D$46*C29+$D$47</f>
        <v>2.8992256637168161</v>
      </c>
      <c r="K29" s="9">
        <f>D29-G29</f>
        <v>-0.19922566371681594</v>
      </c>
      <c r="L29" s="9">
        <f>K29^2</f>
        <v>3.969086508340583E-2</v>
      </c>
      <c r="Q29">
        <f t="shared" ref="Q29:Q40" si="5">G29-$H$47</f>
        <v>2.3874267331979686</v>
      </c>
      <c r="R29">
        <f t="shared" ref="R29:R40" si="6">G29+$H$47</f>
        <v>3.4110245942356636</v>
      </c>
      <c r="S29">
        <f t="shared" ref="S29:S40" si="7">G29-2*$H$47</f>
        <v>1.8756278026791213</v>
      </c>
      <c r="T29">
        <f t="shared" ref="T29:T40" si="8">G29+2*$H$47</f>
        <v>3.9228235247545111</v>
      </c>
      <c r="U29">
        <f t="shared" ref="U29:U40" si="9">G29-3*$H$47</f>
        <v>1.363828872160274</v>
      </c>
      <c r="V29">
        <f t="shared" ref="V29:V40" si="10">G29+3*$H$47</f>
        <v>4.4346224552733577</v>
      </c>
    </row>
    <row r="30" spans="3:22" x14ac:dyDescent="0.2">
      <c r="C30" s="1">
        <v>-1</v>
      </c>
      <c r="D30" s="2">
        <v>3.1</v>
      </c>
      <c r="E30" s="1">
        <f t="shared" ref="E30:E40" si="11">C30*D30</f>
        <v>-3.1</v>
      </c>
      <c r="F30">
        <f t="shared" ref="F30:F40" si="12">C30^2</f>
        <v>1</v>
      </c>
      <c r="G30">
        <f>$D$46*C30+$D$47</f>
        <v>3.2516039823008867</v>
      </c>
      <c r="K30" s="9">
        <f t="shared" ref="K30:K40" si="13">D30-G30</f>
        <v>-0.15160398230088656</v>
      </c>
      <c r="L30" s="9">
        <f t="shared" ref="L30:L40" si="14">K30^2</f>
        <v>2.2983767449487526E-2</v>
      </c>
      <c r="Q30">
        <f t="shared" si="5"/>
        <v>2.7398050517820391</v>
      </c>
      <c r="R30">
        <f t="shared" si="6"/>
        <v>3.7634029128197342</v>
      </c>
      <c r="S30">
        <f t="shared" si="7"/>
        <v>2.2280061212631921</v>
      </c>
      <c r="T30">
        <f t="shared" si="8"/>
        <v>4.2752018433385812</v>
      </c>
      <c r="U30">
        <f t="shared" si="9"/>
        <v>1.7162071907443446</v>
      </c>
      <c r="V30">
        <f t="shared" si="10"/>
        <v>4.7870007738574287</v>
      </c>
    </row>
    <row r="31" spans="3:22" x14ac:dyDescent="0.2">
      <c r="C31" s="1">
        <v>-1</v>
      </c>
      <c r="D31" s="2">
        <v>2.2999999999999998</v>
      </c>
      <c r="E31" s="1">
        <f t="shared" si="11"/>
        <v>-2.2999999999999998</v>
      </c>
      <c r="F31">
        <f t="shared" si="12"/>
        <v>1</v>
      </c>
      <c r="G31">
        <f>$D$46*C31+$D$47</f>
        <v>3.2516039823008867</v>
      </c>
      <c r="K31" s="9">
        <f t="shared" si="13"/>
        <v>-0.95160398230088683</v>
      </c>
      <c r="L31" s="9">
        <f t="shared" si="14"/>
        <v>0.90555013913090654</v>
      </c>
      <c r="Q31">
        <f t="shared" si="5"/>
        <v>2.7398050517820391</v>
      </c>
      <c r="R31">
        <f t="shared" si="6"/>
        <v>3.7634029128197342</v>
      </c>
      <c r="S31">
        <f t="shared" si="7"/>
        <v>2.2280061212631921</v>
      </c>
      <c r="T31">
        <f t="shared" si="8"/>
        <v>4.2752018433385812</v>
      </c>
      <c r="U31">
        <f t="shared" si="9"/>
        <v>1.7162071907443446</v>
      </c>
      <c r="V31">
        <f t="shared" si="10"/>
        <v>4.7870007738574287</v>
      </c>
    </row>
    <row r="32" spans="3:22" x14ac:dyDescent="0.2">
      <c r="C32" s="1">
        <v>-2</v>
      </c>
      <c r="D32" s="2">
        <v>3.6</v>
      </c>
      <c r="E32" s="1">
        <f t="shared" si="11"/>
        <v>-7.2</v>
      </c>
      <c r="F32">
        <f t="shared" si="12"/>
        <v>4</v>
      </c>
      <c r="G32">
        <f t="shared" ref="G32:G40" si="15">$D$46*C32+$D$47</f>
        <v>3.6039823008849572</v>
      </c>
      <c r="K32" s="9">
        <f t="shared" si="13"/>
        <v>-3.9823008849571018E-3</v>
      </c>
      <c r="L32" s="9">
        <f t="shared" si="14"/>
        <v>1.5858720338330115E-5</v>
      </c>
      <c r="Q32">
        <f t="shared" si="5"/>
        <v>3.0921833703661097</v>
      </c>
      <c r="R32">
        <f t="shared" si="6"/>
        <v>4.1157812314038047</v>
      </c>
      <c r="S32">
        <f t="shared" si="7"/>
        <v>2.5803844398472622</v>
      </c>
      <c r="T32">
        <f t="shared" si="8"/>
        <v>4.6275801619226522</v>
      </c>
      <c r="U32">
        <f t="shared" si="9"/>
        <v>2.0685855093284151</v>
      </c>
      <c r="V32">
        <f t="shared" si="10"/>
        <v>5.1393790924414997</v>
      </c>
    </row>
    <row r="33" spans="3:22" x14ac:dyDescent="0.2">
      <c r="C33" s="1">
        <v>-3</v>
      </c>
      <c r="D33" s="2">
        <v>4.5</v>
      </c>
      <c r="E33" s="1">
        <f t="shared" si="11"/>
        <v>-13.5</v>
      </c>
      <c r="F33">
        <f t="shared" si="12"/>
        <v>9</v>
      </c>
      <c r="G33">
        <f t="shared" si="15"/>
        <v>3.9563606194690282</v>
      </c>
      <c r="K33" s="9">
        <f t="shared" si="13"/>
        <v>0.54363938053097183</v>
      </c>
      <c r="L33" s="9">
        <f t="shared" si="14"/>
        <v>0.29554377606409882</v>
      </c>
      <c r="Q33">
        <f t="shared" si="5"/>
        <v>3.4445616889501807</v>
      </c>
      <c r="R33">
        <f t="shared" si="6"/>
        <v>4.4681595499878757</v>
      </c>
      <c r="S33">
        <f t="shared" si="7"/>
        <v>2.9327627584313332</v>
      </c>
      <c r="T33">
        <f t="shared" si="8"/>
        <v>4.9799584805067232</v>
      </c>
      <c r="U33">
        <f t="shared" si="9"/>
        <v>2.4209638279124861</v>
      </c>
      <c r="V33">
        <f t="shared" si="10"/>
        <v>5.4917574110255707</v>
      </c>
    </row>
    <row r="34" spans="3:22" x14ac:dyDescent="0.2">
      <c r="C34" s="1">
        <v>-3</v>
      </c>
      <c r="D34" s="2">
        <v>3.8</v>
      </c>
      <c r="E34" s="1">
        <f t="shared" si="11"/>
        <v>-11.399999999999999</v>
      </c>
      <c r="F34">
        <f t="shared" si="12"/>
        <v>9</v>
      </c>
      <c r="G34">
        <f t="shared" si="15"/>
        <v>3.9563606194690282</v>
      </c>
      <c r="K34" s="9">
        <f t="shared" si="13"/>
        <v>-0.15636061946902835</v>
      </c>
      <c r="L34" s="9">
        <f t="shared" si="14"/>
        <v>2.4448643320738289E-2</v>
      </c>
      <c r="Q34">
        <f t="shared" si="5"/>
        <v>3.4445616889501807</v>
      </c>
      <c r="R34">
        <f t="shared" si="6"/>
        <v>4.4681595499878757</v>
      </c>
      <c r="S34">
        <f t="shared" si="7"/>
        <v>2.9327627584313332</v>
      </c>
      <c r="T34">
        <f t="shared" si="8"/>
        <v>4.9799584805067232</v>
      </c>
      <c r="U34">
        <f t="shared" si="9"/>
        <v>2.4209638279124861</v>
      </c>
      <c r="V34">
        <f t="shared" si="10"/>
        <v>5.4917574110255707</v>
      </c>
    </row>
    <row r="35" spans="3:22" x14ac:dyDescent="0.2">
      <c r="C35" s="1">
        <v>-5</v>
      </c>
      <c r="D35" s="2">
        <v>5.4</v>
      </c>
      <c r="E35" s="1">
        <f t="shared" si="11"/>
        <v>-27</v>
      </c>
      <c r="F35">
        <f t="shared" si="12"/>
        <v>25</v>
      </c>
      <c r="G35">
        <f t="shared" si="15"/>
        <v>4.6611172566371692</v>
      </c>
      <c r="K35" s="9">
        <f t="shared" si="13"/>
        <v>0.73888274336283111</v>
      </c>
      <c r="L35" s="9">
        <f t="shared" si="14"/>
        <v>0.54594770843938334</v>
      </c>
      <c r="Q35">
        <f t="shared" si="5"/>
        <v>4.1493183261183217</v>
      </c>
      <c r="R35">
        <f t="shared" si="6"/>
        <v>5.1729161871560168</v>
      </c>
      <c r="S35">
        <f t="shared" si="7"/>
        <v>3.6375193955994742</v>
      </c>
      <c r="T35">
        <f t="shared" si="8"/>
        <v>5.6847151176748643</v>
      </c>
      <c r="U35">
        <f t="shared" si="9"/>
        <v>3.1257204650806272</v>
      </c>
      <c r="V35">
        <f t="shared" si="10"/>
        <v>6.1965140481937109</v>
      </c>
    </row>
    <row r="36" spans="3:22" x14ac:dyDescent="0.2">
      <c r="C36" s="1">
        <v>-8</v>
      </c>
      <c r="D36" s="2">
        <v>6.2</v>
      </c>
      <c r="E36" s="1">
        <f t="shared" si="11"/>
        <v>-49.6</v>
      </c>
      <c r="F36">
        <f t="shared" si="12"/>
        <v>64</v>
      </c>
      <c r="G36">
        <f t="shared" si="15"/>
        <v>5.7182522123893813</v>
      </c>
      <c r="K36" s="9">
        <f t="shared" si="13"/>
        <v>0.48174778761061887</v>
      </c>
      <c r="L36" s="9">
        <f t="shared" si="14"/>
        <v>0.23208093086772594</v>
      </c>
      <c r="Q36">
        <f t="shared" si="5"/>
        <v>5.2064532818705338</v>
      </c>
      <c r="R36">
        <f t="shared" si="6"/>
        <v>6.2300511429082288</v>
      </c>
      <c r="S36">
        <f t="shared" si="7"/>
        <v>4.6946543513516863</v>
      </c>
      <c r="T36">
        <f t="shared" si="8"/>
        <v>6.7418500734270763</v>
      </c>
      <c r="U36">
        <f t="shared" si="9"/>
        <v>4.1828554208328388</v>
      </c>
      <c r="V36">
        <f t="shared" si="10"/>
        <v>7.2536490039459238</v>
      </c>
    </row>
    <row r="37" spans="3:22" x14ac:dyDescent="0.2">
      <c r="C37" s="1">
        <v>-11</v>
      </c>
      <c r="D37" s="2">
        <v>6.3</v>
      </c>
      <c r="E37" s="1">
        <f t="shared" si="11"/>
        <v>-69.3</v>
      </c>
      <c r="F37">
        <f t="shared" si="12"/>
        <v>121</v>
      </c>
      <c r="G37">
        <f t="shared" si="15"/>
        <v>6.7753871681415934</v>
      </c>
      <c r="K37" s="9">
        <f t="shared" si="13"/>
        <v>-0.47538716814159354</v>
      </c>
      <c r="L37" s="9">
        <f t="shared" si="14"/>
        <v>0.22599295963368374</v>
      </c>
      <c r="Q37">
        <f t="shared" si="5"/>
        <v>6.2635882376227459</v>
      </c>
      <c r="R37">
        <f t="shared" si="6"/>
        <v>7.2871860986604409</v>
      </c>
      <c r="S37">
        <f t="shared" si="7"/>
        <v>5.7517893071038984</v>
      </c>
      <c r="T37">
        <f t="shared" si="8"/>
        <v>7.7989850291792884</v>
      </c>
      <c r="U37">
        <f t="shared" si="9"/>
        <v>5.2399903765850517</v>
      </c>
      <c r="V37">
        <f t="shared" si="10"/>
        <v>8.310783959698135</v>
      </c>
    </row>
    <row r="38" spans="3:22" x14ac:dyDescent="0.2">
      <c r="C38" s="1">
        <v>-13</v>
      </c>
      <c r="D38" s="2">
        <v>8.1</v>
      </c>
      <c r="E38" s="1">
        <f t="shared" si="11"/>
        <v>-105.3</v>
      </c>
      <c r="F38">
        <f t="shared" si="12"/>
        <v>169</v>
      </c>
      <c r="G38">
        <f t="shared" si="15"/>
        <v>7.4801438053097344</v>
      </c>
      <c r="K38" s="9">
        <f t="shared" si="13"/>
        <v>0.61985619469026521</v>
      </c>
      <c r="L38" s="9">
        <f t="shared" si="14"/>
        <v>0.38422170209589596</v>
      </c>
      <c r="Q38">
        <f t="shared" si="5"/>
        <v>6.9683448747908869</v>
      </c>
      <c r="R38">
        <f t="shared" si="6"/>
        <v>7.9919427358285819</v>
      </c>
      <c r="S38">
        <f t="shared" si="7"/>
        <v>6.4565459442720394</v>
      </c>
      <c r="T38">
        <f t="shared" si="8"/>
        <v>8.5037416663474286</v>
      </c>
      <c r="U38">
        <f t="shared" si="9"/>
        <v>5.9447470137531919</v>
      </c>
      <c r="V38">
        <f t="shared" si="10"/>
        <v>9.015540596866277</v>
      </c>
    </row>
    <row r="39" spans="3:22" x14ac:dyDescent="0.2">
      <c r="C39" s="1">
        <v>-19</v>
      </c>
      <c r="D39" s="2">
        <v>9.8000000000000007</v>
      </c>
      <c r="E39" s="1">
        <f t="shared" si="11"/>
        <v>-186.20000000000002</v>
      </c>
      <c r="F39">
        <f t="shared" si="12"/>
        <v>361</v>
      </c>
      <c r="G39">
        <f t="shared" si="15"/>
        <v>9.5944137168141594</v>
      </c>
      <c r="K39" s="9">
        <f t="shared" si="13"/>
        <v>0.20558628318584127</v>
      </c>
      <c r="L39" s="9">
        <f t="shared" si="14"/>
        <v>4.2265719834168922E-2</v>
      </c>
      <c r="Q39">
        <f t="shared" si="5"/>
        <v>9.0826147862953128</v>
      </c>
      <c r="R39">
        <f t="shared" si="6"/>
        <v>10.106212647333006</v>
      </c>
      <c r="S39">
        <f t="shared" si="7"/>
        <v>8.5708158557764644</v>
      </c>
      <c r="T39">
        <f t="shared" si="8"/>
        <v>10.618011577851854</v>
      </c>
      <c r="U39">
        <f t="shared" si="9"/>
        <v>8.0590169252576178</v>
      </c>
      <c r="V39">
        <f t="shared" si="10"/>
        <v>11.129810508370701</v>
      </c>
    </row>
    <row r="40" spans="3:22" x14ac:dyDescent="0.2">
      <c r="C40" s="1">
        <v>-22</v>
      </c>
      <c r="D40" s="2">
        <v>10</v>
      </c>
      <c r="E40" s="1">
        <f t="shared" si="11"/>
        <v>-220</v>
      </c>
      <c r="F40">
        <f t="shared" si="12"/>
        <v>484</v>
      </c>
      <c r="G40">
        <f t="shared" si="15"/>
        <v>10.651548672566371</v>
      </c>
      <c r="K40" s="9">
        <f t="shared" si="13"/>
        <v>-0.65154867256637061</v>
      </c>
      <c r="L40" s="9">
        <f t="shared" si="14"/>
        <v>0.42451567272299962</v>
      </c>
      <c r="Q40">
        <f t="shared" si="5"/>
        <v>10.139749742047524</v>
      </c>
      <c r="R40">
        <f t="shared" si="6"/>
        <v>11.163347603085217</v>
      </c>
      <c r="S40">
        <f t="shared" si="7"/>
        <v>9.6279508115286756</v>
      </c>
      <c r="T40">
        <f t="shared" si="8"/>
        <v>11.675146533604066</v>
      </c>
      <c r="U40">
        <f t="shared" si="9"/>
        <v>9.116151881009829</v>
      </c>
      <c r="V40">
        <f t="shared" si="10"/>
        <v>12.186945464122912</v>
      </c>
    </row>
    <row r="42" spans="3:22" x14ac:dyDescent="0.2">
      <c r="C42" s="4" t="s">
        <v>5</v>
      </c>
      <c r="D42" s="4" t="s">
        <v>6</v>
      </c>
      <c r="E42" s="4" t="s">
        <v>7</v>
      </c>
      <c r="F42" s="4" t="s">
        <v>8</v>
      </c>
      <c r="K42" s="10" t="s">
        <v>14</v>
      </c>
      <c r="L42" s="10" t="s">
        <v>14</v>
      </c>
    </row>
    <row r="43" spans="3:22" x14ac:dyDescent="0.2">
      <c r="C43" s="1">
        <f>AVERAGE(C29:C40)</f>
        <v>-7.333333333333333</v>
      </c>
      <c r="D43" s="1">
        <f>AVERAGE(D29:D40)</f>
        <v>5.4833333333333343</v>
      </c>
      <c r="E43" s="1">
        <f>AVERAGE(E29:E40)</f>
        <v>-57.908333333333331</v>
      </c>
      <c r="F43" s="1">
        <f>AVERAGE(F29:F40)</f>
        <v>104</v>
      </c>
      <c r="K43" s="11">
        <f>SUM(K29:K40)</f>
        <v>-1.0658141036401503E-14</v>
      </c>
      <c r="L43">
        <f>SUM(L29:L40)</f>
        <v>3.1432577433628324</v>
      </c>
    </row>
    <row r="46" spans="3:22" x14ac:dyDescent="0.2">
      <c r="C46" t="s">
        <v>9</v>
      </c>
      <c r="D46">
        <f>(E43-D43*C43)/(F43-C43^2)</f>
        <v>-0.35237831858407065</v>
      </c>
      <c r="G46" s="10" t="s">
        <v>15</v>
      </c>
      <c r="H46">
        <f>L43/COUNT(L29:L40)</f>
        <v>0.26193814528023601</v>
      </c>
    </row>
    <row r="47" spans="3:22" ht="19" x14ac:dyDescent="0.25">
      <c r="C47" t="s">
        <v>10</v>
      </c>
      <c r="D47">
        <f>D43-D46*C43</f>
        <v>2.8992256637168161</v>
      </c>
      <c r="G47" s="10" t="s">
        <v>16</v>
      </c>
      <c r="H47">
        <f>SQRT(H46)</f>
        <v>0.51179893051884739</v>
      </c>
    </row>
    <row r="51" spans="3:13" x14ac:dyDescent="0.2">
      <c r="C51" s="12" t="s">
        <v>20</v>
      </c>
      <c r="H51" t="s">
        <v>22</v>
      </c>
    </row>
    <row r="52" spans="3:13" ht="16" x14ac:dyDescent="0.2">
      <c r="C52" s="3" t="s">
        <v>21</v>
      </c>
      <c r="D52" s="3" t="s">
        <v>4</v>
      </c>
      <c r="H52" s="43" t="s">
        <v>18</v>
      </c>
      <c r="I52" s="44"/>
    </row>
    <row r="53" spans="3:13" x14ac:dyDescent="0.2">
      <c r="C53" s="1">
        <v>-9</v>
      </c>
      <c r="D53">
        <f>$D$46*C53+$D$47</f>
        <v>6.0706305309734514</v>
      </c>
      <c r="H53">
        <f>$D53-2*$H$47</f>
        <v>5.0470326699357564</v>
      </c>
      <c r="I53">
        <f>$D53+2*$H$47</f>
        <v>7.0942283920111464</v>
      </c>
    </row>
    <row r="54" spans="3:13" x14ac:dyDescent="0.2">
      <c r="C54" s="1">
        <v>-9</v>
      </c>
      <c r="D54">
        <f t="shared" ref="D54:D59" si="16">$D$46*C54+$D$47</f>
        <v>6.0706305309734514</v>
      </c>
      <c r="H54">
        <f>$D54-2*$H$47</f>
        <v>5.0470326699357564</v>
      </c>
      <c r="I54">
        <f>$D54+2*$H$47</f>
        <v>7.0942283920111464</v>
      </c>
    </row>
    <row r="55" spans="3:13" x14ac:dyDescent="0.2">
      <c r="C55" s="1">
        <v>-9</v>
      </c>
      <c r="D55">
        <f t="shared" si="16"/>
        <v>6.0706305309734514</v>
      </c>
      <c r="H55">
        <f t="shared" ref="H55:H59" si="17">$D55-2*$H$47</f>
        <v>5.0470326699357564</v>
      </c>
      <c r="I55">
        <f t="shared" ref="I55:I59" si="18">$D55+2*$H$47</f>
        <v>7.0942283920111464</v>
      </c>
    </row>
    <row r="56" spans="3:13" x14ac:dyDescent="0.2">
      <c r="C56" s="1">
        <v>-9</v>
      </c>
      <c r="D56">
        <f t="shared" si="16"/>
        <v>6.0706305309734514</v>
      </c>
      <c r="H56">
        <f t="shared" si="17"/>
        <v>5.0470326699357564</v>
      </c>
      <c r="I56">
        <f t="shared" si="18"/>
        <v>7.0942283920111464</v>
      </c>
    </row>
    <row r="57" spans="3:13" x14ac:dyDescent="0.2">
      <c r="C57" s="1">
        <v>-9</v>
      </c>
      <c r="D57">
        <f t="shared" si="16"/>
        <v>6.0706305309734514</v>
      </c>
      <c r="H57">
        <f t="shared" si="17"/>
        <v>5.0470326699357564</v>
      </c>
      <c r="I57">
        <f t="shared" si="18"/>
        <v>7.0942283920111464</v>
      </c>
    </row>
    <row r="58" spans="3:13" x14ac:dyDescent="0.2">
      <c r="C58" s="1">
        <v>-9</v>
      </c>
      <c r="D58">
        <f t="shared" si="16"/>
        <v>6.0706305309734514</v>
      </c>
      <c r="H58">
        <f t="shared" si="17"/>
        <v>5.0470326699357564</v>
      </c>
      <c r="I58">
        <f t="shared" si="18"/>
        <v>7.0942283920111464</v>
      </c>
    </row>
    <row r="59" spans="3:13" x14ac:dyDescent="0.2">
      <c r="C59" s="1">
        <v>-9</v>
      </c>
      <c r="D59">
        <f t="shared" si="16"/>
        <v>6.0706305309734514</v>
      </c>
      <c r="H59">
        <f t="shared" si="17"/>
        <v>5.0470326699357564</v>
      </c>
      <c r="I59">
        <f t="shared" si="18"/>
        <v>7.0942283920111464</v>
      </c>
    </row>
    <row r="61" spans="3:13" x14ac:dyDescent="0.2">
      <c r="H61">
        <f>SUM(H53:H59)</f>
        <v>35.329228689550291</v>
      </c>
      <c r="I61">
        <f>SUM(I53:I59)</f>
        <v>49.659598744078025</v>
      </c>
    </row>
    <row r="63" spans="3:13" x14ac:dyDescent="0.2">
      <c r="C63" s="12" t="s">
        <v>23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</sheetData>
  <sortState xmlns:xlrd2="http://schemas.microsoft.com/office/spreadsheetml/2017/richdata2" ref="C4:D16">
    <sortCondition descending="1" ref="C4:C16"/>
  </sortState>
  <mergeCells count="5">
    <mergeCell ref="K3:L3"/>
    <mergeCell ref="Q28:R28"/>
    <mergeCell ref="S28:T28"/>
    <mergeCell ref="U28:V28"/>
    <mergeCell ref="H52:I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V34"/>
  <sheetViews>
    <sheetView tabSelected="1" topLeftCell="C1" zoomScaleNormal="100" workbookViewId="0">
      <selection activeCell="I1" sqref="I1:I1048576"/>
    </sheetView>
  </sheetViews>
  <sheetFormatPr baseColWidth="10" defaultColWidth="8.83203125" defaultRowHeight="15" x14ac:dyDescent="0.2"/>
  <cols>
    <col min="16" max="16" width="14.33203125" bestFit="1" customWidth="1"/>
  </cols>
  <sheetData>
    <row r="3" spans="3:22" x14ac:dyDescent="0.2">
      <c r="C3" t="s">
        <v>26</v>
      </c>
      <c r="F3" t="s">
        <v>28</v>
      </c>
      <c r="J3" t="s">
        <v>34</v>
      </c>
      <c r="Q3" t="s">
        <v>36</v>
      </c>
    </row>
    <row r="5" spans="3:22" x14ac:dyDescent="0.2">
      <c r="C5" t="s">
        <v>24</v>
      </c>
      <c r="F5" t="s">
        <v>29</v>
      </c>
      <c r="J5" t="s">
        <v>29</v>
      </c>
      <c r="P5" t="s">
        <v>37</v>
      </c>
      <c r="Q5">
        <v>1</v>
      </c>
      <c r="R5">
        <v>2</v>
      </c>
      <c r="S5">
        <v>3</v>
      </c>
      <c r="T5">
        <v>4</v>
      </c>
      <c r="U5">
        <v>5</v>
      </c>
      <c r="V5" t="s">
        <v>38</v>
      </c>
    </row>
    <row r="6" spans="3:22" x14ac:dyDescent="0.2">
      <c r="F6" t="s">
        <v>30</v>
      </c>
      <c r="J6" t="s">
        <v>30</v>
      </c>
    </row>
    <row r="7" spans="3:22" x14ac:dyDescent="0.2">
      <c r="F7" t="s">
        <v>31</v>
      </c>
      <c r="J7" t="s">
        <v>31</v>
      </c>
    </row>
    <row r="8" spans="3:22" x14ac:dyDescent="0.2">
      <c r="C8" t="s">
        <v>27</v>
      </c>
      <c r="F8" t="s">
        <v>32</v>
      </c>
      <c r="J8" t="s">
        <v>32</v>
      </c>
    </row>
    <row r="9" spans="3:22" x14ac:dyDescent="0.2">
      <c r="F9" t="s">
        <v>33</v>
      </c>
      <c r="J9" t="s">
        <v>33</v>
      </c>
    </row>
    <row r="12" spans="3:22" x14ac:dyDescent="0.2">
      <c r="D12" t="s">
        <v>25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L12" t="s">
        <v>35</v>
      </c>
      <c r="M12" s="2" t="s">
        <v>47</v>
      </c>
      <c r="N12" s="2" t="s">
        <v>48</v>
      </c>
      <c r="O12" s="2" t="s">
        <v>49</v>
      </c>
      <c r="P12" s="2" t="s">
        <v>50</v>
      </c>
      <c r="Q12" s="2" t="s">
        <v>51</v>
      </c>
    </row>
    <row r="13" spans="3:22" x14ac:dyDescent="0.2">
      <c r="D13" s="2" t="s">
        <v>42</v>
      </c>
      <c r="E13" s="13">
        <v>0</v>
      </c>
      <c r="F13" s="13">
        <v>10</v>
      </c>
      <c r="G13" s="13">
        <f>10/2</f>
        <v>5</v>
      </c>
      <c r="H13" s="13">
        <f>10/4</f>
        <v>2.5</v>
      </c>
      <c r="I13" s="13">
        <f>10/8</f>
        <v>1.25</v>
      </c>
      <c r="L13" s="2" t="s">
        <v>42</v>
      </c>
      <c r="M13" s="13">
        <v>0</v>
      </c>
      <c r="N13" s="13">
        <v>4</v>
      </c>
      <c r="O13" s="13">
        <f>6/2</f>
        <v>3</v>
      </c>
      <c r="P13" s="13">
        <f>8/4</f>
        <v>2</v>
      </c>
      <c r="Q13" s="13">
        <f>10/8</f>
        <v>1.25</v>
      </c>
    </row>
    <row r="14" spans="3:22" x14ac:dyDescent="0.2">
      <c r="D14" s="2" t="s">
        <v>43</v>
      </c>
      <c r="E14" s="13">
        <f>(10-2)</f>
        <v>8</v>
      </c>
      <c r="F14" s="13">
        <v>0</v>
      </c>
      <c r="G14" s="13">
        <f>(10-2)</f>
        <v>8</v>
      </c>
      <c r="H14" s="13">
        <f>(10-2)/2</f>
        <v>4</v>
      </c>
      <c r="I14" s="13">
        <f>(10-2)/4</f>
        <v>2</v>
      </c>
      <c r="L14" s="2" t="s">
        <v>43</v>
      </c>
      <c r="M14" s="13">
        <v>2</v>
      </c>
      <c r="N14" s="13">
        <v>0</v>
      </c>
      <c r="O14" s="13">
        <f>6</f>
        <v>6</v>
      </c>
      <c r="P14" s="13">
        <f>8/2</f>
        <v>4</v>
      </c>
      <c r="Q14" s="13">
        <f>10/4</f>
        <v>2.5</v>
      </c>
    </row>
    <row r="15" spans="3:22" x14ac:dyDescent="0.2">
      <c r="D15" s="2" t="s">
        <v>44</v>
      </c>
      <c r="E15" s="13">
        <f>(10-4)/2</f>
        <v>3</v>
      </c>
      <c r="F15" s="13">
        <f>(10-4)</f>
        <v>6</v>
      </c>
      <c r="G15" s="13">
        <v>0</v>
      </c>
      <c r="H15" s="13">
        <f>(10-4)</f>
        <v>6</v>
      </c>
      <c r="I15" s="13">
        <f>(10-4)/2</f>
        <v>3</v>
      </c>
      <c r="L15" s="2" t="s">
        <v>44</v>
      </c>
      <c r="M15" s="13">
        <f>2/2</f>
        <v>1</v>
      </c>
      <c r="N15" s="13">
        <v>4</v>
      </c>
      <c r="O15" s="13">
        <v>0</v>
      </c>
      <c r="P15" s="13">
        <f>8</f>
        <v>8</v>
      </c>
      <c r="Q15" s="13">
        <f>10/2</f>
        <v>5</v>
      </c>
    </row>
    <row r="16" spans="3:22" x14ac:dyDescent="0.2">
      <c r="D16" s="2" t="s">
        <v>45</v>
      </c>
      <c r="E16" s="13">
        <f>(10-6)/4</f>
        <v>1</v>
      </c>
      <c r="F16" s="13">
        <f>(10-6)/2</f>
        <v>2</v>
      </c>
      <c r="G16" s="13">
        <f t="shared" ref="G16:I16" si="0">(10-6)</f>
        <v>4</v>
      </c>
      <c r="H16" s="13">
        <v>0</v>
      </c>
      <c r="I16" s="13">
        <f t="shared" si="0"/>
        <v>4</v>
      </c>
      <c r="L16" s="2" t="s">
        <v>45</v>
      </c>
      <c r="M16" s="13">
        <f>2/4</f>
        <v>0.5</v>
      </c>
      <c r="N16" s="13">
        <f>4/2</f>
        <v>2</v>
      </c>
      <c r="O16" s="13">
        <v>6</v>
      </c>
      <c r="P16" s="13">
        <v>0</v>
      </c>
      <c r="Q16" s="13">
        <f>10</f>
        <v>10</v>
      </c>
    </row>
    <row r="17" spans="3:21" x14ac:dyDescent="0.2">
      <c r="D17" s="2" t="s">
        <v>46</v>
      </c>
      <c r="E17" s="13">
        <f>(10-8)/8</f>
        <v>0.25</v>
      </c>
      <c r="F17" s="13">
        <f>2/4</f>
        <v>0.5</v>
      </c>
      <c r="G17" s="13">
        <f>2/2</f>
        <v>1</v>
      </c>
      <c r="H17" s="13">
        <f>2</f>
        <v>2</v>
      </c>
      <c r="I17" s="13">
        <v>0</v>
      </c>
      <c r="L17" s="2" t="s">
        <v>46</v>
      </c>
      <c r="M17" s="13">
        <f>2/8</f>
        <v>0.25</v>
      </c>
      <c r="N17" s="13">
        <f>4/4</f>
        <v>1</v>
      </c>
      <c r="O17" s="13">
        <f>6/2</f>
        <v>3</v>
      </c>
      <c r="P17" s="13">
        <v>8</v>
      </c>
      <c r="Q17" s="13">
        <v>0</v>
      </c>
    </row>
    <row r="21" spans="3:21" x14ac:dyDescent="0.2">
      <c r="C21" t="s">
        <v>39</v>
      </c>
    </row>
    <row r="23" spans="3:21" x14ac:dyDescent="0.2">
      <c r="C23" t="s">
        <v>52</v>
      </c>
    </row>
    <row r="26" spans="3:21" x14ac:dyDescent="0.2">
      <c r="C26" t="s">
        <v>25</v>
      </c>
      <c r="D26" s="2" t="s">
        <v>47</v>
      </c>
      <c r="E26" s="2" t="s">
        <v>48</v>
      </c>
      <c r="F26" s="2" t="s">
        <v>49</v>
      </c>
      <c r="G26" s="2" t="s">
        <v>50</v>
      </c>
      <c r="H26" s="2" t="s">
        <v>51</v>
      </c>
      <c r="L26" t="s">
        <v>35</v>
      </c>
      <c r="M26" s="2" t="s">
        <v>47</v>
      </c>
      <c r="N26" s="2" t="s">
        <v>48</v>
      </c>
      <c r="O26" s="2" t="s">
        <v>49</v>
      </c>
      <c r="P26" s="2" t="s">
        <v>50</v>
      </c>
      <c r="Q26" s="2" t="s">
        <v>51</v>
      </c>
      <c r="R26" t="s">
        <v>40</v>
      </c>
    </row>
    <row r="27" spans="3:21" x14ac:dyDescent="0.2">
      <c r="C27" s="2" t="s">
        <v>42</v>
      </c>
      <c r="D27" s="13">
        <v>0</v>
      </c>
      <c r="E27" s="16">
        <v>10</v>
      </c>
      <c r="F27" s="13">
        <f>10/2</f>
        <v>5</v>
      </c>
      <c r="G27" s="13">
        <f>10/4</f>
        <v>2.5</v>
      </c>
      <c r="H27" s="13">
        <f>10/8</f>
        <v>1.25</v>
      </c>
      <c r="L27" s="2" t="s">
        <v>42</v>
      </c>
      <c r="M27" s="13">
        <v>0</v>
      </c>
      <c r="N27" s="16">
        <v>4</v>
      </c>
      <c r="O27" s="13">
        <f>6/2</f>
        <v>3</v>
      </c>
      <c r="P27" s="13">
        <f>8/4</f>
        <v>2</v>
      </c>
      <c r="Q27" s="13">
        <f>10/8</f>
        <v>1.25</v>
      </c>
      <c r="R27">
        <f>MAX(M27:Q27)</f>
        <v>4</v>
      </c>
      <c r="U27" s="2"/>
    </row>
    <row r="28" spans="3:21" x14ac:dyDescent="0.2">
      <c r="C28" s="2" t="s">
        <v>43</v>
      </c>
      <c r="D28" s="15">
        <f>(10-2)</f>
        <v>8</v>
      </c>
      <c r="E28" s="13">
        <v>0</v>
      </c>
      <c r="F28" s="14">
        <f>(10-2)</f>
        <v>8</v>
      </c>
      <c r="G28" s="13">
        <f>(10-2)/2</f>
        <v>4</v>
      </c>
      <c r="H28" s="13">
        <f>(10-2)/4</f>
        <v>2</v>
      </c>
      <c r="L28" s="2" t="s">
        <v>43</v>
      </c>
      <c r="M28" s="13">
        <v>2</v>
      </c>
      <c r="N28" s="13">
        <v>0</v>
      </c>
      <c r="O28" s="14">
        <f>6</f>
        <v>6</v>
      </c>
      <c r="P28" s="13">
        <f>8/2</f>
        <v>4</v>
      </c>
      <c r="Q28" s="13">
        <f>10/4</f>
        <v>2.5</v>
      </c>
      <c r="R28">
        <f t="shared" ref="R28:R31" si="1">MAX(M28:Q28)</f>
        <v>6</v>
      </c>
      <c r="U28" s="2"/>
    </row>
    <row r="29" spans="3:21" x14ac:dyDescent="0.2">
      <c r="C29" s="2" t="s">
        <v>44</v>
      </c>
      <c r="D29" s="13">
        <f>(10-4)/2</f>
        <v>3</v>
      </c>
      <c r="E29" s="13">
        <f>(10-4)</f>
        <v>6</v>
      </c>
      <c r="F29" s="13">
        <v>0</v>
      </c>
      <c r="G29" s="14">
        <f>(10-4)</f>
        <v>6</v>
      </c>
      <c r="H29" s="13">
        <f>(10-4)/2</f>
        <v>3</v>
      </c>
      <c r="L29" s="2" t="s">
        <v>44</v>
      </c>
      <c r="M29" s="13">
        <f>2/2</f>
        <v>1</v>
      </c>
      <c r="N29" s="13">
        <v>4</v>
      </c>
      <c r="O29" s="13">
        <v>0</v>
      </c>
      <c r="P29" s="14">
        <f>8</f>
        <v>8</v>
      </c>
      <c r="Q29" s="13">
        <f>10/2</f>
        <v>5</v>
      </c>
      <c r="R29">
        <f t="shared" si="1"/>
        <v>8</v>
      </c>
      <c r="U29" s="2"/>
    </row>
    <row r="30" spans="3:21" x14ac:dyDescent="0.2">
      <c r="C30" s="2" t="s">
        <v>45</v>
      </c>
      <c r="D30" s="13">
        <f>(10-6)/4</f>
        <v>1</v>
      </c>
      <c r="E30" s="13">
        <f>(10-6)/2</f>
        <v>2</v>
      </c>
      <c r="F30" s="13">
        <f t="shared" ref="F30:H30" si="2">(10-6)</f>
        <v>4</v>
      </c>
      <c r="G30" s="13">
        <v>0</v>
      </c>
      <c r="H30" s="16">
        <f t="shared" si="2"/>
        <v>4</v>
      </c>
      <c r="L30" s="2" t="s">
        <v>45</v>
      </c>
      <c r="M30" s="13">
        <f>2/4</f>
        <v>0.5</v>
      </c>
      <c r="N30" s="13">
        <f>4/2</f>
        <v>2</v>
      </c>
      <c r="O30" s="13">
        <v>6</v>
      </c>
      <c r="P30" s="13">
        <v>0</v>
      </c>
      <c r="Q30" s="16">
        <f>10</f>
        <v>10</v>
      </c>
      <c r="R30">
        <f t="shared" si="1"/>
        <v>10</v>
      </c>
      <c r="U30" s="2"/>
    </row>
    <row r="31" spans="3:21" x14ac:dyDescent="0.2">
      <c r="C31" s="2" t="s">
        <v>46</v>
      </c>
      <c r="D31" s="13">
        <f>(10-8)/8</f>
        <v>0.25</v>
      </c>
      <c r="E31" s="13">
        <f>2/4</f>
        <v>0.5</v>
      </c>
      <c r="F31" s="13">
        <f>2/2</f>
        <v>1</v>
      </c>
      <c r="G31" s="13">
        <f>2</f>
        <v>2</v>
      </c>
      <c r="H31" s="13">
        <v>0</v>
      </c>
      <c r="L31" s="2" t="s">
        <v>46</v>
      </c>
      <c r="M31" s="13">
        <f>2/8</f>
        <v>0.25</v>
      </c>
      <c r="N31" s="13">
        <f>4/4</f>
        <v>1</v>
      </c>
      <c r="O31" s="13">
        <f>6/2</f>
        <v>3</v>
      </c>
      <c r="P31" s="13">
        <v>8</v>
      </c>
      <c r="Q31" s="13">
        <v>0</v>
      </c>
      <c r="R31">
        <f t="shared" si="1"/>
        <v>8</v>
      </c>
      <c r="U31" s="2"/>
    </row>
    <row r="32" spans="3:21" x14ac:dyDescent="0.2">
      <c r="C32" t="s">
        <v>41</v>
      </c>
      <c r="D32">
        <f>MAX(D27:D31)</f>
        <v>8</v>
      </c>
      <c r="E32">
        <f t="shared" ref="E32:H32" si="3">MAX(E27:E31)</f>
        <v>10</v>
      </c>
      <c r="F32">
        <f t="shared" si="3"/>
        <v>8</v>
      </c>
      <c r="G32">
        <f t="shared" si="3"/>
        <v>6</v>
      </c>
      <c r="H32">
        <f t="shared" si="3"/>
        <v>4</v>
      </c>
    </row>
    <row r="34" spans="3:16" ht="54.75" customHeight="1" x14ac:dyDescent="0.2">
      <c r="C34" s="45" t="s">
        <v>53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</sheetData>
  <mergeCells count="1">
    <mergeCell ref="C34:P34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9"/>
  <sheetViews>
    <sheetView workbookViewId="0">
      <selection activeCell="A50" sqref="A50"/>
    </sheetView>
  </sheetViews>
  <sheetFormatPr baseColWidth="10" defaultColWidth="8.83203125" defaultRowHeight="15" x14ac:dyDescent="0.2"/>
  <cols>
    <col min="1" max="1" width="11" customWidth="1"/>
    <col min="4" max="4" width="11.33203125" customWidth="1"/>
    <col min="7" max="7" width="29" customWidth="1"/>
    <col min="8" max="8" width="12.33203125" customWidth="1"/>
    <col min="10" max="10" width="24.83203125" customWidth="1"/>
    <col min="13" max="13" width="24.33203125" bestFit="1" customWidth="1"/>
    <col min="16" max="16" width="11" customWidth="1"/>
    <col min="19" max="19" width="13.5" customWidth="1"/>
  </cols>
  <sheetData>
    <row r="1" spans="1:18" ht="16" thickBot="1" x14ac:dyDescent="0.25">
      <c r="A1" s="17" t="s">
        <v>64</v>
      </c>
      <c r="B1" s="18"/>
      <c r="C1" s="18"/>
      <c r="D1" s="18"/>
      <c r="E1" s="18"/>
      <c r="F1" s="18"/>
      <c r="G1" s="19"/>
    </row>
    <row r="3" spans="1:18" x14ac:dyDescent="0.2">
      <c r="A3" t="s">
        <v>54</v>
      </c>
      <c r="E3" t="s">
        <v>59</v>
      </c>
    </row>
    <row r="4" spans="1:18" x14ac:dyDescent="0.2">
      <c r="A4" t="s">
        <v>55</v>
      </c>
      <c r="E4" t="s">
        <v>60</v>
      </c>
    </row>
    <row r="5" spans="1:18" x14ac:dyDescent="0.2">
      <c r="A5" t="s">
        <v>56</v>
      </c>
      <c r="E5" t="s">
        <v>61</v>
      </c>
    </row>
    <row r="6" spans="1:18" x14ac:dyDescent="0.2">
      <c r="A6" t="s">
        <v>57</v>
      </c>
      <c r="E6" t="s">
        <v>62</v>
      </c>
    </row>
    <row r="7" spans="1:18" x14ac:dyDescent="0.2">
      <c r="A7" t="s">
        <v>58</v>
      </c>
      <c r="E7" t="s">
        <v>63</v>
      </c>
    </row>
    <row r="8" spans="1:18" ht="16" thickBot="1" x14ac:dyDescent="0.25"/>
    <row r="9" spans="1:18" ht="16" thickBot="1" x14ac:dyDescent="0.25">
      <c r="A9" s="21" t="s">
        <v>65</v>
      </c>
      <c r="B9" s="22"/>
      <c r="C9" s="23"/>
      <c r="M9" s="21" t="s">
        <v>66</v>
      </c>
      <c r="N9" s="22"/>
      <c r="O9" s="23"/>
    </row>
    <row r="10" spans="1:18" x14ac:dyDescent="0.2">
      <c r="A10" s="20"/>
      <c r="B10" s="20" t="s">
        <v>42</v>
      </c>
      <c r="C10" s="20" t="s">
        <v>43</v>
      </c>
      <c r="D10" s="13" t="s">
        <v>44</v>
      </c>
      <c r="E10" s="13" t="s">
        <v>45</v>
      </c>
      <c r="F10" s="13" t="s">
        <v>46</v>
      </c>
      <c r="M10" s="20"/>
      <c r="N10" s="20" t="s">
        <v>42</v>
      </c>
      <c r="O10" s="20" t="s">
        <v>43</v>
      </c>
      <c r="P10" s="13" t="s">
        <v>44</v>
      </c>
      <c r="Q10" s="13" t="s">
        <v>45</v>
      </c>
      <c r="R10" s="13" t="s">
        <v>46</v>
      </c>
    </row>
    <row r="11" spans="1:18" x14ac:dyDescent="0.2">
      <c r="A11" s="25" t="s">
        <v>47</v>
      </c>
      <c r="B11" s="25">
        <f>0</f>
        <v>0</v>
      </c>
      <c r="C11" s="25">
        <f>8</f>
        <v>8</v>
      </c>
      <c r="D11" s="25">
        <f>6/2</f>
        <v>3</v>
      </c>
      <c r="E11" s="25">
        <f>4/4</f>
        <v>1</v>
      </c>
      <c r="F11" s="25">
        <f>2/8</f>
        <v>0.25</v>
      </c>
      <c r="M11" s="13" t="s">
        <v>47</v>
      </c>
      <c r="N11" s="25">
        <v>0</v>
      </c>
      <c r="O11" s="25">
        <f>2</f>
        <v>2</v>
      </c>
      <c r="P11" s="25">
        <f>2/2</f>
        <v>1</v>
      </c>
      <c r="Q11" s="25">
        <f>2/4</f>
        <v>0.5</v>
      </c>
      <c r="R11" s="25">
        <f>2/8</f>
        <v>0.25</v>
      </c>
    </row>
    <row r="12" spans="1:18" x14ac:dyDescent="0.2">
      <c r="A12" s="25" t="s">
        <v>48</v>
      </c>
      <c r="B12" s="25">
        <f>4</f>
        <v>4</v>
      </c>
      <c r="C12" s="25">
        <f>0</f>
        <v>0</v>
      </c>
      <c r="D12" s="25">
        <f>6</f>
        <v>6</v>
      </c>
      <c r="E12" s="25">
        <f>4/2</f>
        <v>2</v>
      </c>
      <c r="F12" s="25">
        <f>2/4</f>
        <v>0.5</v>
      </c>
      <c r="M12" s="13" t="s">
        <v>48</v>
      </c>
      <c r="N12" s="25">
        <f>10</f>
        <v>10</v>
      </c>
      <c r="O12" s="25">
        <v>0</v>
      </c>
      <c r="P12" s="25">
        <f>4</f>
        <v>4</v>
      </c>
      <c r="Q12" s="25">
        <f>4/2</f>
        <v>2</v>
      </c>
      <c r="R12" s="25">
        <f>4/4</f>
        <v>1</v>
      </c>
    </row>
    <row r="13" spans="1:18" x14ac:dyDescent="0.2">
      <c r="A13" s="25" t="s">
        <v>49</v>
      </c>
      <c r="B13" s="25">
        <f>6/2</f>
        <v>3</v>
      </c>
      <c r="C13" s="25">
        <f>6</f>
        <v>6</v>
      </c>
      <c r="D13" s="25">
        <f>0</f>
        <v>0</v>
      </c>
      <c r="E13" s="25">
        <f>4</f>
        <v>4</v>
      </c>
      <c r="F13" s="25">
        <f>2/2</f>
        <v>1</v>
      </c>
      <c r="M13" s="13" t="s">
        <v>49</v>
      </c>
      <c r="N13" s="25">
        <f>10/2</f>
        <v>5</v>
      </c>
      <c r="O13" s="25">
        <f>8</f>
        <v>8</v>
      </c>
      <c r="P13" s="25">
        <v>0</v>
      </c>
      <c r="Q13" s="25">
        <f>6</f>
        <v>6</v>
      </c>
      <c r="R13" s="25">
        <f>6/2</f>
        <v>3</v>
      </c>
    </row>
    <row r="14" spans="1:18" x14ac:dyDescent="0.2">
      <c r="A14" s="25" t="s">
        <v>50</v>
      </c>
      <c r="B14" s="25">
        <f>8/4</f>
        <v>2</v>
      </c>
      <c r="C14" s="25">
        <f>8/2</f>
        <v>4</v>
      </c>
      <c r="D14" s="25">
        <f>8</f>
        <v>8</v>
      </c>
      <c r="E14" s="25">
        <f>0</f>
        <v>0</v>
      </c>
      <c r="F14" s="25">
        <f>2</f>
        <v>2</v>
      </c>
      <c r="M14" s="13" t="s">
        <v>50</v>
      </c>
      <c r="N14" s="25">
        <f>10/4</f>
        <v>2.5</v>
      </c>
      <c r="O14" s="25">
        <f>8/2</f>
        <v>4</v>
      </c>
      <c r="P14" s="25">
        <f>6</f>
        <v>6</v>
      </c>
      <c r="Q14" s="25">
        <v>0</v>
      </c>
      <c r="R14" s="25">
        <f>8</f>
        <v>8</v>
      </c>
    </row>
    <row r="15" spans="1:18" x14ac:dyDescent="0.2">
      <c r="A15" s="25" t="s">
        <v>51</v>
      </c>
      <c r="B15" s="25">
        <f>10/8</f>
        <v>1.25</v>
      </c>
      <c r="C15" s="25">
        <f>10/4</f>
        <v>2.5</v>
      </c>
      <c r="D15" s="25">
        <f>10/2</f>
        <v>5</v>
      </c>
      <c r="E15" s="25">
        <f>10</f>
        <v>10</v>
      </c>
      <c r="F15" s="25">
        <f>0</f>
        <v>0</v>
      </c>
      <c r="M15" s="13" t="s">
        <v>51</v>
      </c>
      <c r="N15" s="25">
        <f>10/8</f>
        <v>1.25</v>
      </c>
      <c r="O15" s="25">
        <f>8/4</f>
        <v>2</v>
      </c>
      <c r="P15" s="25">
        <f>6/2</f>
        <v>3</v>
      </c>
      <c r="Q15" s="25">
        <f>4</f>
        <v>4</v>
      </c>
      <c r="R15" s="25">
        <v>0</v>
      </c>
    </row>
    <row r="17" spans="1:22" ht="16" thickBot="1" x14ac:dyDescent="0.25"/>
    <row r="18" spans="1:22" ht="16" thickBot="1" x14ac:dyDescent="0.25">
      <c r="A18" s="21" t="s">
        <v>65</v>
      </c>
      <c r="B18" s="22"/>
      <c r="C18" s="23"/>
      <c r="M18" s="21" t="s">
        <v>66</v>
      </c>
      <c r="N18" s="22"/>
      <c r="O18" s="23"/>
    </row>
    <row r="19" spans="1:22" x14ac:dyDescent="0.2">
      <c r="A19" s="20"/>
      <c r="B19" s="20" t="s">
        <v>42</v>
      </c>
      <c r="C19" s="20" t="s">
        <v>43</v>
      </c>
      <c r="D19" s="13" t="s">
        <v>44</v>
      </c>
      <c r="E19" s="13" t="s">
        <v>45</v>
      </c>
      <c r="F19" s="13" t="s">
        <v>46</v>
      </c>
      <c r="G19" s="33"/>
      <c r="M19" s="20"/>
      <c r="N19" s="20" t="s">
        <v>42</v>
      </c>
      <c r="O19" s="20" t="s">
        <v>43</v>
      </c>
      <c r="P19" s="13" t="s">
        <v>44</v>
      </c>
      <c r="Q19" s="13" t="s">
        <v>45</v>
      </c>
      <c r="R19" s="13" t="s">
        <v>46</v>
      </c>
      <c r="S19" s="27" t="s">
        <v>68</v>
      </c>
    </row>
    <row r="20" spans="1:22" x14ac:dyDescent="0.2">
      <c r="A20" s="13" t="s">
        <v>47</v>
      </c>
      <c r="B20" s="13">
        <f>0</f>
        <v>0</v>
      </c>
      <c r="C20" s="28">
        <f>8</f>
        <v>8</v>
      </c>
      <c r="D20" s="13">
        <f>6/2</f>
        <v>3</v>
      </c>
      <c r="E20" s="13">
        <f>4/4</f>
        <v>1</v>
      </c>
      <c r="F20" s="13">
        <f>2/8</f>
        <v>0.25</v>
      </c>
      <c r="G20" s="34"/>
      <c r="M20" s="13" t="s">
        <v>47</v>
      </c>
      <c r="N20" s="13">
        <v>0</v>
      </c>
      <c r="O20" s="28">
        <f>2</f>
        <v>2</v>
      </c>
      <c r="P20" s="13">
        <f>2/2</f>
        <v>1</v>
      </c>
      <c r="Q20" s="13">
        <f>2/4</f>
        <v>0.5</v>
      </c>
      <c r="R20" s="13">
        <f>2/8</f>
        <v>0.25</v>
      </c>
      <c r="S20" s="26">
        <f>MAX(N20:R20)</f>
        <v>2</v>
      </c>
    </row>
    <row r="21" spans="1:22" x14ac:dyDescent="0.2">
      <c r="A21" s="13" t="s">
        <v>48</v>
      </c>
      <c r="B21" s="28">
        <f>4</f>
        <v>4</v>
      </c>
      <c r="C21" s="13">
        <f>0</f>
        <v>0</v>
      </c>
      <c r="D21" s="13">
        <f>6</f>
        <v>6</v>
      </c>
      <c r="E21" s="13">
        <f>4/2</f>
        <v>2</v>
      </c>
      <c r="F21" s="13">
        <f>2/4</f>
        <v>0.5</v>
      </c>
      <c r="G21" s="34"/>
      <c r="M21" s="13" t="s">
        <v>48</v>
      </c>
      <c r="N21" s="28">
        <f>10</f>
        <v>10</v>
      </c>
      <c r="O21" s="13">
        <v>0</v>
      </c>
      <c r="P21" s="13">
        <f>4</f>
        <v>4</v>
      </c>
      <c r="Q21" s="13">
        <f>4/2</f>
        <v>2</v>
      </c>
      <c r="R21" s="13">
        <f>4/4</f>
        <v>1</v>
      </c>
      <c r="S21" s="26">
        <f t="shared" ref="S21:S24" si="0">MAX(N21:R21)</f>
        <v>10</v>
      </c>
    </row>
    <row r="22" spans="1:22" x14ac:dyDescent="0.2">
      <c r="A22" s="13" t="s">
        <v>49</v>
      </c>
      <c r="B22" s="13">
        <f>6/2</f>
        <v>3</v>
      </c>
      <c r="C22" s="13">
        <f>6</f>
        <v>6</v>
      </c>
      <c r="D22" s="13">
        <f>0</f>
        <v>0</v>
      </c>
      <c r="E22" s="13">
        <f>4</f>
        <v>4</v>
      </c>
      <c r="F22" s="13">
        <f>2/2</f>
        <v>1</v>
      </c>
      <c r="G22" s="34"/>
      <c r="M22" s="13" t="s">
        <v>49</v>
      </c>
      <c r="N22" s="13">
        <f>10/2</f>
        <v>5</v>
      </c>
      <c r="O22" s="26">
        <f>8</f>
        <v>8</v>
      </c>
      <c r="P22" s="13">
        <v>0</v>
      </c>
      <c r="Q22" s="13">
        <f>6</f>
        <v>6</v>
      </c>
      <c r="R22" s="13">
        <f>6/2</f>
        <v>3</v>
      </c>
      <c r="S22" s="26">
        <f t="shared" si="0"/>
        <v>8</v>
      </c>
    </row>
    <row r="23" spans="1:22" x14ac:dyDescent="0.2">
      <c r="A23" s="13" t="s">
        <v>50</v>
      </c>
      <c r="B23" s="13">
        <f>8/4</f>
        <v>2</v>
      </c>
      <c r="C23" s="13">
        <f>8/2</f>
        <v>4</v>
      </c>
      <c r="D23" s="26">
        <f>8</f>
        <v>8</v>
      </c>
      <c r="E23" s="13">
        <f>0</f>
        <v>0</v>
      </c>
      <c r="F23" s="28">
        <f>2</f>
        <v>2</v>
      </c>
      <c r="G23" s="34"/>
      <c r="M23" s="13" t="s">
        <v>50</v>
      </c>
      <c r="N23" s="13">
        <f>10/4</f>
        <v>2.5</v>
      </c>
      <c r="O23" s="13">
        <f>8/2</f>
        <v>4</v>
      </c>
      <c r="P23" s="13">
        <f>6</f>
        <v>6</v>
      </c>
      <c r="Q23" s="13">
        <v>0</v>
      </c>
      <c r="R23" s="28">
        <f>8</f>
        <v>8</v>
      </c>
      <c r="S23" s="26">
        <f t="shared" si="0"/>
        <v>8</v>
      </c>
    </row>
    <row r="24" spans="1:22" x14ac:dyDescent="0.2">
      <c r="A24" s="13" t="s">
        <v>51</v>
      </c>
      <c r="B24" s="13">
        <f>10/8</f>
        <v>1.25</v>
      </c>
      <c r="C24" s="13">
        <f>10/4</f>
        <v>2.5</v>
      </c>
      <c r="D24" s="13">
        <f>10/2</f>
        <v>5</v>
      </c>
      <c r="E24" s="28">
        <f>10</f>
        <v>10</v>
      </c>
      <c r="F24" s="13">
        <f>0</f>
        <v>0</v>
      </c>
      <c r="G24" s="34"/>
      <c r="M24" s="13" t="s">
        <v>51</v>
      </c>
      <c r="N24" s="13">
        <f>10/8</f>
        <v>1.25</v>
      </c>
      <c r="O24" s="13">
        <f>8/4</f>
        <v>2</v>
      </c>
      <c r="P24" s="13">
        <f>6/2</f>
        <v>3</v>
      </c>
      <c r="Q24" s="28">
        <f>4</f>
        <v>4</v>
      </c>
      <c r="R24" s="13">
        <v>0</v>
      </c>
      <c r="S24" s="26">
        <f t="shared" si="0"/>
        <v>4</v>
      </c>
    </row>
    <row r="25" spans="1:22" x14ac:dyDescent="0.2">
      <c r="A25" s="27" t="s">
        <v>68</v>
      </c>
      <c r="B25" s="26">
        <f>MAX(B20:B24)</f>
        <v>4</v>
      </c>
      <c r="C25" s="26">
        <f t="shared" ref="C25:F25" si="1">MAX(C20:C24)</f>
        <v>8</v>
      </c>
      <c r="D25" s="26">
        <f t="shared" si="1"/>
        <v>8</v>
      </c>
      <c r="E25" s="26">
        <f t="shared" si="1"/>
        <v>10</v>
      </c>
      <c r="F25" s="26">
        <f t="shared" si="1"/>
        <v>2</v>
      </c>
      <c r="G25" s="35"/>
      <c r="M25" s="33"/>
      <c r="N25" s="34"/>
      <c r="O25" s="34"/>
      <c r="P25" s="34"/>
      <c r="Q25" s="34"/>
      <c r="R25" s="34"/>
      <c r="S25" s="34"/>
      <c r="T25" s="34"/>
      <c r="U25" s="34"/>
      <c r="V25" s="34"/>
    </row>
    <row r="26" spans="1:22" x14ac:dyDescent="0.2">
      <c r="G26" s="36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">
      <c r="G27" s="34"/>
    </row>
    <row r="29" spans="1:22" ht="16" thickBot="1" x14ac:dyDescent="0.25"/>
    <row r="30" spans="1:22" ht="16" thickBot="1" x14ac:dyDescent="0.25">
      <c r="A30" s="21" t="s">
        <v>65</v>
      </c>
      <c r="B30" s="22"/>
      <c r="C30" s="23"/>
      <c r="M30" s="21" t="s">
        <v>66</v>
      </c>
      <c r="N30" s="22"/>
      <c r="O30" s="23"/>
    </row>
    <row r="31" spans="1:22" x14ac:dyDescent="0.2">
      <c r="A31" s="20"/>
      <c r="B31" s="20" t="s">
        <v>42</v>
      </c>
      <c r="C31" s="20" t="s">
        <v>43</v>
      </c>
      <c r="D31" s="13" t="s">
        <v>44</v>
      </c>
      <c r="E31" s="13" t="s">
        <v>45</v>
      </c>
      <c r="F31" s="13" t="s">
        <v>46</v>
      </c>
      <c r="G31" s="25" t="s">
        <v>67</v>
      </c>
      <c r="M31" s="20"/>
      <c r="N31" s="20" t="s">
        <v>42</v>
      </c>
      <c r="O31" s="20" t="s">
        <v>43</v>
      </c>
      <c r="P31" s="13" t="s">
        <v>44</v>
      </c>
      <c r="Q31" s="13" t="s">
        <v>45</v>
      </c>
      <c r="R31" s="13" t="s">
        <v>46</v>
      </c>
      <c r="S31" s="27" t="s">
        <v>68</v>
      </c>
    </row>
    <row r="32" spans="1:22" x14ac:dyDescent="0.2">
      <c r="A32" s="13" t="s">
        <v>47</v>
      </c>
      <c r="B32" s="25">
        <f>0</f>
        <v>0</v>
      </c>
      <c r="C32" s="25">
        <f>8</f>
        <v>8</v>
      </c>
      <c r="D32" s="25">
        <f>6/2</f>
        <v>3</v>
      </c>
      <c r="E32" s="25">
        <f>4/4</f>
        <v>1</v>
      </c>
      <c r="F32" s="25">
        <f>2/8</f>
        <v>0.25</v>
      </c>
      <c r="G32" s="29">
        <f>0%</f>
        <v>0</v>
      </c>
      <c r="M32" s="13" t="s">
        <v>47</v>
      </c>
      <c r="N32" s="25">
        <v>0</v>
      </c>
      <c r="O32" s="25">
        <f>2</f>
        <v>2</v>
      </c>
      <c r="P32" s="25">
        <f>2/2</f>
        <v>1</v>
      </c>
      <c r="Q32" s="25">
        <f>2/4</f>
        <v>0.5</v>
      </c>
      <c r="R32" s="25">
        <f>2/8</f>
        <v>0.25</v>
      </c>
      <c r="S32" s="25">
        <f>MAX(N32:R32)</f>
        <v>2</v>
      </c>
    </row>
    <row r="33" spans="1:22" x14ac:dyDescent="0.2">
      <c r="A33" s="13" t="s">
        <v>48</v>
      </c>
      <c r="B33" s="25">
        <f>4</f>
        <v>4</v>
      </c>
      <c r="C33" s="25">
        <f>0</f>
        <v>0</v>
      </c>
      <c r="D33" s="25">
        <f>6</f>
        <v>6</v>
      </c>
      <c r="E33" s="25">
        <f>4/2</f>
        <v>2</v>
      </c>
      <c r="F33" s="25">
        <f>2/4</f>
        <v>0.5</v>
      </c>
      <c r="G33" s="29">
        <f>0%</f>
        <v>0</v>
      </c>
      <c r="M33" s="13" t="s">
        <v>48</v>
      </c>
      <c r="N33" s="25">
        <f>10</f>
        <v>10</v>
      </c>
      <c r="O33" s="25">
        <v>0</v>
      </c>
      <c r="P33" s="25">
        <f>4</f>
        <v>4</v>
      </c>
      <c r="Q33" s="25">
        <f>4/2</f>
        <v>2</v>
      </c>
      <c r="R33" s="25">
        <f>4/4</f>
        <v>1</v>
      </c>
      <c r="S33" s="25">
        <f t="shared" ref="S33:S36" si="2">MAX(N33:R33)</f>
        <v>10</v>
      </c>
    </row>
    <row r="34" spans="1:22" x14ac:dyDescent="0.2">
      <c r="A34" s="13" t="s">
        <v>49</v>
      </c>
      <c r="B34" s="25">
        <f>6/2</f>
        <v>3</v>
      </c>
      <c r="C34" s="25">
        <f>6</f>
        <v>6</v>
      </c>
      <c r="D34" s="25">
        <f>0</f>
        <v>0</v>
      </c>
      <c r="E34" s="25">
        <f>4</f>
        <v>4</v>
      </c>
      <c r="F34" s="25">
        <f>2/2</f>
        <v>1</v>
      </c>
      <c r="G34" s="29">
        <f>0%</f>
        <v>0</v>
      </c>
      <c r="M34" s="13" t="s">
        <v>49</v>
      </c>
      <c r="N34" s="25">
        <f>10/2</f>
        <v>5</v>
      </c>
      <c r="O34" s="25">
        <f>8</f>
        <v>8</v>
      </c>
      <c r="P34" s="25">
        <v>0</v>
      </c>
      <c r="Q34" s="25">
        <f>6</f>
        <v>6</v>
      </c>
      <c r="R34" s="25">
        <f>6/2</f>
        <v>3</v>
      </c>
      <c r="S34" s="25">
        <f t="shared" si="2"/>
        <v>8</v>
      </c>
    </row>
    <row r="35" spans="1:22" x14ac:dyDescent="0.2">
      <c r="A35" s="13" t="s">
        <v>50</v>
      </c>
      <c r="B35" s="25">
        <f>8/4</f>
        <v>2</v>
      </c>
      <c r="C35" s="25">
        <f>8/2</f>
        <v>4</v>
      </c>
      <c r="D35" s="25">
        <f>8</f>
        <v>8</v>
      </c>
      <c r="E35" s="25">
        <f>0</f>
        <v>0</v>
      </c>
      <c r="F35" s="37">
        <f>2</f>
        <v>2</v>
      </c>
      <c r="G35" s="29">
        <f>0%</f>
        <v>0</v>
      </c>
      <c r="M35" s="13" t="s">
        <v>50</v>
      </c>
      <c r="N35" s="25">
        <f>10/4</f>
        <v>2.5</v>
      </c>
      <c r="O35" s="25">
        <f>8/2</f>
        <v>4</v>
      </c>
      <c r="P35" s="25">
        <f>6</f>
        <v>6</v>
      </c>
      <c r="Q35" s="25">
        <v>0</v>
      </c>
      <c r="R35" s="25">
        <f>8</f>
        <v>8</v>
      </c>
      <c r="S35" s="25">
        <f t="shared" si="2"/>
        <v>8</v>
      </c>
    </row>
    <row r="36" spans="1:22" x14ac:dyDescent="0.2">
      <c r="A36" s="13" t="s">
        <v>51</v>
      </c>
      <c r="B36" s="25">
        <f>10/8</f>
        <v>1.25</v>
      </c>
      <c r="C36" s="25">
        <f>10/4</f>
        <v>2.5</v>
      </c>
      <c r="D36" s="25">
        <f>10/2</f>
        <v>5</v>
      </c>
      <c r="E36" s="25">
        <f>10</f>
        <v>10</v>
      </c>
      <c r="F36" s="37">
        <f>0</f>
        <v>0</v>
      </c>
      <c r="G36" s="29">
        <f>0%</f>
        <v>0</v>
      </c>
      <c r="M36" s="13" t="s">
        <v>51</v>
      </c>
      <c r="N36" s="38">
        <f>10/8</f>
        <v>1.25</v>
      </c>
      <c r="O36" s="38">
        <f>8/4</f>
        <v>2</v>
      </c>
      <c r="P36" s="38">
        <f>6/2</f>
        <v>3</v>
      </c>
      <c r="Q36" s="38">
        <f>4</f>
        <v>4</v>
      </c>
      <c r="R36" s="38">
        <v>0</v>
      </c>
      <c r="S36" s="38">
        <f t="shared" si="2"/>
        <v>4</v>
      </c>
    </row>
    <row r="37" spans="1:22" x14ac:dyDescent="0.2">
      <c r="A37" s="27" t="s">
        <v>68</v>
      </c>
      <c r="B37" s="25">
        <f>MAX(B32:B36)</f>
        <v>4</v>
      </c>
      <c r="C37" s="25">
        <f t="shared" ref="C37" si="3">MAX(C32:C36)</f>
        <v>8</v>
      </c>
      <c r="D37" s="25">
        <f t="shared" ref="D37" si="4">MAX(D32:D36)</f>
        <v>8</v>
      </c>
      <c r="E37" s="25">
        <f t="shared" ref="E37" si="5">MAX(E32:E36)</f>
        <v>10</v>
      </c>
      <c r="F37" s="37">
        <f t="shared" ref="F37" si="6">MAX(F32:F36)</f>
        <v>2</v>
      </c>
      <c r="G37" s="30">
        <f>SUM(G32:G36)</f>
        <v>0</v>
      </c>
      <c r="M37" s="25" t="s">
        <v>70</v>
      </c>
      <c r="N37" s="29">
        <f>0</f>
        <v>0</v>
      </c>
      <c r="O37" s="29">
        <f>0</f>
        <v>0</v>
      </c>
      <c r="P37" s="29">
        <f>0</f>
        <v>0</v>
      </c>
      <c r="Q37" s="29">
        <f>0</f>
        <v>0</v>
      </c>
      <c r="R37" s="29">
        <f>0</f>
        <v>0</v>
      </c>
      <c r="S37" s="29">
        <f>0</f>
        <v>0</v>
      </c>
      <c r="T37" s="29">
        <f>SUM(N37:S37)</f>
        <v>0</v>
      </c>
      <c r="U37" s="29" t="s">
        <v>74</v>
      </c>
      <c r="V37" s="29">
        <f>100%</f>
        <v>1</v>
      </c>
    </row>
    <row r="38" spans="1:22" x14ac:dyDescent="0.2">
      <c r="G38" s="31" t="s">
        <v>74</v>
      </c>
    </row>
    <row r="39" spans="1:22" x14ac:dyDescent="0.2">
      <c r="G39" s="29">
        <f>100%</f>
        <v>1</v>
      </c>
    </row>
    <row r="42" spans="1:22" ht="16" thickBot="1" x14ac:dyDescent="0.25"/>
    <row r="43" spans="1:22" ht="16" thickBot="1" x14ac:dyDescent="0.25">
      <c r="A43" s="21" t="s">
        <v>65</v>
      </c>
      <c r="B43" s="22"/>
      <c r="C43" s="22"/>
      <c r="D43" s="26" t="s">
        <v>71</v>
      </c>
      <c r="E43" s="46">
        <f>SUM(B45:F49)</f>
        <v>0</v>
      </c>
      <c r="F43" s="46"/>
      <c r="M43" s="21" t="s">
        <v>66</v>
      </c>
      <c r="N43" s="22"/>
      <c r="O43" s="22"/>
      <c r="P43" s="26" t="s">
        <v>71</v>
      </c>
      <c r="Q43" s="47">
        <f>SUM(N45:R49)</f>
        <v>0</v>
      </c>
      <c r="R43" s="48"/>
    </row>
    <row r="44" spans="1:22" x14ac:dyDescent="0.2">
      <c r="A44" s="20"/>
      <c r="B44" s="20" t="s">
        <v>42</v>
      </c>
      <c r="C44" s="20" t="s">
        <v>43</v>
      </c>
      <c r="D44" s="13" t="s">
        <v>44</v>
      </c>
      <c r="E44" s="13" t="s">
        <v>45</v>
      </c>
      <c r="F44" s="13" t="s">
        <v>46</v>
      </c>
      <c r="H44" s="28" t="s">
        <v>72</v>
      </c>
      <c r="M44" s="20"/>
      <c r="N44" s="20" t="s">
        <v>42</v>
      </c>
      <c r="O44" s="20" t="s">
        <v>43</v>
      </c>
      <c r="P44" s="13" t="s">
        <v>44</v>
      </c>
      <c r="Q44" s="13" t="s">
        <v>45</v>
      </c>
      <c r="R44" s="13" t="s">
        <v>46</v>
      </c>
    </row>
    <row r="45" spans="1:22" x14ac:dyDescent="0.2">
      <c r="A45" s="13" t="s">
        <v>47</v>
      </c>
      <c r="B45" s="25">
        <f>B32*$N$37*$G32</f>
        <v>0</v>
      </c>
      <c r="C45" s="25">
        <f>C32*$G32*$O$37</f>
        <v>0</v>
      </c>
      <c r="D45" s="25">
        <f>D32*$G32*$P$37</f>
        <v>0</v>
      </c>
      <c r="E45" s="25">
        <f>E32*$G32*$Q$37</f>
        <v>0</v>
      </c>
      <c r="F45" s="25">
        <f>F32*$G32*$R$37</f>
        <v>0</v>
      </c>
      <c r="H45" s="39">
        <f>E43+Q43</f>
        <v>0</v>
      </c>
      <c r="M45" s="13" t="s">
        <v>47</v>
      </c>
      <c r="N45" s="25">
        <f>N32*$N$37*$G32</f>
        <v>0</v>
      </c>
      <c r="O45" s="25">
        <f>O32*$G32*$O$37</f>
        <v>0</v>
      </c>
      <c r="P45" s="25">
        <f>P32*$G32*$P$37</f>
        <v>0</v>
      </c>
      <c r="Q45" s="25">
        <f>Q32*$G32*$Q$37</f>
        <v>0</v>
      </c>
      <c r="R45" s="25">
        <f>R32*$G32*$R$37</f>
        <v>0</v>
      </c>
    </row>
    <row r="46" spans="1:22" x14ac:dyDescent="0.2">
      <c r="A46" s="13" t="s">
        <v>48</v>
      </c>
      <c r="B46" s="25">
        <f>B33*$N$37*$G33</f>
        <v>0</v>
      </c>
      <c r="C46" s="25">
        <f>C33*$G33*$O$37</f>
        <v>0</v>
      </c>
      <c r="D46" s="25">
        <f>D33*$G33*$P$37</f>
        <v>0</v>
      </c>
      <c r="E46" s="25">
        <f>E33*$G33*$Q$37</f>
        <v>0</v>
      </c>
      <c r="F46" s="25">
        <f>F33*$G33*$R$37</f>
        <v>0</v>
      </c>
      <c r="M46" s="13" t="s">
        <v>48</v>
      </c>
      <c r="N46" s="25">
        <f>N33*$N$37*$G33</f>
        <v>0</v>
      </c>
      <c r="O46" s="25">
        <f>O33*$G33*$O$37</f>
        <v>0</v>
      </c>
      <c r="P46" s="25">
        <f>P33*$G33*$P$37</f>
        <v>0</v>
      </c>
      <c r="Q46" s="25">
        <f>Q33*$G33*$Q$37</f>
        <v>0</v>
      </c>
      <c r="R46" s="25">
        <f>R33*$G33*$R$37</f>
        <v>0</v>
      </c>
    </row>
    <row r="47" spans="1:22" x14ac:dyDescent="0.2">
      <c r="A47" s="13" t="s">
        <v>49</v>
      </c>
      <c r="B47" s="25">
        <f>B34*$N$37*$G34</f>
        <v>0</v>
      </c>
      <c r="C47" s="25">
        <f>C34*$G34*$O$37</f>
        <v>0</v>
      </c>
      <c r="D47" s="25">
        <f>D34*$G34*$P$37</f>
        <v>0</v>
      </c>
      <c r="E47" s="25">
        <f>E34*$G34*$Q$37</f>
        <v>0</v>
      </c>
      <c r="F47" s="25">
        <f>F34*$G34*$R$37</f>
        <v>0</v>
      </c>
      <c r="M47" s="13" t="s">
        <v>49</v>
      </c>
      <c r="N47" s="25">
        <f>N34*$N$37*$G34</f>
        <v>0</v>
      </c>
      <c r="O47" s="25">
        <f>O34*$G34*$O$37</f>
        <v>0</v>
      </c>
      <c r="P47" s="25">
        <f>P34*$G34*$P$37</f>
        <v>0</v>
      </c>
      <c r="Q47" s="25">
        <f>Q34*$G34*$Q$37</f>
        <v>0</v>
      </c>
      <c r="R47" s="25">
        <f>R34*$G34*$R$37</f>
        <v>0</v>
      </c>
    </row>
    <row r="48" spans="1:22" x14ac:dyDescent="0.2">
      <c r="A48" s="13" t="s">
        <v>50</v>
      </c>
      <c r="B48" s="25">
        <f>B35*$N$37*$G35</f>
        <v>0</v>
      </c>
      <c r="C48" s="25">
        <f>C35*$G35*$O$37</f>
        <v>0</v>
      </c>
      <c r="D48" s="25">
        <f>D35*$G35*$P$37</f>
        <v>0</v>
      </c>
      <c r="E48" s="25">
        <f>E35*$G35*$Q$37</f>
        <v>0</v>
      </c>
      <c r="F48" s="25">
        <f>F35*$G35*$R$37</f>
        <v>0</v>
      </c>
      <c r="M48" s="13" t="s">
        <v>50</v>
      </c>
      <c r="N48" s="25">
        <f>N35*$N$37*$G35</f>
        <v>0</v>
      </c>
      <c r="O48" s="25">
        <f>O35*$G35*$O$37</f>
        <v>0</v>
      </c>
      <c r="P48" s="25">
        <f>P35*$G35*$P$37</f>
        <v>0</v>
      </c>
      <c r="Q48" s="25">
        <f>Q35*$G35*$Q$37</f>
        <v>0</v>
      </c>
      <c r="R48" s="25">
        <f>R35*$G35*$R$37</f>
        <v>0</v>
      </c>
    </row>
    <row r="49" spans="1:21" x14ac:dyDescent="0.2">
      <c r="A49" s="13" t="s">
        <v>51</v>
      </c>
      <c r="B49" s="25">
        <f>B36*$N$37*$G36</f>
        <v>0</v>
      </c>
      <c r="C49" s="25">
        <f>C36*$G36*$O$37</f>
        <v>0</v>
      </c>
      <c r="D49" s="25">
        <f>D36*$G36*$P$37</f>
        <v>0</v>
      </c>
      <c r="E49" s="25">
        <f>E36*$G36*$Q$37</f>
        <v>0</v>
      </c>
      <c r="F49" s="25">
        <f>F36*$G36*$R$37</f>
        <v>0</v>
      </c>
      <c r="M49" s="13" t="s">
        <v>51</v>
      </c>
      <c r="N49" s="25">
        <f>N36*$N$37*$G36</f>
        <v>0</v>
      </c>
      <c r="O49" s="25">
        <f>O36*$G36*$O$37</f>
        <v>0</v>
      </c>
      <c r="P49" s="25">
        <f>P36*$G36*$P$37</f>
        <v>0</v>
      </c>
      <c r="Q49" s="25">
        <f>Q36*$G36*$Q$37</f>
        <v>0</v>
      </c>
      <c r="R49" s="25">
        <f>R36*$G36*$R$37</f>
        <v>0</v>
      </c>
    </row>
    <row r="53" spans="1:21" x14ac:dyDescent="0.2">
      <c r="A53" s="13"/>
      <c r="B53" s="13" t="s">
        <v>42</v>
      </c>
      <c r="C53" s="13" t="s">
        <v>43</v>
      </c>
      <c r="D53" s="13" t="s">
        <v>44</v>
      </c>
      <c r="E53" s="13" t="s">
        <v>45</v>
      </c>
      <c r="F53" s="13" t="s">
        <v>46</v>
      </c>
      <c r="G53" s="40" t="s">
        <v>75</v>
      </c>
      <c r="M53" s="13"/>
      <c r="N53" s="13" t="s">
        <v>42</v>
      </c>
      <c r="O53" s="13" t="s">
        <v>43</v>
      </c>
      <c r="P53" s="13" t="s">
        <v>44</v>
      </c>
      <c r="Q53" s="13" t="s">
        <v>45</v>
      </c>
      <c r="R53" s="32" t="s">
        <v>46</v>
      </c>
    </row>
    <row r="54" spans="1:21" x14ac:dyDescent="0.2">
      <c r="A54" s="13" t="s">
        <v>47</v>
      </c>
      <c r="B54" s="13">
        <f>B32*$N$37</f>
        <v>0</v>
      </c>
      <c r="C54" s="13">
        <f>C32*$O$37</f>
        <v>0</v>
      </c>
      <c r="D54" s="13">
        <f>D32*$P$37</f>
        <v>0</v>
      </c>
      <c r="E54" s="13">
        <f>E32*$Q$37</f>
        <v>0</v>
      </c>
      <c r="F54" s="13">
        <f>F32*$R$37</f>
        <v>0</v>
      </c>
      <c r="G54" s="13">
        <f>SUM(B54:F54)</f>
        <v>0</v>
      </c>
      <c r="H54" s="13" t="s">
        <v>69</v>
      </c>
      <c r="I54" s="13">
        <f>$E$43</f>
        <v>0</v>
      </c>
      <c r="M54" s="13" t="s">
        <v>47</v>
      </c>
      <c r="N54" s="13">
        <f>N32*$G32</f>
        <v>0</v>
      </c>
      <c r="O54" s="13">
        <f t="shared" ref="O54:R54" si="7">O32*$G32</f>
        <v>0</v>
      </c>
      <c r="P54" s="13">
        <f t="shared" si="7"/>
        <v>0</v>
      </c>
      <c r="Q54" s="13">
        <f t="shared" si="7"/>
        <v>0</v>
      </c>
      <c r="R54" s="13">
        <f t="shared" si="7"/>
        <v>0</v>
      </c>
      <c r="S54" s="13"/>
      <c r="T54" s="13" t="s">
        <v>69</v>
      </c>
      <c r="U54" s="13">
        <f>$Q$43</f>
        <v>0</v>
      </c>
    </row>
    <row r="55" spans="1:21" x14ac:dyDescent="0.2">
      <c r="A55" s="13" t="s">
        <v>48</v>
      </c>
      <c r="B55" s="13">
        <f t="shared" ref="B55:B58" si="8">B33*$N$37</f>
        <v>0</v>
      </c>
      <c r="C55" s="13">
        <f t="shared" ref="C55:C58" si="9">C33*$O$37</f>
        <v>0</v>
      </c>
      <c r="D55" s="13">
        <f t="shared" ref="D55:D58" si="10">D33*$P$37</f>
        <v>0</v>
      </c>
      <c r="E55" s="13">
        <f t="shared" ref="E55:E58" si="11">E33*$Q$37</f>
        <v>0</v>
      </c>
      <c r="F55" s="13">
        <f t="shared" ref="F55:F58" si="12">F33*$R$37</f>
        <v>0</v>
      </c>
      <c r="G55" s="13">
        <f t="shared" ref="G55:G58" si="13">SUM(B55:F55)</f>
        <v>0</v>
      </c>
      <c r="H55" s="13" t="s">
        <v>69</v>
      </c>
      <c r="I55" s="13">
        <f t="shared" ref="I55:I58" si="14">$E$43</f>
        <v>0</v>
      </c>
      <c r="M55" s="13" t="s">
        <v>48</v>
      </c>
      <c r="N55" s="13">
        <f t="shared" ref="N55:R55" si="15">N33*$G33</f>
        <v>0</v>
      </c>
      <c r="O55" s="13">
        <f t="shared" si="15"/>
        <v>0</v>
      </c>
      <c r="P55" s="13">
        <f t="shared" si="15"/>
        <v>0</v>
      </c>
      <c r="Q55" s="13">
        <f t="shared" si="15"/>
        <v>0</v>
      </c>
      <c r="R55" s="13">
        <f t="shared" si="15"/>
        <v>0</v>
      </c>
      <c r="S55" s="13"/>
      <c r="T55" s="13" t="s">
        <v>69</v>
      </c>
      <c r="U55" s="13">
        <f t="shared" ref="U55:U58" si="16">$Q$43</f>
        <v>0</v>
      </c>
    </row>
    <row r="56" spans="1:21" x14ac:dyDescent="0.2">
      <c r="A56" s="13" t="s">
        <v>49</v>
      </c>
      <c r="B56" s="13">
        <f t="shared" si="8"/>
        <v>0</v>
      </c>
      <c r="C56" s="13">
        <f t="shared" si="9"/>
        <v>0</v>
      </c>
      <c r="D56" s="13">
        <f t="shared" si="10"/>
        <v>0</v>
      </c>
      <c r="E56" s="13">
        <f t="shared" si="11"/>
        <v>0</v>
      </c>
      <c r="F56" s="13">
        <f t="shared" si="12"/>
        <v>0</v>
      </c>
      <c r="G56" s="13">
        <f t="shared" si="13"/>
        <v>0</v>
      </c>
      <c r="H56" s="13" t="s">
        <v>69</v>
      </c>
      <c r="I56" s="13">
        <f t="shared" si="14"/>
        <v>0</v>
      </c>
      <c r="M56" s="13" t="s">
        <v>49</v>
      </c>
      <c r="N56" s="13">
        <f t="shared" ref="N56:R56" si="17">N34*$G34</f>
        <v>0</v>
      </c>
      <c r="O56" s="13">
        <f t="shared" si="17"/>
        <v>0</v>
      </c>
      <c r="P56" s="13">
        <f t="shared" si="17"/>
        <v>0</v>
      </c>
      <c r="Q56" s="13">
        <f t="shared" si="17"/>
        <v>0</v>
      </c>
      <c r="R56" s="13">
        <f t="shared" si="17"/>
        <v>0</v>
      </c>
      <c r="S56" s="13"/>
      <c r="T56" s="13" t="s">
        <v>69</v>
      </c>
      <c r="U56" s="13">
        <f t="shared" si="16"/>
        <v>0</v>
      </c>
    </row>
    <row r="57" spans="1:21" x14ac:dyDescent="0.2">
      <c r="A57" s="13" t="s">
        <v>50</v>
      </c>
      <c r="B57" s="13">
        <f t="shared" si="8"/>
        <v>0</v>
      </c>
      <c r="C57" s="13">
        <f t="shared" si="9"/>
        <v>0</v>
      </c>
      <c r="D57" s="13">
        <f t="shared" si="10"/>
        <v>0</v>
      </c>
      <c r="E57" s="13">
        <f t="shared" si="11"/>
        <v>0</v>
      </c>
      <c r="F57" s="13">
        <f t="shared" si="12"/>
        <v>0</v>
      </c>
      <c r="G57" s="13">
        <f t="shared" si="13"/>
        <v>0</v>
      </c>
      <c r="H57" s="13" t="s">
        <v>69</v>
      </c>
      <c r="I57" s="13">
        <f t="shared" si="14"/>
        <v>0</v>
      </c>
      <c r="M57" s="13" t="s">
        <v>50</v>
      </c>
      <c r="N57" s="13">
        <f t="shared" ref="N57:R57" si="18">N35*$G35</f>
        <v>0</v>
      </c>
      <c r="O57" s="13">
        <f t="shared" si="18"/>
        <v>0</v>
      </c>
      <c r="P57" s="13">
        <f t="shared" si="18"/>
        <v>0</v>
      </c>
      <c r="Q57" s="13">
        <f t="shared" si="18"/>
        <v>0</v>
      </c>
      <c r="R57" s="13">
        <f t="shared" si="18"/>
        <v>0</v>
      </c>
      <c r="S57" s="13"/>
      <c r="T57" s="13" t="s">
        <v>69</v>
      </c>
      <c r="U57" s="13">
        <f t="shared" si="16"/>
        <v>0</v>
      </c>
    </row>
    <row r="58" spans="1:21" x14ac:dyDescent="0.2">
      <c r="A58" s="13" t="s">
        <v>51</v>
      </c>
      <c r="B58" s="13">
        <f t="shared" si="8"/>
        <v>0</v>
      </c>
      <c r="C58" s="13">
        <f t="shared" si="9"/>
        <v>0</v>
      </c>
      <c r="D58" s="13">
        <f t="shared" si="10"/>
        <v>0</v>
      </c>
      <c r="E58" s="13">
        <f t="shared" si="11"/>
        <v>0</v>
      </c>
      <c r="F58" s="13">
        <f t="shared" si="12"/>
        <v>0</v>
      </c>
      <c r="G58" s="13">
        <f t="shared" si="13"/>
        <v>0</v>
      </c>
      <c r="H58" s="13" t="s">
        <v>69</v>
      </c>
      <c r="I58" s="13">
        <f t="shared" si="14"/>
        <v>0</v>
      </c>
      <c r="M58" s="13" t="s">
        <v>51</v>
      </c>
      <c r="N58" s="13">
        <f t="shared" ref="N58:R58" si="19">N36*$G36</f>
        <v>0</v>
      </c>
      <c r="O58" s="13">
        <f t="shared" si="19"/>
        <v>0</v>
      </c>
      <c r="P58" s="13">
        <f t="shared" si="19"/>
        <v>0</v>
      </c>
      <c r="Q58" s="13">
        <f t="shared" si="19"/>
        <v>0</v>
      </c>
      <c r="R58" s="13">
        <f t="shared" si="19"/>
        <v>0</v>
      </c>
      <c r="S58" s="13"/>
      <c r="T58" s="13" t="s">
        <v>69</v>
      </c>
      <c r="U58" s="13">
        <f t="shared" si="16"/>
        <v>0</v>
      </c>
    </row>
    <row r="59" spans="1:21" x14ac:dyDescent="0.2">
      <c r="M59" s="40" t="s">
        <v>73</v>
      </c>
      <c r="N59" s="13">
        <f>SUM(N54:N58)</f>
        <v>0</v>
      </c>
      <c r="O59" s="13">
        <f t="shared" ref="O59:R59" si="20">SUM(O54:O58)</f>
        <v>0</v>
      </c>
      <c r="P59" s="13">
        <f t="shared" si="20"/>
        <v>0</v>
      </c>
      <c r="Q59" s="13">
        <f t="shared" si="20"/>
        <v>0</v>
      </c>
      <c r="R59" s="20">
        <f t="shared" si="20"/>
        <v>0</v>
      </c>
    </row>
  </sheetData>
  <mergeCells count="2">
    <mergeCell ref="E43:F43"/>
    <mergeCell ref="Q43: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Теверовский</dc:creator>
  <cp:lastModifiedBy>Microsoft Office User</cp:lastModifiedBy>
  <dcterms:created xsi:type="dcterms:W3CDTF">2015-06-05T18:19:34Z</dcterms:created>
  <dcterms:modified xsi:type="dcterms:W3CDTF">2022-06-19T21:23:31Z</dcterms:modified>
</cp:coreProperties>
</file>