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leksandrakocubej/Desktop/ммпр/"/>
    </mc:Choice>
  </mc:AlternateContent>
  <xr:revisionPtr revIDLastSave="0" documentId="8_{0691A5B2-7971-6240-A73C-F50019AEB642}" xr6:coauthVersionLast="47" xr6:coauthVersionMax="47" xr10:uidLastSave="{00000000-0000-0000-0000-000000000000}"/>
  <bookViews>
    <workbookView xWindow="1580" yWindow="580" windowWidth="23800" windowHeight="14280" xr2:uid="{00000000-000D-0000-FFFF-FFFF00000000}"/>
  </bookViews>
  <sheets>
    <sheet name="ЛИСТ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fN7ccfgN24NNiRhAqc0QmQklrtA=="/>
    </ext>
  </extLst>
</workbook>
</file>

<file path=xl/calcChain.xml><?xml version="1.0" encoding="utf-8"?>
<calcChain xmlns="http://schemas.openxmlformats.org/spreadsheetml/2006/main">
  <c r="P41" i="2" l="1"/>
  <c r="O41" i="2"/>
  <c r="P31" i="2"/>
  <c r="N31" i="2"/>
  <c r="D56" i="2"/>
  <c r="D60" i="2"/>
  <c r="G49" i="2"/>
  <c r="C49" i="2"/>
  <c r="C48" i="2"/>
  <c r="C56" i="2"/>
  <c r="J3" i="2"/>
  <c r="C22" i="2"/>
  <c r="C21" i="2"/>
  <c r="E18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C45" i="2"/>
  <c r="B45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C18" i="2"/>
  <c r="B18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18" i="2" s="1"/>
  <c r="E45" i="2" l="1"/>
  <c r="L5" i="2"/>
  <c r="D45" i="2"/>
  <c r="F37" i="2"/>
  <c r="F11" i="2" l="1"/>
  <c r="F3" i="2"/>
  <c r="F14" i="2"/>
  <c r="F12" i="2"/>
  <c r="F10" i="2"/>
  <c r="F7" i="2"/>
  <c r="L9" i="2"/>
  <c r="L8" i="2"/>
  <c r="L7" i="2"/>
  <c r="L10" i="2"/>
  <c r="L15" i="2"/>
  <c r="F13" i="2"/>
  <c r="F15" i="2"/>
  <c r="F9" i="2"/>
  <c r="F6" i="2"/>
  <c r="F4" i="2"/>
  <c r="L13" i="2"/>
  <c r="L12" i="2"/>
  <c r="L11" i="2"/>
  <c r="L14" i="2"/>
  <c r="F5" i="2"/>
  <c r="F8" i="2"/>
  <c r="L4" i="2"/>
  <c r="L3" i="2"/>
  <c r="L6" i="2"/>
  <c r="I37" i="2"/>
  <c r="J37" i="2" s="1"/>
  <c r="F33" i="2"/>
  <c r="F42" i="2"/>
  <c r="F35" i="2"/>
  <c r="F36" i="2"/>
  <c r="F39" i="2"/>
  <c r="F32" i="2"/>
  <c r="F40" i="2"/>
  <c r="F41" i="2"/>
  <c r="F31" i="2"/>
  <c r="F38" i="2"/>
  <c r="F34" i="2"/>
  <c r="I33" i="2" l="1"/>
  <c r="J33" i="2" s="1"/>
  <c r="I35" i="2"/>
  <c r="J35" i="2" s="1"/>
  <c r="I42" i="2"/>
  <c r="J42" i="2" s="1"/>
  <c r="I36" i="2"/>
  <c r="J36" i="2" s="1"/>
  <c r="I34" i="2"/>
  <c r="J34" i="2" s="1"/>
  <c r="I39" i="2"/>
  <c r="J39" i="2" s="1"/>
  <c r="I32" i="2"/>
  <c r="J32" i="2" s="1"/>
  <c r="I38" i="2"/>
  <c r="J38" i="2" s="1"/>
  <c r="I31" i="2"/>
  <c r="I41" i="2"/>
  <c r="J41" i="2" s="1"/>
  <c r="I40" i="2"/>
  <c r="J40" i="2" s="1"/>
  <c r="J31" i="2" l="1"/>
  <c r="J45" i="2" s="1"/>
  <c r="G48" i="2" s="1"/>
  <c r="I45" i="2"/>
  <c r="S37" i="2" l="1"/>
  <c r="P37" i="2"/>
  <c r="R37" i="2"/>
  <c r="N37" i="2"/>
  <c r="Q37" i="2"/>
  <c r="O37" i="2"/>
  <c r="S33" i="2"/>
  <c r="S42" i="2"/>
  <c r="Q34" i="2"/>
  <c r="O32" i="2"/>
  <c r="O33" i="2"/>
  <c r="R34" i="2"/>
  <c r="N41" i="2"/>
  <c r="R33" i="2"/>
  <c r="O38" i="2"/>
  <c r="N33" i="2"/>
  <c r="N38" i="2"/>
  <c r="P33" i="2"/>
  <c r="R36" i="2"/>
  <c r="S38" i="2"/>
  <c r="Q39" i="2"/>
  <c r="Q35" i="2"/>
  <c r="R38" i="2"/>
  <c r="P35" i="2"/>
  <c r="S31" i="2"/>
  <c r="N35" i="2"/>
  <c r="R31" i="2"/>
  <c r="Q31" i="2"/>
  <c r="P40" i="2"/>
  <c r="S35" i="2"/>
  <c r="N40" i="2"/>
  <c r="P32" i="2"/>
  <c r="Q33" i="2"/>
  <c r="N42" i="2"/>
  <c r="S34" i="2"/>
  <c r="N32" i="2"/>
  <c r="R42" i="2"/>
  <c r="S32" i="2"/>
  <c r="Q42" i="2"/>
  <c r="O34" i="2"/>
  <c r="P38" i="2"/>
  <c r="N34" i="2"/>
  <c r="S41" i="2"/>
  <c r="O42" i="2"/>
  <c r="S39" i="2"/>
  <c r="Q41" i="2"/>
  <c r="E56" i="2"/>
  <c r="E60" i="2" s="1"/>
  <c r="Q38" i="2"/>
  <c r="S36" i="2"/>
  <c r="O40" i="2"/>
  <c r="N39" i="2"/>
  <c r="O36" i="2"/>
  <c r="R40" i="2"/>
  <c r="Q32" i="2"/>
  <c r="P34" i="2"/>
  <c r="P42" i="2"/>
  <c r="R41" i="2"/>
  <c r="R39" i="2"/>
  <c r="P36" i="2"/>
  <c r="Q40" i="2"/>
  <c r="O39" i="2"/>
  <c r="Q36" i="2"/>
  <c r="R32" i="2"/>
  <c r="N36" i="2"/>
  <c r="O31" i="2"/>
  <c r="R35" i="2"/>
  <c r="P39" i="2"/>
  <c r="O35" i="2"/>
  <c r="S40" i="2"/>
</calcChain>
</file>

<file path=xl/sharedStrings.xml><?xml version="1.0" encoding="utf-8"?>
<sst xmlns="http://schemas.openxmlformats.org/spreadsheetml/2006/main" count="48" uniqueCount="29">
  <si>
    <t>Температура (x)</t>
  </si>
  <si>
    <t>Расход(y)</t>
  </si>
  <si>
    <t>y*x</t>
  </si>
  <si>
    <t>x^2</t>
  </si>
  <si>
    <t xml:space="preserve">Тренд </t>
  </si>
  <si>
    <t>Ср х</t>
  </si>
  <si>
    <t>Ср y</t>
  </si>
  <si>
    <t>Ср y*x</t>
  </si>
  <si>
    <t>Ср x^2</t>
  </si>
  <si>
    <t>a</t>
  </si>
  <si>
    <t>b</t>
  </si>
  <si>
    <t>Отклон</t>
  </si>
  <si>
    <t>Оклон^2</t>
  </si>
  <si>
    <t>"- сигма</t>
  </si>
  <si>
    <t>"+ сигма</t>
  </si>
  <si>
    <t>"-2 сигма</t>
  </si>
  <si>
    <t>"+2 сигма</t>
  </si>
  <si>
    <t>"-3 сигма</t>
  </si>
  <si>
    <t>"+3 сигма</t>
  </si>
  <si>
    <t>сумм</t>
  </si>
  <si>
    <t>D</t>
  </si>
  <si>
    <t>сигма</t>
  </si>
  <si>
    <t xml:space="preserve">Прогнозирование </t>
  </si>
  <si>
    <t xml:space="preserve">За 7 дней </t>
  </si>
  <si>
    <t>Ниж граница</t>
  </si>
  <si>
    <t>Верхняя граница</t>
  </si>
  <si>
    <t xml:space="preserve">Ответ </t>
  </si>
  <si>
    <t xml:space="preserve">Не хватит, так как нижняя граница больше, чем предложенный объем </t>
  </si>
  <si>
    <t>x^3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</si>
</sst>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1" fontId="0" fillId="0" borderId="0" xfId="0" applyNumberFormat="1" applyFont="1"/>
    <xf numFmtId="0" fontId="0" fillId="0" borderId="0" xfId="0" applyFont="1" applyFill="1" applyAlignment="1"/>
    <xf numFmtId="0" fontId="0" fillId="0" borderId="1" xfId="0" applyFont="1" applyFill="1" applyBorder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1006102303489572E-2"/>
          <c:y val="0.11871351042264652"/>
          <c:w val="0.87230132051593612"/>
          <c:h val="0.78304082577930134"/>
        </c:manualLayout>
      </c:layout>
      <c:scatterChart>
        <c:scatterStyle val="lineMarker"/>
        <c:varyColors val="0"/>
        <c:ser>
          <c:idx val="0"/>
          <c:order val="0"/>
          <c:tx>
            <c:v>Расход(y)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 1'!$B$3:$B$15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-16</c:v>
                </c:pt>
                <c:pt idx="11">
                  <c:v>-19</c:v>
                </c:pt>
                <c:pt idx="12">
                  <c:v>-22</c:v>
                </c:pt>
              </c:numCache>
            </c:numRef>
          </c:xVal>
          <c:yVal>
            <c:numRef>
              <c:f>'ЛИСТ 1'!$C$3:$C$15</c:f>
              <c:numCache>
                <c:formatCode>General</c:formatCode>
                <c:ptCount val="13"/>
                <c:pt idx="0">
                  <c:v>2.7</c:v>
                </c:pt>
                <c:pt idx="1">
                  <c:v>2.2999999999999998</c:v>
                </c:pt>
                <c:pt idx="2">
                  <c:v>3.1</c:v>
                </c:pt>
                <c:pt idx="3">
                  <c:v>3.6</c:v>
                </c:pt>
                <c:pt idx="4">
                  <c:v>3.8</c:v>
                </c:pt>
                <c:pt idx="5">
                  <c:v>4.5</c:v>
                </c:pt>
                <c:pt idx="6">
                  <c:v>5.4</c:v>
                </c:pt>
                <c:pt idx="7">
                  <c:v>6.2</c:v>
                </c:pt>
                <c:pt idx="8">
                  <c:v>6.3</c:v>
                </c:pt>
                <c:pt idx="9">
                  <c:v>8.1</c:v>
                </c:pt>
                <c:pt idx="10">
                  <c:v>2.9</c:v>
                </c:pt>
                <c:pt idx="11">
                  <c:v>9.8000000000000007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8-45B8-9FFE-40F17A6D1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63380"/>
        <c:axId val="1675216116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'ЛИСТ 1'!$B$3:$B$15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-16</c:v>
                </c:pt>
                <c:pt idx="11">
                  <c:v>-19</c:v>
                </c:pt>
                <c:pt idx="12">
                  <c:v>-22</c:v>
                </c:pt>
              </c:numCache>
            </c:numRef>
          </c:xVal>
          <c:yVal>
            <c:numRef>
              <c:f>'ЛИСТ 1'!$P$31:$P$42</c:f>
              <c:numCache>
                <c:formatCode>General</c:formatCode>
                <c:ptCount val="12"/>
                <c:pt idx="0">
                  <c:v>1.8756278026791202</c:v>
                </c:pt>
                <c:pt idx="1">
                  <c:v>2.2280061212631908</c:v>
                </c:pt>
                <c:pt idx="2">
                  <c:v>2.2280061212631908</c:v>
                </c:pt>
                <c:pt idx="3">
                  <c:v>2.5803844398472617</c:v>
                </c:pt>
                <c:pt idx="4">
                  <c:v>2.9327627584313327</c:v>
                </c:pt>
                <c:pt idx="5">
                  <c:v>2.9327627584313327</c:v>
                </c:pt>
                <c:pt idx="6">
                  <c:v>3.6375193955994738</c:v>
                </c:pt>
                <c:pt idx="7">
                  <c:v>4.6946543513516854</c:v>
                </c:pt>
                <c:pt idx="8">
                  <c:v>5.7517893071038984</c:v>
                </c:pt>
                <c:pt idx="9">
                  <c:v>6.4565459442720403</c:v>
                </c:pt>
                <c:pt idx="10">
                  <c:v>8.5708158557764644</c:v>
                </c:pt>
                <c:pt idx="11">
                  <c:v>9.6279508115286756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AF-FC49-B61F-83BF803C728A}"/>
            </c:ext>
          </c:extLst>
        </c:ser>
        <c:ser>
          <c:idx val="2"/>
          <c:order val="2"/>
          <c:marker>
            <c:symbol val="none"/>
          </c:marker>
          <c:xVal>
            <c:numRef>
              <c:f>'ЛИСТ 1'!$B$31:$B$42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'ЛИСТ 1'!$F$31:$F$42</c:f>
              <c:numCache>
                <c:formatCode>General</c:formatCode>
                <c:ptCount val="12"/>
                <c:pt idx="0">
                  <c:v>2.8992256637168148</c:v>
                </c:pt>
                <c:pt idx="1">
                  <c:v>3.2516039823008853</c:v>
                </c:pt>
                <c:pt idx="2">
                  <c:v>3.2516039823008853</c:v>
                </c:pt>
                <c:pt idx="3">
                  <c:v>3.6039823008849563</c:v>
                </c:pt>
                <c:pt idx="4">
                  <c:v>3.9563606194690273</c:v>
                </c:pt>
                <c:pt idx="5">
                  <c:v>3.9563606194690273</c:v>
                </c:pt>
                <c:pt idx="6">
                  <c:v>4.6611172566371684</c:v>
                </c:pt>
                <c:pt idx="7">
                  <c:v>5.7182522123893804</c:v>
                </c:pt>
                <c:pt idx="8">
                  <c:v>6.7753871681415934</c:v>
                </c:pt>
                <c:pt idx="9">
                  <c:v>7.4801438053097353</c:v>
                </c:pt>
                <c:pt idx="10">
                  <c:v>9.5944137168141594</c:v>
                </c:pt>
                <c:pt idx="11">
                  <c:v>10.651548672566371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AF-FC49-B61F-83BF803C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63380"/>
        <c:axId val="1675216116"/>
      </c:scatterChart>
      <c:valAx>
        <c:axId val="878163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75216116"/>
        <c:crosses val="autoZero"/>
        <c:crossBetween val="midCat"/>
      </c:valAx>
      <c:valAx>
        <c:axId val="1675216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781633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333375</xdr:colOff>
      <xdr:row>4</xdr:row>
      <xdr:rowOff>28575</xdr:rowOff>
    </xdr:from>
    <xdr:ext cx="6581775" cy="3038475"/>
    <xdr:graphicFrame macro="">
      <xdr:nvGraphicFramePr>
        <xdr:cNvPr id="1820116638" name="Chart 1">
          <a:extLst>
            <a:ext uri="{FF2B5EF4-FFF2-40B4-BE49-F238E27FC236}">
              <a16:creationId xmlns:a16="http://schemas.microsoft.com/office/drawing/2014/main" id="{00000000-0008-0000-0000-00009EC6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114300</xdr:colOff>
      <xdr:row>16</xdr:row>
      <xdr:rowOff>171450</xdr:rowOff>
    </xdr:from>
    <xdr:ext cx="4200525" cy="1600200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00"/>
  <sheetViews>
    <sheetView tabSelected="1" workbookViewId="0">
      <selection activeCell="P42" sqref="P42"/>
    </sheetView>
  </sheetViews>
  <sheetFormatPr baseColWidth="10" defaultColWidth="14.5" defaultRowHeight="15" customHeight="1" x14ac:dyDescent="0.2"/>
  <cols>
    <col min="1" max="1" width="8.6640625" customWidth="1"/>
    <col min="2" max="2" width="14.5" customWidth="1"/>
    <col min="3" max="3" width="8.6640625" customWidth="1"/>
    <col min="4" max="4" width="13" customWidth="1"/>
    <col min="5" max="8" width="8.6640625" customWidth="1"/>
    <col min="9" max="9" width="17.33203125" customWidth="1"/>
    <col min="10" max="17" width="8.6640625" customWidth="1"/>
    <col min="18" max="18" width="9.33203125" customWidth="1"/>
    <col min="19" max="19" width="9.6640625" customWidth="1"/>
    <col min="20" max="26" width="8.6640625" customWidth="1"/>
  </cols>
  <sheetData>
    <row r="1" spans="2:12" ht="14.25" customHeight="1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2:12" ht="14.2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4"/>
      <c r="H2" s="5" t="s">
        <v>0</v>
      </c>
      <c r="I2" s="5" t="s">
        <v>1</v>
      </c>
      <c r="J2" s="5" t="s">
        <v>2</v>
      </c>
      <c r="K2" s="5" t="s">
        <v>28</v>
      </c>
      <c r="L2" s="5" t="s">
        <v>4</v>
      </c>
    </row>
    <row r="3" spans="2:12" ht="14.25" customHeight="1" x14ac:dyDescent="0.2">
      <c r="B3" s="6">
        <v>0</v>
      </c>
      <c r="C3" s="6">
        <v>2.7</v>
      </c>
      <c r="D3" s="6">
        <f t="shared" ref="D3:D15" si="0">B3*C3</f>
        <v>0</v>
      </c>
      <c r="E3" s="6">
        <f t="shared" ref="E3:E15" si="1">B3^2</f>
        <v>0</v>
      </c>
      <c r="F3" s="6">
        <f t="shared" ref="F3:F15" si="2">B3*$C$21+$C$22</f>
        <v>3.0024725274725275</v>
      </c>
      <c r="G3" s="4"/>
      <c r="H3" s="6">
        <v>5.4</v>
      </c>
      <c r="I3" s="6">
        <v>8.1</v>
      </c>
      <c r="J3" s="6">
        <f>H3*I3</f>
        <v>43.74</v>
      </c>
      <c r="K3" s="6">
        <f t="shared" ref="K3:K15" si="3">H3^2</f>
        <v>29.160000000000004</v>
      </c>
      <c r="L3" s="6">
        <f t="shared" ref="L3:L15" si="4">H3*$C$21+$C$22</f>
        <v>1.4620260989010989</v>
      </c>
    </row>
    <row r="4" spans="2:12" ht="14.25" customHeight="1" x14ac:dyDescent="0.2">
      <c r="B4" s="6">
        <v>-1</v>
      </c>
      <c r="C4" s="6">
        <v>2.2999999999999998</v>
      </c>
      <c r="D4" s="6">
        <f t="shared" si="0"/>
        <v>-2.2999999999999998</v>
      </c>
      <c r="E4" s="6">
        <f t="shared" si="1"/>
        <v>1</v>
      </c>
      <c r="F4" s="6">
        <f t="shared" si="2"/>
        <v>3.2877403846153848</v>
      </c>
      <c r="G4" s="4"/>
      <c r="H4" s="6">
        <v>5.6</v>
      </c>
      <c r="I4" s="6">
        <v>8.9</v>
      </c>
      <c r="J4" s="6">
        <f t="shared" ref="J4:J15" si="5">H4*I4</f>
        <v>49.839999999999996</v>
      </c>
      <c r="K4" s="6">
        <f t="shared" si="3"/>
        <v>31.359999999999996</v>
      </c>
      <c r="L4" s="6">
        <f t="shared" si="4"/>
        <v>1.4049725274725275</v>
      </c>
    </row>
    <row r="5" spans="2:12" ht="14.25" customHeight="1" x14ac:dyDescent="0.2">
      <c r="B5" s="6">
        <v>-1</v>
      </c>
      <c r="C5" s="6">
        <v>3.1</v>
      </c>
      <c r="D5" s="6">
        <f t="shared" si="0"/>
        <v>-3.1</v>
      </c>
      <c r="E5" s="6">
        <f t="shared" si="1"/>
        <v>1</v>
      </c>
      <c r="F5" s="6">
        <f t="shared" si="2"/>
        <v>3.2877403846153848</v>
      </c>
      <c r="G5" s="4"/>
      <c r="H5" s="6">
        <v>7.2</v>
      </c>
      <c r="I5" s="6">
        <v>11.3</v>
      </c>
      <c r="J5" s="6">
        <f t="shared" si="5"/>
        <v>81.360000000000014</v>
      </c>
      <c r="K5" s="6">
        <f t="shared" si="3"/>
        <v>51.84</v>
      </c>
      <c r="L5" s="6">
        <f t="shared" si="4"/>
        <v>0.94854395604395592</v>
      </c>
    </row>
    <row r="6" spans="2:12" ht="14.25" customHeight="1" x14ac:dyDescent="0.2">
      <c r="B6" s="6">
        <v>-2</v>
      </c>
      <c r="C6" s="6">
        <v>3.6</v>
      </c>
      <c r="D6" s="6">
        <f t="shared" si="0"/>
        <v>-7.2</v>
      </c>
      <c r="E6" s="6">
        <f t="shared" si="1"/>
        <v>4</v>
      </c>
      <c r="F6" s="6">
        <f t="shared" si="2"/>
        <v>3.5730082417582416</v>
      </c>
      <c r="G6" s="4"/>
      <c r="H6" s="6">
        <v>9.1999999999999993</v>
      </c>
      <c r="I6" s="6">
        <v>14.8</v>
      </c>
      <c r="J6" s="6">
        <f t="shared" si="5"/>
        <v>136.16</v>
      </c>
      <c r="K6" s="6">
        <f t="shared" si="3"/>
        <v>84.639999999999986</v>
      </c>
      <c r="L6" s="6">
        <f t="shared" si="4"/>
        <v>0.37800824175824221</v>
      </c>
    </row>
    <row r="7" spans="2:12" ht="14.25" customHeight="1" x14ac:dyDescent="0.2">
      <c r="B7" s="6">
        <v>-3</v>
      </c>
      <c r="C7" s="6">
        <v>3.8</v>
      </c>
      <c r="D7" s="6">
        <f t="shared" si="0"/>
        <v>-11.399999999999999</v>
      </c>
      <c r="E7" s="6">
        <f t="shared" si="1"/>
        <v>9</v>
      </c>
      <c r="F7" s="6">
        <f t="shared" si="2"/>
        <v>3.8582760989010989</v>
      </c>
      <c r="G7" s="4"/>
      <c r="H7" s="6">
        <v>10.6</v>
      </c>
      <c r="I7" s="6">
        <v>17.399999999999999</v>
      </c>
      <c r="J7" s="6">
        <f t="shared" si="5"/>
        <v>184.43999999999997</v>
      </c>
      <c r="K7" s="6">
        <f t="shared" si="3"/>
        <v>112.36</v>
      </c>
      <c r="L7" s="6">
        <f t="shared" si="4"/>
        <v>-2.1366758241757822E-2</v>
      </c>
    </row>
    <row r="8" spans="2:12" ht="14.25" customHeight="1" x14ac:dyDescent="0.2">
      <c r="B8" s="6">
        <v>-3</v>
      </c>
      <c r="C8" s="6">
        <v>4.5</v>
      </c>
      <c r="D8" s="6">
        <f t="shared" si="0"/>
        <v>-13.5</v>
      </c>
      <c r="E8" s="6">
        <f t="shared" si="1"/>
        <v>9</v>
      </c>
      <c r="F8" s="6">
        <f t="shared" si="2"/>
        <v>3.8582760989010989</v>
      </c>
      <c r="G8" s="4"/>
      <c r="H8" s="6">
        <v>12</v>
      </c>
      <c r="I8" s="6">
        <v>19.5</v>
      </c>
      <c r="J8" s="6">
        <f t="shared" si="5"/>
        <v>234</v>
      </c>
      <c r="K8" s="6">
        <f t="shared" si="3"/>
        <v>144</v>
      </c>
      <c r="L8" s="6">
        <f t="shared" si="4"/>
        <v>-0.4207417582417583</v>
      </c>
    </row>
    <row r="9" spans="2:12" ht="14.25" customHeight="1" x14ac:dyDescent="0.2">
      <c r="B9" s="6">
        <v>-5</v>
      </c>
      <c r="C9" s="6">
        <v>5.4</v>
      </c>
      <c r="D9" s="6">
        <f t="shared" si="0"/>
        <v>-27</v>
      </c>
      <c r="E9" s="6">
        <f t="shared" si="1"/>
        <v>25</v>
      </c>
      <c r="F9" s="6">
        <f t="shared" si="2"/>
        <v>4.4288118131868135</v>
      </c>
      <c r="G9" s="4"/>
      <c r="H9" s="6">
        <v>15.8</v>
      </c>
      <c r="I9" s="6">
        <v>26.2</v>
      </c>
      <c r="J9" s="6">
        <f t="shared" si="5"/>
        <v>413.96</v>
      </c>
      <c r="K9" s="6">
        <f t="shared" si="3"/>
        <v>249.64000000000001</v>
      </c>
      <c r="L9" s="6">
        <f t="shared" si="4"/>
        <v>-1.5047596153846157</v>
      </c>
    </row>
    <row r="10" spans="2:12" ht="14.25" customHeight="1" x14ac:dyDescent="0.2">
      <c r="B10" s="6">
        <v>-8</v>
      </c>
      <c r="C10" s="6">
        <v>6.2</v>
      </c>
      <c r="D10" s="6">
        <f t="shared" si="0"/>
        <v>-49.6</v>
      </c>
      <c r="E10" s="6">
        <f t="shared" si="1"/>
        <v>64</v>
      </c>
      <c r="F10" s="6">
        <f t="shared" si="2"/>
        <v>5.2846153846153845</v>
      </c>
      <c r="G10" s="4"/>
      <c r="H10" s="6">
        <v>20.399999999999999</v>
      </c>
      <c r="I10" s="6">
        <v>34.6</v>
      </c>
      <c r="J10" s="6">
        <f t="shared" si="5"/>
        <v>705.84</v>
      </c>
      <c r="K10" s="6">
        <f t="shared" si="3"/>
        <v>416.15999999999997</v>
      </c>
      <c r="L10" s="6">
        <f t="shared" si="4"/>
        <v>-2.8169917582417576</v>
      </c>
    </row>
    <row r="11" spans="2:12" ht="14.25" customHeight="1" x14ac:dyDescent="0.2">
      <c r="B11" s="6">
        <v>-11</v>
      </c>
      <c r="C11" s="6">
        <v>6.3</v>
      </c>
      <c r="D11" s="6">
        <f t="shared" si="0"/>
        <v>-69.3</v>
      </c>
      <c r="E11" s="6">
        <f t="shared" si="1"/>
        <v>121</v>
      </c>
      <c r="F11" s="6">
        <f t="shared" si="2"/>
        <v>6.1404189560439555</v>
      </c>
      <c r="G11" s="4"/>
      <c r="H11" s="6">
        <v>23.6</v>
      </c>
      <c r="I11" s="6">
        <v>40.9</v>
      </c>
      <c r="J11" s="6">
        <f t="shared" si="5"/>
        <v>965.24</v>
      </c>
      <c r="K11" s="6">
        <f t="shared" si="3"/>
        <v>556.96</v>
      </c>
      <c r="L11" s="6">
        <f t="shared" si="4"/>
        <v>-3.7298489010989013</v>
      </c>
    </row>
    <row r="12" spans="2:12" ht="14.25" customHeight="1" x14ac:dyDescent="0.2">
      <c r="B12" s="6">
        <v>-13</v>
      </c>
      <c r="C12" s="6">
        <v>8.1</v>
      </c>
      <c r="D12" s="6">
        <f t="shared" si="0"/>
        <v>-105.3</v>
      </c>
      <c r="E12" s="6">
        <f t="shared" si="1"/>
        <v>169</v>
      </c>
      <c r="F12" s="6">
        <f t="shared" si="2"/>
        <v>6.7109546703296701</v>
      </c>
      <c r="G12" s="4"/>
      <c r="H12" s="6">
        <v>29.2</v>
      </c>
      <c r="I12" s="6">
        <v>50.3</v>
      </c>
      <c r="J12" s="6">
        <f t="shared" si="5"/>
        <v>1468.76</v>
      </c>
      <c r="K12" s="6">
        <f t="shared" si="3"/>
        <v>852.64</v>
      </c>
      <c r="L12" s="6">
        <f t="shared" si="4"/>
        <v>-5.327348901098901</v>
      </c>
    </row>
    <row r="13" spans="2:12" ht="14.25" customHeight="1" x14ac:dyDescent="0.2">
      <c r="B13" s="5">
        <v>-16</v>
      </c>
      <c r="C13" s="5">
        <v>2.9</v>
      </c>
      <c r="D13" s="5">
        <f t="shared" si="0"/>
        <v>-46.4</v>
      </c>
      <c r="E13" s="5">
        <f t="shared" si="1"/>
        <v>256</v>
      </c>
      <c r="F13" s="5">
        <f t="shared" si="2"/>
        <v>7.566758241758242</v>
      </c>
      <c r="G13" s="4"/>
      <c r="H13" s="5">
        <v>21.8</v>
      </c>
      <c r="I13" s="5">
        <v>40.700000000000003</v>
      </c>
      <c r="J13" s="5">
        <f t="shared" si="5"/>
        <v>887.2600000000001</v>
      </c>
      <c r="K13" s="5">
        <f t="shared" si="3"/>
        <v>475.24</v>
      </c>
      <c r="L13" s="5">
        <f t="shared" si="4"/>
        <v>-3.2163667582417585</v>
      </c>
    </row>
    <row r="14" spans="2:12" ht="14.25" customHeight="1" x14ac:dyDescent="0.2">
      <c r="B14" s="6">
        <v>-19</v>
      </c>
      <c r="C14" s="6">
        <v>9.8000000000000007</v>
      </c>
      <c r="D14" s="6">
        <f t="shared" si="0"/>
        <v>-186.20000000000002</v>
      </c>
      <c r="E14" s="6">
        <f t="shared" si="1"/>
        <v>361</v>
      </c>
      <c r="F14" s="6">
        <f t="shared" si="2"/>
        <v>8.4225618131868121</v>
      </c>
      <c r="G14" s="4"/>
      <c r="H14" s="6">
        <v>38.6</v>
      </c>
      <c r="I14" s="6">
        <v>67.400000000000006</v>
      </c>
      <c r="J14" s="6">
        <f t="shared" si="5"/>
        <v>2601.6400000000003</v>
      </c>
      <c r="K14" s="6">
        <f t="shared" si="3"/>
        <v>1489.96</v>
      </c>
      <c r="L14" s="6">
        <f t="shared" si="4"/>
        <v>-8.0088667582417585</v>
      </c>
    </row>
    <row r="15" spans="2:12" ht="14.25" customHeight="1" x14ac:dyDescent="0.2">
      <c r="B15" s="6">
        <v>-22</v>
      </c>
      <c r="C15" s="6">
        <v>10</v>
      </c>
      <c r="D15" s="6">
        <f t="shared" si="0"/>
        <v>-220</v>
      </c>
      <c r="E15" s="6">
        <f t="shared" si="1"/>
        <v>484</v>
      </c>
      <c r="F15" s="6">
        <f t="shared" si="2"/>
        <v>9.278365384615384</v>
      </c>
      <c r="G15" s="4"/>
      <c r="H15" s="6">
        <v>42</v>
      </c>
      <c r="I15" s="6">
        <v>74</v>
      </c>
      <c r="J15" s="6">
        <f t="shared" si="5"/>
        <v>3108</v>
      </c>
      <c r="K15" s="6">
        <f t="shared" si="3"/>
        <v>1764</v>
      </c>
      <c r="L15" s="6">
        <f t="shared" si="4"/>
        <v>-8.9787774725274723</v>
      </c>
    </row>
    <row r="16" spans="2:12" ht="14.25" customHeight="1" x14ac:dyDescent="0.2">
      <c r="B16" s="4"/>
      <c r="C16" s="4"/>
      <c r="D16" s="4"/>
      <c r="E16" s="4"/>
    </row>
    <row r="17" spans="2:19" ht="14.25" customHeight="1" x14ac:dyDescent="0.2">
      <c r="B17" s="5" t="s">
        <v>5</v>
      </c>
      <c r="C17" s="5" t="s">
        <v>6</v>
      </c>
      <c r="D17" s="5" t="s">
        <v>7</v>
      </c>
      <c r="E17" s="5" t="s">
        <v>8</v>
      </c>
    </row>
    <row r="18" spans="2:19" ht="14.25" customHeight="1" x14ac:dyDescent="0.2">
      <c r="B18" s="6">
        <f t="shared" ref="B18:D18" si="6">AVERAGE(B3:B15)</f>
        <v>-8</v>
      </c>
      <c r="C18" s="6">
        <f t="shared" si="6"/>
        <v>5.2846153846153845</v>
      </c>
      <c r="D18" s="6">
        <f t="shared" si="6"/>
        <v>-57.023076923076921</v>
      </c>
      <c r="E18" s="6">
        <f>AVERAGE(E3:E15)</f>
        <v>115.69230769230769</v>
      </c>
    </row>
    <row r="19" spans="2:19" ht="14.25" customHeight="1" x14ac:dyDescent="0.2">
      <c r="B19" s="4"/>
      <c r="C19" s="4"/>
      <c r="D19" s="4"/>
      <c r="E19" s="4"/>
    </row>
    <row r="20" spans="2:19" ht="14.25" customHeight="1" x14ac:dyDescent="0.2">
      <c r="B20" s="4"/>
      <c r="C20" s="4"/>
      <c r="D20" s="4"/>
      <c r="E20" s="4"/>
    </row>
    <row r="21" spans="2:19" ht="14.25" customHeight="1" x14ac:dyDescent="0.2">
      <c r="B21" s="6" t="s">
        <v>9</v>
      </c>
      <c r="C21" s="6">
        <f>(D18-C18*B18)/(E18-B18^2)</f>
        <v>-0.28526785714285713</v>
      </c>
      <c r="D21" s="4"/>
      <c r="E21" s="4"/>
    </row>
    <row r="22" spans="2:19" ht="14.25" customHeight="1" x14ac:dyDescent="0.2">
      <c r="B22" s="6" t="s">
        <v>10</v>
      </c>
      <c r="C22" s="6">
        <f>C18-C21*B18</f>
        <v>3.0024725274725275</v>
      </c>
      <c r="D22" s="4"/>
      <c r="E22" s="4"/>
    </row>
    <row r="23" spans="2:19" ht="14.25" customHeight="1" x14ac:dyDescent="0.2"/>
    <row r="24" spans="2:19" ht="14.25" customHeight="1" x14ac:dyDescent="0.2"/>
    <row r="25" spans="2:19" ht="14.25" customHeight="1" x14ac:dyDescent="0.2"/>
    <row r="26" spans="2:19" ht="14.25" customHeight="1" x14ac:dyDescent="0.2"/>
    <row r="27" spans="2:19" ht="14.25" customHeight="1" x14ac:dyDescent="0.2"/>
    <row r="28" spans="2:19" ht="14.25" customHeight="1" x14ac:dyDescent="0.2"/>
    <row r="29" spans="2:19" ht="14.25" customHeight="1" x14ac:dyDescent="0.2"/>
    <row r="30" spans="2:19" ht="14.25" customHeight="1" x14ac:dyDescent="0.2"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I30" s="2" t="s">
        <v>11</v>
      </c>
      <c r="J30" s="2" t="s">
        <v>12</v>
      </c>
      <c r="N30" s="2" t="s">
        <v>13</v>
      </c>
      <c r="O30" s="2" t="s">
        <v>14</v>
      </c>
      <c r="P30" s="2" t="s">
        <v>15</v>
      </c>
      <c r="Q30" s="2" t="s">
        <v>16</v>
      </c>
      <c r="R30" s="2" t="s">
        <v>17</v>
      </c>
      <c r="S30" s="2" t="s">
        <v>18</v>
      </c>
    </row>
    <row r="31" spans="2:19" ht="14.25" customHeight="1" x14ac:dyDescent="0.2">
      <c r="B31" s="1">
        <v>0</v>
      </c>
      <c r="C31" s="1">
        <v>2.7</v>
      </c>
      <c r="D31" s="1">
        <f t="shared" ref="D31:D42" si="7">B31*C31</f>
        <v>0</v>
      </c>
      <c r="E31" s="1">
        <f t="shared" ref="E31:E42" si="8">B31^2</f>
        <v>0</v>
      </c>
      <c r="F31" s="1">
        <f t="shared" ref="F31:F42" si="9">B31*$C$48+$C$49</f>
        <v>2.8992256637168148</v>
      </c>
      <c r="I31" s="1">
        <f t="shared" ref="I31:I42" si="10">C31-F31</f>
        <v>-0.1992256637168146</v>
      </c>
      <c r="J31" s="1">
        <f t="shared" ref="J31:J42" si="11">I31^2</f>
        <v>3.9690865083405302E-2</v>
      </c>
      <c r="N31" s="1">
        <f>F31-$G$49</f>
        <v>2.3874267331979677</v>
      </c>
      <c r="O31" s="1">
        <f t="shared" ref="O31:O42" si="12">F31+$G$49</f>
        <v>3.4110245942356618</v>
      </c>
      <c r="P31" s="1">
        <f>F31-2*$G$49</f>
        <v>1.8756278026791202</v>
      </c>
      <c r="Q31" s="1">
        <f t="shared" ref="Q31:Q42" si="13">F31+2*$G$49</f>
        <v>3.9228235247545094</v>
      </c>
      <c r="R31" s="1">
        <f t="shared" ref="R31:R42" si="14">F31-3*$G$49</f>
        <v>1.3638288721602729</v>
      </c>
      <c r="S31" s="1">
        <f t="shared" ref="S31:S42" si="15">F31+3*$G$49</f>
        <v>4.4346224552733569</v>
      </c>
    </row>
    <row r="32" spans="2:19" ht="14.25" customHeight="1" x14ac:dyDescent="0.2">
      <c r="B32" s="1">
        <v>-1</v>
      </c>
      <c r="C32" s="1">
        <v>2.2999999999999998</v>
      </c>
      <c r="D32" s="1">
        <f t="shared" si="7"/>
        <v>-2.2999999999999998</v>
      </c>
      <c r="E32" s="1">
        <f t="shared" si="8"/>
        <v>1</v>
      </c>
      <c r="F32" s="1">
        <f t="shared" si="9"/>
        <v>3.2516039823008853</v>
      </c>
      <c r="I32" s="1">
        <f t="shared" si="10"/>
        <v>-0.9516039823008855</v>
      </c>
      <c r="J32" s="1">
        <f t="shared" si="11"/>
        <v>0.90555013913090399</v>
      </c>
      <c r="N32" s="1">
        <f t="shared" ref="N32:N42" si="16">F32-$G$49</f>
        <v>2.7398050517820378</v>
      </c>
      <c r="O32" s="1">
        <f t="shared" si="12"/>
        <v>3.7634029128197328</v>
      </c>
      <c r="P32" s="1">
        <f t="shared" ref="P32:P42" si="17">F32-2*$G$49</f>
        <v>2.2280061212631908</v>
      </c>
      <c r="Q32" s="1">
        <f t="shared" si="13"/>
        <v>4.2752018433385803</v>
      </c>
      <c r="R32" s="1">
        <f t="shared" si="14"/>
        <v>1.7162071907443435</v>
      </c>
      <c r="S32" s="1">
        <f t="shared" si="15"/>
        <v>4.7870007738574269</v>
      </c>
    </row>
    <row r="33" spans="2:19" ht="14.25" customHeight="1" x14ac:dyDescent="0.2">
      <c r="B33" s="1">
        <v>-1</v>
      </c>
      <c r="C33" s="1">
        <v>3.1</v>
      </c>
      <c r="D33" s="1">
        <f t="shared" si="7"/>
        <v>-3.1</v>
      </c>
      <c r="E33" s="1">
        <f t="shared" si="8"/>
        <v>1</v>
      </c>
      <c r="F33" s="1">
        <f t="shared" si="9"/>
        <v>3.2516039823008853</v>
      </c>
      <c r="I33" s="1">
        <f t="shared" si="10"/>
        <v>-0.15160398230088523</v>
      </c>
      <c r="J33" s="1">
        <f t="shared" si="11"/>
        <v>2.2983767449487123E-2</v>
      </c>
      <c r="N33" s="1">
        <f t="shared" si="16"/>
        <v>2.7398050517820378</v>
      </c>
      <c r="O33" s="1">
        <f t="shared" si="12"/>
        <v>3.7634029128197328</v>
      </c>
      <c r="P33" s="1">
        <f t="shared" si="17"/>
        <v>2.2280061212631908</v>
      </c>
      <c r="Q33" s="1">
        <f t="shared" si="13"/>
        <v>4.2752018433385803</v>
      </c>
      <c r="R33" s="1">
        <f t="shared" si="14"/>
        <v>1.7162071907443435</v>
      </c>
      <c r="S33" s="1">
        <f t="shared" si="15"/>
        <v>4.7870007738574269</v>
      </c>
    </row>
    <row r="34" spans="2:19" ht="14.25" customHeight="1" x14ac:dyDescent="0.2">
      <c r="B34" s="1">
        <v>-2</v>
      </c>
      <c r="C34" s="1">
        <v>3.6</v>
      </c>
      <c r="D34" s="1">
        <f t="shared" si="7"/>
        <v>-7.2</v>
      </c>
      <c r="E34" s="1">
        <f t="shared" si="8"/>
        <v>4</v>
      </c>
      <c r="F34" s="1">
        <f t="shared" si="9"/>
        <v>3.6039823008849563</v>
      </c>
      <c r="I34" s="1">
        <f t="shared" si="10"/>
        <v>-3.9823008849562136E-3</v>
      </c>
      <c r="J34" s="1">
        <f t="shared" si="11"/>
        <v>1.5858720338323041E-5</v>
      </c>
      <c r="N34" s="1">
        <f t="shared" si="16"/>
        <v>3.0921833703661088</v>
      </c>
      <c r="O34" s="1">
        <f t="shared" si="12"/>
        <v>4.1157812314038038</v>
      </c>
      <c r="P34" s="1">
        <f t="shared" si="17"/>
        <v>2.5803844398472617</v>
      </c>
      <c r="Q34" s="1">
        <f t="shared" si="13"/>
        <v>4.6275801619226513</v>
      </c>
      <c r="R34" s="1">
        <f t="shared" si="14"/>
        <v>2.0685855093284147</v>
      </c>
      <c r="S34" s="1">
        <f t="shared" si="15"/>
        <v>5.1393790924414979</v>
      </c>
    </row>
    <row r="35" spans="2:19" ht="14.25" customHeight="1" x14ac:dyDescent="0.2">
      <c r="B35" s="1">
        <v>-3</v>
      </c>
      <c r="C35" s="1">
        <v>3.8</v>
      </c>
      <c r="D35" s="1">
        <f t="shared" si="7"/>
        <v>-11.399999999999999</v>
      </c>
      <c r="E35" s="1">
        <f t="shared" si="8"/>
        <v>9</v>
      </c>
      <c r="F35" s="1">
        <f t="shared" si="9"/>
        <v>3.9563606194690273</v>
      </c>
      <c r="I35" s="1">
        <f t="shared" si="10"/>
        <v>-0.15636061946902746</v>
      </c>
      <c r="J35" s="1">
        <f t="shared" si="11"/>
        <v>2.4448643320738008E-2</v>
      </c>
      <c r="N35" s="1">
        <f t="shared" si="16"/>
        <v>3.4445616889501798</v>
      </c>
      <c r="O35" s="1">
        <f t="shared" si="12"/>
        <v>4.4681595499878748</v>
      </c>
      <c r="P35" s="1">
        <f t="shared" si="17"/>
        <v>2.9327627584313327</v>
      </c>
      <c r="Q35" s="1">
        <f t="shared" si="13"/>
        <v>4.9799584805067223</v>
      </c>
      <c r="R35" s="1">
        <f t="shared" si="14"/>
        <v>2.4209638279124857</v>
      </c>
      <c r="S35" s="1">
        <f t="shared" si="15"/>
        <v>5.4917574110255689</v>
      </c>
    </row>
    <row r="36" spans="2:19" ht="14.25" customHeight="1" x14ac:dyDescent="0.2">
      <c r="B36" s="1">
        <v>-3</v>
      </c>
      <c r="C36" s="1">
        <v>4.5</v>
      </c>
      <c r="D36" s="1">
        <f t="shared" si="7"/>
        <v>-13.5</v>
      </c>
      <c r="E36" s="1">
        <f t="shared" si="8"/>
        <v>9</v>
      </c>
      <c r="F36" s="1">
        <f t="shared" si="9"/>
        <v>3.9563606194690273</v>
      </c>
      <c r="I36" s="1">
        <f t="shared" si="10"/>
        <v>0.54363938053097272</v>
      </c>
      <c r="J36" s="1">
        <f t="shared" si="11"/>
        <v>0.29554377606409976</v>
      </c>
      <c r="N36" s="1">
        <f t="shared" si="16"/>
        <v>3.4445616889501798</v>
      </c>
      <c r="O36" s="1">
        <f t="shared" si="12"/>
        <v>4.4681595499878748</v>
      </c>
      <c r="P36" s="1">
        <f t="shared" si="17"/>
        <v>2.9327627584313327</v>
      </c>
      <c r="Q36" s="1">
        <f t="shared" si="13"/>
        <v>4.9799584805067223</v>
      </c>
      <c r="R36" s="1">
        <f t="shared" si="14"/>
        <v>2.4209638279124857</v>
      </c>
      <c r="S36" s="1">
        <f t="shared" si="15"/>
        <v>5.4917574110255689</v>
      </c>
    </row>
    <row r="37" spans="2:19" ht="14.25" customHeight="1" x14ac:dyDescent="0.2">
      <c r="B37" s="1">
        <v>-5</v>
      </c>
      <c r="C37" s="1">
        <v>5.4</v>
      </c>
      <c r="D37" s="1">
        <f t="shared" si="7"/>
        <v>-27</v>
      </c>
      <c r="E37" s="1">
        <f t="shared" si="8"/>
        <v>25</v>
      </c>
      <c r="F37" s="1">
        <f t="shared" si="9"/>
        <v>4.6611172566371684</v>
      </c>
      <c r="I37" s="1">
        <f t="shared" si="10"/>
        <v>0.738882743362832</v>
      </c>
      <c r="J37" s="1">
        <f t="shared" si="11"/>
        <v>0.54594770843938467</v>
      </c>
      <c r="N37" s="1">
        <f t="shared" si="16"/>
        <v>4.1493183261183209</v>
      </c>
      <c r="O37" s="1">
        <f t="shared" si="12"/>
        <v>5.1729161871560159</v>
      </c>
      <c r="P37" s="1">
        <f t="shared" si="17"/>
        <v>3.6375193955994738</v>
      </c>
      <c r="Q37" s="1">
        <f t="shared" si="13"/>
        <v>5.6847151176748625</v>
      </c>
      <c r="R37" s="1">
        <f t="shared" si="14"/>
        <v>3.1257204650806267</v>
      </c>
      <c r="S37" s="1">
        <f t="shared" si="15"/>
        <v>6.19651404819371</v>
      </c>
    </row>
    <row r="38" spans="2:19" ht="14.25" customHeight="1" x14ac:dyDescent="0.2">
      <c r="B38" s="1">
        <v>-8</v>
      </c>
      <c r="C38" s="1">
        <v>6.2</v>
      </c>
      <c r="D38" s="1">
        <f t="shared" si="7"/>
        <v>-49.6</v>
      </c>
      <c r="E38" s="1">
        <f t="shared" si="8"/>
        <v>64</v>
      </c>
      <c r="F38" s="1">
        <f t="shared" si="9"/>
        <v>5.7182522123893804</v>
      </c>
      <c r="I38" s="1">
        <f t="shared" si="10"/>
        <v>0.48174778761061976</v>
      </c>
      <c r="J38" s="1">
        <f t="shared" si="11"/>
        <v>0.2320809308677268</v>
      </c>
      <c r="N38" s="1">
        <f t="shared" si="16"/>
        <v>5.2064532818705329</v>
      </c>
      <c r="O38" s="1">
        <f t="shared" si="12"/>
        <v>6.2300511429082279</v>
      </c>
      <c r="P38" s="1">
        <f t="shared" si="17"/>
        <v>4.6946543513516854</v>
      </c>
      <c r="Q38" s="1">
        <f t="shared" si="13"/>
        <v>6.7418500734270754</v>
      </c>
      <c r="R38" s="1">
        <f t="shared" si="14"/>
        <v>4.1828554208328388</v>
      </c>
      <c r="S38" s="1">
        <f t="shared" si="15"/>
        <v>7.253649003945922</v>
      </c>
    </row>
    <row r="39" spans="2:19" ht="14.25" customHeight="1" x14ac:dyDescent="0.2">
      <c r="B39" s="1">
        <v>-11</v>
      </c>
      <c r="C39" s="1">
        <v>6.3</v>
      </c>
      <c r="D39" s="1">
        <f t="shared" si="7"/>
        <v>-69.3</v>
      </c>
      <c r="E39" s="1">
        <f t="shared" si="8"/>
        <v>121</v>
      </c>
      <c r="F39" s="1">
        <f t="shared" si="9"/>
        <v>6.7753871681415934</v>
      </c>
      <c r="I39" s="1">
        <f t="shared" si="10"/>
        <v>-0.47538716814159354</v>
      </c>
      <c r="J39" s="1">
        <f t="shared" si="11"/>
        <v>0.22599295963368374</v>
      </c>
      <c r="N39" s="1">
        <f t="shared" si="16"/>
        <v>6.2635882376227459</v>
      </c>
      <c r="O39" s="1">
        <f t="shared" si="12"/>
        <v>7.2871860986604409</v>
      </c>
      <c r="P39" s="1">
        <f t="shared" si="17"/>
        <v>5.7517893071038984</v>
      </c>
      <c r="Q39" s="1">
        <f t="shared" si="13"/>
        <v>7.7989850291792884</v>
      </c>
      <c r="R39" s="1">
        <f t="shared" si="14"/>
        <v>5.2399903765850517</v>
      </c>
      <c r="S39" s="1">
        <f t="shared" si="15"/>
        <v>8.310783959698135</v>
      </c>
    </row>
    <row r="40" spans="2:19" ht="14.25" customHeight="1" x14ac:dyDescent="0.2">
      <c r="B40" s="1">
        <v>-13</v>
      </c>
      <c r="C40" s="1">
        <v>8.1</v>
      </c>
      <c r="D40" s="1">
        <f t="shared" si="7"/>
        <v>-105.3</v>
      </c>
      <c r="E40" s="1">
        <f t="shared" si="8"/>
        <v>169</v>
      </c>
      <c r="F40" s="1">
        <f t="shared" si="9"/>
        <v>7.4801438053097353</v>
      </c>
      <c r="I40" s="1">
        <f t="shared" si="10"/>
        <v>0.61985619469026432</v>
      </c>
      <c r="J40" s="1">
        <f t="shared" si="11"/>
        <v>0.38422170209589485</v>
      </c>
      <c r="N40" s="1">
        <f t="shared" si="16"/>
        <v>6.9683448747908878</v>
      </c>
      <c r="O40" s="1">
        <f t="shared" si="12"/>
        <v>7.9919427358285828</v>
      </c>
      <c r="P40" s="1">
        <f t="shared" si="17"/>
        <v>6.4565459442720403</v>
      </c>
      <c r="Q40" s="1">
        <f t="shared" si="13"/>
        <v>8.5037416663474303</v>
      </c>
      <c r="R40" s="1">
        <f t="shared" si="14"/>
        <v>5.9447470137531937</v>
      </c>
      <c r="S40" s="1">
        <f t="shared" si="15"/>
        <v>9.015540596866277</v>
      </c>
    </row>
    <row r="41" spans="2:19" ht="14.25" customHeight="1" x14ac:dyDescent="0.2">
      <c r="B41" s="1">
        <v>-19</v>
      </c>
      <c r="C41" s="1">
        <v>9.8000000000000007</v>
      </c>
      <c r="D41" s="1">
        <f t="shared" si="7"/>
        <v>-186.20000000000002</v>
      </c>
      <c r="E41" s="1">
        <f t="shared" si="8"/>
        <v>361</v>
      </c>
      <c r="F41" s="1">
        <f t="shared" si="9"/>
        <v>9.5944137168141594</v>
      </c>
      <c r="I41" s="1">
        <f t="shared" si="10"/>
        <v>0.20558628318584127</v>
      </c>
      <c r="J41" s="1">
        <f t="shared" si="11"/>
        <v>4.2265719834168922E-2</v>
      </c>
      <c r="N41" s="1">
        <f t="shared" si="16"/>
        <v>9.0826147862953128</v>
      </c>
      <c r="O41" s="1">
        <f>F41+$G$49</f>
        <v>10.106212647333006</v>
      </c>
      <c r="P41" s="1">
        <f>F41-2*$G$49</f>
        <v>8.5708158557764644</v>
      </c>
      <c r="Q41" s="1">
        <f t="shared" si="13"/>
        <v>10.618011577851854</v>
      </c>
      <c r="R41" s="1">
        <f t="shared" si="14"/>
        <v>8.0590169252576178</v>
      </c>
      <c r="S41" s="1">
        <f t="shared" si="15"/>
        <v>11.129810508370701</v>
      </c>
    </row>
    <row r="42" spans="2:19" ht="14.25" customHeight="1" x14ac:dyDescent="0.2">
      <c r="B42" s="1">
        <v>-22</v>
      </c>
      <c r="C42" s="1">
        <v>10</v>
      </c>
      <c r="D42" s="1">
        <f t="shared" si="7"/>
        <v>-220</v>
      </c>
      <c r="E42" s="1">
        <f t="shared" si="8"/>
        <v>484</v>
      </c>
      <c r="F42" s="1">
        <f t="shared" si="9"/>
        <v>10.651548672566371</v>
      </c>
      <c r="I42" s="1">
        <f t="shared" si="10"/>
        <v>-0.65154867256637061</v>
      </c>
      <c r="J42" s="1">
        <f t="shared" si="11"/>
        <v>0.42451567272299962</v>
      </c>
      <c r="N42" s="1">
        <f t="shared" si="16"/>
        <v>10.139749742047524</v>
      </c>
      <c r="O42" s="1">
        <f t="shared" si="12"/>
        <v>11.163347603085217</v>
      </c>
      <c r="P42" s="1">
        <f t="shared" si="17"/>
        <v>9.6279508115286756</v>
      </c>
      <c r="Q42" s="1">
        <f t="shared" si="13"/>
        <v>11.675146533604066</v>
      </c>
      <c r="R42" s="1">
        <f t="shared" si="14"/>
        <v>9.116151881009829</v>
      </c>
      <c r="S42" s="1">
        <f t="shared" si="15"/>
        <v>12.186945464122912</v>
      </c>
    </row>
    <row r="43" spans="2:19" ht="14.25" customHeight="1" x14ac:dyDescent="0.2"/>
    <row r="44" spans="2:19" ht="14.25" customHeight="1" x14ac:dyDescent="0.2">
      <c r="B44" s="2" t="s">
        <v>5</v>
      </c>
      <c r="C44" s="2" t="s">
        <v>6</v>
      </c>
      <c r="D44" s="2" t="s">
        <v>7</v>
      </c>
      <c r="E44" s="2" t="s">
        <v>8</v>
      </c>
      <c r="I44" s="2" t="s">
        <v>19</v>
      </c>
      <c r="J44" s="2"/>
    </row>
    <row r="45" spans="2:19" ht="14.25" customHeight="1" x14ac:dyDescent="0.2">
      <c r="B45" s="1">
        <f t="shared" ref="B45:E45" si="18">AVERAGE(B31:B42)</f>
        <v>-7.333333333333333</v>
      </c>
      <c r="C45" s="1">
        <f t="shared" si="18"/>
        <v>5.4833333333333334</v>
      </c>
      <c r="D45" s="1">
        <f t="shared" si="18"/>
        <v>-57.908333333333331</v>
      </c>
      <c r="E45" s="1">
        <f t="shared" si="18"/>
        <v>104</v>
      </c>
      <c r="I45" s="3">
        <f t="shared" ref="I45:J45" si="19">SUM(I31:I42)</f>
        <v>-3.1086244689504383E-15</v>
      </c>
      <c r="J45" s="1">
        <f t="shared" si="19"/>
        <v>3.143257743362831</v>
      </c>
    </row>
    <row r="46" spans="2:19" ht="14.25" customHeight="1" x14ac:dyDescent="0.2"/>
    <row r="47" spans="2:19" ht="14.25" customHeight="1" x14ac:dyDescent="0.2"/>
    <row r="48" spans="2:19" ht="14.25" customHeight="1" x14ac:dyDescent="0.2">
      <c r="B48" s="1" t="s">
        <v>9</v>
      </c>
      <c r="C48" s="1">
        <f>(D45-C45*B45)/(E45-B45^2)</f>
        <v>-0.35237831858407076</v>
      </c>
      <c r="F48" s="1" t="s">
        <v>20</v>
      </c>
      <c r="G48" s="1">
        <f>J45/COUNT(J31:J42)</f>
        <v>0.2619381452802359</v>
      </c>
    </row>
    <row r="49" spans="2:7" ht="14.25" customHeight="1" x14ac:dyDescent="0.2">
      <c r="B49" s="1" t="s">
        <v>10</v>
      </c>
      <c r="C49" s="1">
        <f>C45-C48*B45</f>
        <v>2.8992256637168148</v>
      </c>
      <c r="F49" s="1" t="s">
        <v>21</v>
      </c>
      <c r="G49" s="1">
        <f>SQRT(G48)</f>
        <v>0.51179893051884728</v>
      </c>
    </row>
    <row r="50" spans="2:7" ht="14.25" customHeight="1" x14ac:dyDescent="0.2"/>
    <row r="51" spans="2:7" ht="14.25" customHeight="1" x14ac:dyDescent="0.2"/>
    <row r="52" spans="2:7" ht="14.25" customHeight="1" x14ac:dyDescent="0.2"/>
    <row r="53" spans="2:7" ht="14.25" customHeight="1" x14ac:dyDescent="0.2">
      <c r="B53" s="1" t="s">
        <v>22</v>
      </c>
    </row>
    <row r="54" spans="2:7" ht="14.25" customHeight="1" x14ac:dyDescent="0.2"/>
    <row r="55" spans="2:7" ht="14.25" customHeight="1" x14ac:dyDescent="0.2">
      <c r="B55" s="2" t="s">
        <v>0</v>
      </c>
      <c r="C55" s="2" t="s">
        <v>4</v>
      </c>
      <c r="D55" s="2" t="s">
        <v>15</v>
      </c>
      <c r="E55" s="2" t="s">
        <v>16</v>
      </c>
    </row>
    <row r="56" spans="2:7" ht="14.25" customHeight="1" x14ac:dyDescent="0.2">
      <c r="B56" s="1">
        <v>-15</v>
      </c>
      <c r="C56" s="1">
        <f>B56*$C$48+$C$49</f>
        <v>8.1849004424778755</v>
      </c>
      <c r="D56" s="1">
        <f>C56-2*G49</f>
        <v>7.1613025814401805</v>
      </c>
      <c r="E56" s="1">
        <f>C56+2*G49</f>
        <v>9.2084983035155705</v>
      </c>
    </row>
    <row r="57" spans="2:7" ht="14.25" customHeight="1" x14ac:dyDescent="0.2"/>
    <row r="58" spans="2:7" ht="14.25" customHeight="1" x14ac:dyDescent="0.2"/>
    <row r="59" spans="2:7" ht="14.25" customHeight="1" x14ac:dyDescent="0.2">
      <c r="B59" s="1" t="s">
        <v>23</v>
      </c>
      <c r="D59" s="1" t="s">
        <v>24</v>
      </c>
      <c r="E59" s="1" t="s">
        <v>25</v>
      </c>
    </row>
    <row r="60" spans="2:7" ht="14.25" customHeight="1" x14ac:dyDescent="0.2">
      <c r="D60" s="1">
        <f>D56*7</f>
        <v>50.129118070081262</v>
      </c>
      <c r="E60" s="1">
        <f t="shared" ref="E60" si="20">E56*7</f>
        <v>64.459488124608995</v>
      </c>
    </row>
    <row r="61" spans="2:7" ht="14.25" customHeight="1" x14ac:dyDescent="0.2"/>
    <row r="62" spans="2:7" ht="14.25" customHeight="1" x14ac:dyDescent="0.2">
      <c r="C62" s="1" t="s">
        <v>26</v>
      </c>
      <c r="E62" s="1" t="s">
        <v>27</v>
      </c>
    </row>
    <row r="63" spans="2:7" ht="14.25" customHeight="1" x14ac:dyDescent="0.2"/>
    <row r="64" spans="2:7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Алиса Сергеевна Новикова</dc:creator>
  <cp:lastModifiedBy>Microsoft Office User</cp:lastModifiedBy>
  <dcterms:created xsi:type="dcterms:W3CDTF">2015-06-05T18:19:34Z</dcterms:created>
  <dcterms:modified xsi:type="dcterms:W3CDTF">2022-06-19T14:01:03Z</dcterms:modified>
</cp:coreProperties>
</file>