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eksandrakocubej/Desktop/ммпр/"/>
    </mc:Choice>
  </mc:AlternateContent>
  <xr:revisionPtr revIDLastSave="0" documentId="8_{EBBD5F19-CA61-9340-A05A-8FE723EB839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0UlsxA6grFx8Yv4VhU9ei6tNR2g=="/>
    </ext>
  </extLst>
</workbook>
</file>

<file path=xl/calcChain.xml><?xml version="1.0" encoding="utf-8"?>
<calcChain xmlns="http://schemas.openxmlformats.org/spreadsheetml/2006/main">
  <c r="C17" i="1" l="1"/>
  <c r="C10" i="1"/>
  <c r="C21" i="1" s="1"/>
  <c r="O32" i="1" l="1"/>
  <c r="K32" i="1"/>
  <c r="G32" i="1"/>
  <c r="C32" i="1"/>
  <c r="N32" i="1"/>
  <c r="J32" i="1"/>
  <c r="F32" i="1"/>
  <c r="L32" i="1"/>
  <c r="H32" i="1"/>
  <c r="D32" i="1"/>
  <c r="M32" i="1"/>
  <c r="I32" i="1"/>
  <c r="E32" i="1"/>
  <c r="C35" i="1" l="1"/>
  <c r="C48" i="1" s="1"/>
  <c r="L35" i="1" l="1"/>
  <c r="N35" i="1"/>
  <c r="I35" i="1"/>
  <c r="O35" i="1"/>
  <c r="C42" i="1" s="1"/>
  <c r="C51" i="1" s="1"/>
  <c r="F35" i="1"/>
  <c r="K35" i="1"/>
  <c r="M35" i="1"/>
  <c r="H35" i="1"/>
  <c r="J35" i="1"/>
  <c r="E35" i="1"/>
  <c r="D35" i="1"/>
  <c r="G35" i="1"/>
  <c r="C45" i="1" l="1"/>
  <c r="C62" i="1"/>
  <c r="C59" i="1"/>
  <c r="C65" i="1" s="1"/>
  <c r="C68" i="1" s="1"/>
</calcChain>
</file>

<file path=xl/sharedStrings.xml><?xml version="1.0" encoding="utf-8"?>
<sst xmlns="http://schemas.openxmlformats.org/spreadsheetml/2006/main" count="81" uniqueCount="79">
  <si>
    <t xml:space="preserve">Посщение туалета в вагоне купе </t>
  </si>
  <si>
    <t>Интенсивность входного потока заявок</t>
  </si>
  <si>
    <t>Человек N =</t>
  </si>
  <si>
    <t>чел.</t>
  </si>
  <si>
    <t>Время t =</t>
  </si>
  <si>
    <t xml:space="preserve">мин </t>
  </si>
  <si>
    <t>λ =</t>
  </si>
  <si>
    <t>чел/мин</t>
  </si>
  <si>
    <t>Интенсивность выходного потока заявок</t>
  </si>
  <si>
    <t>Время прохода t =</t>
  </si>
  <si>
    <t>мин</t>
  </si>
  <si>
    <t>μ =</t>
  </si>
  <si>
    <t>чел в мин</t>
  </si>
  <si>
    <t>Показатель нагруженности системы</t>
  </si>
  <si>
    <t>ρ =</t>
  </si>
  <si>
    <t>Состояния системы</t>
  </si>
  <si>
    <t xml:space="preserve">Количество туалетов </t>
  </si>
  <si>
    <t>n =</t>
  </si>
  <si>
    <t xml:space="preserve">Длина очереди </t>
  </si>
  <si>
    <t>m=</t>
  </si>
  <si>
    <t xml:space="preserve">Граф состояний системы отражает количество посититлей туалета и очереди на входах </t>
  </si>
  <si>
    <t>Бездейств.</t>
  </si>
  <si>
    <t>Очереди нет</t>
  </si>
  <si>
    <t xml:space="preserve">Очередь 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</si>
  <si>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</si>
  <si>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</si>
  <si>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</si>
  <si>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</si>
  <si>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</si>
  <si>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</si>
  <si>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</si>
  <si>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</si>
  <si>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</si>
  <si>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</si>
  <si>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</si>
  <si>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</si>
  <si>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</si>
  <si>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k=</t>
  </si>
  <si>
    <t xml:space="preserve">Вероятность того, что система, которая будет находится в кадом из этих состояний </t>
  </si>
  <si>
    <t>Вспомог.</t>
  </si>
  <si>
    <t>Вероятности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</si>
  <si>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</si>
  <si>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</si>
  <si>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</si>
  <si>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</si>
  <si>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</si>
  <si>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</si>
  <si>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</si>
  <si>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</si>
  <si>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</si>
  <si>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</si>
  <si>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</si>
  <si>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</si>
  <si>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</si>
  <si>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Характеристики для клиентов</t>
  </si>
  <si>
    <t>Вероятность отказа в обслуживании</t>
  </si>
  <si>
    <t>р_отк =</t>
  </si>
  <si>
    <t>Вероятность встретить очередь</t>
  </si>
  <si>
    <t xml:space="preserve">встретить очередь и встать в нее </t>
  </si>
  <si>
    <t>р_оч =</t>
  </si>
  <si>
    <t>Средняя длина очереди</t>
  </si>
  <si>
    <t>L_оч =</t>
  </si>
  <si>
    <t xml:space="preserve">Формула Литтла </t>
  </si>
  <si>
    <t>Среднее время ожидания в очереди при 5 мин использования туалетов</t>
  </si>
  <si>
    <t>Т_оч =</t>
  </si>
  <si>
    <t xml:space="preserve">Зависит от времени в туалете </t>
  </si>
  <si>
    <t>При 6 увеличивается время ожидания до 7,8</t>
  </si>
  <si>
    <t>Характеристики для владельцев</t>
  </si>
  <si>
    <t>Абсолютная пропускная способность</t>
  </si>
  <si>
    <t xml:space="preserve">Сколько человек в минуту может ходить в туалеты </t>
  </si>
  <si>
    <t>A =</t>
  </si>
  <si>
    <t>чел / мин</t>
  </si>
  <si>
    <t>Относительная пропускная способность</t>
  </si>
  <si>
    <t>Сколько в процентах может впустить всех в туалет</t>
  </si>
  <si>
    <t>Q =</t>
  </si>
  <si>
    <t xml:space="preserve">Среднее количество занятых туалетов </t>
  </si>
  <si>
    <t>n_зан =</t>
  </si>
  <si>
    <t>Коэффициент простоя</t>
  </si>
  <si>
    <t>К_пр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</si>
</sst>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7E6E6"/>
        <bgColor rgb="FFE7E6E6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0" fontId="0" fillId="0" borderId="0" xfId="0" applyNumberFormat="1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64" fontId="0" fillId="0" borderId="0" xfId="0" applyNumberFormat="1" applyFont="1"/>
    <xf numFmtId="165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Распределение Эрланга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7532471908835591E-2"/>
          <c:y val="0.17385686781403681"/>
          <c:w val="0.91246752809116438"/>
          <c:h val="0.7248220165100823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BFF-BA44-A13F-6251DA4C02E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BFF-BA44-A13F-6251DA4C02E3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BFF-BA44-A13F-6251DA4C02E3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BFF-BA44-A13F-6251DA4C02E3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BFF-BA44-A13F-6251DA4C02E3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BFF-BA44-A13F-6251DA4C0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Лист1!$C$34:$O$34</c:f>
              <c:strCache>
                <c:ptCount val="13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  <c:pt idx="11">
                  <c:v>p11</c:v>
                </c:pt>
                <c:pt idx="12">
                  <c:v>p12</c:v>
                </c:pt>
              </c:strCache>
            </c:strRef>
          </c:cat>
          <c:val>
            <c:numRef>
              <c:f>Лист1!$C$35:$O$35</c:f>
              <c:numCache>
                <c:formatCode>0.00%</c:formatCode>
                <c:ptCount val="13"/>
                <c:pt idx="0">
                  <c:v>0.20124082624305098</c:v>
                </c:pt>
                <c:pt idx="1">
                  <c:v>0.26832110165740131</c:v>
                </c:pt>
                <c:pt idx="2">
                  <c:v>0.17888073443826752</c:v>
                </c:pt>
                <c:pt idx="3">
                  <c:v>0.11925382295884501</c:v>
                </c:pt>
                <c:pt idx="4">
                  <c:v>7.9502548639230008E-2</c:v>
                </c:pt>
                <c:pt idx="5">
                  <c:v>5.3001699092820001E-2</c:v>
                </c:pt>
                <c:pt idx="6">
                  <c:v>3.5334466061880003E-2</c:v>
                </c:pt>
                <c:pt idx="7">
                  <c:v>2.3556310707920001E-2</c:v>
                </c:pt>
                <c:pt idx="8">
                  <c:v>1.5704207138613334E-2</c:v>
                </c:pt>
                <c:pt idx="9">
                  <c:v>1.0469471425742222E-2</c:v>
                </c:pt>
                <c:pt idx="10">
                  <c:v>6.9796476171614811E-3</c:v>
                </c:pt>
                <c:pt idx="11">
                  <c:v>4.6530984114409877E-3</c:v>
                </c:pt>
                <c:pt idx="12">
                  <c:v>3.102065607627325E-3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2BFF-BA44-A13F-6251DA4C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81514"/>
        <c:axId val="1900306714"/>
      </c:barChart>
      <c:catAx>
        <c:axId val="48678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0306714"/>
        <c:crosses val="autoZero"/>
        <c:auto val="1"/>
        <c:lblAlgn val="ctr"/>
        <c:lblOffset val="100"/>
        <c:noMultiLvlLbl val="1"/>
      </c:catAx>
      <c:valAx>
        <c:axId val="190030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67815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542925</xdr:colOff>
      <xdr:row>36</xdr:row>
      <xdr:rowOff>123825</xdr:rowOff>
    </xdr:from>
    <xdr:ext cx="6677025" cy="2981325"/>
    <xdr:graphicFrame macro="">
      <xdr:nvGraphicFramePr>
        <xdr:cNvPr id="1640720552" name="Chart 1">
          <a:extLst>
            <a:ext uri="{FF2B5EF4-FFF2-40B4-BE49-F238E27FC236}">
              <a16:creationId xmlns:a16="http://schemas.microsoft.com/office/drawing/2014/main" id="{00000000-0008-0000-0000-0000A868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590550</xdr:colOff>
      <xdr:row>46</xdr:row>
      <xdr:rowOff>114300</xdr:rowOff>
    </xdr:from>
    <xdr:ext cx="3933825" cy="6572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48</xdr:row>
      <xdr:rowOff>114300</xdr:rowOff>
    </xdr:from>
    <xdr:ext cx="1000125" cy="428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8001000" cy="2028825"/>
    <xdr:pic>
      <xdr:nvPicPr>
        <xdr:cNvPr id="4" name="image1.png" title="Изображение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0"/>
  <sheetViews>
    <sheetView tabSelected="1" workbookViewId="0"/>
  </sheetViews>
  <sheetFormatPr baseColWidth="10" defaultColWidth="14.5" defaultRowHeight="15" customHeight="1" x14ac:dyDescent="0.2"/>
  <cols>
    <col min="1" max="2" width="8.83203125" customWidth="1"/>
    <col min="3" max="3" width="12.1640625" customWidth="1"/>
    <col min="4" max="26" width="8.83203125" customWidth="1"/>
  </cols>
  <sheetData>
    <row r="2" spans="2:7" x14ac:dyDescent="0.2">
      <c r="B2" s="1" t="s">
        <v>0</v>
      </c>
      <c r="C2" s="1"/>
      <c r="D2" s="1"/>
      <c r="E2" s="1"/>
      <c r="F2" s="1"/>
      <c r="G2" s="1"/>
    </row>
    <row r="3" spans="2:7" x14ac:dyDescent="0.2">
      <c r="B3" s="1"/>
      <c r="C3" s="1"/>
      <c r="D3" s="1"/>
      <c r="E3" s="1"/>
      <c r="F3" s="1"/>
      <c r="G3" s="1"/>
    </row>
    <row r="5" spans="2:7" x14ac:dyDescent="0.2">
      <c r="B5" s="2" t="s">
        <v>1</v>
      </c>
      <c r="C5" s="1"/>
      <c r="D5" s="1"/>
      <c r="E5" s="1"/>
    </row>
    <row r="7" spans="2:7" x14ac:dyDescent="0.2">
      <c r="B7" s="3" t="s">
        <v>2</v>
      </c>
      <c r="D7" s="3">
        <v>32</v>
      </c>
      <c r="E7" s="3" t="s">
        <v>3</v>
      </c>
    </row>
    <row r="8" spans="2:7" x14ac:dyDescent="0.2">
      <c r="B8" s="3" t="s">
        <v>4</v>
      </c>
      <c r="D8" s="3">
        <v>120</v>
      </c>
      <c r="E8" s="3" t="s">
        <v>5</v>
      </c>
    </row>
    <row r="10" spans="2:7" x14ac:dyDescent="0.2">
      <c r="B10" s="4" t="s">
        <v>6</v>
      </c>
      <c r="C10" s="4">
        <f>D7/D8</f>
        <v>0.26666666666666666</v>
      </c>
      <c r="D10" s="4" t="s">
        <v>7</v>
      </c>
    </row>
    <row r="13" spans="2:7" x14ac:dyDescent="0.2">
      <c r="B13" s="2" t="s">
        <v>8</v>
      </c>
      <c r="C13" s="1"/>
      <c r="D13" s="1"/>
      <c r="E13" s="1"/>
      <c r="F13" s="1"/>
    </row>
    <row r="15" spans="2:7" x14ac:dyDescent="0.2">
      <c r="B15" s="3" t="s">
        <v>9</v>
      </c>
      <c r="D15" s="3">
        <v>5</v>
      </c>
      <c r="E15" s="3" t="s">
        <v>10</v>
      </c>
    </row>
    <row r="17" spans="2:15" x14ac:dyDescent="0.2">
      <c r="B17" s="4" t="s">
        <v>11</v>
      </c>
      <c r="C17" s="4">
        <f>1/D15</f>
        <v>0.2</v>
      </c>
      <c r="D17" s="4" t="s">
        <v>12</v>
      </c>
    </row>
    <row r="19" spans="2:15" x14ac:dyDescent="0.2">
      <c r="B19" s="2" t="s">
        <v>13</v>
      </c>
      <c r="C19" s="2"/>
      <c r="D19" s="2"/>
      <c r="E19" s="2"/>
    </row>
    <row r="21" spans="2:15" ht="15.75" customHeight="1" x14ac:dyDescent="0.2">
      <c r="B21" s="5" t="s">
        <v>14</v>
      </c>
      <c r="C21" s="3">
        <f>C10/C17</f>
        <v>1.3333333333333333</v>
      </c>
    </row>
    <row r="22" spans="2:15" ht="15.75" customHeight="1" x14ac:dyDescent="0.2"/>
    <row r="23" spans="2:15" ht="15.75" customHeight="1" x14ac:dyDescent="0.2">
      <c r="B23" s="2" t="s">
        <v>15</v>
      </c>
      <c r="C23" s="1"/>
    </row>
    <row r="24" spans="2:15" ht="15.75" customHeight="1" x14ac:dyDescent="0.2"/>
    <row r="25" spans="2:15" ht="15.75" customHeight="1" x14ac:dyDescent="0.2">
      <c r="B25" s="3" t="s">
        <v>16</v>
      </c>
      <c r="D25" s="6" t="s">
        <v>17</v>
      </c>
      <c r="E25" s="3">
        <v>2</v>
      </c>
    </row>
    <row r="26" spans="2:15" ht="15.75" customHeight="1" x14ac:dyDescent="0.2">
      <c r="B26" s="3" t="s">
        <v>18</v>
      </c>
      <c r="D26" s="6" t="s">
        <v>19</v>
      </c>
      <c r="E26" s="3">
        <v>10</v>
      </c>
    </row>
    <row r="27" spans="2:15" ht="15.75" customHeight="1" x14ac:dyDescent="0.2">
      <c r="G27" s="3" t="s">
        <v>20</v>
      </c>
    </row>
    <row r="28" spans="2:15" ht="15.75" customHeight="1" x14ac:dyDescent="0.2">
      <c r="C28" s="3" t="s">
        <v>21</v>
      </c>
      <c r="E28" s="3" t="s">
        <v>22</v>
      </c>
      <c r="K28" s="3" t="s">
        <v>23</v>
      </c>
    </row>
    <row r="29" spans="2:15" ht="15.75" customHeight="1" x14ac:dyDescent="0.2">
      <c r="C29" s="7" t="s">
        <v>24</v>
      </c>
      <c r="D29" s="8" t="s">
        <v>25</v>
      </c>
      <c r="E29" s="8" t="s">
        <v>26</v>
      </c>
      <c r="F29" s="9" t="s">
        <v>27</v>
      </c>
      <c r="G29" s="9" t="s">
        <v>28</v>
      </c>
      <c r="H29" s="9" t="s">
        <v>29</v>
      </c>
      <c r="I29" s="9" t="s">
        <v>30</v>
      </c>
      <c r="J29" s="9" t="s">
        <v>31</v>
      </c>
      <c r="K29" s="9" t="s">
        <v>32</v>
      </c>
      <c r="L29" s="9" t="s">
        <v>33</v>
      </c>
      <c r="M29" s="9" t="s">
        <v>34</v>
      </c>
      <c r="N29" s="9" t="s">
        <v>35</v>
      </c>
      <c r="O29" s="9" t="s">
        <v>36</v>
      </c>
    </row>
    <row r="30" spans="2:15" ht="15.75" customHeight="1" x14ac:dyDescent="0.2">
      <c r="B30" s="3" t="s">
        <v>37</v>
      </c>
      <c r="C30" s="3">
        <v>0</v>
      </c>
      <c r="D30" s="3">
        <v>1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3">
        <v>10</v>
      </c>
      <c r="N30" s="3">
        <v>11</v>
      </c>
      <c r="O30" s="3">
        <v>12</v>
      </c>
    </row>
    <row r="31" spans="2:15" ht="15.75" customHeight="1" x14ac:dyDescent="0.2">
      <c r="B31" s="3" t="s">
        <v>38</v>
      </c>
    </row>
    <row r="32" spans="2:15" ht="15.75" customHeight="1" x14ac:dyDescent="0.2">
      <c r="B32" s="3" t="s">
        <v>39</v>
      </c>
      <c r="C32" s="3">
        <f t="shared" ref="C32:E32" si="0">($C$21^C30)/FACT(C30)</f>
        <v>1</v>
      </c>
      <c r="D32" s="3">
        <f t="shared" si="0"/>
        <v>1.3333333333333333</v>
      </c>
      <c r="E32" s="3">
        <f t="shared" si="0"/>
        <v>0.88888888888888884</v>
      </c>
      <c r="F32" s="3">
        <f t="shared" ref="F32:O32" si="1">($C$21^F30)/($E$25^(F30-$E$25)*FACT($E$25))</f>
        <v>0.59259259259259256</v>
      </c>
      <c r="G32" s="3">
        <f t="shared" si="1"/>
        <v>0.39506172839506171</v>
      </c>
      <c r="H32" s="3">
        <f t="shared" si="1"/>
        <v>0.26337448559670779</v>
      </c>
      <c r="I32" s="3">
        <f t="shared" si="1"/>
        <v>0.1755829903978052</v>
      </c>
      <c r="J32" s="3">
        <f t="shared" si="1"/>
        <v>0.11705532693187012</v>
      </c>
      <c r="K32" s="3">
        <f t="shared" si="1"/>
        <v>7.8036884621246749E-2</v>
      </c>
      <c r="L32" s="3">
        <f t="shared" si="1"/>
        <v>5.2024589747497831E-2</v>
      </c>
      <c r="M32" s="3">
        <f t="shared" si="1"/>
        <v>3.4683059831665218E-2</v>
      </c>
      <c r="N32" s="3">
        <f t="shared" si="1"/>
        <v>2.3122039887776814E-2</v>
      </c>
      <c r="O32" s="3">
        <f t="shared" si="1"/>
        <v>1.5414693258517876E-2</v>
      </c>
    </row>
    <row r="33" spans="2:15" ht="15.75" customHeight="1" x14ac:dyDescent="0.2"/>
    <row r="34" spans="2:15" ht="15.75" customHeight="1" x14ac:dyDescent="0.2">
      <c r="B34" s="6" t="s">
        <v>40</v>
      </c>
      <c r="C34" s="7" t="s">
        <v>41</v>
      </c>
      <c r="D34" s="8" t="s">
        <v>42</v>
      </c>
      <c r="E34" s="8" t="s">
        <v>43</v>
      </c>
      <c r="F34" s="9" t="s">
        <v>44</v>
      </c>
      <c r="G34" s="9" t="s">
        <v>45</v>
      </c>
      <c r="H34" s="9" t="s">
        <v>46</v>
      </c>
      <c r="I34" s="9" t="s">
        <v>47</v>
      </c>
      <c r="J34" s="9" t="s">
        <v>48</v>
      </c>
      <c r="K34" s="9" t="s">
        <v>49</v>
      </c>
      <c r="L34" s="9" t="s">
        <v>50</v>
      </c>
      <c r="M34" s="9" t="s">
        <v>51</v>
      </c>
      <c r="N34" s="9" t="s">
        <v>52</v>
      </c>
      <c r="O34" s="9" t="s">
        <v>53</v>
      </c>
    </row>
    <row r="35" spans="2:15" ht="15.75" customHeight="1" x14ac:dyDescent="0.2">
      <c r="C35" s="10">
        <f>SUM(C32:G32,H32:O32)^-1</f>
        <v>0.20124082624305098</v>
      </c>
      <c r="D35" s="10">
        <f t="shared" ref="D35:O35" si="2">D32*$C$35</f>
        <v>0.26832110165740131</v>
      </c>
      <c r="E35" s="10">
        <f t="shared" si="2"/>
        <v>0.17888073443826752</v>
      </c>
      <c r="F35" s="10">
        <f t="shared" si="2"/>
        <v>0.11925382295884501</v>
      </c>
      <c r="G35" s="10">
        <f t="shared" si="2"/>
        <v>7.9502548639230008E-2</v>
      </c>
      <c r="H35" s="10">
        <f t="shared" si="2"/>
        <v>5.3001699092820001E-2</v>
      </c>
      <c r="I35" s="10">
        <f t="shared" si="2"/>
        <v>3.5334466061880003E-2</v>
      </c>
      <c r="J35" s="10">
        <f t="shared" si="2"/>
        <v>2.3556310707920001E-2</v>
      </c>
      <c r="K35" s="10">
        <f t="shared" si="2"/>
        <v>1.5704207138613334E-2</v>
      </c>
      <c r="L35" s="10">
        <f t="shared" si="2"/>
        <v>1.0469471425742222E-2</v>
      </c>
      <c r="M35" s="10">
        <f t="shared" si="2"/>
        <v>6.9796476171614811E-3</v>
      </c>
      <c r="N35" s="10">
        <f t="shared" si="2"/>
        <v>4.6530984114409877E-3</v>
      </c>
      <c r="O35" s="10">
        <f t="shared" si="2"/>
        <v>3.102065607627325E-3</v>
      </c>
    </row>
    <row r="36" spans="2:15" ht="15.75" customHeight="1" x14ac:dyDescent="0.2"/>
    <row r="37" spans="2:15" ht="15.75" customHeight="1" x14ac:dyDescent="0.2"/>
    <row r="38" spans="2:15" ht="15.75" customHeight="1" x14ac:dyDescent="0.2">
      <c r="B38" s="2" t="s">
        <v>54</v>
      </c>
      <c r="C38" s="2"/>
      <c r="D38" s="2"/>
      <c r="E38" s="1"/>
    </row>
    <row r="39" spans="2:15" ht="15.75" customHeight="1" x14ac:dyDescent="0.2"/>
    <row r="40" spans="2:15" ht="15.75" customHeight="1" x14ac:dyDescent="0.2"/>
    <row r="41" spans="2:15" ht="15.75" customHeight="1" x14ac:dyDescent="0.2">
      <c r="B41" s="3" t="s">
        <v>55</v>
      </c>
    </row>
    <row r="42" spans="2:15" ht="15.75" customHeight="1" x14ac:dyDescent="0.2">
      <c r="B42" s="3" t="s">
        <v>56</v>
      </c>
      <c r="C42" s="10">
        <f>O35</f>
        <v>3.102065607627325E-3</v>
      </c>
    </row>
    <row r="43" spans="2:15" ht="15.75" customHeight="1" x14ac:dyDescent="0.2"/>
    <row r="44" spans="2:15" ht="15.75" customHeight="1" x14ac:dyDescent="0.2">
      <c r="B44" s="3" t="s">
        <v>57</v>
      </c>
      <c r="I44" s="3" t="s">
        <v>58</v>
      </c>
    </row>
    <row r="45" spans="2:15" ht="15.75" customHeight="1" x14ac:dyDescent="0.2">
      <c r="B45" s="3" t="s">
        <v>59</v>
      </c>
      <c r="C45" s="10">
        <f>SUM(J35:O35)</f>
        <v>6.4464800908505357E-2</v>
      </c>
    </row>
    <row r="46" spans="2:15" ht="15.75" customHeight="1" x14ac:dyDescent="0.2"/>
    <row r="47" spans="2:15" ht="15.75" customHeight="1" x14ac:dyDescent="0.2">
      <c r="B47" s="3" t="s">
        <v>60</v>
      </c>
    </row>
    <row r="48" spans="2:15" ht="15.75" customHeight="1" x14ac:dyDescent="0.2">
      <c r="B48" s="3" t="s">
        <v>61</v>
      </c>
      <c r="C48" s="3">
        <f>C21^(E25+1)*(1-(C21/E25)^E26*(E26+1-E26*C21/E25))*C35/(E25*FACT(E25)*(1-C21/E25)^2)</f>
        <v>0.99263070083129468</v>
      </c>
      <c r="D48" s="3" t="s">
        <v>3</v>
      </c>
    </row>
    <row r="49" spans="2:9" ht="15.75" customHeight="1" x14ac:dyDescent="0.2">
      <c r="I49" s="3" t="s">
        <v>62</v>
      </c>
    </row>
    <row r="50" spans="2:9" ht="15.75" customHeight="1" x14ac:dyDescent="0.2">
      <c r="B50" s="11" t="s">
        <v>63</v>
      </c>
      <c r="C50" s="12"/>
      <c r="D50" s="12"/>
      <c r="E50" s="13"/>
      <c r="F50" s="12"/>
      <c r="G50" s="13"/>
    </row>
    <row r="51" spans="2:9" ht="15.75" customHeight="1" x14ac:dyDescent="0.2">
      <c r="B51" s="14" t="s">
        <v>64</v>
      </c>
      <c r="C51" s="5">
        <f>C48/(C10*(1-C42))</f>
        <v>3.7339480800371043</v>
      </c>
      <c r="D51" s="5" t="s">
        <v>10</v>
      </c>
      <c r="E51" s="5"/>
      <c r="F51" s="5"/>
      <c r="G51" s="15"/>
    </row>
    <row r="52" spans="2:9" ht="15.75" customHeight="1" x14ac:dyDescent="0.2">
      <c r="B52" s="16"/>
      <c r="C52" s="17"/>
      <c r="D52" s="17"/>
      <c r="E52" s="17"/>
      <c r="F52" s="17"/>
      <c r="G52" s="18"/>
    </row>
    <row r="53" spans="2:9" ht="15.75" customHeight="1" x14ac:dyDescent="0.2">
      <c r="B53" s="3" t="s">
        <v>65</v>
      </c>
      <c r="F53" s="3" t="s">
        <v>66</v>
      </c>
    </row>
    <row r="54" spans="2:9" ht="15.75" customHeight="1" x14ac:dyDescent="0.2"/>
    <row r="55" spans="2:9" ht="15.75" customHeight="1" x14ac:dyDescent="0.2">
      <c r="B55" s="2" t="s">
        <v>67</v>
      </c>
      <c r="C55" s="2"/>
      <c r="D55" s="2"/>
      <c r="E55" s="1"/>
    </row>
    <row r="56" spans="2:9" ht="15.75" customHeight="1" x14ac:dyDescent="0.2"/>
    <row r="57" spans="2:9" ht="15.75" customHeight="1" x14ac:dyDescent="0.2"/>
    <row r="58" spans="2:9" ht="15.75" customHeight="1" x14ac:dyDescent="0.2">
      <c r="B58" s="3" t="s">
        <v>68</v>
      </c>
      <c r="F58" s="3" t="s">
        <v>69</v>
      </c>
    </row>
    <row r="59" spans="2:9" ht="15.75" customHeight="1" x14ac:dyDescent="0.2">
      <c r="B59" s="3" t="s">
        <v>70</v>
      </c>
      <c r="C59" s="3">
        <f>C10*(1-C42)</f>
        <v>0.26583944917129937</v>
      </c>
      <c r="D59" s="3" t="s">
        <v>71</v>
      </c>
    </row>
    <row r="60" spans="2:9" ht="15.75" customHeight="1" x14ac:dyDescent="0.2"/>
    <row r="61" spans="2:9" ht="15.75" customHeight="1" x14ac:dyDescent="0.2">
      <c r="B61" s="3" t="s">
        <v>72</v>
      </c>
      <c r="F61" s="3" t="s">
        <v>73</v>
      </c>
    </row>
    <row r="62" spans="2:9" ht="15.75" customHeight="1" x14ac:dyDescent="0.2">
      <c r="B62" s="3" t="s">
        <v>74</v>
      </c>
      <c r="C62" s="10">
        <f>1-C42</f>
        <v>0.99689793439237262</v>
      </c>
    </row>
    <row r="63" spans="2:9" ht="15.75" customHeight="1" x14ac:dyDescent="0.2"/>
    <row r="64" spans="2:9" ht="15.75" customHeight="1" x14ac:dyDescent="0.2">
      <c r="B64" s="3" t="s">
        <v>75</v>
      </c>
    </row>
    <row r="65" spans="2:3" ht="15.75" customHeight="1" x14ac:dyDescent="0.2">
      <c r="B65" s="3" t="s">
        <v>76</v>
      </c>
      <c r="C65" s="19">
        <f>C59/C17</f>
        <v>1.3291972458564967</v>
      </c>
    </row>
    <row r="66" spans="2:3" ht="15.75" customHeight="1" x14ac:dyDescent="0.2"/>
    <row r="67" spans="2:3" ht="15.75" customHeight="1" x14ac:dyDescent="0.2">
      <c r="B67" s="3" t="s">
        <v>77</v>
      </c>
    </row>
    <row r="68" spans="2:3" ht="15.75" customHeight="1" x14ac:dyDescent="0.2">
      <c r="B68" s="3" t="s">
        <v>78</v>
      </c>
      <c r="C68" s="20">
        <f>1-C65/E25</f>
        <v>0.33540137707175166</v>
      </c>
    </row>
    <row r="69" spans="2:3" ht="15.75" customHeight="1" x14ac:dyDescent="0.2"/>
    <row r="70" spans="2:3" ht="15.75" customHeight="1" x14ac:dyDescent="0.2"/>
    <row r="71" spans="2:3" ht="15.75" customHeight="1" x14ac:dyDescent="0.2"/>
    <row r="72" spans="2:3" ht="15.75" customHeight="1" x14ac:dyDescent="0.2"/>
    <row r="73" spans="2:3" ht="15.75" customHeight="1" x14ac:dyDescent="0.2"/>
    <row r="74" spans="2:3" ht="15.75" customHeight="1" x14ac:dyDescent="0.2"/>
    <row r="75" spans="2:3" ht="15.75" customHeight="1" x14ac:dyDescent="0.2"/>
    <row r="76" spans="2:3" ht="15.75" customHeight="1" x14ac:dyDescent="0.2"/>
    <row r="77" spans="2:3" ht="15.75" customHeight="1" x14ac:dyDescent="0.2"/>
    <row r="78" spans="2:3" ht="15.75" customHeight="1" x14ac:dyDescent="0.2"/>
    <row r="79" spans="2:3" ht="15.75" customHeight="1" x14ac:dyDescent="0.2"/>
    <row r="80" spans="2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Моисеев Георгий Викторович</dc:creator>
  <cp:lastModifiedBy>Microsoft Office User</cp:lastModifiedBy>
  <dcterms:created xsi:type="dcterms:W3CDTF">2021-10-18T13:06:19Z</dcterms:created>
  <dcterms:modified xsi:type="dcterms:W3CDTF">2022-06-19T13:57:43Z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0x0101007E6B698C6E6CEE4CADF2239ED4E135CB</vt:lpwstr>
  </property>
</Properties>
</file>