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CCC1741-4E7B-445A-AF88-4AB569DD31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4" i="1" l="1"/>
  <c r="C111" i="1"/>
  <c r="C108" i="1"/>
  <c r="C105" i="1"/>
  <c r="C97" i="1"/>
  <c r="K114" i="1"/>
  <c r="G114" i="1"/>
  <c r="K111" i="1"/>
  <c r="G111" i="1"/>
  <c r="K108" i="1"/>
  <c r="G108" i="1"/>
  <c r="K105" i="1"/>
  <c r="G105" i="1"/>
  <c r="K97" i="1"/>
  <c r="K94" i="1"/>
  <c r="C94" i="1"/>
  <c r="K91" i="1"/>
  <c r="C91" i="1"/>
  <c r="K88" i="1"/>
  <c r="C88" i="1"/>
  <c r="G76" i="1"/>
  <c r="H76" i="1"/>
  <c r="I76" i="1"/>
  <c r="J76" i="1"/>
  <c r="K76" i="1"/>
  <c r="F76" i="1"/>
  <c r="E76" i="1"/>
  <c r="D76" i="1"/>
  <c r="C76" i="1"/>
  <c r="D37" i="1"/>
  <c r="L23" i="1"/>
  <c r="H23" i="1"/>
  <c r="H31" i="1" s="1"/>
  <c r="D23" i="1"/>
  <c r="L13" i="1"/>
  <c r="H13" i="1"/>
  <c r="D13" i="1"/>
  <c r="D31" i="1" s="1"/>
  <c r="E46" i="1" s="1"/>
  <c r="I61" i="1" l="1"/>
  <c r="D61" i="1"/>
  <c r="C79" i="1"/>
  <c r="L31" i="1"/>
  <c r="K61" i="1"/>
  <c r="D46" i="1"/>
  <c r="F46" i="1"/>
  <c r="H46" i="1"/>
  <c r="G46" i="1"/>
  <c r="J46" i="1"/>
  <c r="I46" i="1"/>
  <c r="C46" i="1"/>
  <c r="K46" i="1"/>
  <c r="D79" i="1" l="1"/>
  <c r="E79" i="1"/>
  <c r="F79" i="1"/>
  <c r="G79" i="1"/>
  <c r="H79" i="1"/>
  <c r="K79" i="1"/>
  <c r="I79" i="1"/>
  <c r="J79" i="1"/>
  <c r="F61" i="1"/>
  <c r="J61" i="1"/>
  <c r="H61" i="1"/>
  <c r="C61" i="1"/>
  <c r="E61" i="1"/>
  <c r="G61" i="1"/>
  <c r="C49" i="1"/>
  <c r="B80" i="1" l="1"/>
  <c r="E49" i="1"/>
  <c r="C64" i="1"/>
  <c r="G94" i="1" s="1"/>
  <c r="I49" i="1"/>
  <c r="H49" i="1"/>
  <c r="G49" i="1"/>
  <c r="D49" i="1"/>
  <c r="F49" i="1"/>
  <c r="J49" i="1"/>
  <c r="K49" i="1"/>
  <c r="B51" i="1" l="1"/>
  <c r="D64" i="1"/>
  <c r="G64" i="1"/>
  <c r="I64" i="1"/>
  <c r="H64" i="1"/>
  <c r="J64" i="1"/>
  <c r="K64" i="1"/>
  <c r="G88" i="1" s="1"/>
  <c r="G97" i="1" s="1"/>
  <c r="E64" i="1"/>
  <c r="F64" i="1"/>
  <c r="G91" i="1" l="1"/>
  <c r="B66" i="1"/>
</calcChain>
</file>

<file path=xl/sharedStrings.xml><?xml version="1.0" encoding="utf-8"?>
<sst xmlns="http://schemas.openxmlformats.org/spreadsheetml/2006/main" count="200" uniqueCount="70">
  <si>
    <t>Входной поток заявок</t>
  </si>
  <si>
    <t>1. утро (9-12)</t>
  </si>
  <si>
    <t>N =</t>
  </si>
  <si>
    <t>t =</t>
  </si>
  <si>
    <t>кл.</t>
  </si>
  <si>
    <t>мин</t>
  </si>
  <si>
    <r>
      <rPr>
        <sz val="11"/>
        <color theme="1"/>
        <rFont val="Calibri"/>
        <family val="2"/>
        <charset val="204"/>
      </rPr>
      <t>λ</t>
    </r>
    <r>
      <rPr>
        <sz val="11"/>
        <color theme="1"/>
        <rFont val="Calibri"/>
        <family val="2"/>
      </rPr>
      <t xml:space="preserve"> =</t>
    </r>
  </si>
  <si>
    <t>кл./мин.</t>
  </si>
  <si>
    <t>2. день (12-18)</t>
  </si>
  <si>
    <t>3. вечер (18-23)</t>
  </si>
  <si>
    <t>Выходной поток заявок</t>
  </si>
  <si>
    <t>Интенсивность входного потока</t>
  </si>
  <si>
    <t>Интенсивность выходного потока</t>
  </si>
  <si>
    <t>Время обслуж одного клиента</t>
  </si>
  <si>
    <t>μ =</t>
  </si>
  <si>
    <t>Нагруженность системы</t>
  </si>
  <si>
    <t>Показатель нагруженности</t>
  </si>
  <si>
    <r>
      <rPr>
        <sz val="11"/>
        <color theme="1"/>
        <rFont val="Calibri"/>
        <family val="2"/>
        <charset val="204"/>
      </rPr>
      <t>ρ</t>
    </r>
    <r>
      <rPr>
        <sz val="11"/>
        <color theme="1"/>
        <rFont val="Calibri"/>
        <family val="2"/>
      </rPr>
      <t xml:space="preserve"> =</t>
    </r>
  </si>
  <si>
    <t>Количество касс</t>
  </si>
  <si>
    <t>n =</t>
  </si>
  <si>
    <t>Макс длина очереди</t>
  </si>
  <si>
    <t>m =</t>
  </si>
  <si>
    <t>S0</t>
  </si>
  <si>
    <t>Бездействие</t>
  </si>
  <si>
    <t>S1</t>
  </si>
  <si>
    <t>S2</t>
  </si>
  <si>
    <t>S3</t>
  </si>
  <si>
    <t>S4</t>
  </si>
  <si>
    <t>S5</t>
  </si>
  <si>
    <t>S6</t>
  </si>
  <si>
    <t>Без очереди</t>
  </si>
  <si>
    <t>С очередью</t>
  </si>
  <si>
    <t>S7</t>
  </si>
  <si>
    <t>S8</t>
  </si>
  <si>
    <t>k =</t>
  </si>
  <si>
    <t>Вспомог.</t>
  </si>
  <si>
    <t>Вероятн.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</si>
  <si>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</si>
  <si>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</si>
  <si>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</si>
  <si>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</si>
  <si>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</si>
  <si>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</si>
  <si>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</si>
  <si>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</si>
  <si>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</si>
  <si>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`</t>
  </si>
  <si>
    <t>Состояния системы утром</t>
  </si>
  <si>
    <t>Состояния системы днем</t>
  </si>
  <si>
    <t>Состояния системы вечером</t>
  </si>
  <si>
    <t>Характеристики для клиента</t>
  </si>
  <si>
    <t>Вероятность отказа в обслуживании</t>
  </si>
  <si>
    <t>р_отк =</t>
  </si>
  <si>
    <t>Вероятность встать в очередь</t>
  </si>
  <si>
    <t>р_оч</t>
  </si>
  <si>
    <t xml:space="preserve"> </t>
  </si>
  <si>
    <t>Средняя длина очереди</t>
  </si>
  <si>
    <t xml:space="preserve">L_оч = </t>
  </si>
  <si>
    <t>Среднее время ожидания в очер</t>
  </si>
  <si>
    <t>Т_оч =</t>
  </si>
  <si>
    <t>Характеристики для владельца</t>
  </si>
  <si>
    <t>Абсолют пропуск способность</t>
  </si>
  <si>
    <t>А =</t>
  </si>
  <si>
    <t>Относит пропуск способность</t>
  </si>
  <si>
    <t>Q =</t>
  </si>
  <si>
    <t>Среед кол-во занятых касс</t>
  </si>
  <si>
    <t>n_зан =</t>
  </si>
  <si>
    <t>Коэффициент простоя касс</t>
  </si>
  <si>
    <t>К_пр =</t>
  </si>
  <si>
    <t>Сред кол-во занятых касс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</si>
</sst>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1" applyFont="1"/>
    <xf numFmtId="9" fontId="0" fillId="0" borderId="0" xfId="0" applyNumberFormat="1"/>
    <xf numFmtId="0" fontId="4" fillId="2" borderId="0" xfId="0" applyFont="1" applyFill="1"/>
    <xf numFmtId="164" fontId="0" fillId="0" borderId="0" xfId="0" applyNumberFormat="1"/>
    <xf numFmtId="2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67-4D02-9D40-3FC553B467B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967-4D02-9D40-3FC553B467B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67-4D02-9D40-3FC553B467B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967-4D02-9D40-3FC553B467B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67-4D02-9D40-3FC553B467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Лист1!$C$48:$K$48</c:f>
              <c:strCache>
                <c:ptCount val="9"/>
                <c:pt idx="0">
                  <c:v>p0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Лист1!$C$49:$K$49</c:f>
              <c:numCache>
                <c:formatCode>0%</c:formatCode>
                <c:ptCount val="9"/>
                <c:pt idx="0">
                  <c:v>0.57895360189292899</c:v>
                </c:pt>
                <c:pt idx="1">
                  <c:v>0.30877525434289543</c:v>
                </c:pt>
                <c:pt idx="2">
                  <c:v>8.2340067824772128E-2</c:v>
                </c:pt>
                <c:pt idx="3">
                  <c:v>2.1957351419939233E-2</c:v>
                </c:pt>
                <c:pt idx="4">
                  <c:v>5.8552937119837958E-3</c:v>
                </c:pt>
                <c:pt idx="5">
                  <c:v>1.5614116565290121E-3</c:v>
                </c:pt>
                <c:pt idx="6">
                  <c:v>4.1637644174106992E-4</c:v>
                </c:pt>
                <c:pt idx="7">
                  <c:v>1.1103371779761863E-4</c:v>
                </c:pt>
                <c:pt idx="8">
                  <c:v>2.9608991412698304E-5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7-4D02-9D40-3FC553B467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1"/>
        <c:overlap val="-27"/>
        <c:axId val="136624928"/>
        <c:axId val="136625344"/>
      </c:barChart>
      <c:catAx>
        <c:axId val="13662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25344"/>
        <c:crosses val="autoZero"/>
        <c:auto val="1"/>
        <c:lblAlgn val="ctr"/>
        <c:lblOffset val="100"/>
        <c:noMultiLvlLbl val="0"/>
      </c:catAx>
      <c:valAx>
        <c:axId val="1366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2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DFF-4BD5-8C91-839E2ADD0E1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DFF-4BD5-8C91-839E2ADD0E1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DFF-4BD5-8C91-839E2ADD0E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Лист1!$C$63:$K$63</c:f>
              <c:strCache>
                <c:ptCount val="9"/>
                <c:pt idx="0">
                  <c:v>p0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Лист1!$C$64:$K$64</c:f>
              <c:numCache>
                <c:formatCode>0%</c:formatCode>
                <c:ptCount val="9"/>
                <c:pt idx="0">
                  <c:v>0.13058542049926164</c:v>
                </c:pt>
                <c:pt idx="1">
                  <c:v>0.20893667279881864</c:v>
                </c:pt>
                <c:pt idx="2">
                  <c:v>0.16714933823905492</c:v>
                </c:pt>
                <c:pt idx="3">
                  <c:v>0.13371947059124395</c:v>
                </c:pt>
                <c:pt idx="4">
                  <c:v>0.10697557647299519</c:v>
                </c:pt>
                <c:pt idx="5">
                  <c:v>8.5580461178396156E-2</c:v>
                </c:pt>
                <c:pt idx="6">
                  <c:v>6.846436894271693E-2</c:v>
                </c:pt>
                <c:pt idx="7">
                  <c:v>5.4771495154173552E-2</c:v>
                </c:pt>
                <c:pt idx="8">
                  <c:v>4.3817196123338842E-2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F-4BD5-8C91-839E2ADD0E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9"/>
        <c:overlap val="-27"/>
        <c:axId val="127774432"/>
        <c:axId val="127769440"/>
      </c:barChart>
      <c:catAx>
        <c:axId val="12777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769440"/>
        <c:crosses val="autoZero"/>
        <c:auto val="1"/>
        <c:lblAlgn val="ctr"/>
        <c:lblOffset val="100"/>
        <c:noMultiLvlLbl val="0"/>
      </c:catAx>
      <c:valAx>
        <c:axId val="1277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77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B9-46FF-AA7C-7D461050944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FB9-46FF-AA7C-7D461050944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B9-46FF-AA7C-7D46105094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Лист1!$C$78:$K$78</c:f>
              <c:strCache>
                <c:ptCount val="9"/>
                <c:pt idx="0">
                  <c:v>p0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</c:strCache>
            </c:strRef>
          </c:cat>
          <c:val>
            <c:numRef>
              <c:f>Лист1!$C$79:$K$79</c:f>
              <c:numCache>
                <c:formatCode>0%</c:formatCode>
                <c:ptCount val="9"/>
                <c:pt idx="0">
                  <c:v>6.7216299952738536E-3</c:v>
                </c:pt>
                <c:pt idx="1">
                  <c:v>2.0164889985821562E-2</c:v>
                </c:pt>
                <c:pt idx="2">
                  <c:v>3.0247334978732342E-2</c:v>
                </c:pt>
                <c:pt idx="3">
                  <c:v>4.5371002468098512E-2</c:v>
                </c:pt>
                <c:pt idx="4">
                  <c:v>6.8056503702147761E-2</c:v>
                </c:pt>
                <c:pt idx="5">
                  <c:v>0.10208475555322165</c:v>
                </c:pt>
                <c:pt idx="6">
                  <c:v>0.15312713332983247</c:v>
                </c:pt>
                <c:pt idx="7">
                  <c:v>0.22969069999474873</c:v>
                </c:pt>
                <c:pt idx="8">
                  <c:v>0.34453604999212306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9-46FF-AA7C-7D46105094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9"/>
        <c:overlap val="-27"/>
        <c:axId val="271995984"/>
        <c:axId val="271997232"/>
      </c:barChart>
      <c:catAx>
        <c:axId val="27199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997232"/>
        <c:crosses val="autoZero"/>
        <c:auto val="1"/>
        <c:lblAlgn val="ctr"/>
        <c:lblOffset val="100"/>
        <c:noMultiLvlLbl val="0"/>
      </c:catAx>
      <c:valAx>
        <c:axId val="2719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199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193675</xdr:colOff>
      <xdr:row>39</xdr:row>
      <xdr:rowOff>155575</xdr:rowOff>
    </xdr:from>
    <xdr:to>
      <xdr:col>18</xdr:col>
      <xdr:colOff>508001</xdr:colOff>
      <xdr:row>49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FDDF638-FDA9-258B-814E-2AB7C0718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292100</xdr:colOff>
      <xdr:row>54</xdr:row>
      <xdr:rowOff>44451</xdr:rowOff>
    </xdr:from>
    <xdr:to>
      <xdr:col>19</xdr:col>
      <xdr:colOff>393700</xdr:colOff>
      <xdr:row>64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7C77B34-F812-F407-B035-A356C56DA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200025</xdr:colOff>
      <xdr:row>69</xdr:row>
      <xdr:rowOff>82550</xdr:rowOff>
    </xdr:from>
    <xdr:to>
      <xdr:col>19</xdr:col>
      <xdr:colOff>520700</xdr:colOff>
      <xdr:row>80</xdr:row>
      <xdr:rowOff>44449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0693B0A-0E99-91C5-FDD1-8D4948A02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114"/>
  <sheetViews>
    <sheetView tabSelected="1" topLeftCell="A98" workbookViewId="0">
      <selection activeCell="B110" sqref="B110"/>
    </sheetView>
  </sheetViews>
  <sheetFormatPr defaultRowHeight="14.5" x14ac:dyDescent="0.35"/>
  <cols>
    <col min="3" max="3" width="12.81640625" customWidth="1"/>
    <col min="11" max="11" width="11.81640625" bestFit="1" customWidth="1"/>
  </cols>
  <sheetData>
    <row r="5" spans="3:13" x14ac:dyDescent="0.35">
      <c r="C5" s="1" t="s">
        <v>0</v>
      </c>
      <c r="D5" s="1"/>
      <c r="E5" s="1"/>
    </row>
    <row r="7" spans="3:13" x14ac:dyDescent="0.35">
      <c r="C7" t="s">
        <v>1</v>
      </c>
      <c r="G7" t="s">
        <v>8</v>
      </c>
      <c r="K7" t="s">
        <v>9</v>
      </c>
    </row>
    <row r="9" spans="3:13" x14ac:dyDescent="0.35">
      <c r="C9" t="s">
        <v>2</v>
      </c>
      <c r="D9">
        <v>8</v>
      </c>
      <c r="E9" t="s">
        <v>4</v>
      </c>
      <c r="G9" t="s">
        <v>2</v>
      </c>
      <c r="H9">
        <v>12</v>
      </c>
      <c r="I9" t="s">
        <v>4</v>
      </c>
      <c r="K9" t="s">
        <v>2</v>
      </c>
      <c r="L9">
        <v>15</v>
      </c>
      <c r="M9" t="s">
        <v>4</v>
      </c>
    </row>
    <row r="10" spans="3:13" x14ac:dyDescent="0.35">
      <c r="C10" t="s">
        <v>3</v>
      </c>
      <c r="D10">
        <v>30</v>
      </c>
      <c r="E10" t="s">
        <v>5</v>
      </c>
      <c r="G10" t="s">
        <v>3</v>
      </c>
      <c r="H10">
        <v>30</v>
      </c>
      <c r="I10" t="s">
        <v>5</v>
      </c>
      <c r="K10" t="s">
        <v>3</v>
      </c>
      <c r="L10">
        <v>30</v>
      </c>
      <c r="M10" t="s">
        <v>5</v>
      </c>
    </row>
    <row r="12" spans="3:13" x14ac:dyDescent="0.35">
      <c r="C12" t="s">
        <v>11</v>
      </c>
      <c r="G12" t="s">
        <v>11</v>
      </c>
      <c r="K12" t="s">
        <v>11</v>
      </c>
    </row>
    <row r="13" spans="3:13" x14ac:dyDescent="0.35">
      <c r="C13" s="2" t="s">
        <v>6</v>
      </c>
      <c r="D13">
        <f>D9/D10</f>
        <v>0.26666666666666666</v>
      </c>
      <c r="E13" t="s">
        <v>7</v>
      </c>
      <c r="G13" s="2" t="s">
        <v>6</v>
      </c>
      <c r="H13">
        <f>H9/H10</f>
        <v>0.4</v>
      </c>
      <c r="I13" t="s">
        <v>7</v>
      </c>
      <c r="K13" s="2" t="s">
        <v>6</v>
      </c>
      <c r="L13">
        <f>L9/L10</f>
        <v>0.5</v>
      </c>
      <c r="M13" t="s">
        <v>7</v>
      </c>
    </row>
    <row r="15" spans="3:13" x14ac:dyDescent="0.35">
      <c r="C15" s="1" t="s">
        <v>10</v>
      </c>
      <c r="D15" s="1"/>
      <c r="E15" s="1"/>
    </row>
    <row r="17" spans="3:13" x14ac:dyDescent="0.35">
      <c r="C17" t="s">
        <v>1</v>
      </c>
      <c r="G17" t="s">
        <v>8</v>
      </c>
      <c r="K17" t="s">
        <v>9</v>
      </c>
    </row>
    <row r="19" spans="3:13" x14ac:dyDescent="0.35">
      <c r="C19" t="s">
        <v>13</v>
      </c>
      <c r="G19" t="s">
        <v>13</v>
      </c>
      <c r="K19" t="s">
        <v>13</v>
      </c>
    </row>
    <row r="20" spans="3:13" x14ac:dyDescent="0.35">
      <c r="C20" t="s">
        <v>3</v>
      </c>
      <c r="D20">
        <v>2</v>
      </c>
      <c r="E20" t="s">
        <v>5</v>
      </c>
      <c r="G20" t="s">
        <v>3</v>
      </c>
      <c r="H20">
        <v>4</v>
      </c>
      <c r="I20" t="s">
        <v>5</v>
      </c>
      <c r="K20" t="s">
        <v>3</v>
      </c>
      <c r="L20">
        <v>6</v>
      </c>
      <c r="M20" t="s">
        <v>5</v>
      </c>
    </row>
    <row r="22" spans="3:13" x14ac:dyDescent="0.35">
      <c r="C22" t="s">
        <v>12</v>
      </c>
      <c r="G22" t="s">
        <v>12</v>
      </c>
      <c r="K22" t="s">
        <v>12</v>
      </c>
    </row>
    <row r="23" spans="3:13" x14ac:dyDescent="0.35">
      <c r="C23" s="2" t="s">
        <v>14</v>
      </c>
      <c r="D23">
        <f>1/D20</f>
        <v>0.5</v>
      </c>
      <c r="E23" t="s">
        <v>7</v>
      </c>
      <c r="G23" s="2" t="s">
        <v>14</v>
      </c>
      <c r="H23">
        <f>1/H20</f>
        <v>0.25</v>
      </c>
      <c r="I23" t="s">
        <v>7</v>
      </c>
      <c r="K23" s="2" t="s">
        <v>14</v>
      </c>
      <c r="L23">
        <f>1/L20</f>
        <v>0.16666666666666666</v>
      </c>
      <c r="M23" t="s">
        <v>7</v>
      </c>
    </row>
    <row r="25" spans="3:13" x14ac:dyDescent="0.35">
      <c r="C25" s="1" t="s">
        <v>15</v>
      </c>
      <c r="D25" s="1"/>
      <c r="E25" s="1"/>
    </row>
    <row r="27" spans="3:13" x14ac:dyDescent="0.35">
      <c r="C27" t="s">
        <v>1</v>
      </c>
      <c r="G27" t="s">
        <v>8</v>
      </c>
      <c r="K27" t="s">
        <v>9</v>
      </c>
    </row>
    <row r="29" spans="3:13" x14ac:dyDescent="0.35">
      <c r="C29" t="s">
        <v>16</v>
      </c>
      <c r="G29" t="s">
        <v>16</v>
      </c>
      <c r="K29" t="s">
        <v>16</v>
      </c>
    </row>
    <row r="31" spans="3:13" x14ac:dyDescent="0.35">
      <c r="C31" s="2" t="s">
        <v>17</v>
      </c>
      <c r="D31">
        <f>D13/D23</f>
        <v>0.53333333333333333</v>
      </c>
      <c r="G31" s="2" t="s">
        <v>17</v>
      </c>
      <c r="H31">
        <f>H13/H23</f>
        <v>1.6</v>
      </c>
      <c r="K31" s="2" t="s">
        <v>17</v>
      </c>
      <c r="L31">
        <f>L13/L23</f>
        <v>3</v>
      </c>
    </row>
    <row r="33" spans="2:11" x14ac:dyDescent="0.35">
      <c r="C33" t="s">
        <v>18</v>
      </c>
    </row>
    <row r="34" spans="2:11" x14ac:dyDescent="0.35">
      <c r="C34" t="s">
        <v>19</v>
      </c>
      <c r="D34">
        <v>2</v>
      </c>
    </row>
    <row r="36" spans="2:11" x14ac:dyDescent="0.35">
      <c r="C36" t="s">
        <v>20</v>
      </c>
    </row>
    <row r="37" spans="2:11" x14ac:dyDescent="0.35">
      <c r="C37" t="s">
        <v>21</v>
      </c>
      <c r="D37">
        <f>3*D34</f>
        <v>6</v>
      </c>
    </row>
    <row r="39" spans="2:11" x14ac:dyDescent="0.35">
      <c r="C39" s="1" t="s">
        <v>47</v>
      </c>
      <c r="D39" s="1"/>
      <c r="E39" s="1"/>
    </row>
    <row r="41" spans="2:11" x14ac:dyDescent="0.35">
      <c r="C41" t="s">
        <v>23</v>
      </c>
      <c r="D41" t="s">
        <v>30</v>
      </c>
      <c r="G41" t="s">
        <v>31</v>
      </c>
    </row>
    <row r="42" spans="2:11" x14ac:dyDescent="0.35">
      <c r="C42" s="3" t="s">
        <v>22</v>
      </c>
      <c r="D42" s="4" t="s">
        <v>24</v>
      </c>
      <c r="E42" s="4" t="s">
        <v>25</v>
      </c>
      <c r="F42" s="5" t="s">
        <v>26</v>
      </c>
      <c r="G42" s="5" t="s">
        <v>27</v>
      </c>
      <c r="H42" s="5" t="s">
        <v>28</v>
      </c>
      <c r="I42" s="5" t="s">
        <v>29</v>
      </c>
      <c r="J42" s="5" t="s">
        <v>32</v>
      </c>
      <c r="K42" s="5" t="s">
        <v>33</v>
      </c>
    </row>
    <row r="44" spans="2:11" x14ac:dyDescent="0.35">
      <c r="B44" t="s">
        <v>34</v>
      </c>
      <c r="C44">
        <v>0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  <c r="K44">
        <v>8</v>
      </c>
    </row>
    <row r="46" spans="2:11" x14ac:dyDescent="0.35">
      <c r="B46" t="s">
        <v>35</v>
      </c>
      <c r="C46">
        <f>$D$31^C44/FACT(C44)</f>
        <v>1</v>
      </c>
      <c r="D46">
        <f t="shared" ref="D46:E46" si="0">$D$31^D44/FACT(D44)</f>
        <v>0.53333333333333333</v>
      </c>
      <c r="E46">
        <f t="shared" si="0"/>
        <v>0.14222222222222222</v>
      </c>
      <c r="F46">
        <f>$D$31^F44/($D$34^(F44-$D$34)*FACT($D$34))</f>
        <v>3.7925925925925925E-2</v>
      </c>
      <c r="G46">
        <f t="shared" ref="G46:J46" si="1">$D$31^G44/($D$34^(G44-$D$34)*FACT($D$34))</f>
        <v>1.011358024691358E-2</v>
      </c>
      <c r="H46">
        <f t="shared" si="1"/>
        <v>2.6969547325102882E-3</v>
      </c>
      <c r="I46">
        <f t="shared" si="1"/>
        <v>7.1918792866941018E-4</v>
      </c>
      <c r="J46">
        <f t="shared" si="1"/>
        <v>1.9178344764517603E-4</v>
      </c>
      <c r="K46">
        <f>$D$31^K44/($D$34^(K44-$D$34)*FACT($D$34))</f>
        <v>5.1142252705380275E-5</v>
      </c>
    </row>
    <row r="48" spans="2:11" x14ac:dyDescent="0.35">
      <c r="B48" t="s">
        <v>36</v>
      </c>
      <c r="C48" s="3" t="s">
        <v>37</v>
      </c>
      <c r="D48" s="4" t="s">
        <v>38</v>
      </c>
      <c r="E48" s="4" t="s">
        <v>39</v>
      </c>
      <c r="F48" s="5" t="s">
        <v>40</v>
      </c>
      <c r="G48" s="5" t="s">
        <v>41</v>
      </c>
      <c r="H48" s="5" t="s">
        <v>42</v>
      </c>
      <c r="I48" s="5" t="s">
        <v>43</v>
      </c>
      <c r="J48" s="5" t="s">
        <v>44</v>
      </c>
      <c r="K48" s="5" t="s">
        <v>45</v>
      </c>
    </row>
    <row r="49" spans="2:16" x14ac:dyDescent="0.35">
      <c r="C49" s="6">
        <f>SUM(C46:E46,F46:K46)^(-1)</f>
        <v>0.57895360189292899</v>
      </c>
      <c r="D49" s="6">
        <f>D46*$C$49</f>
        <v>0.30877525434289543</v>
      </c>
      <c r="E49" s="6">
        <f>E46*$C$49</f>
        <v>8.2340067824772128E-2</v>
      </c>
      <c r="F49" s="6">
        <f t="shared" ref="F49:K49" si="2">F46*$C$49</f>
        <v>2.1957351419939233E-2</v>
      </c>
      <c r="G49" s="6">
        <f t="shared" si="2"/>
        <v>5.8552937119837958E-3</v>
      </c>
      <c r="H49" s="6">
        <f t="shared" si="2"/>
        <v>1.5614116565290121E-3</v>
      </c>
      <c r="I49" s="6">
        <f t="shared" si="2"/>
        <v>4.1637644174106992E-4</v>
      </c>
      <c r="J49" s="6">
        <f t="shared" si="2"/>
        <v>1.1103371779761863E-4</v>
      </c>
      <c r="K49" s="6">
        <f t="shared" si="2"/>
        <v>2.9608991412698304E-5</v>
      </c>
    </row>
    <row r="51" spans="2:16" x14ac:dyDescent="0.35">
      <c r="B51" s="7">
        <f>SUM(C49:K49)</f>
        <v>1</v>
      </c>
    </row>
    <row r="54" spans="2:16" x14ac:dyDescent="0.35">
      <c r="C54" s="1" t="s">
        <v>48</v>
      </c>
      <c r="D54" s="1"/>
      <c r="E54" s="1"/>
    </row>
    <row r="56" spans="2:16" x14ac:dyDescent="0.35">
      <c r="C56" t="s">
        <v>23</v>
      </c>
      <c r="D56" t="s">
        <v>30</v>
      </c>
      <c r="G56" t="s">
        <v>31</v>
      </c>
      <c r="P56" t="s">
        <v>46</v>
      </c>
    </row>
    <row r="57" spans="2:16" x14ac:dyDescent="0.35">
      <c r="C57" s="3" t="s">
        <v>22</v>
      </c>
      <c r="D57" s="4" t="s">
        <v>24</v>
      </c>
      <c r="E57" s="4" t="s">
        <v>25</v>
      </c>
      <c r="F57" s="5" t="s">
        <v>26</v>
      </c>
      <c r="G57" s="5" t="s">
        <v>27</v>
      </c>
      <c r="H57" s="5" t="s">
        <v>28</v>
      </c>
      <c r="I57" s="5" t="s">
        <v>29</v>
      </c>
      <c r="J57" s="5" t="s">
        <v>32</v>
      </c>
      <c r="K57" s="5" t="s">
        <v>33</v>
      </c>
    </row>
    <row r="59" spans="2:16" x14ac:dyDescent="0.35">
      <c r="B59" t="s">
        <v>34</v>
      </c>
      <c r="C59">
        <v>0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</row>
    <row r="61" spans="2:16" x14ac:dyDescent="0.35">
      <c r="B61" t="s">
        <v>35</v>
      </c>
      <c r="C61">
        <f>$H$31^C59/FACT(C59)</f>
        <v>1</v>
      </c>
      <c r="D61">
        <f>$H$31^D59/FACT(D59)</f>
        <v>1.6</v>
      </c>
      <c r="E61">
        <f t="shared" ref="E61" si="3">$H$31^E59/FACT(E59)</f>
        <v>1.2800000000000002</v>
      </c>
      <c r="F61">
        <f>$H$31^F59/($D$34^(F59-$D$34)*FACT($D$34))</f>
        <v>1.0240000000000002</v>
      </c>
      <c r="G61">
        <f t="shared" ref="G61:K61" si="4">$H$31^G59/($D$34^(G59-$D$34)*FACT($D$34))</f>
        <v>0.81920000000000037</v>
      </c>
      <c r="H61">
        <f t="shared" si="4"/>
        <v>0.65536000000000039</v>
      </c>
      <c r="I61">
        <f>$H$31^I59/($D$34^(I59-$D$34)*FACT($D$34))</f>
        <v>0.52428800000000031</v>
      </c>
      <c r="J61">
        <f t="shared" si="4"/>
        <v>0.41943040000000031</v>
      </c>
      <c r="K61">
        <f t="shared" si="4"/>
        <v>0.33554432000000028</v>
      </c>
    </row>
    <row r="63" spans="2:16" x14ac:dyDescent="0.35">
      <c r="B63" t="s">
        <v>36</v>
      </c>
      <c r="C63" s="3" t="s">
        <v>37</v>
      </c>
      <c r="D63" s="4" t="s">
        <v>38</v>
      </c>
      <c r="E63" s="4" t="s">
        <v>39</v>
      </c>
      <c r="F63" s="5" t="s">
        <v>40</v>
      </c>
      <c r="G63" s="5" t="s">
        <v>41</v>
      </c>
      <c r="H63" s="5" t="s">
        <v>42</v>
      </c>
      <c r="I63" s="5" t="s">
        <v>43</v>
      </c>
      <c r="J63" s="5" t="s">
        <v>44</v>
      </c>
      <c r="K63" s="5" t="s">
        <v>45</v>
      </c>
    </row>
    <row r="64" spans="2:16" x14ac:dyDescent="0.35">
      <c r="C64" s="6">
        <f>SUM(C61:E61,F61:K61)^(-1)</f>
        <v>0.13058542049926164</v>
      </c>
      <c r="D64" s="6">
        <f>D61*$C$64</f>
        <v>0.20893667279881864</v>
      </c>
      <c r="E64" s="6">
        <f t="shared" ref="E64:K64" si="5">E61*$C$64</f>
        <v>0.16714933823905492</v>
      </c>
      <c r="F64" s="6">
        <f t="shared" si="5"/>
        <v>0.13371947059124395</v>
      </c>
      <c r="G64" s="6">
        <f t="shared" si="5"/>
        <v>0.10697557647299519</v>
      </c>
      <c r="H64" s="6">
        <f t="shared" si="5"/>
        <v>8.5580461178396156E-2</v>
      </c>
      <c r="I64" s="6">
        <f t="shared" si="5"/>
        <v>6.846436894271693E-2</v>
      </c>
      <c r="J64" s="6">
        <f t="shared" si="5"/>
        <v>5.4771495154173552E-2</v>
      </c>
      <c r="K64" s="6">
        <f t="shared" si="5"/>
        <v>4.3817196123338842E-2</v>
      </c>
    </row>
    <row r="66" spans="2:11" x14ac:dyDescent="0.35">
      <c r="B66" s="7">
        <f>SUM(C64:K64)</f>
        <v>0.99999999999999978</v>
      </c>
    </row>
    <row r="69" spans="2:11" x14ac:dyDescent="0.35">
      <c r="C69" s="1" t="s">
        <v>49</v>
      </c>
      <c r="D69" s="1"/>
      <c r="E69" s="1"/>
    </row>
    <row r="71" spans="2:11" x14ac:dyDescent="0.35">
      <c r="C71" t="s">
        <v>23</v>
      </c>
      <c r="D71" t="s">
        <v>30</v>
      </c>
      <c r="G71" t="s">
        <v>31</v>
      </c>
    </row>
    <row r="72" spans="2:11" x14ac:dyDescent="0.35">
      <c r="C72" s="3" t="s">
        <v>22</v>
      </c>
      <c r="D72" s="4" t="s">
        <v>24</v>
      </c>
      <c r="E72" s="4" t="s">
        <v>25</v>
      </c>
      <c r="F72" s="5" t="s">
        <v>26</v>
      </c>
      <c r="G72" s="5" t="s">
        <v>27</v>
      </c>
      <c r="H72" s="5" t="s">
        <v>28</v>
      </c>
      <c r="I72" s="5" t="s">
        <v>29</v>
      </c>
      <c r="J72" s="5" t="s">
        <v>32</v>
      </c>
      <c r="K72" s="5" t="s">
        <v>33</v>
      </c>
    </row>
    <row r="74" spans="2:11" x14ac:dyDescent="0.35">
      <c r="B74" t="s">
        <v>34</v>
      </c>
      <c r="C74">
        <v>0</v>
      </c>
      <c r="D74">
        <v>1</v>
      </c>
      <c r="E74">
        <v>2</v>
      </c>
      <c r="F74">
        <v>3</v>
      </c>
      <c r="G74">
        <v>4</v>
      </c>
      <c r="H74">
        <v>5</v>
      </c>
      <c r="I74">
        <v>6</v>
      </c>
      <c r="J74">
        <v>7</v>
      </c>
      <c r="K74">
        <v>8</v>
      </c>
    </row>
    <row r="76" spans="2:11" x14ac:dyDescent="0.35">
      <c r="B76" t="s">
        <v>35</v>
      </c>
      <c r="C76">
        <f>$D$31^C74/FACT(C74)</f>
        <v>1</v>
      </c>
      <c r="D76">
        <f>$L$31^D74/FACT(D74)</f>
        <v>3</v>
      </c>
      <c r="E76">
        <f>$L$31^E74/FACT(E74)</f>
        <v>4.5</v>
      </c>
      <c r="F76">
        <f>$L$31^F74/($D$34^(F74-$D$34)*FACT($D$34))</f>
        <v>6.75</v>
      </c>
      <c r="G76">
        <f t="shared" ref="G76:K76" si="6">$L$31^G74/($D$34^(G74-$D$34)*FACT($D$34))</f>
        <v>10.125</v>
      </c>
      <c r="H76">
        <f t="shared" si="6"/>
        <v>15.1875</v>
      </c>
      <c r="I76">
        <f t="shared" si="6"/>
        <v>22.78125</v>
      </c>
      <c r="J76">
        <f t="shared" si="6"/>
        <v>34.171875</v>
      </c>
      <c r="K76">
        <f t="shared" si="6"/>
        <v>51.2578125</v>
      </c>
    </row>
    <row r="78" spans="2:11" x14ac:dyDescent="0.35">
      <c r="B78" t="s">
        <v>36</v>
      </c>
      <c r="C78" s="3" t="s">
        <v>37</v>
      </c>
      <c r="D78" s="4" t="s">
        <v>38</v>
      </c>
      <c r="E78" s="4" t="s">
        <v>39</v>
      </c>
      <c r="F78" s="5" t="s">
        <v>40</v>
      </c>
      <c r="G78" s="5" t="s">
        <v>41</v>
      </c>
      <c r="H78" s="5" t="s">
        <v>42</v>
      </c>
      <c r="I78" s="5" t="s">
        <v>43</v>
      </c>
      <c r="J78" s="5" t="s">
        <v>44</v>
      </c>
      <c r="K78" s="5" t="s">
        <v>45</v>
      </c>
    </row>
    <row r="79" spans="2:11" x14ac:dyDescent="0.35">
      <c r="C79" s="6">
        <f>SUM(C76:E76,F76:K76)^(-1)</f>
        <v>6.7216299952738536E-3</v>
      </c>
      <c r="D79" s="6">
        <f>D76*$C$79</f>
        <v>2.0164889985821562E-2</v>
      </c>
      <c r="E79" s="6">
        <f t="shared" ref="E79:K79" si="7">E76*$C$79</f>
        <v>3.0247334978732342E-2</v>
      </c>
      <c r="F79" s="6">
        <f t="shared" si="7"/>
        <v>4.5371002468098512E-2</v>
      </c>
      <c r="G79" s="6">
        <f t="shared" si="7"/>
        <v>6.8056503702147761E-2</v>
      </c>
      <c r="H79" s="6">
        <f t="shared" si="7"/>
        <v>0.10208475555322165</v>
      </c>
      <c r="I79" s="6">
        <f t="shared" si="7"/>
        <v>0.15312713332983247</v>
      </c>
      <c r="J79" s="6">
        <f t="shared" si="7"/>
        <v>0.22969069999474873</v>
      </c>
      <c r="K79" s="6">
        <f t="shared" si="7"/>
        <v>0.34453604999212306</v>
      </c>
    </row>
    <row r="80" spans="2:11" x14ac:dyDescent="0.35">
      <c r="B80" s="7">
        <f>SUM(C79:K79)</f>
        <v>1</v>
      </c>
    </row>
    <row r="83" spans="2:11" x14ac:dyDescent="0.35">
      <c r="B83" s="8" t="s">
        <v>50</v>
      </c>
      <c r="C83" s="8"/>
      <c r="D83" s="8"/>
    </row>
    <row r="85" spans="2:11" x14ac:dyDescent="0.35">
      <c r="B85" t="s">
        <v>1</v>
      </c>
      <c r="F85" t="s">
        <v>8</v>
      </c>
      <c r="J85" t="s">
        <v>9</v>
      </c>
    </row>
    <row r="87" spans="2:11" x14ac:dyDescent="0.35">
      <c r="B87" t="s">
        <v>51</v>
      </c>
      <c r="F87" t="s">
        <v>51</v>
      </c>
      <c r="J87" t="s">
        <v>51</v>
      </c>
    </row>
    <row r="88" spans="2:11" x14ac:dyDescent="0.35">
      <c r="B88" t="s">
        <v>52</v>
      </c>
      <c r="C88" s="7">
        <f>K49</f>
        <v>2.9608991412698304E-5</v>
      </c>
      <c r="F88" t="s">
        <v>52</v>
      </c>
      <c r="G88" s="7">
        <f>K64</f>
        <v>4.3817196123338842E-2</v>
      </c>
      <c r="J88" t="s">
        <v>52</v>
      </c>
      <c r="K88" s="7">
        <f>K79</f>
        <v>0.34453604999212306</v>
      </c>
    </row>
    <row r="90" spans="2:11" x14ac:dyDescent="0.35">
      <c r="B90" t="s">
        <v>53</v>
      </c>
      <c r="F90" t="s">
        <v>53</v>
      </c>
      <c r="J90" t="s">
        <v>53</v>
      </c>
    </row>
    <row r="91" spans="2:11" x14ac:dyDescent="0.35">
      <c r="B91" t="s">
        <v>54</v>
      </c>
      <c r="C91" s="7">
        <f>SUM(F49:J49)</f>
        <v>2.9901466947990733E-2</v>
      </c>
      <c r="F91" t="s">
        <v>54</v>
      </c>
      <c r="G91" s="7">
        <f>SUM(F64:J64)</f>
        <v>0.44951137233952576</v>
      </c>
      <c r="J91" t="s">
        <v>54</v>
      </c>
      <c r="K91" s="7">
        <f>SUM(F79:J79)</f>
        <v>0.59833009504804913</v>
      </c>
    </row>
    <row r="92" spans="2:11" x14ac:dyDescent="0.35">
      <c r="C92" t="s">
        <v>55</v>
      </c>
    </row>
    <row r="93" spans="2:11" x14ac:dyDescent="0.35">
      <c r="B93" t="s">
        <v>56</v>
      </c>
      <c r="F93" t="s">
        <v>56</v>
      </c>
      <c r="J93" t="s">
        <v>56</v>
      </c>
    </row>
    <row r="94" spans="2:11" x14ac:dyDescent="0.35">
      <c r="B94" t="s">
        <v>57</v>
      </c>
      <c r="C94" s="9">
        <f>(D31^($D$34+1))*(1-(D31/$D$34)^$D$37*($D$37+1-$D$37*D31/$D$34))*C49/($D$34*FACT($D$34)*(1-D31/$D$34)^2)</f>
        <v>4.0750502117922409E-2</v>
      </c>
      <c r="F94" t="s">
        <v>57</v>
      </c>
      <c r="G94" s="9">
        <f>(H31^($D$34+1))*(1-(H31/$D$34)^$D$37*($D$37+1-$D$37*H31/$D$34))*C64/($D$34*FACT($D$34)*(1-H31/$D$34)^2)</f>
        <v>1.415030135354191</v>
      </c>
      <c r="J94" t="s">
        <v>57</v>
      </c>
      <c r="K94" s="9">
        <f>(L31^($D$34+1))*(1-(L31/$D$34)^$D$37*($D$37+1-$D$37*L31/$D$34))*C79/($D$34*FACT($D$34)*(1-L31/$D$34)^2)</f>
        <v>4.3159166097778705</v>
      </c>
    </row>
    <row r="96" spans="2:11" x14ac:dyDescent="0.35">
      <c r="B96" t="s">
        <v>58</v>
      </c>
      <c r="F96" t="s">
        <v>58</v>
      </c>
      <c r="J96" t="s">
        <v>58</v>
      </c>
    </row>
    <row r="97" spans="2:12" x14ac:dyDescent="0.35">
      <c r="B97" t="s">
        <v>59</v>
      </c>
      <c r="C97" s="10">
        <f>C94/(D13*(1-C88))</f>
        <v>0.15281890775593648</v>
      </c>
      <c r="D97" t="s">
        <v>5</v>
      </c>
      <c r="F97" t="s">
        <v>59</v>
      </c>
      <c r="G97" s="10">
        <f>G94/(H13*(1-G88))</f>
        <v>3.6996851690315404</v>
      </c>
      <c r="H97" t="s">
        <v>5</v>
      </c>
      <c r="J97" t="s">
        <v>59</v>
      </c>
      <c r="K97" s="10">
        <f>K94/(L13*(1-K88))</f>
        <v>13.169043422528439</v>
      </c>
      <c r="L97" t="s">
        <v>5</v>
      </c>
    </row>
    <row r="100" spans="2:12" x14ac:dyDescent="0.35">
      <c r="B100" s="8" t="s">
        <v>60</v>
      </c>
      <c r="C100" s="8"/>
      <c r="D100" s="8"/>
    </row>
    <row r="102" spans="2:12" x14ac:dyDescent="0.35">
      <c r="B102" t="s">
        <v>1</v>
      </c>
      <c r="F102" t="s">
        <v>8</v>
      </c>
      <c r="J102" t="s">
        <v>9</v>
      </c>
    </row>
    <row r="104" spans="2:12" x14ac:dyDescent="0.35">
      <c r="B104" t="s">
        <v>61</v>
      </c>
      <c r="F104" t="s">
        <v>61</v>
      </c>
      <c r="J104" t="s">
        <v>61</v>
      </c>
    </row>
    <row r="105" spans="2:12" x14ac:dyDescent="0.35">
      <c r="B105" t="s">
        <v>62</v>
      </c>
      <c r="C105" s="10">
        <f>D13*(1-C88)</f>
        <v>0.26665877093562329</v>
      </c>
      <c r="D105" t="s">
        <v>7</v>
      </c>
      <c r="F105" t="s">
        <v>62</v>
      </c>
      <c r="G105" s="10">
        <f>H13*(1-G88)</f>
        <v>0.38247312155066449</v>
      </c>
      <c r="H105" t="s">
        <v>7</v>
      </c>
      <c r="J105" t="s">
        <v>62</v>
      </c>
      <c r="K105" s="10">
        <f>L13*(1-K88)</f>
        <v>0.32773197500393847</v>
      </c>
      <c r="L105" t="s">
        <v>7</v>
      </c>
    </row>
    <row r="107" spans="2:12" x14ac:dyDescent="0.35">
      <c r="B107" t="s">
        <v>63</v>
      </c>
      <c r="F107" t="s">
        <v>63</v>
      </c>
      <c r="J107" t="s">
        <v>63</v>
      </c>
    </row>
    <row r="108" spans="2:12" x14ac:dyDescent="0.35">
      <c r="B108" t="s">
        <v>64</v>
      </c>
      <c r="C108" s="7">
        <f>1-C88</f>
        <v>0.99997039100858731</v>
      </c>
      <c r="F108" t="s">
        <v>64</v>
      </c>
      <c r="G108" s="7">
        <f>1-G88</f>
        <v>0.9561828038766611</v>
      </c>
      <c r="J108" t="s">
        <v>64</v>
      </c>
      <c r="K108" s="7">
        <f>1-K88</f>
        <v>0.65546395000787694</v>
      </c>
    </row>
    <row r="110" spans="2:12" x14ac:dyDescent="0.35">
      <c r="B110" t="s">
        <v>69</v>
      </c>
      <c r="F110" t="s">
        <v>65</v>
      </c>
      <c r="J110" t="s">
        <v>65</v>
      </c>
    </row>
    <row r="111" spans="2:12" x14ac:dyDescent="0.35">
      <c r="B111" t="s">
        <v>66</v>
      </c>
      <c r="C111" s="10">
        <f>C105/D23</f>
        <v>0.53331754187124658</v>
      </c>
      <c r="F111" t="s">
        <v>66</v>
      </c>
      <c r="G111" s="10">
        <f>G105/H23</f>
        <v>1.5298924862026579</v>
      </c>
      <c r="J111" t="s">
        <v>66</v>
      </c>
      <c r="K111" s="10">
        <f>K105/L23</f>
        <v>1.9663918500236308</v>
      </c>
    </row>
    <row r="113" spans="2:11" x14ac:dyDescent="0.35">
      <c r="B113" t="s">
        <v>67</v>
      </c>
      <c r="F113" t="s">
        <v>67</v>
      </c>
      <c r="J113" t="s">
        <v>67</v>
      </c>
    </row>
    <row r="114" spans="2:11" x14ac:dyDescent="0.35">
      <c r="B114" t="s">
        <v>68</v>
      </c>
      <c r="C114" s="6">
        <f>1-C111/$D$34</f>
        <v>0.73334122906437671</v>
      </c>
      <c r="F114" t="s">
        <v>68</v>
      </c>
      <c r="G114" s="6">
        <f>1-G111/$D$34</f>
        <v>0.23505375689867103</v>
      </c>
      <c r="J114" t="s">
        <v>68</v>
      </c>
      <c r="K114" s="6">
        <f>1-K111/$D$34</f>
        <v>1.6804074988184592E-2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2022-06-09T14:46:39Z</dcterms:modified>
</cp:coreProperties>
</file>