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/Downloads/"/>
    </mc:Choice>
  </mc:AlternateContent>
  <xr:revisionPtr revIDLastSave="0" documentId="13_ncr:1_{EC9B1883-583C-5C40-BB2A-E031A5B2AFE3}" xr6:coauthVersionLast="47" xr6:coauthVersionMax="47" xr10:uidLastSave="{00000000-0000-0000-0000-000000000000}"/>
  <bookViews>
    <workbookView xWindow="-120" yWindow="500" windowWidth="19420" windowHeight="11020" firstSheet="1" activeTab="15" xr2:uid="{4D6E048C-659E-4E31-947E-F2C7F611BD21}"/>
  </bookViews>
  <sheets>
    <sheet name="1" sheetId="12" r:id="rId1"/>
    <sheet name="2" sheetId="13" r:id="rId2"/>
    <sheet name="3-4" sheetId="1" r:id="rId3"/>
    <sheet name="5" sheetId="3" r:id="rId4"/>
    <sheet name="6" sheetId="4" r:id="rId5"/>
    <sheet name="7" sheetId="7" r:id="rId6"/>
    <sheet name="8" sheetId="8" r:id="rId7"/>
    <sheet name="9-" sheetId="9" r:id="rId8"/>
    <sheet name="б7" sheetId="15" r:id="rId9"/>
    <sheet name="Лист3" sheetId="16" r:id="rId10"/>
    <sheet name="Лист4" sheetId="17" r:id="rId11"/>
    <sheet name="Лист5" sheetId="18" r:id="rId12"/>
    <sheet name="Лист6" sheetId="19" r:id="rId13"/>
    <sheet name="Лист7" sheetId="20" r:id="rId14"/>
    <sheet name="Лист8" sheetId="21" r:id="rId15"/>
    <sheet name="Лист1" sheetId="23" r:id="rId16"/>
    <sheet name="Лист9" sheetId="22" r:id="rId17"/>
  </sheets>
  <externalReferences>
    <externalReference r:id="rId18"/>
    <externalReference r:id="rId19"/>
  </externalReferences>
  <definedNames>
    <definedName name="solver_adj" localSheetId="0" hidden="1">'1'!$L$10:$L$12</definedName>
    <definedName name="solver_adj" localSheetId="1" hidden="1">'2'!$P$8:$T$10</definedName>
    <definedName name="solver_adj" localSheetId="2" hidden="1">'3-4'!$D$75:$D$81</definedName>
    <definedName name="solver_adj" localSheetId="3" hidden="1">'5'!$L$48:$O$48</definedName>
    <definedName name="solver_adj" localSheetId="4" hidden="1">'6'!$I$38:$I$40,'6'!$P$44:$S$44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eng" localSheetId="0" hidden="1">2</definedName>
    <definedName name="solver_eng" localSheetId="1" hidden="1">2</definedName>
    <definedName name="solver_eng" localSheetId="2" hidden="1">3</definedName>
    <definedName name="solver_eng" localSheetId="3" hidden="1">2</definedName>
    <definedName name="solver_eng" localSheetId="4" hidden="1">1</definedName>
    <definedName name="solver_eng" localSheetId="15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lhs1" localSheetId="0" hidden="1">'1'!$E$17:$H$17</definedName>
    <definedName name="solver_lhs1" localSheetId="1" hidden="1">'2'!$D$17:$D$19</definedName>
    <definedName name="solver_lhs1" localSheetId="2" hidden="1">'3-4'!$D$75:$D$81</definedName>
    <definedName name="solver_lhs1" localSheetId="3" hidden="1">'5'!$L$53:$L$55</definedName>
    <definedName name="solver_lhs1" localSheetId="4" hidden="1">'6'!$W$43:$W$45</definedName>
    <definedName name="solver_lhs2" localSheetId="0" hidden="1">'1'!$L$10:$L$12</definedName>
    <definedName name="solver_lhs2" localSheetId="1" hidden="1">'2'!$H$17:$L$17</definedName>
    <definedName name="solver_lhs2" localSheetId="2" hidden="1">'3-4'!$D$75:$D$81</definedName>
    <definedName name="solver_lhs2" localSheetId="4" hidden="1">'6'!$W$48:$W$51</definedName>
    <definedName name="solver_lhs3" localSheetId="2" hidden="1">'3-4'!$F$76:$F$82</definedName>
    <definedName name="solver_lhs3" localSheetId="4" hidden="1">'6'!$W$54:$W$55</definedName>
    <definedName name="solver_lhs4" localSheetId="2" hidden="1">'3-4'!$F$76:$F$82</definedName>
    <definedName name="solver_lhs5" localSheetId="2" hidden="1">'3-4'!$C$38:$G$38</definedName>
    <definedName name="solver_lhs6" localSheetId="2" hidden="1">'3-4'!$H$38</definedName>
    <definedName name="solver_lhs7" localSheetId="2" hidden="1">'3-4'!$H$40</definedName>
    <definedName name="solver_lin" localSheetId="15" hidden="1">2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ni" localSheetId="0" hidden="1">30</definedName>
    <definedName name="solver_mni" localSheetId="1" hidden="1">30</definedName>
    <definedName name="solver_mni" localSheetId="2" hidden="1">1</definedName>
    <definedName name="solver_mni" localSheetId="3" hidden="1">30</definedName>
    <definedName name="solver_mni" localSheetId="4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15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um" localSheetId="0" hidden="1">2</definedName>
    <definedName name="solver_num" localSheetId="1" hidden="1">2</definedName>
    <definedName name="solver_num" localSheetId="2" hidden="1">3</definedName>
    <definedName name="solver_num" localSheetId="3" hidden="1">1</definedName>
    <definedName name="solver_num" localSheetId="4" hidden="1">3</definedName>
    <definedName name="solver_num" localSheetId="15" hidden="1">0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opt" localSheetId="0" hidden="1">'1'!$N$10</definedName>
    <definedName name="solver_opt" localSheetId="1" hidden="1">'2'!$O$18</definedName>
    <definedName name="solver_opt" localSheetId="2" hidden="1">'3-4'!$X$91</definedName>
    <definedName name="solver_opt" localSheetId="3" hidden="1">'5'!$R$48</definedName>
    <definedName name="solver_opt" localSheetId="4" hidden="1">'6'!$E$44</definedName>
    <definedName name="solver_opt" localSheetId="15" hidden="1">Лист1!$B$20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el1" localSheetId="0" hidden="1">1</definedName>
    <definedName name="solver_rel1" localSheetId="1" hidden="1">2</definedName>
    <definedName name="solver_rel1" localSheetId="2" hidden="1">6</definedName>
    <definedName name="solver_rel1" localSheetId="3" hidden="1">1</definedName>
    <definedName name="solver_rel1" localSheetId="4" hidden="1">1</definedName>
    <definedName name="solver_rel2" localSheetId="0" hidden="1">4</definedName>
    <definedName name="solver_rel2" localSheetId="1" hidden="1">2</definedName>
    <definedName name="solver_rel2" localSheetId="2" hidden="1">4</definedName>
    <definedName name="solver_rel2" localSheetId="4" hidden="1">1</definedName>
    <definedName name="solver_rel3" localSheetId="2" hidden="1">3</definedName>
    <definedName name="solver_rel3" localSheetId="4" hidden="1">2</definedName>
    <definedName name="solver_rel4" localSheetId="2" hidden="1">3</definedName>
    <definedName name="solver_rel5" localSheetId="2" hidden="1">2</definedName>
    <definedName name="solver_rel6" localSheetId="2" hidden="1">2</definedName>
    <definedName name="solver_rel7" localSheetId="2" hidden="1">2</definedName>
    <definedName name="solver_rhs1" localSheetId="0" hidden="1">'1'!$E$15:$H$15</definedName>
    <definedName name="solver_rhs1" localSheetId="1" hidden="1">'2'!$F$17:$F$19</definedName>
    <definedName name="solver_rhs1" localSheetId="2" hidden="1">"Все разные"</definedName>
    <definedName name="solver_rhs1" localSheetId="3" hidden="1">'5'!$N$53:$N$55</definedName>
    <definedName name="solver_rhs1" localSheetId="4" hidden="1">'6'!$Y$43:$Y$45</definedName>
    <definedName name="solver_rhs2" localSheetId="0" hidden="1">целое</definedName>
    <definedName name="solver_rhs2" localSheetId="1" hidden="1">'2'!$H$19:$L$19</definedName>
    <definedName name="solver_rhs2" localSheetId="2" hidden="1">"целое"</definedName>
    <definedName name="solver_rhs2" localSheetId="4" hidden="1">'6'!$Y$48:$Y$51</definedName>
    <definedName name="solver_rhs3" localSheetId="2" hidden="1">1</definedName>
    <definedName name="solver_rhs3" localSheetId="4" hidden="1">'6'!$Y$54:$Y$55</definedName>
    <definedName name="solver_rhs4" localSheetId="2" hidden="1">1</definedName>
    <definedName name="solver_rhs5" localSheetId="2" hidden="1">'3-4'!$C$40:$G$40</definedName>
    <definedName name="solver_rhs6" localSheetId="2" hidden="1">0</definedName>
    <definedName name="solver_rhs7" localSheetId="2" hidden="1">1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yp" localSheetId="0" hidden="1">1</definedName>
    <definedName name="solver_typ" localSheetId="1" hidden="1">2</definedName>
    <definedName name="solver_typ" localSheetId="2" hidden="1">2</definedName>
    <definedName name="solver_typ" localSheetId="3" hidden="1">1</definedName>
    <definedName name="solver_typ" localSheetId="4" hidden="1">1</definedName>
    <definedName name="solver_typ" localSheetId="15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15" hidden="1">0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15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" i="21" l="1"/>
  <c r="H21" i="21" s="1"/>
  <c r="H30" i="21" s="1"/>
  <c r="G14" i="21"/>
  <c r="G21" i="21" s="1"/>
  <c r="G30" i="21" s="1"/>
  <c r="F14" i="21"/>
  <c r="F21" i="21" s="1"/>
  <c r="F30" i="21" s="1"/>
  <c r="E14" i="21"/>
  <c r="E21" i="21" s="1"/>
  <c r="G13" i="21"/>
  <c r="G20" i="21" s="1"/>
  <c r="G29" i="21" s="1"/>
  <c r="F13" i="21"/>
  <c r="F20" i="21" s="1"/>
  <c r="F29" i="21" s="1"/>
  <c r="E13" i="21"/>
  <c r="E20" i="21" s="1"/>
  <c r="F12" i="21"/>
  <c r="F19" i="21" s="1"/>
  <c r="F28" i="21" s="1"/>
  <c r="E12" i="21"/>
  <c r="E19" i="21" s="1"/>
  <c r="E11" i="21"/>
  <c r="F11" i="21" s="1"/>
  <c r="C5" i="21"/>
  <c r="H325" i="20"/>
  <c r="I325" i="20" s="1"/>
  <c r="I324" i="20"/>
  <c r="H324" i="20"/>
  <c r="H321" i="20"/>
  <c r="I321" i="20" s="1"/>
  <c r="H320" i="20"/>
  <c r="I320" i="20" s="1"/>
  <c r="H317" i="20"/>
  <c r="H316" i="20"/>
  <c r="I316" i="20" s="1"/>
  <c r="H313" i="20"/>
  <c r="H312" i="20"/>
  <c r="I312" i="20" s="1"/>
  <c r="H309" i="20"/>
  <c r="I309" i="20" s="1"/>
  <c r="H308" i="20"/>
  <c r="H305" i="20"/>
  <c r="H304" i="20"/>
  <c r="I304" i="20" s="1"/>
  <c r="H301" i="20"/>
  <c r="H300" i="20"/>
  <c r="I300" i="20" s="1"/>
  <c r="H297" i="20"/>
  <c r="I297" i="20" s="1"/>
  <c r="H296" i="20"/>
  <c r="H293" i="20"/>
  <c r="H292" i="20"/>
  <c r="I292" i="20" s="1"/>
  <c r="H290" i="20"/>
  <c r="H289" i="20"/>
  <c r="I289" i="20" s="1"/>
  <c r="H286" i="20"/>
  <c r="I286" i="20" s="1"/>
  <c r="H285" i="20"/>
  <c r="H282" i="20"/>
  <c r="H281" i="20"/>
  <c r="I281" i="20" s="1"/>
  <c r="H278" i="20"/>
  <c r="H277" i="20"/>
  <c r="I277" i="20" s="1"/>
  <c r="H274" i="20"/>
  <c r="I274" i="20" s="1"/>
  <c r="H273" i="20"/>
  <c r="H270" i="20"/>
  <c r="H269" i="20"/>
  <c r="I269" i="20" s="1"/>
  <c r="H266" i="20"/>
  <c r="H265" i="20"/>
  <c r="I265" i="20" s="1"/>
  <c r="H262" i="20"/>
  <c r="I262" i="20" s="1"/>
  <c r="I261" i="20"/>
  <c r="H261" i="20"/>
  <c r="H258" i="20"/>
  <c r="H257" i="20"/>
  <c r="I257" i="20" s="1"/>
  <c r="H255" i="20"/>
  <c r="H254" i="20"/>
  <c r="I254" i="20" s="1"/>
  <c r="H251" i="20"/>
  <c r="H250" i="20"/>
  <c r="I250" i="20" s="1"/>
  <c r="H247" i="20"/>
  <c r="I247" i="20" s="1"/>
  <c r="H246" i="20"/>
  <c r="I246" i="20" s="1"/>
  <c r="H243" i="20"/>
  <c r="H242" i="20"/>
  <c r="I242" i="20" s="1"/>
  <c r="H239" i="20"/>
  <c r="H238" i="20"/>
  <c r="I238" i="20" s="1"/>
  <c r="H235" i="20"/>
  <c r="I235" i="20" s="1"/>
  <c r="H234" i="20"/>
  <c r="H231" i="20"/>
  <c r="H230" i="20"/>
  <c r="I230" i="20" s="1"/>
  <c r="H227" i="20"/>
  <c r="H226" i="20"/>
  <c r="I226" i="20" s="1"/>
  <c r="H223" i="20"/>
  <c r="I223" i="20" s="1"/>
  <c r="H222" i="20"/>
  <c r="H220" i="20"/>
  <c r="H219" i="20"/>
  <c r="I219" i="20" s="1"/>
  <c r="H216" i="20"/>
  <c r="H215" i="20"/>
  <c r="I215" i="20" s="1"/>
  <c r="S213" i="20"/>
  <c r="T213" i="20" s="1"/>
  <c r="S212" i="20"/>
  <c r="H212" i="20"/>
  <c r="H211" i="20"/>
  <c r="I211" i="20" s="1"/>
  <c r="H208" i="20"/>
  <c r="H207" i="20"/>
  <c r="I207" i="20" s="1"/>
  <c r="H204" i="20"/>
  <c r="I204" i="20" s="1"/>
  <c r="I203" i="20"/>
  <c r="H203" i="20"/>
  <c r="H200" i="20"/>
  <c r="H199" i="20"/>
  <c r="I199" i="20" s="1"/>
  <c r="H196" i="20"/>
  <c r="H195" i="20"/>
  <c r="I195" i="20" s="1"/>
  <c r="H192" i="20"/>
  <c r="H191" i="20"/>
  <c r="I191" i="20" s="1"/>
  <c r="H188" i="20"/>
  <c r="I188" i="20" s="1"/>
  <c r="H187" i="20"/>
  <c r="I187" i="20" s="1"/>
  <c r="H185" i="20"/>
  <c r="H184" i="20"/>
  <c r="I184" i="20" s="1"/>
  <c r="H181" i="20"/>
  <c r="H180" i="20"/>
  <c r="I180" i="20" s="1"/>
  <c r="H177" i="20"/>
  <c r="I177" i="20" s="1"/>
  <c r="H176" i="20"/>
  <c r="H173" i="20"/>
  <c r="H172" i="20"/>
  <c r="I172" i="20" s="1"/>
  <c r="H169" i="20"/>
  <c r="H168" i="20"/>
  <c r="I168" i="20" s="1"/>
  <c r="H165" i="20"/>
  <c r="I165" i="20" s="1"/>
  <c r="H164" i="20"/>
  <c r="H161" i="20"/>
  <c r="H160" i="20"/>
  <c r="I160" i="20" s="1"/>
  <c r="H157" i="20"/>
  <c r="H156" i="20"/>
  <c r="I156" i="20" s="1"/>
  <c r="H153" i="20"/>
  <c r="I153" i="20" s="1"/>
  <c r="H152" i="20"/>
  <c r="S151" i="20"/>
  <c r="S150" i="20"/>
  <c r="T150" i="20" s="1"/>
  <c r="H150" i="20"/>
  <c r="H149" i="20"/>
  <c r="I149" i="20" s="1"/>
  <c r="H146" i="20"/>
  <c r="I146" i="20" s="1"/>
  <c r="I145" i="20"/>
  <c r="H145" i="20"/>
  <c r="H142" i="20"/>
  <c r="I142" i="20" s="1"/>
  <c r="H141" i="20"/>
  <c r="I141" i="20" s="1"/>
  <c r="H138" i="20"/>
  <c r="H137" i="20"/>
  <c r="I137" i="20" s="1"/>
  <c r="H134" i="20"/>
  <c r="H133" i="20"/>
  <c r="I133" i="20" s="1"/>
  <c r="H130" i="20"/>
  <c r="I130" i="20" s="1"/>
  <c r="H129" i="20"/>
  <c r="H126" i="20"/>
  <c r="H125" i="20"/>
  <c r="I125" i="20" s="1"/>
  <c r="H122" i="20"/>
  <c r="H121" i="20"/>
  <c r="I121" i="20" s="1"/>
  <c r="H118" i="20"/>
  <c r="I118" i="20" s="1"/>
  <c r="H117" i="20"/>
  <c r="S116" i="20"/>
  <c r="S115" i="20"/>
  <c r="T115" i="20" s="1"/>
  <c r="H115" i="20"/>
  <c r="H114" i="20"/>
  <c r="I114" i="20" s="1"/>
  <c r="H111" i="20"/>
  <c r="I111" i="20" s="1"/>
  <c r="H110" i="20"/>
  <c r="S108" i="20"/>
  <c r="S107" i="20"/>
  <c r="T107" i="20" s="1"/>
  <c r="H107" i="20"/>
  <c r="H106" i="20"/>
  <c r="I106" i="20" s="1"/>
  <c r="H103" i="20"/>
  <c r="I103" i="20" s="1"/>
  <c r="H102" i="20"/>
  <c r="H99" i="20"/>
  <c r="H98" i="20"/>
  <c r="I98" i="20" s="1"/>
  <c r="H95" i="20"/>
  <c r="H94" i="20"/>
  <c r="I94" i="20" s="1"/>
  <c r="H91" i="20"/>
  <c r="I91" i="20" s="1"/>
  <c r="I90" i="20"/>
  <c r="H90" i="20"/>
  <c r="H87" i="20"/>
  <c r="I87" i="20" s="1"/>
  <c r="H86" i="20"/>
  <c r="I86" i="20" s="1"/>
  <c r="H83" i="20"/>
  <c r="H82" i="20"/>
  <c r="I82" i="20" s="1"/>
  <c r="S81" i="20"/>
  <c r="S80" i="20"/>
  <c r="T80" i="20" s="1"/>
  <c r="H80" i="20"/>
  <c r="I80" i="20" s="1"/>
  <c r="H79" i="20"/>
  <c r="H76" i="20"/>
  <c r="H75" i="20"/>
  <c r="I75" i="20" s="1"/>
  <c r="S73" i="20"/>
  <c r="S72" i="20"/>
  <c r="T72" i="20" s="1"/>
  <c r="H72" i="20"/>
  <c r="I72" i="20" s="1"/>
  <c r="H71" i="20"/>
  <c r="H68" i="20"/>
  <c r="H67" i="20"/>
  <c r="I67" i="20" s="1"/>
  <c r="H64" i="20"/>
  <c r="H63" i="20"/>
  <c r="I63" i="20" s="1"/>
  <c r="H60" i="20"/>
  <c r="I60" i="20" s="1"/>
  <c r="H59" i="20"/>
  <c r="H56" i="20"/>
  <c r="I56" i="20" s="1"/>
  <c r="H55" i="20"/>
  <c r="I55" i="20" s="1"/>
  <c r="H52" i="20"/>
  <c r="H51" i="20"/>
  <c r="I51" i="20" s="1"/>
  <c r="H48" i="20"/>
  <c r="I48" i="20" s="1"/>
  <c r="H47" i="20"/>
  <c r="S46" i="20"/>
  <c r="T46" i="20" s="1"/>
  <c r="T45" i="20"/>
  <c r="S45" i="20"/>
  <c r="H45" i="20"/>
  <c r="H44" i="20"/>
  <c r="I44" i="20" s="1"/>
  <c r="H41" i="20"/>
  <c r="I41" i="20" s="1"/>
  <c r="I40" i="20"/>
  <c r="H40" i="20"/>
  <c r="S38" i="20"/>
  <c r="T38" i="20" s="1"/>
  <c r="S37" i="20"/>
  <c r="T37" i="20" s="1"/>
  <c r="H37" i="20"/>
  <c r="H36" i="20"/>
  <c r="I36" i="20" s="1"/>
  <c r="AE34" i="20"/>
  <c r="AD34" i="20"/>
  <c r="AC34" i="20"/>
  <c r="AB34" i="20"/>
  <c r="AA34" i="20"/>
  <c r="Z34" i="20"/>
  <c r="Y34" i="20"/>
  <c r="X34" i="20"/>
  <c r="W34" i="20"/>
  <c r="AR33" i="20"/>
  <c r="AF33" i="20"/>
  <c r="H33" i="20"/>
  <c r="I33" i="20" s="1"/>
  <c r="AR32" i="20"/>
  <c r="AF32" i="20"/>
  <c r="H32" i="20"/>
  <c r="I32" i="20" s="1"/>
  <c r="AR31" i="20"/>
  <c r="AF31" i="20"/>
  <c r="AR30" i="20"/>
  <c r="AF30" i="20"/>
  <c r="AR29" i="20"/>
  <c r="AF29" i="20"/>
  <c r="H29" i="20"/>
  <c r="I29" i="20" s="1"/>
  <c r="AR28" i="20"/>
  <c r="AF28" i="20"/>
  <c r="I28" i="20"/>
  <c r="H28" i="20"/>
  <c r="AR27" i="20"/>
  <c r="AF27" i="20"/>
  <c r="AR26" i="20"/>
  <c r="AF26" i="20"/>
  <c r="AR25" i="20"/>
  <c r="AF25" i="20"/>
  <c r="I25" i="20"/>
  <c r="H25" i="20"/>
  <c r="H24" i="20"/>
  <c r="I24" i="20" s="1"/>
  <c r="AQ21" i="20"/>
  <c r="AP21" i="20"/>
  <c r="AO21" i="20"/>
  <c r="AN21" i="20"/>
  <c r="AM21" i="20"/>
  <c r="AL21" i="20"/>
  <c r="AK21" i="20"/>
  <c r="AJ21" i="20"/>
  <c r="AI21" i="20"/>
  <c r="AE21" i="20"/>
  <c r="AD21" i="20"/>
  <c r="AC21" i="20"/>
  <c r="AB21" i="20"/>
  <c r="AA21" i="20"/>
  <c r="Z21" i="20"/>
  <c r="Y21" i="20"/>
  <c r="X21" i="20"/>
  <c r="W21" i="20"/>
  <c r="H21" i="20"/>
  <c r="BC20" i="20"/>
  <c r="AF20" i="20"/>
  <c r="H20" i="20"/>
  <c r="I20" i="20" s="1"/>
  <c r="BC19" i="20"/>
  <c r="AF19" i="20"/>
  <c r="BC18" i="20"/>
  <c r="AF18" i="20"/>
  <c r="BC17" i="20"/>
  <c r="AF17" i="20"/>
  <c r="H17" i="20"/>
  <c r="I17" i="20" s="1"/>
  <c r="BC16" i="20"/>
  <c r="AF16" i="20"/>
  <c r="H16" i="20"/>
  <c r="BC15" i="20"/>
  <c r="AF15" i="20"/>
  <c r="BC14" i="20"/>
  <c r="AF14" i="20"/>
  <c r="BC13" i="20"/>
  <c r="AF13" i="20"/>
  <c r="H13" i="20"/>
  <c r="BC12" i="20"/>
  <c r="AF12" i="20"/>
  <c r="H12" i="20"/>
  <c r="I12" i="20" s="1"/>
  <c r="C17" i="19"/>
  <c r="C10" i="19"/>
  <c r="C21" i="19" s="1"/>
  <c r="F36" i="18"/>
  <c r="F38" i="18" s="1"/>
  <c r="C36" i="18"/>
  <c r="C38" i="18" s="1"/>
  <c r="H34" i="18"/>
  <c r="H33" i="18"/>
  <c r="H32" i="18"/>
  <c r="H31" i="18"/>
  <c r="E36" i="18" s="1"/>
  <c r="E38" i="18" s="1"/>
  <c r="E27" i="18"/>
  <c r="E26" i="18"/>
  <c r="E25" i="18"/>
  <c r="E24" i="18"/>
  <c r="I14" i="18"/>
  <c r="H14" i="18"/>
  <c r="I13" i="18"/>
  <c r="H13" i="18"/>
  <c r="J13" i="18" s="1"/>
  <c r="I12" i="18"/>
  <c r="H12" i="18"/>
  <c r="K12" i="18" s="1"/>
  <c r="K11" i="18"/>
  <c r="I11" i="18"/>
  <c r="H11" i="18"/>
  <c r="D9" i="17"/>
  <c r="D5" i="17"/>
  <c r="H41" i="16"/>
  <c r="H42" i="16" s="1"/>
  <c r="G41" i="16"/>
  <c r="G42" i="16" s="1"/>
  <c r="O40" i="16" s="1"/>
  <c r="F41" i="16"/>
  <c r="E41" i="16"/>
  <c r="D41" i="16"/>
  <c r="G40" i="16"/>
  <c r="F40" i="16"/>
  <c r="E40" i="16"/>
  <c r="D40" i="16"/>
  <c r="F39" i="16"/>
  <c r="E39" i="16"/>
  <c r="D39" i="16"/>
  <c r="E38" i="16"/>
  <c r="D38" i="16"/>
  <c r="D37" i="16"/>
  <c r="G31" i="16"/>
  <c r="F31" i="16"/>
  <c r="E31" i="16"/>
  <c r="H31" i="16" s="1"/>
  <c r="D31" i="16"/>
  <c r="C31" i="16"/>
  <c r="F30" i="16"/>
  <c r="E30" i="16"/>
  <c r="D30" i="16"/>
  <c r="C30" i="16"/>
  <c r="I30" i="16" s="1"/>
  <c r="E29" i="16"/>
  <c r="D29" i="16"/>
  <c r="C29" i="16"/>
  <c r="D28" i="16"/>
  <c r="I28" i="16" s="1"/>
  <c r="C28" i="16"/>
  <c r="I27" i="16"/>
  <c r="R27" i="16" s="1"/>
  <c r="H27" i="16"/>
  <c r="C27" i="16"/>
  <c r="P22" i="16"/>
  <c r="O22" i="16"/>
  <c r="N22" i="16"/>
  <c r="M22" i="16"/>
  <c r="L22" i="16"/>
  <c r="R22" i="16" s="1"/>
  <c r="H22" i="16"/>
  <c r="G22" i="16"/>
  <c r="F22" i="16"/>
  <c r="E22" i="16"/>
  <c r="D22" i="16"/>
  <c r="O21" i="16"/>
  <c r="N21" i="16"/>
  <c r="M21" i="16"/>
  <c r="L21" i="16"/>
  <c r="Q21" i="16" s="1"/>
  <c r="G21" i="16"/>
  <c r="F21" i="16"/>
  <c r="E21" i="16"/>
  <c r="D21" i="16"/>
  <c r="N20" i="16"/>
  <c r="M20" i="16"/>
  <c r="L20" i="16"/>
  <c r="S20" i="16" s="1"/>
  <c r="F20" i="16"/>
  <c r="E20" i="16"/>
  <c r="D20" i="16"/>
  <c r="M19" i="16"/>
  <c r="L19" i="16"/>
  <c r="Q19" i="16" s="1"/>
  <c r="E19" i="16"/>
  <c r="D19" i="16"/>
  <c r="S18" i="16"/>
  <c r="Q18" i="16"/>
  <c r="L18" i="16"/>
  <c r="R18" i="16" s="1"/>
  <c r="D18" i="16"/>
  <c r="H10" i="16"/>
  <c r="G10" i="16"/>
  <c r="F10" i="16"/>
  <c r="E10" i="16"/>
  <c r="D10" i="16"/>
  <c r="G9" i="16"/>
  <c r="F9" i="16"/>
  <c r="E9" i="16"/>
  <c r="D9" i="16"/>
  <c r="F8" i="16"/>
  <c r="E8" i="16"/>
  <c r="D8" i="16"/>
  <c r="E7" i="16"/>
  <c r="D7" i="16"/>
  <c r="D6" i="16"/>
  <c r="L71" i="15"/>
  <c r="L69" i="15"/>
  <c r="R19" i="15" s="1"/>
  <c r="L67" i="15"/>
  <c r="Q31" i="15" s="1"/>
  <c r="L65" i="15"/>
  <c r="Q19" i="15" s="1"/>
  <c r="L63" i="15"/>
  <c r="R30" i="15" s="1"/>
  <c r="S30" i="15" s="1"/>
  <c r="L61" i="15"/>
  <c r="R18" i="15" s="1"/>
  <c r="L59" i="15"/>
  <c r="L57" i="15"/>
  <c r="L39" i="15"/>
  <c r="R28" i="15" s="1"/>
  <c r="L37" i="15"/>
  <c r="R16" i="15" s="1"/>
  <c r="L35" i="15"/>
  <c r="Q28" i="15" s="1"/>
  <c r="L33" i="15"/>
  <c r="R31" i="15"/>
  <c r="L31" i="15"/>
  <c r="R27" i="15" s="1"/>
  <c r="Q30" i="15"/>
  <c r="P29" i="15"/>
  <c r="S29" i="15" s="1"/>
  <c r="L29" i="15"/>
  <c r="R15" i="15" s="1"/>
  <c r="L27" i="15"/>
  <c r="Q27" i="15" s="1"/>
  <c r="S27" i="15" s="1"/>
  <c r="P26" i="15"/>
  <c r="S26" i="15" s="1"/>
  <c r="L25" i="15"/>
  <c r="Q15" i="15" s="1"/>
  <c r="Q18" i="15"/>
  <c r="P17" i="15"/>
  <c r="Q16" i="15"/>
  <c r="P14" i="15"/>
  <c r="P20" i="15" s="1"/>
  <c r="S21" i="16" l="1"/>
  <c r="Q20" i="16"/>
  <c r="T73" i="20"/>
  <c r="I122" i="20"/>
  <c r="I227" i="20"/>
  <c r="S27" i="16"/>
  <c r="I45" i="20"/>
  <c r="I216" i="20"/>
  <c r="I278" i="20"/>
  <c r="T27" i="16"/>
  <c r="I29" i="16"/>
  <c r="I13" i="20"/>
  <c r="I47" i="20"/>
  <c r="I59" i="20"/>
  <c r="I102" i="20"/>
  <c r="I110" i="20"/>
  <c r="I152" i="20"/>
  <c r="I164" i="20"/>
  <c r="T212" i="20"/>
  <c r="I222" i="20"/>
  <c r="I273" i="20"/>
  <c r="I285" i="20"/>
  <c r="I37" i="20"/>
  <c r="I76" i="20"/>
  <c r="I83" i="20"/>
  <c r="I126" i="20"/>
  <c r="I138" i="20"/>
  <c r="I185" i="20"/>
  <c r="I196" i="20"/>
  <c r="I243" i="20"/>
  <c r="I255" i="20"/>
  <c r="I305" i="20"/>
  <c r="I317" i="20"/>
  <c r="Q20" i="15"/>
  <c r="K27" i="16"/>
  <c r="T81" i="20"/>
  <c r="M27" i="16"/>
  <c r="I181" i="20"/>
  <c r="I239" i="20"/>
  <c r="I290" i="20"/>
  <c r="S22" i="16"/>
  <c r="I21" i="20"/>
  <c r="I95" i="20"/>
  <c r="I157" i="20"/>
  <c r="U27" i="16"/>
  <c r="D42" i="16"/>
  <c r="S28" i="15"/>
  <c r="R19" i="16"/>
  <c r="D12" i="17"/>
  <c r="K13" i="18"/>
  <c r="I68" i="20"/>
  <c r="T108" i="20"/>
  <c r="T116" i="20"/>
  <c r="I161" i="20"/>
  <c r="I173" i="20"/>
  <c r="I220" i="20"/>
  <c r="I231" i="20"/>
  <c r="I282" i="20"/>
  <c r="I293" i="20"/>
  <c r="I134" i="20"/>
  <c r="I192" i="20"/>
  <c r="I251" i="20"/>
  <c r="I313" i="20"/>
  <c r="I64" i="20"/>
  <c r="I115" i="20"/>
  <c r="I169" i="20"/>
  <c r="I301" i="20"/>
  <c r="S31" i="15"/>
  <c r="I52" i="20"/>
  <c r="I107" i="20"/>
  <c r="I150" i="20"/>
  <c r="I208" i="20"/>
  <c r="I266" i="20"/>
  <c r="Q22" i="16"/>
  <c r="F42" i="16"/>
  <c r="I31" i="16"/>
  <c r="E42" i="16"/>
  <c r="J11" i="18"/>
  <c r="K14" i="18"/>
  <c r="I16" i="20"/>
  <c r="I71" i="20"/>
  <c r="I79" i="20"/>
  <c r="I99" i="20"/>
  <c r="I117" i="20"/>
  <c r="I129" i="20"/>
  <c r="T151" i="20"/>
  <c r="I176" i="20"/>
  <c r="I200" i="20"/>
  <c r="I212" i="20"/>
  <c r="I234" i="20"/>
  <c r="I258" i="20"/>
  <c r="I270" i="20"/>
  <c r="I296" i="20"/>
  <c r="I308" i="20"/>
  <c r="G12" i="21"/>
  <c r="H12" i="21" s="1"/>
  <c r="H19" i="21" s="1"/>
  <c r="H28" i="21" s="1"/>
  <c r="E29" i="21"/>
  <c r="F18" i="21"/>
  <c r="F27" i="21" s="1"/>
  <c r="F31" i="21" s="1"/>
  <c r="G11" i="21"/>
  <c r="I21" i="21"/>
  <c r="E30" i="21"/>
  <c r="J21" i="21"/>
  <c r="E18" i="21"/>
  <c r="E28" i="21"/>
  <c r="H13" i="21"/>
  <c r="H20" i="21" s="1"/>
  <c r="H29" i="21" s="1"/>
  <c r="L32" i="19"/>
  <c r="D32" i="19"/>
  <c r="O32" i="19"/>
  <c r="K32" i="19"/>
  <c r="C32" i="19"/>
  <c r="G32" i="19"/>
  <c r="M32" i="19"/>
  <c r="J32" i="19"/>
  <c r="I32" i="19"/>
  <c r="N32" i="19"/>
  <c r="H32" i="19"/>
  <c r="F32" i="19"/>
  <c r="E32" i="19"/>
  <c r="J12" i="18"/>
  <c r="J14" i="18"/>
  <c r="D36" i="18"/>
  <c r="D38" i="18" s="1"/>
  <c r="O20" i="17"/>
  <c r="G20" i="17"/>
  <c r="H20" i="17"/>
  <c r="N20" i="17"/>
  <c r="F20" i="17"/>
  <c r="M20" i="17"/>
  <c r="E20" i="17"/>
  <c r="B20" i="17"/>
  <c r="I20" i="17"/>
  <c r="L20" i="17"/>
  <c r="D20" i="17"/>
  <c r="K20" i="17"/>
  <c r="C20" i="17"/>
  <c r="J20" i="17"/>
  <c r="L38" i="16"/>
  <c r="L37" i="16"/>
  <c r="L41" i="16"/>
  <c r="L40" i="16"/>
  <c r="L39" i="16"/>
  <c r="M41" i="16"/>
  <c r="M40" i="16"/>
  <c r="M39" i="16"/>
  <c r="M38" i="16"/>
  <c r="M37" i="16"/>
  <c r="N41" i="16"/>
  <c r="N40" i="16"/>
  <c r="N39" i="16"/>
  <c r="N38" i="16"/>
  <c r="N37" i="16"/>
  <c r="P40" i="16"/>
  <c r="P39" i="16"/>
  <c r="P38" i="16"/>
  <c r="P37" i="16"/>
  <c r="P41" i="16"/>
  <c r="R31" i="16"/>
  <c r="K31" i="16"/>
  <c r="S31" i="16"/>
  <c r="O41" i="16"/>
  <c r="S19" i="16"/>
  <c r="R20" i="16"/>
  <c r="N27" i="16"/>
  <c r="L31" i="16"/>
  <c r="T31" i="16"/>
  <c r="O38" i="16"/>
  <c r="P27" i="16"/>
  <c r="H28" i="16"/>
  <c r="H29" i="16"/>
  <c r="N31" i="16"/>
  <c r="O39" i="16"/>
  <c r="O27" i="16"/>
  <c r="M31" i="16"/>
  <c r="U31" i="16"/>
  <c r="O37" i="16"/>
  <c r="R21" i="16"/>
  <c r="Q27" i="16"/>
  <c r="H30" i="16"/>
  <c r="O31" i="16"/>
  <c r="P31" i="16"/>
  <c r="Q31" i="16"/>
  <c r="L27" i="16"/>
  <c r="R20" i="15"/>
  <c r="H17" i="13"/>
  <c r="F18" i="13"/>
  <c r="O16" i="13"/>
  <c r="E17" i="12"/>
  <c r="N10" i="12"/>
  <c r="Q38" i="16" l="1"/>
  <c r="G19" i="21"/>
  <c r="O30" i="21"/>
  <c r="O27" i="21"/>
  <c r="O29" i="21"/>
  <c r="O28" i="21"/>
  <c r="R21" i="21"/>
  <c r="L21" i="21"/>
  <c r="Q21" i="21"/>
  <c r="P21" i="21"/>
  <c r="I30" i="21"/>
  <c r="O21" i="21"/>
  <c r="V21" i="21"/>
  <c r="N21" i="21"/>
  <c r="U21" i="21"/>
  <c r="M21" i="21"/>
  <c r="T21" i="21"/>
  <c r="S21" i="21"/>
  <c r="H11" i="21"/>
  <c r="H18" i="21" s="1"/>
  <c r="H27" i="21" s="1"/>
  <c r="H31" i="21" s="1"/>
  <c r="G18" i="21"/>
  <c r="G27" i="21" s="1"/>
  <c r="E27" i="21"/>
  <c r="E31" i="21" s="1"/>
  <c r="J18" i="21"/>
  <c r="I20" i="21"/>
  <c r="J19" i="21"/>
  <c r="J20" i="21"/>
  <c r="F35" i="19"/>
  <c r="C35" i="19"/>
  <c r="C48" i="19" s="1"/>
  <c r="G38" i="18"/>
  <c r="B23" i="17"/>
  <c r="M23" i="17" s="1"/>
  <c r="T30" i="16"/>
  <c r="L30" i="16"/>
  <c r="S30" i="16"/>
  <c r="K30" i="16"/>
  <c r="R30" i="16"/>
  <c r="Q30" i="16"/>
  <c r="O30" i="16"/>
  <c r="P30" i="16"/>
  <c r="N30" i="16"/>
  <c r="U30" i="16"/>
  <c r="M30" i="16"/>
  <c r="U29" i="16"/>
  <c r="M29" i="16"/>
  <c r="T29" i="16"/>
  <c r="L29" i="16"/>
  <c r="S29" i="16"/>
  <c r="K29" i="16"/>
  <c r="R29" i="16"/>
  <c r="P29" i="16"/>
  <c r="Q29" i="16"/>
  <c r="O29" i="16"/>
  <c r="N29" i="16"/>
  <c r="U28" i="16"/>
  <c r="M28" i="16"/>
  <c r="T28" i="16"/>
  <c r="T32" i="16" s="1"/>
  <c r="L28" i="16"/>
  <c r="L32" i="16" s="1"/>
  <c r="S28" i="16"/>
  <c r="K28" i="16"/>
  <c r="R28" i="16"/>
  <c r="P28" i="16"/>
  <c r="Q28" i="16"/>
  <c r="O28" i="16"/>
  <c r="O32" i="16" s="1"/>
  <c r="N28" i="16"/>
  <c r="N32" i="16" s="1"/>
  <c r="P32" i="16"/>
  <c r="Q39" i="16"/>
  <c r="Q40" i="16"/>
  <c r="Q41" i="16"/>
  <c r="Q37" i="16"/>
  <c r="J23" i="1"/>
  <c r="B38" i="1" s="1"/>
  <c r="J24" i="1"/>
  <c r="J25" i="1"/>
  <c r="J26" i="1"/>
  <c r="J27" i="1"/>
  <c r="J28" i="1"/>
  <c r="J29" i="1"/>
  <c r="C30" i="1"/>
  <c r="D30" i="1"/>
  <c r="E30" i="1"/>
  <c r="F30" i="1"/>
  <c r="G30" i="1"/>
  <c r="H30" i="1"/>
  <c r="I30" i="1"/>
  <c r="H40" i="1" s="1"/>
  <c r="I17" i="13"/>
  <c r="J17" i="13"/>
  <c r="K17" i="13"/>
  <c r="L17" i="13"/>
  <c r="D17" i="13"/>
  <c r="D18" i="13"/>
  <c r="D19" i="13"/>
  <c r="I13" i="13"/>
  <c r="M11" i="13"/>
  <c r="F77" i="1" a="1"/>
  <c r="F77" i="1" s="1"/>
  <c r="F76" i="1" a="1"/>
  <c r="F76" i="1" s="1"/>
  <c r="AM40" i="8"/>
  <c r="AM38" i="8"/>
  <c r="Q105" i="8"/>
  <c r="Q103" i="8"/>
  <c r="Q99" i="8"/>
  <c r="Q97" i="8"/>
  <c r="Q95" i="8"/>
  <c r="Q113" i="8"/>
  <c r="Q115" i="8"/>
  <c r="Q117" i="8"/>
  <c r="Q119" i="8"/>
  <c r="Q121" i="8"/>
  <c r="Q111" i="8"/>
  <c r="Q109" i="8"/>
  <c r="Q107" i="8"/>
  <c r="Q101" i="8"/>
  <c r="Q93" i="8"/>
  <c r="Q91" i="8"/>
  <c r="Q89" i="8"/>
  <c r="Q87" i="8"/>
  <c r="Q85" i="8"/>
  <c r="Q83" i="8"/>
  <c r="Q81" i="8"/>
  <c r="Q79" i="8"/>
  <c r="Q77" i="8"/>
  <c r="Q75" i="8"/>
  <c r="Q73" i="8"/>
  <c r="Q71" i="8"/>
  <c r="Q69" i="8"/>
  <c r="Q67" i="8"/>
  <c r="Q65" i="8"/>
  <c r="Q63" i="8"/>
  <c r="Q61" i="8"/>
  <c r="Q59" i="8"/>
  <c r="Q57" i="8"/>
  <c r="Q55" i="8"/>
  <c r="Q53" i="8"/>
  <c r="Q51" i="8"/>
  <c r="Q49" i="8"/>
  <c r="Q47" i="8"/>
  <c r="Q45" i="8"/>
  <c r="Q43" i="8"/>
  <c r="Q41" i="8"/>
  <c r="Q39" i="8"/>
  <c r="Q37" i="8"/>
  <c r="Q35" i="8"/>
  <c r="Q29" i="8"/>
  <c r="Q27" i="8"/>
  <c r="Q33" i="8"/>
  <c r="Q31" i="8"/>
  <c r="L79" i="7"/>
  <c r="M79" i="7"/>
  <c r="L81" i="7"/>
  <c r="M81" i="7"/>
  <c r="K81" i="7"/>
  <c r="D82" i="7"/>
  <c r="L80" i="7" s="1"/>
  <c r="E82" i="7"/>
  <c r="M78" i="7" s="1"/>
  <c r="F82" i="7"/>
  <c r="N78" i="7" s="1"/>
  <c r="C82" i="7"/>
  <c r="K79" i="7" s="1"/>
  <c r="Q63" i="7"/>
  <c r="U63" i="7"/>
  <c r="V63" i="7"/>
  <c r="Q64" i="7"/>
  <c r="R66" i="7"/>
  <c r="M64" i="7"/>
  <c r="L63" i="7"/>
  <c r="M63" i="7"/>
  <c r="N66" i="7"/>
  <c r="G65" i="7"/>
  <c r="Q65" i="7" s="1"/>
  <c r="H65" i="7"/>
  <c r="U65" i="7" s="1"/>
  <c r="G66" i="7"/>
  <c r="T66" i="7" s="1"/>
  <c r="G64" i="7"/>
  <c r="U64" i="7" s="1"/>
  <c r="G63" i="7"/>
  <c r="S63" i="7" s="1"/>
  <c r="H64" i="7"/>
  <c r="H66" i="7"/>
  <c r="H63" i="7"/>
  <c r="P63" i="7" s="1"/>
  <c r="Q50" i="7"/>
  <c r="Q51" i="7"/>
  <c r="Q52" i="7"/>
  <c r="Q49" i="7"/>
  <c r="P50" i="7"/>
  <c r="P51" i="7"/>
  <c r="P52" i="7"/>
  <c r="P49" i="7"/>
  <c r="O52" i="7"/>
  <c r="O51" i="7"/>
  <c r="O50" i="7"/>
  <c r="O49" i="7"/>
  <c r="L35" i="7"/>
  <c r="M35" i="7"/>
  <c r="L36" i="7"/>
  <c r="M36" i="7"/>
  <c r="L37" i="7"/>
  <c r="M37" i="7"/>
  <c r="L38" i="7"/>
  <c r="M38" i="7"/>
  <c r="K36" i="7"/>
  <c r="K37" i="7"/>
  <c r="K38" i="7"/>
  <c r="K35" i="7"/>
  <c r="F38" i="7"/>
  <c r="N37" i="7" s="1"/>
  <c r="M26" i="7"/>
  <c r="N26" i="7"/>
  <c r="O26" i="7"/>
  <c r="L26" i="7"/>
  <c r="F26" i="7"/>
  <c r="G25" i="7" s="1"/>
  <c r="N11" i="7"/>
  <c r="E49" i="4"/>
  <c r="W55" i="4"/>
  <c r="W54" i="4"/>
  <c r="O57" i="4"/>
  <c r="P57" i="4"/>
  <c r="Q57" i="4"/>
  <c r="R57" i="4"/>
  <c r="O58" i="4"/>
  <c r="P58" i="4"/>
  <c r="Q58" i="4"/>
  <c r="R58" i="4"/>
  <c r="P56" i="4"/>
  <c r="Q56" i="4"/>
  <c r="R56" i="4"/>
  <c r="O56" i="4"/>
  <c r="D57" i="4"/>
  <c r="E57" i="4"/>
  <c r="F57" i="4"/>
  <c r="G57" i="4"/>
  <c r="D58" i="4"/>
  <c r="E58" i="4"/>
  <c r="F58" i="4"/>
  <c r="G58" i="4"/>
  <c r="E56" i="4"/>
  <c r="F56" i="4"/>
  <c r="G56" i="4"/>
  <c r="D56" i="4"/>
  <c r="P50" i="4"/>
  <c r="Q50" i="4"/>
  <c r="R50" i="4"/>
  <c r="S50" i="4"/>
  <c r="P51" i="4"/>
  <c r="Q51" i="4"/>
  <c r="R51" i="4"/>
  <c r="S51" i="4"/>
  <c r="Q49" i="4"/>
  <c r="R49" i="4"/>
  <c r="S49" i="4"/>
  <c r="P49" i="4"/>
  <c r="D49" i="4"/>
  <c r="D50" i="4"/>
  <c r="E50" i="4"/>
  <c r="F50" i="4"/>
  <c r="G50" i="4"/>
  <c r="D51" i="4"/>
  <c r="E51" i="4"/>
  <c r="F51" i="4"/>
  <c r="G51" i="4"/>
  <c r="F49" i="4"/>
  <c r="G49" i="4"/>
  <c r="F29" i="4"/>
  <c r="G29" i="4"/>
  <c r="E29" i="4"/>
  <c r="D29" i="4"/>
  <c r="T27" i="4"/>
  <c r="T28" i="4"/>
  <c r="T26" i="4"/>
  <c r="R64" i="3"/>
  <c r="L54" i="3"/>
  <c r="L55" i="3"/>
  <c r="L53" i="3"/>
  <c r="R48" i="3"/>
  <c r="R61" i="3" s="1"/>
  <c r="B54" i="3"/>
  <c r="B55" i="3"/>
  <c r="B56" i="3"/>
  <c r="B53" i="3"/>
  <c r="H48" i="3"/>
  <c r="F61" i="3" s="1"/>
  <c r="F25" i="3"/>
  <c r="F26" i="3" s="1"/>
  <c r="D25" i="3"/>
  <c r="D26" i="3" s="1"/>
  <c r="E25" i="3"/>
  <c r="E26" i="3" s="1"/>
  <c r="C25" i="3"/>
  <c r="C26" i="3" s="1"/>
  <c r="G23" i="3"/>
  <c r="G24" i="3"/>
  <c r="G22" i="3"/>
  <c r="I19" i="13"/>
  <c r="J19" i="13"/>
  <c r="K19" i="13"/>
  <c r="L19" i="13"/>
  <c r="H19" i="13"/>
  <c r="F19" i="13"/>
  <c r="F17" i="13"/>
  <c r="O18" i="13"/>
  <c r="H17" i="12"/>
  <c r="G17" i="12"/>
  <c r="F17" i="12"/>
  <c r="F78" i="1" a="1"/>
  <c r="F78" i="1" s="1"/>
  <c r="F79" i="1" a="1"/>
  <c r="F79" i="1" s="1"/>
  <c r="F80" i="1" a="1"/>
  <c r="F80" i="1" s="1"/>
  <c r="F81" i="1" a="1"/>
  <c r="F81" i="1" s="1"/>
  <c r="D82" i="1"/>
  <c r="F82" i="1" s="1" a="1"/>
  <c r="F82" i="1" s="1"/>
  <c r="H38" i="1"/>
  <c r="B40" i="1"/>
  <c r="E33" i="1"/>
  <c r="N64" i="7" l="1"/>
  <c r="V66" i="7"/>
  <c r="N80" i="7"/>
  <c r="L78" i="7"/>
  <c r="O66" i="7"/>
  <c r="N63" i="7"/>
  <c r="S66" i="7"/>
  <c r="T64" i="7"/>
  <c r="R63" i="7"/>
  <c r="K78" i="7"/>
  <c r="N79" i="7"/>
  <c r="O79" i="7" s="1"/>
  <c r="S64" i="7"/>
  <c r="P23" i="7"/>
  <c r="L66" i="7"/>
  <c r="Q66" i="7"/>
  <c r="R64" i="7"/>
  <c r="N81" i="7"/>
  <c r="O81" i="7" s="1"/>
  <c r="T19" i="21"/>
  <c r="N65" i="7"/>
  <c r="H75" i="1"/>
  <c r="M32" i="16"/>
  <c r="O37" i="7"/>
  <c r="P66" i="7"/>
  <c r="L64" i="7"/>
  <c r="U66" i="7"/>
  <c r="V64" i="7"/>
  <c r="T63" i="7"/>
  <c r="T67" i="7" s="1"/>
  <c r="K80" i="7"/>
  <c r="M80" i="7"/>
  <c r="Q32" i="16"/>
  <c r="G28" i="21"/>
  <c r="G31" i="21" s="1"/>
  <c r="I19" i="21"/>
  <c r="N36" i="7"/>
  <c r="O36" i="7" s="1"/>
  <c r="V65" i="7"/>
  <c r="V67" i="7" s="1"/>
  <c r="O64" i="7"/>
  <c r="M66" i="7"/>
  <c r="T65" i="7"/>
  <c r="P64" i="7"/>
  <c r="O63" i="7"/>
  <c r="N28" i="21"/>
  <c r="N30" i="21"/>
  <c r="N27" i="21"/>
  <c r="N29" i="21"/>
  <c r="S19" i="21"/>
  <c r="N19" i="21"/>
  <c r="Q27" i="21"/>
  <c r="Q30" i="21"/>
  <c r="Q29" i="21"/>
  <c r="Q28" i="21"/>
  <c r="S20" i="21"/>
  <c r="M20" i="21"/>
  <c r="T20" i="21"/>
  <c r="R20" i="21"/>
  <c r="Q20" i="21"/>
  <c r="P20" i="21"/>
  <c r="I29" i="21"/>
  <c r="U20" i="21"/>
  <c r="O20" i="21"/>
  <c r="V20" i="21"/>
  <c r="N20" i="21"/>
  <c r="L20" i="21"/>
  <c r="O19" i="21"/>
  <c r="L19" i="21"/>
  <c r="I18" i="21"/>
  <c r="I35" i="19"/>
  <c r="D35" i="19"/>
  <c r="G35" i="19"/>
  <c r="N35" i="19"/>
  <c r="E35" i="19"/>
  <c r="O35" i="19"/>
  <c r="C42" i="19" s="1"/>
  <c r="J35" i="19"/>
  <c r="H35" i="19"/>
  <c r="M35" i="19"/>
  <c r="K35" i="19"/>
  <c r="L35" i="19"/>
  <c r="C39" i="18"/>
  <c r="E39" i="18"/>
  <c r="F39" i="18"/>
  <c r="D39" i="18"/>
  <c r="D23" i="17"/>
  <c r="H23" i="17"/>
  <c r="C23" i="17"/>
  <c r="C31" i="17"/>
  <c r="O23" i="17"/>
  <c r="C27" i="17" s="1"/>
  <c r="F23" i="17"/>
  <c r="N23" i="17"/>
  <c r="I23" i="17"/>
  <c r="G23" i="17"/>
  <c r="K23" i="17"/>
  <c r="L23" i="17"/>
  <c r="J23" i="17"/>
  <c r="E23" i="17"/>
  <c r="U32" i="16"/>
  <c r="R32" i="16"/>
  <c r="K32" i="16"/>
  <c r="S32" i="16"/>
  <c r="S65" i="7"/>
  <c r="O65" i="7"/>
  <c r="R65" i="7"/>
  <c r="M65" i="7"/>
  <c r="M67" i="7" s="1"/>
  <c r="L67" i="7"/>
  <c r="P65" i="7"/>
  <c r="P67" i="7" s="1"/>
  <c r="L65" i="7"/>
  <c r="Q67" i="7"/>
  <c r="U67" i="7"/>
  <c r="R67" i="7"/>
  <c r="N67" i="7"/>
  <c r="O38" i="7"/>
  <c r="P22" i="7"/>
  <c r="G24" i="7"/>
  <c r="G23" i="7"/>
  <c r="P25" i="7"/>
  <c r="N38" i="7"/>
  <c r="G22" i="7"/>
  <c r="P24" i="7"/>
  <c r="N35" i="7"/>
  <c r="O35" i="7" s="1"/>
  <c r="E48" i="4"/>
  <c r="P59" i="4"/>
  <c r="H57" i="4"/>
  <c r="W44" i="4" s="1"/>
  <c r="Q59" i="4"/>
  <c r="H58" i="4"/>
  <c r="W45" i="4" s="1"/>
  <c r="O59" i="4"/>
  <c r="R59" i="4"/>
  <c r="H56" i="4"/>
  <c r="W43" i="4" s="1"/>
  <c r="Q48" i="4"/>
  <c r="L61" i="3"/>
  <c r="O61" i="3"/>
  <c r="N61" i="3"/>
  <c r="M61" i="3"/>
  <c r="B61" i="3"/>
  <c r="D61" i="3"/>
  <c r="C61" i="3"/>
  <c r="C38" i="1" a="1"/>
  <c r="C38" i="1" s="1"/>
  <c r="C40" i="1" a="1"/>
  <c r="C40" i="1" s="1"/>
  <c r="P30" i="21" l="1"/>
  <c r="P27" i="21"/>
  <c r="P29" i="21"/>
  <c r="P28" i="21"/>
  <c r="C45" i="19"/>
  <c r="O78" i="7"/>
  <c r="O67" i="7"/>
  <c r="P23" i="17"/>
  <c r="I28" i="21"/>
  <c r="R19" i="21"/>
  <c r="Q19" i="21"/>
  <c r="V19" i="21"/>
  <c r="P19" i="21"/>
  <c r="M19" i="21"/>
  <c r="O80" i="7"/>
  <c r="S67" i="7"/>
  <c r="C33" i="17"/>
  <c r="U19" i="21"/>
  <c r="U18" i="21"/>
  <c r="U22" i="21" s="1"/>
  <c r="M18" i="21"/>
  <c r="N18" i="21"/>
  <c r="N22" i="21" s="1"/>
  <c r="T18" i="21"/>
  <c r="T22" i="21" s="1"/>
  <c r="L18" i="21"/>
  <c r="L22" i="21" s="1"/>
  <c r="S18" i="21"/>
  <c r="S22" i="21" s="1"/>
  <c r="R18" i="21"/>
  <c r="R22" i="21" s="1"/>
  <c r="I27" i="21"/>
  <c r="I31" i="21" s="1"/>
  <c r="Q18" i="21"/>
  <c r="Q22" i="21" s="1"/>
  <c r="O18" i="21"/>
  <c r="O22" i="21" s="1"/>
  <c r="V18" i="21"/>
  <c r="V22" i="21" s="1"/>
  <c r="P18" i="21"/>
  <c r="P22" i="21" s="1"/>
  <c r="C62" i="19"/>
  <c r="C59" i="19"/>
  <c r="C65" i="19" s="1"/>
  <c r="C68" i="19" s="1"/>
  <c r="C51" i="19"/>
  <c r="I32" i="18"/>
  <c r="I34" i="18"/>
  <c r="I33" i="18"/>
  <c r="I31" i="18"/>
  <c r="C29" i="17"/>
  <c r="S56" i="4" a="1"/>
  <c r="S56" i="4" s="1"/>
  <c r="W48" i="4" s="1"/>
  <c r="Y44" i="4"/>
  <c r="Y43" i="4"/>
  <c r="Y45" i="4"/>
  <c r="E44" i="4"/>
  <c r="Y48" i="4"/>
  <c r="Y49" i="4"/>
  <c r="Y51" i="4"/>
  <c r="Y50" i="4"/>
  <c r="M22" i="21" l="1"/>
  <c r="R29" i="21"/>
  <c r="S29" i="21" s="1"/>
  <c r="R27" i="21"/>
  <c r="S27" i="21" s="1"/>
  <c r="R28" i="21"/>
  <c r="S28" i="21" s="1"/>
  <c r="R30" i="21"/>
  <c r="S30" i="21" s="1"/>
  <c r="W51" i="4"/>
  <c r="W50" i="4"/>
  <c r="W4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<sst xmlns="http://schemas.openxmlformats.org/spreadsheetml/2006/main" count="1818" uniqueCount="430">
  <si>
    <t>=</t>
  </si>
  <si>
    <t>входы</t>
  </si>
  <si>
    <t>выходы</t>
  </si>
  <si>
    <t>&lt;&gt;</t>
  </si>
  <si>
    <t xml:space="preserve"> </t>
  </si>
  <si>
    <t>Задача о кратчайшем пути -  в Саранск</t>
  </si>
  <si>
    <t xml:space="preserve">Матрица смежности </t>
  </si>
  <si>
    <t>биматричная игра</t>
  </si>
  <si>
    <r>
      <rPr>
        <sz val="11"/>
        <color theme="9" tint="-0.249977111117893"/>
        <rFont val="Calibri"/>
        <family val="2"/>
        <charset val="204"/>
        <scheme val="minor"/>
      </rPr>
      <t>Матрица маршрута - переменные</t>
    </r>
    <r>
      <rPr>
        <sz val="11"/>
        <color theme="1"/>
        <rFont val="Calibri"/>
        <family val="2"/>
        <charset val="204"/>
        <scheme val="minor"/>
      </rPr>
      <t xml:space="preserve"> </t>
    </r>
  </si>
  <si>
    <t xml:space="preserve">Ограничения </t>
  </si>
  <si>
    <t xml:space="preserve">Целевая функция=  </t>
  </si>
  <si>
    <t>выхлды</t>
  </si>
  <si>
    <t>обхода</t>
  </si>
  <si>
    <t>переезда</t>
  </si>
  <si>
    <t>часы</t>
  </si>
  <si>
    <t>Целевая</t>
  </si>
  <si>
    <t xml:space="preserve">Задача коммивояжера - магниты из городов </t>
  </si>
  <si>
    <t>Порядок</t>
  </si>
  <si>
    <t>вершин:</t>
  </si>
  <si>
    <t xml:space="preserve">Время </t>
  </si>
  <si>
    <t>-</t>
  </si>
  <si>
    <t>функция</t>
  </si>
  <si>
    <t>Детские</t>
  </si>
  <si>
    <t xml:space="preserve">Научные </t>
  </si>
  <si>
    <t xml:space="preserve">Производственная задача - издательство </t>
  </si>
  <si>
    <t>Краска</t>
  </si>
  <si>
    <t xml:space="preserve">Бумага </t>
  </si>
  <si>
    <t xml:space="preserve">Клей </t>
  </si>
  <si>
    <t>Журналы</t>
  </si>
  <si>
    <t>Картон</t>
  </si>
  <si>
    <t>Склад</t>
  </si>
  <si>
    <t>Цена</t>
  </si>
  <si>
    <t xml:space="preserve">Количество </t>
  </si>
  <si>
    <t xml:space="preserve">Целевая </t>
  </si>
  <si>
    <t>Функция</t>
  </si>
  <si>
    <t>&lt;=</t>
  </si>
  <si>
    <t>классическая транспортная задача - шампунь в магазин</t>
  </si>
  <si>
    <t>Завод1</t>
  </si>
  <si>
    <t>Завод2</t>
  </si>
  <si>
    <t>Завод3</t>
  </si>
  <si>
    <t>Магазин1</t>
  </si>
  <si>
    <t>Магазин2</t>
  </si>
  <si>
    <t>Магазин3</t>
  </si>
  <si>
    <t>Магазин4</t>
  </si>
  <si>
    <t xml:space="preserve">Потребности </t>
  </si>
  <si>
    <t>Производительность заводов</t>
  </si>
  <si>
    <t>магазинов</t>
  </si>
  <si>
    <t>Магазин Фикт</t>
  </si>
  <si>
    <t>Целевая Функция- стоимость перевозки</t>
  </si>
  <si>
    <t>Ограничения</t>
  </si>
  <si>
    <t xml:space="preserve">Реальная стоимость </t>
  </si>
  <si>
    <t>перевозки</t>
  </si>
  <si>
    <t>антагонистические игры</t>
  </si>
  <si>
    <t>Две фирмы выходят на рынок</t>
  </si>
  <si>
    <t>Игроки</t>
  </si>
  <si>
    <t>Компания А</t>
  </si>
  <si>
    <t>Компания Б</t>
  </si>
  <si>
    <t>Компания А:</t>
  </si>
  <si>
    <t>Компания Б:</t>
  </si>
  <si>
    <t>1.Авто</t>
  </si>
  <si>
    <t>2.Покрышки</t>
  </si>
  <si>
    <t>3.Чехлы</t>
  </si>
  <si>
    <t>2.Диски</t>
  </si>
  <si>
    <t>3.Фары</t>
  </si>
  <si>
    <t>4.Бампер</t>
  </si>
  <si>
    <t>Платежная матрица</t>
  </si>
  <si>
    <t>А</t>
  </si>
  <si>
    <t>Рынок России - 30млн. Чел.</t>
  </si>
  <si>
    <r>
      <rPr>
        <b/>
        <sz val="11"/>
        <color theme="1"/>
        <rFont val="Calibri"/>
        <family val="2"/>
        <charset val="204"/>
        <scheme val="minor"/>
      </rPr>
      <t>Чистые стратегии</t>
    </r>
    <r>
      <rPr>
        <sz val="11"/>
        <color theme="1"/>
        <rFont val="Calibri"/>
        <family val="2"/>
        <charset val="204"/>
        <scheme val="minor"/>
      </rPr>
      <t xml:space="preserve"> </t>
    </r>
  </si>
  <si>
    <t>мин</t>
  </si>
  <si>
    <t>макс</t>
  </si>
  <si>
    <t>Выигрыш Б:</t>
  </si>
  <si>
    <t xml:space="preserve">Смешанные стратегии </t>
  </si>
  <si>
    <t>Транспонированная платежная матрица</t>
  </si>
  <si>
    <t>АТ</t>
  </si>
  <si>
    <t>Переменные</t>
  </si>
  <si>
    <t>х1</t>
  </si>
  <si>
    <t>х2</t>
  </si>
  <si>
    <t>х3</t>
  </si>
  <si>
    <t>Целевая функция</t>
  </si>
  <si>
    <t>L</t>
  </si>
  <si>
    <t>&gt;=</t>
  </si>
  <si>
    <t>Цена игры</t>
  </si>
  <si>
    <t>Количество клиентов с рынка</t>
  </si>
  <si>
    <t>v</t>
  </si>
  <si>
    <t>p1</t>
  </si>
  <si>
    <t>p2</t>
  </si>
  <si>
    <t>p3</t>
  </si>
  <si>
    <t>Смесь стратегий</t>
  </si>
  <si>
    <t xml:space="preserve">Доли бюджета на разработку </t>
  </si>
  <si>
    <t>Компания В</t>
  </si>
  <si>
    <t>y1</t>
  </si>
  <si>
    <t>y2</t>
  </si>
  <si>
    <t>y3</t>
  </si>
  <si>
    <t>y4</t>
  </si>
  <si>
    <t>p4</t>
  </si>
  <si>
    <t>Две фирмы выходят на рынок Европы и Азии</t>
  </si>
  <si>
    <t>Платежная матрица А</t>
  </si>
  <si>
    <t>Платежная матрица Б</t>
  </si>
  <si>
    <t>Б</t>
  </si>
  <si>
    <t>Рынок Азии(А) - 500млн</t>
  </si>
  <si>
    <t>Рынок Европы(Б) - 400млн</t>
  </si>
  <si>
    <t>Чистые стратегии</t>
  </si>
  <si>
    <t>Равновесие по Нэшу</t>
  </si>
  <si>
    <t>Смешанные стратегии</t>
  </si>
  <si>
    <t>q1</t>
  </si>
  <si>
    <t>q2</t>
  </si>
  <si>
    <t>q3</t>
  </si>
  <si>
    <t>q4</t>
  </si>
  <si>
    <t>Цена игры компании А</t>
  </si>
  <si>
    <t>НА=</t>
  </si>
  <si>
    <t>НБ=</t>
  </si>
  <si>
    <t>AQ=</t>
  </si>
  <si>
    <t>BP</t>
  </si>
  <si>
    <t>L=</t>
  </si>
  <si>
    <t>Игроки:</t>
  </si>
  <si>
    <t>А:фирма</t>
  </si>
  <si>
    <t>П: Экономика</t>
  </si>
  <si>
    <t xml:space="preserve">Стратегии </t>
  </si>
  <si>
    <t>Фирма(А)</t>
  </si>
  <si>
    <t>Игры с природой - открытие магазина</t>
  </si>
  <si>
    <t>1.Продукты</t>
  </si>
  <si>
    <t>2.Бытовая химия</t>
  </si>
  <si>
    <t>3.Табак</t>
  </si>
  <si>
    <t>4.Аптека</t>
  </si>
  <si>
    <t>Экономика</t>
  </si>
  <si>
    <t xml:space="preserve">Экономическая ситуация </t>
  </si>
  <si>
    <t>1.Рецессия</t>
  </si>
  <si>
    <t xml:space="preserve">2.Стогнация </t>
  </si>
  <si>
    <t>3.Оживление</t>
  </si>
  <si>
    <t>4.Подъем</t>
  </si>
  <si>
    <t>А1</t>
  </si>
  <si>
    <t>А2</t>
  </si>
  <si>
    <t>А3</t>
  </si>
  <si>
    <t>А4</t>
  </si>
  <si>
    <t>П1</t>
  </si>
  <si>
    <t>П2</t>
  </si>
  <si>
    <t>П3</t>
  </si>
  <si>
    <t>П4</t>
  </si>
  <si>
    <t>Выигрыш - прибыль млн. руб. мес</t>
  </si>
  <si>
    <t>Вероятность pi=</t>
  </si>
  <si>
    <t>Принятие решения в условиях риска</t>
  </si>
  <si>
    <t>Критерий Байеса</t>
  </si>
  <si>
    <t>ср. взв.</t>
  </si>
  <si>
    <t>Критерий Лапласа</t>
  </si>
  <si>
    <t>Критерий Гермейера</t>
  </si>
  <si>
    <t>Матрица Гермейера</t>
  </si>
  <si>
    <t xml:space="preserve">Принятие решения в условиях неопределенности </t>
  </si>
  <si>
    <t>Критерии пессимизма/ оптимизма/Вальда</t>
  </si>
  <si>
    <t>Вальд</t>
  </si>
  <si>
    <t>Критерий Гурвица</t>
  </si>
  <si>
    <t>Склонность к риску а=</t>
  </si>
  <si>
    <t>Критерий Сэвиджа</t>
  </si>
  <si>
    <t>Матрица Сэвиджа</t>
  </si>
  <si>
    <t xml:space="preserve">Позиционные игры - размещение магазинов </t>
  </si>
  <si>
    <t>Стратегии:</t>
  </si>
  <si>
    <t>2.Поставить в т.B</t>
  </si>
  <si>
    <t>3.Поставить в т.C</t>
  </si>
  <si>
    <t>4.Поставить в т.D</t>
  </si>
  <si>
    <t>1.Поставить в т.А</t>
  </si>
  <si>
    <t xml:space="preserve">1: Шаурма </t>
  </si>
  <si>
    <t xml:space="preserve">2: Пончики  </t>
  </si>
  <si>
    <t>Н</t>
  </si>
  <si>
    <t>B</t>
  </si>
  <si>
    <t>C</t>
  </si>
  <si>
    <t>D</t>
  </si>
  <si>
    <t>A</t>
  </si>
  <si>
    <t xml:space="preserve">Цена игры </t>
  </si>
  <si>
    <t>Алгоритм Куна</t>
  </si>
  <si>
    <t>AB</t>
  </si>
  <si>
    <t>AC</t>
  </si>
  <si>
    <t>AD</t>
  </si>
  <si>
    <t>BA</t>
  </si>
  <si>
    <t>BC</t>
  </si>
  <si>
    <t>BD</t>
  </si>
  <si>
    <t>CA</t>
  </si>
  <si>
    <t>CB</t>
  </si>
  <si>
    <t>CD</t>
  </si>
  <si>
    <t>DA</t>
  </si>
  <si>
    <t>DB</t>
  </si>
  <si>
    <t>DC</t>
  </si>
  <si>
    <t>Сведение к биматричной игре</t>
  </si>
  <si>
    <t xml:space="preserve">Позиционные игры с природой - </t>
  </si>
  <si>
    <t xml:space="preserve">Инвестиции </t>
  </si>
  <si>
    <t>Игрок:</t>
  </si>
  <si>
    <t>А Инвестор</t>
  </si>
  <si>
    <t>П Реализация проекта</t>
  </si>
  <si>
    <t>Стратегия А:</t>
  </si>
  <si>
    <t xml:space="preserve">1. Вложить </t>
  </si>
  <si>
    <t xml:space="preserve">2. Не вкладывать </t>
  </si>
  <si>
    <t>Состояния реализации проекта П:</t>
  </si>
  <si>
    <t>1.Проект принес прибыль</t>
  </si>
  <si>
    <t xml:space="preserve">2.Вышел на точку безубыточности </t>
  </si>
  <si>
    <t xml:space="preserve">3.Проект несет убытки </t>
  </si>
  <si>
    <t>Вероятности состояний проекта:</t>
  </si>
  <si>
    <t>1год</t>
  </si>
  <si>
    <t>2 год</t>
  </si>
  <si>
    <t>3. Продавать</t>
  </si>
  <si>
    <t>_50</t>
  </si>
  <si>
    <t>Количество шампуней</t>
  </si>
  <si>
    <t>сколько можно использовать</t>
  </si>
  <si>
    <t>книг должно быть создано</t>
  </si>
  <si>
    <t xml:space="preserve">данные поиск решения </t>
  </si>
  <si>
    <t>симплекс метод</t>
  </si>
  <si>
    <t>ходы А</t>
  </si>
  <si>
    <t>ходы В</t>
  </si>
  <si>
    <t>А: 1я компания</t>
  </si>
  <si>
    <t>1 Агрессивный сценарий</t>
  </si>
  <si>
    <t xml:space="preserve">1 Согласиться </t>
  </si>
  <si>
    <t>В: 2я компания</t>
  </si>
  <si>
    <t>2 Миролюбивый сценарий</t>
  </si>
  <si>
    <t>2 Отказаться</t>
  </si>
  <si>
    <t>начало</t>
  </si>
  <si>
    <t>ход А</t>
  </si>
  <si>
    <t>ход В</t>
  </si>
  <si>
    <t>цена игры</t>
  </si>
  <si>
    <t xml:space="preserve">Сведение к матричным играм </t>
  </si>
  <si>
    <t>Равновесие по нэшу</t>
  </si>
  <si>
    <t>В1</t>
  </si>
  <si>
    <t>В2 В1</t>
  </si>
  <si>
    <t>В2 В2</t>
  </si>
  <si>
    <t>А1 А1</t>
  </si>
  <si>
    <t>А1 А2</t>
  </si>
  <si>
    <t>А2 А1</t>
  </si>
  <si>
    <t>А2 А2</t>
  </si>
  <si>
    <t>Ответ - для А - начинать агрессивно для В - сразу соглашаться</t>
  </si>
  <si>
    <t>В</t>
  </si>
  <si>
    <t>В2</t>
  </si>
  <si>
    <t>покупка 10</t>
  </si>
  <si>
    <t>полет 30</t>
  </si>
  <si>
    <t>Платежная матрица:</t>
  </si>
  <si>
    <t>1 самолет</t>
  </si>
  <si>
    <t>2 самолета</t>
  </si>
  <si>
    <t>3 самолета</t>
  </si>
  <si>
    <t xml:space="preserve">4 самолета </t>
  </si>
  <si>
    <t>5 самолета</t>
  </si>
  <si>
    <t>4 самолета</t>
  </si>
  <si>
    <t>5 самолетов</t>
  </si>
  <si>
    <t>Принятие решения в условиях неопределенности</t>
  </si>
  <si>
    <t>Критерии пессимизма / оптимизма / Вальда - принцип «максимин», гарантированная прибыль</t>
  </si>
  <si>
    <t>- линейная свертка</t>
  </si>
  <si>
    <t>Склонность к риску а =</t>
  </si>
  <si>
    <t>- минимизация упущенной выгоды (отставания от «идеального» варианта)</t>
  </si>
  <si>
    <t>Ответ: для учредителя со склонностью к риску 30% лучше выбрать 1 самолет</t>
  </si>
  <si>
    <t>для учредителя со склонностью к риску 70% лучше выбрать 5 самолетов</t>
  </si>
  <si>
    <t>при минимизации упущенной выгоды лучше использовать 4 самолета</t>
  </si>
  <si>
    <t>Дано</t>
  </si>
  <si>
    <t>Время t =</t>
  </si>
  <si>
    <t>Люди Т =</t>
  </si>
  <si>
    <t>чел</t>
  </si>
  <si>
    <t>Состояние</t>
  </si>
  <si>
    <t>λ (интенсивность входного потока)=</t>
  </si>
  <si>
    <t>Чел/мин</t>
  </si>
  <si>
    <t>s0</t>
  </si>
  <si>
    <t>0 в туалете, 0 в очереди</t>
  </si>
  <si>
    <t>s1</t>
  </si>
  <si>
    <t>1 в туалете, 0 в очереди</t>
  </si>
  <si>
    <t>Интентивность патока</t>
  </si>
  <si>
    <t>s2</t>
  </si>
  <si>
    <t>2 в туалете, 0 в очереди</t>
  </si>
  <si>
    <t>Время обработки 1 клиента</t>
  </si>
  <si>
    <t>Ответ</t>
  </si>
  <si>
    <t>s3</t>
  </si>
  <si>
    <t>3 в туалете, 0 в очереди</t>
  </si>
  <si>
    <t>µ=</t>
  </si>
  <si>
    <t>s4</t>
  </si>
  <si>
    <t>3 в туалете, 1 в очереди</t>
  </si>
  <si>
    <t>s5</t>
  </si>
  <si>
    <t>и т.д.</t>
  </si>
  <si>
    <t>Нагруженность системы</t>
  </si>
  <si>
    <t>p =</t>
  </si>
  <si>
    <t>n=</t>
  </si>
  <si>
    <t>m=</t>
  </si>
  <si>
    <t>Состояние системы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</si>
  <si>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</si>
  <si>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</si>
  <si>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</si>
  <si>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</si>
  <si>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</si>
  <si>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</si>
  <si>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</si>
  <si>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</si>
  <si>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</si>
  <si>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</si>
  <si>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</si>
  <si>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</si>
  <si>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</si>
  <si>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</si>
  <si>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k =</t>
  </si>
  <si>
    <t>Вспомог.</t>
  </si>
  <si>
    <t>p0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</si>
  <si>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</si>
  <si>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</si>
  <si>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</si>
  <si>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</si>
  <si>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</si>
  <si>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</si>
  <si>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</si>
  <si>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</si>
  <si>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</si>
  <si>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Всего</t>
  </si>
  <si>
    <t>p=</t>
  </si>
  <si>
    <t>Вероятность отказа в обслуживании</t>
  </si>
  <si>
    <t>Ответ: Чтобы среднее время ожидания в очереди не превышало 7 минут, пассажиру нужно установить лимит времени по совершению утреннего моциона 5,30 минут</t>
  </si>
  <si>
    <t>р_отк =</t>
  </si>
  <si>
    <t>Вероятность встать в очередь</t>
  </si>
  <si>
    <t>р_оч =</t>
  </si>
  <si>
    <t>Средняя длина очереди</t>
  </si>
  <si>
    <t>L_оч =</t>
  </si>
  <si>
    <t>Среднее время ожидания в очереди</t>
  </si>
  <si>
    <t>Т_оч =</t>
  </si>
  <si>
    <t>На новое шоу про фигурное катание необходимо выбрать двух ведущих. Так как продюсеры не очень знакомы с фигуристами, то они попросили четырех претендентов оценить себя и друг друга по десятибалльной шкале, а также отранжировать всех четырех по порядку. Помогите продюсерам шоу выбрать 2 однозначно лучших ведущих из 4 претендентов.</t>
  </si>
  <si>
    <t>Вспомогательная таблица</t>
  </si>
  <si>
    <t>Метод средних баллов</t>
  </si>
  <si>
    <t>мат ожидание</t>
  </si>
  <si>
    <t>дисперсия</t>
  </si>
  <si>
    <t>Довер. Интервал</t>
  </si>
  <si>
    <t>Ведущий 1</t>
  </si>
  <si>
    <t>Ведущий 2</t>
  </si>
  <si>
    <t>Ведущий 3</t>
  </si>
  <si>
    <t>Ведущий 4</t>
  </si>
  <si>
    <t>М</t>
  </si>
  <si>
    <t>М-сигма</t>
  </si>
  <si>
    <t>М+сигма</t>
  </si>
  <si>
    <t>Метод медианных рангов</t>
  </si>
  <si>
    <t>Ответ: по всем методам лидирует Ведущий 3, далее в некоторых методах либо Ведущий 1 либо Ведущий 2</t>
  </si>
  <si>
    <t>Медиана</t>
  </si>
  <si>
    <t>Метод средневзвешенных рангов</t>
  </si>
  <si>
    <t xml:space="preserve">средневз. </t>
  </si>
  <si>
    <t>Мk</t>
  </si>
  <si>
    <t>D=</t>
  </si>
  <si>
    <t>Эксперт</t>
  </si>
  <si>
    <t>1/D=</t>
  </si>
  <si>
    <t>K=</t>
  </si>
  <si>
    <t xml:space="preserve">Посщение туалета в вагоне купе </t>
  </si>
  <si>
    <t>Интенсивность входного потока заявок</t>
  </si>
  <si>
    <t>Человек N =</t>
  </si>
  <si>
    <t>чел.</t>
  </si>
  <si>
    <t xml:space="preserve">мин </t>
  </si>
  <si>
    <t>λ =</t>
  </si>
  <si>
    <t>чел/мин</t>
  </si>
  <si>
    <t>Интенсивность выходного потока заявок</t>
  </si>
  <si>
    <t>Время прохода t =</t>
  </si>
  <si>
    <t>μ =</t>
  </si>
  <si>
    <t>чел в мин</t>
  </si>
  <si>
    <t>Показатель нагруженности системы</t>
  </si>
  <si>
    <t>ρ =</t>
  </si>
  <si>
    <t>Состояния системы</t>
  </si>
  <si>
    <t xml:space="preserve">Количество туалетов </t>
  </si>
  <si>
    <t>n =</t>
  </si>
  <si>
    <t xml:space="preserve">Длина очереди </t>
  </si>
  <si>
    <t xml:space="preserve">Граф состояний системы отражает количество посититлей туалета и очереди на входах </t>
  </si>
  <si>
    <t>Бездейств.</t>
  </si>
  <si>
    <t>Очереди нет</t>
  </si>
  <si>
    <t xml:space="preserve">Очередь </t>
  </si>
  <si>
    <t>k=</t>
  </si>
  <si>
    <t xml:space="preserve">Вероятность того, что система, которая будет находится в кадом из этих состояний </t>
  </si>
  <si>
    <t>Вероятности</t>
  </si>
  <si>
    <t>Характеристики для клиентов</t>
  </si>
  <si>
    <t>Вероятность встретить очередь</t>
  </si>
  <si>
    <t xml:space="preserve">встретить очередь и встать в нее </t>
  </si>
  <si>
    <t xml:space="preserve">Формула Литтла </t>
  </si>
  <si>
    <t>Среднее время ожидания в очереди при 5 мин использования туалетов</t>
  </si>
  <si>
    <t xml:space="preserve">Зависит от времени в туалете </t>
  </si>
  <si>
    <t>При 6 увеличивается время ожидания до 7,8</t>
  </si>
  <si>
    <t>Характеристики для владельцев</t>
  </si>
  <si>
    <t>Абсолютная пропускная способность</t>
  </si>
  <si>
    <t xml:space="preserve">Сколько человек в минуту может ходить в туалеты </t>
  </si>
  <si>
    <t>A =</t>
  </si>
  <si>
    <t>чел / мин</t>
  </si>
  <si>
    <t>Относительная пропускная способность</t>
  </si>
  <si>
    <t>Сколько в процентах может впустить всех в туалет</t>
  </si>
  <si>
    <t>Q =</t>
  </si>
  <si>
    <t xml:space="preserve">Среднее количество занятых туалетов </t>
  </si>
  <si>
    <t>n_зан =</t>
  </si>
  <si>
    <t>Коэффициент простоя</t>
  </si>
  <si>
    <t>К_пр =</t>
  </si>
  <si>
    <t xml:space="preserve">P.S.  Вероятности удара игрока A придуманы самостоятельно, лучше спросить </t>
  </si>
  <si>
    <t>Игрок</t>
  </si>
  <si>
    <t>Вратарь</t>
  </si>
  <si>
    <t>Одиночный удар</t>
  </si>
  <si>
    <t>Сведение к матричной</t>
  </si>
  <si>
    <t>Б1</t>
  </si>
  <si>
    <t>Б2</t>
  </si>
  <si>
    <t>Б3</t>
  </si>
  <si>
    <t>Б4</t>
  </si>
  <si>
    <t>Б5</t>
  </si>
  <si>
    <t>Б6</t>
  </si>
  <si>
    <t>Б7</t>
  </si>
  <si>
    <t>Б8</t>
  </si>
  <si>
    <t>Б9</t>
  </si>
  <si>
    <t>игрок</t>
  </si>
  <si>
    <t>A1</t>
  </si>
  <si>
    <t>вратарь</t>
  </si>
  <si>
    <t>A2</t>
  </si>
  <si>
    <t>A3</t>
  </si>
  <si>
    <t>A4</t>
  </si>
  <si>
    <t>A5</t>
  </si>
  <si>
    <t>A6</t>
  </si>
  <si>
    <t>A7</t>
  </si>
  <si>
    <t>A8</t>
  </si>
  <si>
    <t>A9</t>
  </si>
  <si>
    <t>Игроку, выполняющему удар следует ударять в зоны: 7 и 9</t>
  </si>
  <si>
    <t>Кол-во самолетов</t>
  </si>
  <si>
    <t>Стоимость аренды, $ млн.</t>
  </si>
  <si>
    <t>куплено 2</t>
  </si>
  <si>
    <t>окупается 2</t>
  </si>
  <si>
    <t>Выручка самолета, $ млн.</t>
  </si>
  <si>
    <t>куплено 3</t>
  </si>
  <si>
    <t>окупается 3</t>
  </si>
  <si>
    <t>Прибыль самолета, $ млн.</t>
  </si>
  <si>
    <t>куплено 4</t>
  </si>
  <si>
    <t>окупается 4</t>
  </si>
  <si>
    <t>1 учредитель, % риск</t>
  </si>
  <si>
    <t>куплено 5</t>
  </si>
  <si>
    <t>окупается 5</t>
  </si>
  <si>
    <t>2 учредитель, % риск</t>
  </si>
  <si>
    <t>прибыль</t>
  </si>
  <si>
    <t>окуп.</t>
  </si>
  <si>
    <t>куплено</t>
  </si>
  <si>
    <t>• Критерии оптимизма / пессимизма</t>
  </si>
  <si>
    <t>максимизация прибыли</t>
  </si>
  <si>
    <t xml:space="preserve"> • Критерий Гурвица</t>
  </si>
  <si>
    <t>отношение к риску а=</t>
  </si>
  <si>
    <t>• Критерий Сэвиджа</t>
  </si>
  <si>
    <t>мининмизация упущенной выгоды</t>
  </si>
  <si>
    <t>• Матрица Сэвиджа</t>
  </si>
  <si>
    <t>П5</t>
  </si>
  <si>
    <t>Вышел поток</t>
  </si>
  <si>
    <t>Зашел поток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</si>
</sst>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0\ &quot;₽&quot;"/>
    <numFmt numFmtId="166" formatCode="0.0%"/>
  </numFmts>
  <fonts count="25">
    <font>
      <sz val="11"/>
      <color theme="1"/>
      <name val="Calibri"/>
      <family val="2"/>
      <charset val="204"/>
      <scheme val="minor"/>
    </font>
    <font>
      <sz val="8"/>
      <color rgb="FF000000"/>
      <name val="Roboto"/>
    </font>
    <font>
      <sz val="11"/>
      <color theme="9" tint="-0.249977111117893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Roboto"/>
    </font>
    <font>
      <i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0"/>
      <name val="Calibri"/>
      <family val="2"/>
    </font>
    <font>
      <sz val="12"/>
      <color theme="0"/>
      <name val="Calibri"/>
      <family val="2"/>
    </font>
    <font>
      <sz val="12"/>
      <color rgb="FF000000"/>
      <name val="Calibri"/>
      <family val="2"/>
    </font>
    <font>
      <b/>
      <sz val="11"/>
      <color theme="1"/>
      <name val="Calibri"/>
      <family val="2"/>
    </font>
    <font>
      <sz val="7"/>
      <color theme="1"/>
      <name val="Arial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0"/>
      <name val="Times New Roman"/>
      <family val="1"/>
    </font>
    <font>
      <i/>
      <sz val="12"/>
      <color theme="1"/>
      <name val="Times New Roman"/>
      <family val="1"/>
    </font>
    <font>
      <b/>
      <sz val="12"/>
      <color rgb="FF000000"/>
      <name val="&quot;Times New Roman&quot;"/>
    </font>
  </fonts>
  <fills count="5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rgb="FFFFFF00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theme="5"/>
        <bgColor theme="5"/>
      </patternFill>
    </fill>
    <fill>
      <patternFill patternType="solid">
        <fgColor rgb="FFE2EFD9"/>
        <bgColor rgb="FFE2EFD9"/>
      </patternFill>
    </fill>
    <fill>
      <patternFill patternType="solid">
        <fgColor rgb="FF92D050"/>
        <bgColor rgb="FF92D050"/>
      </patternFill>
    </fill>
    <fill>
      <patternFill patternType="solid">
        <fgColor rgb="FFFFE598"/>
        <bgColor rgb="FFFFE598"/>
      </patternFill>
    </fill>
    <fill>
      <patternFill patternType="solid">
        <fgColor rgb="FFFEF2CB"/>
        <bgColor rgb="FFFEF2CB"/>
      </patternFill>
    </fill>
    <fill>
      <patternFill patternType="solid">
        <fgColor rgb="FFB4C6E7"/>
        <bgColor rgb="FFB4C6E7"/>
      </patternFill>
    </fill>
    <fill>
      <patternFill patternType="solid">
        <fgColor rgb="FFD8D8D8"/>
        <bgColor rgb="FFD8D8D8"/>
      </patternFill>
    </fill>
    <fill>
      <patternFill patternType="solid">
        <fgColor rgb="FF7F7F7F"/>
        <bgColor rgb="FF7F7F7F"/>
      </patternFill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E7E6E6"/>
        <bgColor rgb="FFE7E6E6"/>
      </patternFill>
    </fill>
    <fill>
      <patternFill patternType="solid">
        <fgColor rgb="FFF4B083"/>
        <bgColor rgb="FFF4B083"/>
      </patternFill>
    </fill>
    <fill>
      <patternFill patternType="solid">
        <fgColor rgb="FFD0CECE"/>
        <bgColor rgb="FFD0CECE"/>
      </patternFill>
    </fill>
    <fill>
      <patternFill patternType="solid">
        <fgColor rgb="FF9CC2E5"/>
        <bgColor rgb="FF9CC2E5"/>
      </patternFill>
    </fill>
    <fill>
      <patternFill patternType="solid">
        <fgColor rgb="FFC5E0B3"/>
        <bgColor rgb="FFC5E0B3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  <fill>
      <patternFill patternType="solid">
        <fgColor rgb="FFBDD6EE"/>
        <bgColor rgb="FFBDD6EE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34">
    <xf numFmtId="0" fontId="0" fillId="0" borderId="0" xfId="0"/>
    <xf numFmtId="0" fontId="0" fillId="0" borderId="1" xfId="0" applyBorder="1"/>
    <xf numFmtId="0" fontId="0" fillId="2" borderId="0" xfId="0" applyFill="1"/>
    <xf numFmtId="0" fontId="0" fillId="0" borderId="0" xfId="0" applyBorder="1"/>
    <xf numFmtId="0" fontId="0" fillId="0" borderId="0" xfId="0" applyNumberFormat="1" applyBorder="1"/>
    <xf numFmtId="0" fontId="0" fillId="2" borderId="0" xfId="0" applyFill="1" applyBorder="1"/>
    <xf numFmtId="0" fontId="0" fillId="0" borderId="0" xfId="0" applyFill="1" applyBorder="1"/>
    <xf numFmtId="0" fontId="1" fillId="2" borderId="0" xfId="0" applyFont="1" applyFill="1"/>
    <xf numFmtId="0" fontId="0" fillId="3" borderId="1" xfId="0" applyFill="1" applyBorder="1"/>
    <xf numFmtId="164" fontId="0" fillId="0" borderId="1" xfId="0" applyNumberFormat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0" xfId="0" applyNumberFormat="1" applyBorder="1"/>
    <xf numFmtId="0" fontId="0" fillId="0" borderId="0" xfId="0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165" fontId="0" fillId="0" borderId="1" xfId="0" applyNumberFormat="1" applyBorder="1"/>
    <xf numFmtId="0" fontId="0" fillId="0" borderId="1" xfId="0" applyNumberFormat="1" applyBorder="1"/>
    <xf numFmtId="0" fontId="0" fillId="0" borderId="0" xfId="0" applyNumberFormat="1"/>
    <xf numFmtId="0" fontId="0" fillId="0" borderId="0" xfId="0" applyAlignment="1">
      <alignment horizontal="right"/>
    </xf>
    <xf numFmtId="0" fontId="0" fillId="4" borderId="0" xfId="0" applyFill="1"/>
    <xf numFmtId="0" fontId="0" fillId="0" borderId="0" xfId="0" applyAlignment="1">
      <alignment horizontal="left"/>
    </xf>
    <xf numFmtId="0" fontId="0" fillId="0" borderId="2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/>
    <xf numFmtId="0" fontId="0" fillId="0" borderId="25" xfId="0" applyBorder="1"/>
    <xf numFmtId="0" fontId="0" fillId="0" borderId="2" xfId="0" applyBorder="1"/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28" xfId="0" applyBorder="1"/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5" fillId="2" borderId="0" xfId="0" applyFont="1" applyFill="1"/>
    <xf numFmtId="0" fontId="4" fillId="0" borderId="0" xfId="0" applyFont="1"/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6" borderId="0" xfId="0" applyFill="1"/>
    <xf numFmtId="0" fontId="6" fillId="0" borderId="0" xfId="0" applyFont="1"/>
    <xf numFmtId="0" fontId="0" fillId="7" borderId="0" xfId="0" applyFill="1"/>
    <xf numFmtId="0" fontId="0" fillId="4" borderId="0" xfId="0" applyFill="1" applyAlignment="1">
      <alignment horizontal="center"/>
    </xf>
    <xf numFmtId="9" fontId="0" fillId="0" borderId="0" xfId="1" applyFont="1"/>
    <xf numFmtId="1" fontId="0" fillId="0" borderId="0" xfId="0" applyNumberFormat="1"/>
    <xf numFmtId="0" fontId="0" fillId="8" borderId="0" xfId="0" applyFill="1"/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9" fontId="0" fillId="0" borderId="1" xfId="1" applyFont="1" applyBorder="1"/>
    <xf numFmtId="0" fontId="0" fillId="0" borderId="17" xfId="0" applyBorder="1"/>
    <xf numFmtId="0" fontId="0" fillId="0" borderId="27" xfId="0" applyBorder="1"/>
    <xf numFmtId="9" fontId="0" fillId="0" borderId="0" xfId="0" applyNumberFormat="1"/>
    <xf numFmtId="9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1" fontId="0" fillId="0" borderId="17" xfId="1" applyNumberFormat="1" applyFont="1" applyBorder="1"/>
    <xf numFmtId="0" fontId="0" fillId="0" borderId="0" xfId="0" applyFill="1" applyBorder="1" applyAlignment="1">
      <alignment horizontal="right"/>
    </xf>
    <xf numFmtId="9" fontId="0" fillId="0" borderId="0" xfId="1" applyFont="1" applyFill="1" applyBorder="1" applyAlignment="1">
      <alignment horizontal="center"/>
    </xf>
    <xf numFmtId="0" fontId="0" fillId="11" borderId="0" xfId="0" applyFill="1"/>
    <xf numFmtId="0" fontId="0" fillId="2" borderId="0" xfId="0" applyFill="1" applyAlignment="1">
      <alignment horizontal="center"/>
    </xf>
    <xf numFmtId="0" fontId="4" fillId="0" borderId="0" xfId="0" applyFont="1" applyAlignment="1">
      <alignment horizontal="center"/>
    </xf>
    <xf numFmtId="0" fontId="4" fillId="2" borderId="0" xfId="0" applyFont="1" applyFill="1"/>
    <xf numFmtId="0" fontId="4" fillId="2" borderId="2" xfId="0" applyFont="1" applyFill="1" applyBorder="1" applyAlignment="1">
      <alignment horizontal="center"/>
    </xf>
    <xf numFmtId="0" fontId="4" fillId="0" borderId="0" xfId="0" applyFont="1" applyFill="1"/>
    <xf numFmtId="0" fontId="0" fillId="13" borderId="1" xfId="0" applyFill="1" applyBorder="1" applyAlignment="1">
      <alignment horizontal="center"/>
    </xf>
    <xf numFmtId="0" fontId="4" fillId="14" borderId="0" xfId="0" applyFont="1" applyFill="1" applyAlignment="1">
      <alignment horizontal="center"/>
    </xf>
    <xf numFmtId="0" fontId="0" fillId="14" borderId="0" xfId="0" applyFill="1"/>
    <xf numFmtId="0" fontId="0" fillId="15" borderId="0" xfId="0" applyFill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16" borderId="0" xfId="0" applyFill="1"/>
    <xf numFmtId="0" fontId="0" fillId="12" borderId="14" xfId="0" applyFill="1" applyBorder="1"/>
    <xf numFmtId="0" fontId="0" fillId="12" borderId="15" xfId="0" applyFill="1" applyBorder="1"/>
    <xf numFmtId="0" fontId="0" fillId="12" borderId="16" xfId="0" applyFill="1" applyBorder="1"/>
    <xf numFmtId="0" fontId="0" fillId="17" borderId="0" xfId="0" applyFill="1"/>
    <xf numFmtId="0" fontId="0" fillId="0" borderId="0" xfId="0" applyFill="1"/>
    <xf numFmtId="0" fontId="0" fillId="16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12" borderId="1" xfId="0" applyFill="1" applyBorder="1"/>
    <xf numFmtId="0" fontId="0" fillId="12" borderId="0" xfId="0" applyFill="1"/>
    <xf numFmtId="9" fontId="0" fillId="0" borderId="1" xfId="0" applyNumberFormat="1" applyBorder="1" applyAlignment="1">
      <alignment horizontal="center"/>
    </xf>
    <xf numFmtId="9" fontId="0" fillId="0" borderId="9" xfId="0" applyNumberFormat="1" applyBorder="1" applyAlignment="1">
      <alignment horizontal="center"/>
    </xf>
    <xf numFmtId="0" fontId="0" fillId="20" borderId="0" xfId="0" applyFill="1"/>
    <xf numFmtId="0" fontId="0" fillId="0" borderId="18" xfId="0" applyBorder="1"/>
    <xf numFmtId="0" fontId="0" fillId="0" borderId="19" xfId="0" applyBorder="1"/>
    <xf numFmtId="0" fontId="0" fillId="0" borderId="0" xfId="0" applyFont="1" applyAlignment="1"/>
    <xf numFmtId="0" fontId="8" fillId="0" borderId="0" xfId="0" applyFont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21" borderId="29" xfId="0" applyFont="1" applyFill="1" applyBorder="1"/>
    <xf numFmtId="0" fontId="0" fillId="0" borderId="29" xfId="0" applyFont="1" applyBorder="1"/>
    <xf numFmtId="0" fontId="0" fillId="0" borderId="30" xfId="0" applyFont="1" applyBorder="1"/>
    <xf numFmtId="0" fontId="0" fillId="22" borderId="29" xfId="0" applyFont="1" applyFill="1" applyBorder="1"/>
    <xf numFmtId="0" fontId="0" fillId="23" borderId="0" xfId="0" applyFont="1" applyFill="1" applyBorder="1" applyAlignment="1">
      <alignment horizontal="center"/>
    </xf>
    <xf numFmtId="0" fontId="0" fillId="0" borderId="31" xfId="0" applyFont="1" applyBorder="1"/>
    <xf numFmtId="0" fontId="0" fillId="0" borderId="32" xfId="0" applyFont="1" applyBorder="1"/>
    <xf numFmtId="0" fontId="10" fillId="24" borderId="0" xfId="0" applyFont="1" applyFill="1" applyBorder="1" applyAlignment="1">
      <alignment horizontal="left"/>
    </xf>
    <xf numFmtId="0" fontId="11" fillId="24" borderId="0" xfId="0" applyFont="1" applyFill="1" applyBorder="1"/>
    <xf numFmtId="0" fontId="0" fillId="22" borderId="0" xfId="0" applyFont="1" applyFill="1" applyBorder="1" applyAlignment="1">
      <alignment horizontal="center"/>
    </xf>
    <xf numFmtId="0" fontId="12" fillId="23" borderId="0" xfId="0" applyFont="1" applyFill="1" applyBorder="1" applyAlignment="1">
      <alignment horizontal="center"/>
    </xf>
    <xf numFmtId="0" fontId="9" fillId="25" borderId="0" xfId="0" applyFont="1" applyFill="1" applyBorder="1" applyAlignment="1">
      <alignment horizontal="center"/>
    </xf>
    <xf numFmtId="0" fontId="0" fillId="0" borderId="0" xfId="0" applyFont="1"/>
    <xf numFmtId="0" fontId="13" fillId="0" borderId="0" xfId="0" applyFont="1"/>
    <xf numFmtId="0" fontId="0" fillId="0" borderId="29" xfId="0" applyFont="1" applyBorder="1" applyAlignment="1">
      <alignment horizontal="center"/>
    </xf>
    <xf numFmtId="0" fontId="13" fillId="26" borderId="0" xfId="0" applyFont="1" applyFill="1" applyBorder="1"/>
    <xf numFmtId="0" fontId="13" fillId="27" borderId="0" xfId="0" applyFont="1" applyFill="1" applyBorder="1"/>
    <xf numFmtId="0" fontId="0" fillId="27" borderId="0" xfId="0" applyFont="1" applyFill="1" applyBorder="1" applyAlignment="1">
      <alignment horizontal="center"/>
    </xf>
    <xf numFmtId="0" fontId="0" fillId="27" borderId="0" xfId="0" applyFont="1" applyFill="1" applyBorder="1"/>
    <xf numFmtId="0" fontId="13" fillId="0" borderId="0" xfId="0" applyFont="1" applyAlignment="1">
      <alignment horizontal="center"/>
    </xf>
    <xf numFmtId="0" fontId="0" fillId="28" borderId="0" xfId="0" applyFont="1" applyFill="1" applyBorder="1"/>
    <xf numFmtId="0" fontId="14" fillId="0" borderId="0" xfId="0" applyFont="1"/>
    <xf numFmtId="0" fontId="13" fillId="28" borderId="0" xfId="0" applyFont="1" applyFill="1" applyBorder="1" applyAlignment="1">
      <alignment horizontal="center"/>
    </xf>
    <xf numFmtId="0" fontId="0" fillId="28" borderId="0" xfId="0" applyFont="1" applyFill="1" applyBorder="1" applyAlignment="1">
      <alignment horizontal="center"/>
    </xf>
    <xf numFmtId="0" fontId="0" fillId="27" borderId="0" xfId="0" quotePrefix="1" applyFont="1" applyFill="1" applyBorder="1"/>
    <xf numFmtId="0" fontId="0" fillId="0" borderId="0" xfId="0" applyFont="1" applyAlignment="1">
      <alignment horizontal="right"/>
    </xf>
    <xf numFmtId="9" fontId="0" fillId="0" borderId="33" xfId="0" applyNumberFormat="1" applyFont="1" applyBorder="1"/>
    <xf numFmtId="9" fontId="15" fillId="0" borderId="33" xfId="0" applyNumberFormat="1" applyFont="1" applyBorder="1"/>
    <xf numFmtId="9" fontId="0" fillId="0" borderId="0" xfId="0" applyNumberFormat="1" applyFont="1"/>
    <xf numFmtId="1" fontId="0" fillId="28" borderId="0" xfId="0" applyNumberFormat="1" applyFont="1" applyFill="1" applyBorder="1"/>
    <xf numFmtId="1" fontId="0" fillId="0" borderId="0" xfId="0" applyNumberFormat="1" applyFont="1"/>
    <xf numFmtId="1" fontId="13" fillId="0" borderId="0" xfId="0" applyNumberFormat="1" applyFont="1"/>
    <xf numFmtId="1" fontId="0" fillId="0" borderId="33" xfId="0" applyNumberFormat="1" applyFont="1" applyBorder="1"/>
    <xf numFmtId="1" fontId="0" fillId="28" borderId="33" xfId="0" applyNumberFormat="1" applyFont="1" applyFill="1" applyBorder="1"/>
    <xf numFmtId="0" fontId="0" fillId="0" borderId="34" xfId="0" applyFont="1" applyBorder="1" applyAlignment="1">
      <alignment horizontal="center"/>
    </xf>
    <xf numFmtId="0" fontId="0" fillId="28" borderId="34" xfId="0" applyFont="1" applyFill="1" applyBorder="1" applyAlignment="1">
      <alignment horizontal="center"/>
    </xf>
    <xf numFmtId="2" fontId="16" fillId="31" borderId="29" xfId="0" applyNumberFormat="1" applyFont="1" applyFill="1" applyBorder="1"/>
    <xf numFmtId="0" fontId="16" fillId="31" borderId="29" xfId="0" applyFont="1" applyFill="1" applyBorder="1"/>
    <xf numFmtId="0" fontId="0" fillId="31" borderId="0" xfId="0" applyFont="1" applyFill="1" applyBorder="1"/>
    <xf numFmtId="0" fontId="16" fillId="0" borderId="29" xfId="0" applyFont="1" applyBorder="1"/>
    <xf numFmtId="0" fontId="17" fillId="0" borderId="0" xfId="0" applyFont="1"/>
    <xf numFmtId="0" fontId="0" fillId="32" borderId="29" xfId="0" applyFont="1" applyFill="1" applyBorder="1"/>
    <xf numFmtId="0" fontId="0" fillId="25" borderId="29" xfId="0" applyFont="1" applyFill="1" applyBorder="1"/>
    <xf numFmtId="0" fontId="0" fillId="33" borderId="29" xfId="0" applyFont="1" applyFill="1" applyBorder="1"/>
    <xf numFmtId="0" fontId="18" fillId="34" borderId="29" xfId="0" applyFont="1" applyFill="1" applyBorder="1"/>
    <xf numFmtId="10" fontId="0" fillId="0" borderId="29" xfId="0" applyNumberFormat="1" applyFont="1" applyBorder="1"/>
    <xf numFmtId="10" fontId="0" fillId="0" borderId="0" xfId="0" applyNumberFormat="1" applyFont="1"/>
    <xf numFmtId="2" fontId="0" fillId="0" borderId="0" xfId="0" applyNumberFormat="1" applyFont="1"/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21" fillId="0" borderId="41" xfId="0" applyFont="1" applyBorder="1" applyAlignment="1">
      <alignment horizontal="center"/>
    </xf>
    <xf numFmtId="0" fontId="21" fillId="0" borderId="42" xfId="0" applyFont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0" fontId="20" fillId="13" borderId="0" xfId="0" applyFont="1" applyFill="1" applyAlignment="1">
      <alignment horizontal="center"/>
    </xf>
    <xf numFmtId="0" fontId="20" fillId="13" borderId="15" xfId="0" applyFont="1" applyFill="1" applyBorder="1" applyAlignment="1">
      <alignment horizontal="center"/>
    </xf>
    <xf numFmtId="0" fontId="20" fillId="0" borderId="41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0" fontId="22" fillId="14" borderId="0" xfId="0" applyFont="1" applyFill="1" applyAlignment="1">
      <alignment horizontal="center"/>
    </xf>
    <xf numFmtId="0" fontId="22" fillId="14" borderId="15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center"/>
    </xf>
    <xf numFmtId="0" fontId="20" fillId="0" borderId="16" xfId="0" applyFont="1" applyBorder="1" applyAlignment="1">
      <alignment horizontal="center"/>
    </xf>
    <xf numFmtId="0" fontId="20" fillId="0" borderId="43" xfId="0" applyFont="1" applyBorder="1" applyAlignment="1">
      <alignment horizontal="center"/>
    </xf>
    <xf numFmtId="0" fontId="20" fillId="0" borderId="44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3" fillId="0" borderId="0" xfId="0" applyFont="1"/>
    <xf numFmtId="0" fontId="21" fillId="0" borderId="0" xfId="0" applyFont="1" applyAlignment="1">
      <alignment horizontal="center" vertical="center"/>
    </xf>
    <xf numFmtId="0" fontId="20" fillId="13" borderId="19" xfId="0" applyFont="1" applyFill="1" applyBorder="1" applyAlignment="1">
      <alignment horizontal="center"/>
    </xf>
    <xf numFmtId="0" fontId="20" fillId="13" borderId="26" xfId="0" applyFont="1" applyFill="1" applyBorder="1" applyAlignment="1">
      <alignment horizontal="center"/>
    </xf>
    <xf numFmtId="0" fontId="20" fillId="13" borderId="14" xfId="0" applyFont="1" applyFill="1" applyBorder="1" applyAlignment="1">
      <alignment horizontal="center" vertical="center"/>
    </xf>
    <xf numFmtId="0" fontId="20" fillId="13" borderId="28" xfId="0" applyFont="1" applyFill="1" applyBorder="1" applyAlignment="1">
      <alignment horizontal="center"/>
    </xf>
    <xf numFmtId="0" fontId="20" fillId="13" borderId="9" xfId="0" applyFont="1" applyFill="1" applyBorder="1" applyAlignment="1">
      <alignment horizontal="center"/>
    </xf>
    <xf numFmtId="0" fontId="20" fillId="13" borderId="15" xfId="0" applyFont="1" applyFill="1" applyBorder="1" applyAlignment="1">
      <alignment horizontal="center" vertical="center"/>
    </xf>
    <xf numFmtId="0" fontId="20" fillId="13" borderId="20" xfId="0" applyFont="1" applyFill="1" applyBorder="1" applyAlignment="1">
      <alignment horizontal="center"/>
    </xf>
    <xf numFmtId="0" fontId="22" fillId="14" borderId="9" xfId="0" applyFont="1" applyFill="1" applyBorder="1" applyAlignment="1">
      <alignment horizontal="center"/>
    </xf>
    <xf numFmtId="0" fontId="22" fillId="14" borderId="15" xfId="0" applyFont="1" applyFill="1" applyBorder="1" applyAlignment="1">
      <alignment horizontal="center" vertical="center"/>
    </xf>
    <xf numFmtId="0" fontId="22" fillId="14" borderId="20" xfId="0" applyFont="1" applyFill="1" applyBorder="1" applyAlignment="1">
      <alignment horizontal="center"/>
    </xf>
    <xf numFmtId="0" fontId="20" fillId="0" borderId="9" xfId="0" applyFont="1" applyFill="1" applyBorder="1" applyAlignment="1">
      <alignment horizontal="center"/>
    </xf>
    <xf numFmtId="0" fontId="20" fillId="0" borderId="16" xfId="0" applyFont="1" applyBorder="1" applyAlignment="1">
      <alignment horizontal="center" vertical="center"/>
    </xf>
    <xf numFmtId="0" fontId="20" fillId="0" borderId="20" xfId="0" applyFont="1" applyFill="1" applyBorder="1" applyAlignment="1">
      <alignment horizontal="center"/>
    </xf>
    <xf numFmtId="0" fontId="20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164" fontId="20" fillId="0" borderId="15" xfId="0" applyNumberFormat="1" applyFont="1" applyBorder="1" applyAlignment="1">
      <alignment horizontal="center" vertical="center"/>
    </xf>
    <xf numFmtId="0" fontId="20" fillId="13" borderId="0" xfId="0" applyFont="1" applyFill="1"/>
    <xf numFmtId="164" fontId="20" fillId="13" borderId="15" xfId="0" applyNumberFormat="1" applyFont="1" applyFill="1" applyBorder="1" applyAlignment="1">
      <alignment horizontal="center" vertical="center"/>
    </xf>
    <xf numFmtId="0" fontId="22" fillId="14" borderId="0" xfId="0" applyFont="1" applyFill="1"/>
    <xf numFmtId="164" fontId="22" fillId="14" borderId="15" xfId="0" applyNumberFormat="1" applyFont="1" applyFill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2" fontId="20" fillId="0" borderId="0" xfId="0" applyNumberFormat="1" applyFont="1"/>
    <xf numFmtId="164" fontId="20" fillId="0" borderId="0" xfId="0" applyNumberFormat="1" applyFont="1"/>
    <xf numFmtId="0" fontId="21" fillId="0" borderId="0" xfId="0" applyFont="1"/>
    <xf numFmtId="0" fontId="20" fillId="0" borderId="45" xfId="0" applyFont="1" applyBorder="1"/>
    <xf numFmtId="9" fontId="20" fillId="0" borderId="46" xfId="1" applyFont="1" applyBorder="1"/>
    <xf numFmtId="9" fontId="20" fillId="0" borderId="46" xfId="1" applyFont="1" applyFill="1" applyBorder="1"/>
    <xf numFmtId="9" fontId="20" fillId="0" borderId="47" xfId="1" applyFont="1" applyFill="1" applyBorder="1"/>
    <xf numFmtId="0" fontId="20" fillId="0" borderId="0" xfId="0" applyFont="1" applyBorder="1"/>
    <xf numFmtId="0" fontId="21" fillId="0" borderId="0" xfId="0" applyFont="1" applyBorder="1" applyAlignment="1">
      <alignment horizontal="center" vertical="center"/>
    </xf>
    <xf numFmtId="0" fontId="21" fillId="0" borderId="0" xfId="0" applyFont="1" applyBorder="1"/>
    <xf numFmtId="0" fontId="20" fillId="0" borderId="0" xfId="0" applyFont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0" fillId="21" borderId="0" xfId="0" applyFont="1" applyFill="1" applyBorder="1"/>
    <xf numFmtId="0" fontId="13" fillId="21" borderId="0" xfId="0" applyFont="1" applyFill="1" applyBorder="1"/>
    <xf numFmtId="0" fontId="0" fillId="36" borderId="0" xfId="0" applyFont="1" applyFill="1" applyBorder="1" applyAlignment="1">
      <alignment horizontal="center"/>
    </xf>
    <xf numFmtId="0" fontId="0" fillId="37" borderId="0" xfId="0" applyFont="1" applyFill="1" applyBorder="1" applyAlignment="1">
      <alignment horizontal="center"/>
    </xf>
    <xf numFmtId="0" fontId="0" fillId="38" borderId="0" xfId="0" applyFont="1" applyFill="1" applyBorder="1" applyAlignment="1">
      <alignment horizontal="center"/>
    </xf>
    <xf numFmtId="0" fontId="0" fillId="0" borderId="48" xfId="0" applyFont="1" applyBorder="1"/>
    <xf numFmtId="0" fontId="0" fillId="0" borderId="49" xfId="0" applyFont="1" applyBorder="1"/>
    <xf numFmtId="0" fontId="0" fillId="0" borderId="50" xfId="0" applyFont="1" applyBorder="1"/>
    <xf numFmtId="0" fontId="0" fillId="0" borderId="51" xfId="0" applyFont="1" applyBorder="1"/>
    <xf numFmtId="0" fontId="0" fillId="0" borderId="52" xfId="0" applyFont="1" applyBorder="1"/>
    <xf numFmtId="0" fontId="0" fillId="0" borderId="53" xfId="0" applyFont="1" applyBorder="1"/>
    <xf numFmtId="0" fontId="0" fillId="0" borderId="54" xfId="0" applyFont="1" applyBorder="1"/>
    <xf numFmtId="0" fontId="0" fillId="0" borderId="55" xfId="0" applyFont="1" applyBorder="1"/>
    <xf numFmtId="164" fontId="0" fillId="0" borderId="0" xfId="0" applyNumberFormat="1" applyFont="1"/>
    <xf numFmtId="166" fontId="0" fillId="0" borderId="0" xfId="0" applyNumberFormat="1" applyFont="1"/>
    <xf numFmtId="0" fontId="0" fillId="25" borderId="0" xfId="0" applyFont="1" applyFill="1" applyBorder="1" applyAlignment="1">
      <alignment horizontal="center"/>
    </xf>
    <xf numFmtId="9" fontId="0" fillId="25" borderId="0" xfId="0" applyNumberFormat="1" applyFont="1" applyFill="1" applyBorder="1" applyAlignment="1">
      <alignment horizontal="center"/>
    </xf>
    <xf numFmtId="9" fontId="0" fillId="25" borderId="0" xfId="0" applyNumberFormat="1" applyFont="1" applyFill="1" applyBorder="1"/>
    <xf numFmtId="0" fontId="24" fillId="0" borderId="0" xfId="0" applyFont="1"/>
    <xf numFmtId="9" fontId="0" fillId="0" borderId="0" xfId="0" applyNumberFormat="1" applyFont="1" applyAlignment="1">
      <alignment horizontal="center"/>
    </xf>
    <xf numFmtId="0" fontId="0" fillId="22" borderId="29" xfId="0" applyFont="1" applyFill="1" applyBorder="1" applyAlignment="1">
      <alignment horizontal="center"/>
    </xf>
    <xf numFmtId="0" fontId="13" fillId="0" borderId="0" xfId="0" applyFont="1" applyAlignment="1">
      <alignment horizontal="left"/>
    </xf>
    <xf numFmtId="9" fontId="13" fillId="0" borderId="0" xfId="0" applyNumberFormat="1" applyFont="1" applyAlignment="1">
      <alignment horizontal="left"/>
    </xf>
    <xf numFmtId="0" fontId="0" fillId="0" borderId="50" xfId="0" applyFont="1" applyBorder="1" applyAlignment="1">
      <alignment horizontal="center"/>
    </xf>
    <xf numFmtId="9" fontId="0" fillId="37" borderId="29" xfId="0" applyNumberFormat="1" applyFont="1" applyFill="1" applyBorder="1" applyAlignment="1">
      <alignment horizontal="center"/>
    </xf>
    <xf numFmtId="9" fontId="0" fillId="0" borderId="29" xfId="0" applyNumberFormat="1" applyFont="1" applyBorder="1" applyAlignment="1">
      <alignment horizontal="center"/>
    </xf>
    <xf numFmtId="0" fontId="0" fillId="39" borderId="0" xfId="0" applyFont="1" applyFill="1" applyBorder="1" applyAlignment="1">
      <alignment horizontal="center"/>
    </xf>
    <xf numFmtId="0" fontId="0" fillId="27" borderId="29" xfId="0" applyFont="1" applyFill="1" applyBorder="1" applyAlignment="1">
      <alignment horizontal="center"/>
    </xf>
    <xf numFmtId="0" fontId="0" fillId="26" borderId="29" xfId="0" applyFont="1" applyFill="1" applyBorder="1" applyAlignment="1">
      <alignment horizontal="center"/>
    </xf>
    <xf numFmtId="0" fontId="0" fillId="0" borderId="52" xfId="0" applyFont="1" applyBorder="1" applyAlignment="1">
      <alignment horizontal="center"/>
    </xf>
    <xf numFmtId="0" fontId="0" fillId="40" borderId="29" xfId="0" applyFont="1" applyFill="1" applyBorder="1" applyAlignment="1">
      <alignment horizontal="center"/>
    </xf>
    <xf numFmtId="0" fontId="0" fillId="41" borderId="29" xfId="0" applyFont="1" applyFill="1" applyBorder="1" applyAlignment="1">
      <alignment horizontal="center"/>
    </xf>
    <xf numFmtId="0" fontId="0" fillId="0" borderId="56" xfId="0" applyFont="1" applyBorder="1" applyAlignment="1">
      <alignment horizontal="center"/>
    </xf>
    <xf numFmtId="0" fontId="0" fillId="40" borderId="56" xfId="0" applyFont="1" applyFill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0" xfId="0" applyFont="1" applyAlignment="1">
      <alignment horizontal="left"/>
    </xf>
    <xf numFmtId="9" fontId="0" fillId="42" borderId="29" xfId="0" applyNumberFormat="1" applyFont="1" applyFill="1" applyBorder="1" applyAlignment="1">
      <alignment horizontal="center"/>
    </xf>
    <xf numFmtId="0" fontId="13" fillId="43" borderId="0" xfId="0" applyFont="1" applyFill="1" applyBorder="1"/>
    <xf numFmtId="0" fontId="0" fillId="43" borderId="0" xfId="0" applyFont="1" applyFill="1" applyBorder="1"/>
    <xf numFmtId="0" fontId="13" fillId="43" borderId="0" xfId="0" applyFont="1" applyFill="1" applyBorder="1" applyAlignment="1">
      <alignment horizontal="center"/>
    </xf>
    <xf numFmtId="0" fontId="0" fillId="22" borderId="0" xfId="0" applyFont="1" applyFill="1" applyBorder="1"/>
    <xf numFmtId="1" fontId="0" fillId="0" borderId="29" xfId="0" applyNumberFormat="1" applyFont="1" applyBorder="1" applyAlignment="1">
      <alignment horizontal="center"/>
    </xf>
    <xf numFmtId="2" fontId="13" fillId="0" borderId="0" xfId="0" applyNumberFormat="1" applyFont="1"/>
    <xf numFmtId="2" fontId="0" fillId="39" borderId="29" xfId="0" applyNumberFormat="1" applyFont="1" applyFill="1" applyBorder="1"/>
    <xf numFmtId="2" fontId="0" fillId="22" borderId="29" xfId="0" applyNumberFormat="1" applyFont="1" applyFill="1" applyBorder="1"/>
    <xf numFmtId="2" fontId="0" fillId="0" borderId="29" xfId="0" applyNumberFormat="1" applyFont="1" applyBorder="1"/>
    <xf numFmtId="2" fontId="13" fillId="39" borderId="0" xfId="0" applyNumberFormat="1" applyFont="1" applyFill="1" applyBorder="1"/>
    <xf numFmtId="2" fontId="0" fillId="39" borderId="0" xfId="0" applyNumberFormat="1" applyFont="1" applyFill="1" applyBorder="1"/>
    <xf numFmtId="2" fontId="0" fillId="22" borderId="0" xfId="0" applyNumberFormat="1" applyFont="1" applyFill="1" applyBorder="1"/>
    <xf numFmtId="1" fontId="0" fillId="43" borderId="0" xfId="0" applyNumberFormat="1" applyFont="1" applyFill="1" applyBorder="1"/>
    <xf numFmtId="1" fontId="13" fillId="0" borderId="0" xfId="0" applyNumberFormat="1" applyFont="1" applyAlignment="1">
      <alignment horizontal="center"/>
    </xf>
    <xf numFmtId="0" fontId="0" fillId="0" borderId="0" xfId="0"/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9" fontId="0" fillId="0" borderId="0" xfId="1" applyFont="1"/>
    <xf numFmtId="9" fontId="0" fillId="0" borderId="0" xfId="1" applyFont="1" applyAlignment="1">
      <alignment horizontal="center"/>
    </xf>
    <xf numFmtId="9" fontId="0" fillId="0" borderId="1" xfId="1" applyFont="1" applyBorder="1" applyAlignment="1">
      <alignment horizontal="center"/>
    </xf>
    <xf numFmtId="9" fontId="0" fillId="45" borderId="1" xfId="1" applyFont="1" applyFill="1" applyBorder="1" applyAlignment="1">
      <alignment horizontal="center"/>
    </xf>
    <xf numFmtId="9" fontId="0" fillId="0" borderId="0" xfId="1" applyFont="1" applyBorder="1" applyAlignment="1">
      <alignment horizontal="center"/>
    </xf>
    <xf numFmtId="9" fontId="0" fillId="44" borderId="1" xfId="1" applyFont="1" applyFill="1" applyBorder="1" applyAlignment="1">
      <alignment horizontal="center"/>
    </xf>
    <xf numFmtId="9" fontId="4" fillId="0" borderId="0" xfId="1" applyFont="1" applyAlignment="1">
      <alignment horizontal="left"/>
    </xf>
    <xf numFmtId="0" fontId="0" fillId="16" borderId="0" xfId="0" applyFill="1" applyAlignment="1">
      <alignment horizontal="center"/>
    </xf>
    <xf numFmtId="9" fontId="0" fillId="16" borderId="0" xfId="1" applyFont="1" applyFill="1" applyAlignment="1">
      <alignment horizontal="center"/>
    </xf>
    <xf numFmtId="9" fontId="0" fillId="16" borderId="0" xfId="1" applyFont="1" applyFill="1"/>
    <xf numFmtId="0" fontId="0" fillId="7" borderId="1" xfId="0" applyNumberFormat="1" applyFill="1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46" borderId="0" xfId="0" applyFill="1" applyAlignment="1">
      <alignment horizontal="center"/>
    </xf>
    <xf numFmtId="0" fontId="0" fillId="0" borderId="0" xfId="0" applyFill="1"/>
    <xf numFmtId="0" fontId="0" fillId="47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8" borderId="1" xfId="0" applyFill="1" applyBorder="1" applyAlignment="1">
      <alignment horizontal="center"/>
    </xf>
    <xf numFmtId="0" fontId="0" fillId="49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39" xfId="0" applyFill="1" applyBorder="1"/>
    <xf numFmtId="0" fontId="0" fillId="0" borderId="57" xfId="0" applyFill="1" applyBorder="1"/>
    <xf numFmtId="0" fontId="0" fillId="0" borderId="40" xfId="0" applyBorder="1" applyAlignment="1">
      <alignment horizontal="center"/>
    </xf>
    <xf numFmtId="0" fontId="0" fillId="0" borderId="41" xfId="0" applyFill="1" applyBorder="1"/>
    <xf numFmtId="0" fontId="0" fillId="0" borderId="42" xfId="0" applyBorder="1" applyAlignment="1">
      <alignment horizontal="center"/>
    </xf>
    <xf numFmtId="0" fontId="0" fillId="0" borderId="43" xfId="0" applyFill="1" applyBorder="1"/>
    <xf numFmtId="0" fontId="0" fillId="0" borderId="7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29" borderId="0" xfId="0" applyFont="1" applyFill="1" applyBorder="1" applyAlignment="1">
      <alignment horizontal="center"/>
    </xf>
    <xf numFmtId="0" fontId="19" fillId="35" borderId="0" xfId="0" applyFont="1" applyFill="1" applyBorder="1" applyAlignment="1">
      <alignment horizontal="center" wrapText="1"/>
    </xf>
    <xf numFmtId="0" fontId="16" fillId="0" borderId="35" xfId="0" applyFont="1" applyBorder="1" applyAlignment="1">
      <alignment horizontal="center"/>
    </xf>
    <xf numFmtId="0" fontId="16" fillId="0" borderId="37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36" xfId="0" applyFont="1" applyBorder="1" applyAlignment="1">
      <alignment horizontal="center"/>
    </xf>
    <xf numFmtId="0" fontId="0" fillId="0" borderId="37" xfId="0" applyFont="1" applyBorder="1" applyAlignment="1">
      <alignment horizontal="center"/>
    </xf>
    <xf numFmtId="0" fontId="0" fillId="29" borderId="33" xfId="0" applyFont="1" applyFill="1" applyBorder="1" applyAlignment="1">
      <alignment horizontal="center"/>
    </xf>
    <xf numFmtId="0" fontId="0" fillId="0" borderId="38" xfId="0" applyFont="1" applyBorder="1" applyAlignment="1">
      <alignment horizontal="center"/>
    </xf>
    <xf numFmtId="0" fontId="0" fillId="0" borderId="36" xfId="0" applyFont="1" applyBorder="1"/>
    <xf numFmtId="0" fontId="0" fillId="29" borderId="35" xfId="0" applyFont="1" applyFill="1" applyBorder="1" applyAlignment="1">
      <alignment horizontal="center"/>
    </xf>
    <xf numFmtId="0" fontId="0" fillId="29" borderId="36" xfId="0" applyFont="1" applyFill="1" applyBorder="1" applyAlignment="1">
      <alignment horizontal="center"/>
    </xf>
    <xf numFmtId="0" fontId="0" fillId="29" borderId="37" xfId="0" applyFont="1" applyFill="1" applyBorder="1" applyAlignment="1">
      <alignment horizontal="center"/>
    </xf>
    <xf numFmtId="0" fontId="16" fillId="31" borderId="35" xfId="0" applyFont="1" applyFill="1" applyBorder="1" applyAlignment="1">
      <alignment horizontal="center"/>
    </xf>
    <xf numFmtId="0" fontId="16" fillId="31" borderId="37" xfId="0" applyFont="1" applyFill="1" applyBorder="1" applyAlignment="1">
      <alignment horizontal="center"/>
    </xf>
    <xf numFmtId="0" fontId="0" fillId="30" borderId="35" xfId="0" applyFont="1" applyFill="1" applyBorder="1" applyAlignment="1">
      <alignment horizontal="center"/>
    </xf>
    <xf numFmtId="0" fontId="0" fillId="30" borderId="36" xfId="0" applyFont="1" applyFill="1" applyBorder="1" applyAlignment="1">
      <alignment horizontal="center"/>
    </xf>
    <xf numFmtId="0" fontId="0" fillId="30" borderId="37" xfId="0" applyFont="1" applyFill="1" applyBorder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39" xfId="0" applyFont="1" applyBorder="1" applyAlignment="1">
      <alignment horizontal="center"/>
    </xf>
    <xf numFmtId="0" fontId="20" fillId="0" borderId="4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47" borderId="0" xfId="0" applyFill="1" applyAlignment="1">
      <alignment horizontal="center" vertical="center"/>
    </xf>
    <xf numFmtId="0" fontId="0" fillId="47" borderId="0" xfId="0" applyFont="1" applyFill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tockChart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'[1]Задача№2 Экспертные технологии'!$M$11:$M$14</c:f>
              <c:strCache>
                <c:ptCount val="4"/>
                <c:pt idx="0">
                  <c:v>Ведущий 1</c:v>
                </c:pt>
                <c:pt idx="1">
                  <c:v>Ведущий 2</c:v>
                </c:pt>
                <c:pt idx="2">
                  <c:v>Ведущий 3</c:v>
                </c:pt>
                <c:pt idx="3">
                  <c:v>Ведущий 4</c:v>
                </c:pt>
              </c:strCache>
            </c:strRef>
          </c:cat>
          <c:val>
            <c:numRef>
              <c:f>'[1]Задача№2 Экспертные технологии'!$N$11:$N$14</c:f>
              <c:numCache>
                <c:formatCode>General</c:formatCode>
                <c:ptCount val="4"/>
                <c:pt idx="0">
                  <c:v>7.7074271077563381</c:v>
                </c:pt>
                <c:pt idx="1">
                  <c:v>7.75</c:v>
                </c:pt>
                <c:pt idx="2">
                  <c:v>9.0773502691896262</c:v>
                </c:pt>
                <c:pt idx="3">
                  <c:v>4.7909944487358054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2-4D9F-8731-5524A09010EB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'[1]Задача№2 Экспертные технологии'!$M$11:$M$14</c:f>
              <c:strCache>
                <c:ptCount val="4"/>
                <c:pt idx="0">
                  <c:v>Ведущий 1</c:v>
                </c:pt>
                <c:pt idx="1">
                  <c:v>Ведущий 2</c:v>
                </c:pt>
                <c:pt idx="2">
                  <c:v>Ведущий 3</c:v>
                </c:pt>
                <c:pt idx="3">
                  <c:v>Ведущий 4</c:v>
                </c:pt>
              </c:strCache>
            </c:strRef>
          </c:cat>
          <c:val>
            <c:numRef>
              <c:f>'[1]Задача№2 Экспертные технологии'!$O$11:$O$14</c:f>
              <c:numCache>
                <c:formatCode>General</c:formatCode>
                <c:ptCount val="4"/>
                <c:pt idx="0">
                  <c:v>5.7925728922436619</c:v>
                </c:pt>
                <c:pt idx="1">
                  <c:v>4.75</c:v>
                </c:pt>
                <c:pt idx="2">
                  <c:v>7.9226497308103738</c:v>
                </c:pt>
                <c:pt idx="3">
                  <c:v>2.2090055512641946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2-4D9F-8731-5524A09010EB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dot"/>
            <c:size val="26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'[1]Задача№2 Экспертные технологии'!$M$11:$M$14</c:f>
              <c:strCache>
                <c:ptCount val="4"/>
                <c:pt idx="0">
                  <c:v>Ведущий 1</c:v>
                </c:pt>
                <c:pt idx="1">
                  <c:v>Ведущий 2</c:v>
                </c:pt>
                <c:pt idx="2">
                  <c:v>Ведущий 3</c:v>
                </c:pt>
                <c:pt idx="3">
                  <c:v>Ведущий 4</c:v>
                </c:pt>
              </c:strCache>
            </c:strRef>
          </c:cat>
          <c:val>
            <c:numRef>
              <c:f>'[1]Задача№2 Экспертные технологии'!$P$11:$P$14</c:f>
              <c:numCache>
                <c:formatCode>General</c:formatCode>
                <c:ptCount val="4"/>
                <c:pt idx="0">
                  <c:v>6.75</c:v>
                </c:pt>
                <c:pt idx="1">
                  <c:v>6.25</c:v>
                </c:pt>
                <c:pt idx="2">
                  <c:v>8.5</c:v>
                </c:pt>
                <c:pt idx="3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2-4D9F-8731-5524A0901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8255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axId val="1343384287"/>
        <c:axId val="1343385935"/>
      </c:stockChart>
      <c:catAx>
        <c:axId val="134338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3385935"/>
        <c:crosses val="autoZero"/>
        <c:auto val="1"/>
        <c:lblAlgn val="ctr"/>
        <c:lblOffset val="100"/>
        <c:noMultiLvlLbl val="0"/>
      </c:catAx>
      <c:valAx>
        <c:axId val="134338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338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ru-RU" sz="1400" b="0" i="0">
                <a:solidFill>
                  <a:srgbClr val="757575"/>
                </a:solidFill>
                <a:latin typeface="+mn-lt"/>
              </a:rPr>
              <a:t>Распределение Эрланга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7532471908835591E-2"/>
          <c:y val="0.17385686781403681"/>
          <c:w val="0.91246752809116438"/>
          <c:h val="0.72482201651008238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1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F0-44D0-A88D-2583DAF3B23A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F0-44D0-A88D-2583DAF3B23A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F0-44D0-A88D-2583DAF3B23A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F0-44D0-A88D-2583DAF3B23A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F0-44D0-A88D-2583DAF3B23A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F0-44D0-A88D-2583DAF3B2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[2]Лист1!$C$34:$O$34</c:f>
              <c:strCache>
                <c:ptCount val="13"/>
                <c:pt idx="0">
                  <c:v>p0</c:v>
                </c:pt>
                <c:pt idx="1">
                  <c:v>p1</c:v>
                </c:pt>
                <c:pt idx="2">
                  <c:v>p2</c:v>
                </c:pt>
                <c:pt idx="3">
                  <c:v>p3</c:v>
                </c:pt>
                <c:pt idx="4">
                  <c:v>p4</c:v>
                </c:pt>
                <c:pt idx="5">
                  <c:v>p5</c:v>
                </c:pt>
                <c:pt idx="6">
                  <c:v>p6</c:v>
                </c:pt>
                <c:pt idx="7">
                  <c:v>p7</c:v>
                </c:pt>
                <c:pt idx="8">
                  <c:v>p8</c:v>
                </c:pt>
                <c:pt idx="9">
                  <c:v>p9</c:v>
                </c:pt>
                <c:pt idx="10">
                  <c:v>p10</c:v>
                </c:pt>
                <c:pt idx="11">
                  <c:v>p11</c:v>
                </c:pt>
                <c:pt idx="12">
                  <c:v>p12</c:v>
                </c:pt>
              </c:strCache>
            </c:strRef>
          </c:cat>
          <c:val>
            <c:numRef>
              <c:f>[2]Лист1!$C$35:$O$35</c:f>
              <c:numCache>
                <c:formatCode>General</c:formatCode>
                <c:ptCount val="13"/>
                <c:pt idx="0">
                  <c:v>0.20124082624305098</c:v>
                </c:pt>
                <c:pt idx="1">
                  <c:v>0.26832110165740131</c:v>
                </c:pt>
                <c:pt idx="2">
                  <c:v>0.17888073443826752</c:v>
                </c:pt>
                <c:pt idx="3">
                  <c:v>0.11925382295884501</c:v>
                </c:pt>
                <c:pt idx="4">
                  <c:v>7.9502548639230008E-2</c:v>
                </c:pt>
                <c:pt idx="5">
                  <c:v>5.3001699092820001E-2</c:v>
                </c:pt>
                <c:pt idx="6">
                  <c:v>3.5334466061880003E-2</c:v>
                </c:pt>
                <c:pt idx="7">
                  <c:v>2.3556310707920001E-2</c:v>
                </c:pt>
                <c:pt idx="8">
                  <c:v>1.5704207138613334E-2</c:v>
                </c:pt>
                <c:pt idx="9">
                  <c:v>1.0469471425742222E-2</c:v>
                </c:pt>
                <c:pt idx="10">
                  <c:v>6.9796476171614811E-3</c:v>
                </c:pt>
                <c:pt idx="11">
                  <c:v>4.6530984114409877E-3</c:v>
                </c:pt>
                <c:pt idx="12">
                  <c:v>3.102065607627325E-3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14F0-44D0-A88D-2583DAF3B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6781514"/>
        <c:axId val="1900306714"/>
      </c:barChart>
      <c:catAx>
        <c:axId val="4867815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900306714"/>
        <c:crosses val="autoZero"/>
        <c:auto val="1"/>
        <c:lblAlgn val="ctr"/>
        <c:lblOffset val="100"/>
        <c:noMultiLvlLbl val="1"/>
      </c:catAx>
      <c:valAx>
        <c:axId val="19003067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48678151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chart" Target="../charts/chart2.xml"/><Relationship Id="rId4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9</xdr:row>
      <xdr:rowOff>0</xdr:rowOff>
    </xdr:from>
    <xdr:to>
      <xdr:col>19</xdr:col>
      <xdr:colOff>304800</xdr:colOff>
      <xdr:row>10</xdr:row>
      <xdr:rowOff>121920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82446C63-77B6-479C-B322-067C510B15C2}"/>
            </a:ext>
          </a:extLst>
        </xdr:cNvPr>
        <xdr:cNvSpPr>
          <a:spLocks noChangeAspect="1" noChangeArrowheads="1"/>
        </xdr:cNvSpPr>
      </xdr:nvSpPr>
      <xdr:spPr bwMode="auto">
        <a:xfrm>
          <a:off x="115824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A5A00F1E-C42E-4E28-ACD9-74E91AF1D469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8BC71319-6FD5-4C73-AD23-9C8A7390F186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A381B473-A8A8-41DF-9D23-FA57027A250E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29" name="AutoShape 5">
          <a:extLst>
            <a:ext uri="{FF2B5EF4-FFF2-40B4-BE49-F238E27FC236}">
              <a16:creationId xmlns:a16="http://schemas.microsoft.com/office/drawing/2014/main" id="{81CBDBFF-0A82-4919-B948-B35520236DBD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30" name="AutoShape 6">
          <a:extLst>
            <a:ext uri="{FF2B5EF4-FFF2-40B4-BE49-F238E27FC236}">
              <a16:creationId xmlns:a16="http://schemas.microsoft.com/office/drawing/2014/main" id="{E8F1A1A3-0159-4D92-AA74-724A8BFEEAE2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31" name="AutoShape 7">
          <a:extLst>
            <a:ext uri="{FF2B5EF4-FFF2-40B4-BE49-F238E27FC236}">
              <a16:creationId xmlns:a16="http://schemas.microsoft.com/office/drawing/2014/main" id="{39FC01DB-D91C-444A-90A7-9C202432D8B8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304800</xdr:colOff>
      <xdr:row>10</xdr:row>
      <xdr:rowOff>121920</xdr:rowOff>
    </xdr:to>
    <xdr:sp macro="" textlink="">
      <xdr:nvSpPr>
        <xdr:cNvPr id="1033" name="AutoShape 9">
          <a:extLst>
            <a:ext uri="{FF2B5EF4-FFF2-40B4-BE49-F238E27FC236}">
              <a16:creationId xmlns:a16="http://schemas.microsoft.com/office/drawing/2014/main" id="{6616F69A-4C4A-4708-9C08-6F3DA35B551D}"/>
            </a:ext>
          </a:extLst>
        </xdr:cNvPr>
        <xdr:cNvSpPr>
          <a:spLocks noChangeAspect="1" noChangeArrowheads="1"/>
        </xdr:cNvSpPr>
      </xdr:nvSpPr>
      <xdr:spPr bwMode="auto">
        <a:xfrm>
          <a:off x="109728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304800</xdr:colOff>
      <xdr:row>10</xdr:row>
      <xdr:rowOff>121920</xdr:rowOff>
    </xdr:to>
    <xdr:sp macro="" textlink="">
      <xdr:nvSpPr>
        <xdr:cNvPr id="1034" name="AutoShape 10">
          <a:extLst>
            <a:ext uri="{FF2B5EF4-FFF2-40B4-BE49-F238E27FC236}">
              <a16:creationId xmlns:a16="http://schemas.microsoft.com/office/drawing/2014/main" id="{BF9F3B8E-DDA9-4EC8-BD05-FD3AB6944AA2}"/>
            </a:ext>
          </a:extLst>
        </xdr:cNvPr>
        <xdr:cNvSpPr>
          <a:spLocks noChangeAspect="1" noChangeArrowheads="1"/>
        </xdr:cNvSpPr>
      </xdr:nvSpPr>
      <xdr:spPr bwMode="auto">
        <a:xfrm>
          <a:off x="109728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163285</xdr:colOff>
      <xdr:row>0</xdr:row>
      <xdr:rowOff>0</xdr:rowOff>
    </xdr:from>
    <xdr:to>
      <xdr:col>21</xdr:col>
      <xdr:colOff>377093</xdr:colOff>
      <xdr:row>13</xdr:row>
      <xdr:rowOff>32081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C946DDD-59F2-471A-842A-3D2518840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81" t="18943" b="19424"/>
        <a:stretch/>
      </xdr:blipFill>
      <xdr:spPr>
        <a:xfrm>
          <a:off x="7799051" y="0"/>
          <a:ext cx="5700208" cy="2423184"/>
        </a:xfrm>
        <a:prstGeom prst="rect">
          <a:avLst/>
        </a:prstGeom>
      </xdr:spPr>
    </xdr:pic>
    <xdr:clientData/>
  </xdr:twoCellAnchor>
  <xdr:twoCellAnchor>
    <xdr:from>
      <xdr:col>12</xdr:col>
      <xdr:colOff>490538</xdr:colOff>
      <xdr:row>3</xdr:row>
      <xdr:rowOff>57150</xdr:rowOff>
    </xdr:from>
    <xdr:to>
      <xdr:col>13</xdr:col>
      <xdr:colOff>604838</xdr:colOff>
      <xdr:row>7</xdr:row>
      <xdr:rowOff>42863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D872F468-F8AC-4F42-A8C6-09E5032167EA}"/>
            </a:ext>
          </a:extLst>
        </xdr:cNvPr>
        <xdr:cNvCxnSpPr/>
      </xdr:nvCxnSpPr>
      <xdr:spPr>
        <a:xfrm>
          <a:off x="7805738" y="600075"/>
          <a:ext cx="723900" cy="7096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600076</xdr:colOff>
      <xdr:row>7</xdr:row>
      <xdr:rowOff>61913</xdr:rowOff>
    </xdr:from>
    <xdr:to>
      <xdr:col>17</xdr:col>
      <xdr:colOff>14288</xdr:colOff>
      <xdr:row>11</xdr:row>
      <xdr:rowOff>123825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B669380C-AE94-4342-87E0-EE4E40AD537A}"/>
            </a:ext>
          </a:extLst>
        </xdr:cNvPr>
        <xdr:cNvCxnSpPr/>
      </xdr:nvCxnSpPr>
      <xdr:spPr>
        <a:xfrm>
          <a:off x="8524876" y="1328738"/>
          <a:ext cx="1852612" cy="7858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33338</xdr:rowOff>
    </xdr:from>
    <xdr:to>
      <xdr:col>14</xdr:col>
      <xdr:colOff>238125</xdr:colOff>
      <xdr:row>3</xdr:row>
      <xdr:rowOff>90488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F198E739-33BD-4964-AC2A-90B5E67D4524}"/>
            </a:ext>
          </a:extLst>
        </xdr:cNvPr>
        <xdr:cNvCxnSpPr/>
      </xdr:nvCxnSpPr>
      <xdr:spPr>
        <a:xfrm flipV="1">
          <a:off x="7791450" y="395288"/>
          <a:ext cx="981075" cy="238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1</xdr:row>
      <xdr:rowOff>95250</xdr:rowOff>
    </xdr:from>
    <xdr:to>
      <xdr:col>16</xdr:col>
      <xdr:colOff>285750</xdr:colOff>
      <xdr:row>2</xdr:row>
      <xdr:rowOff>47625</xdr:rowOff>
    </xdr:to>
    <xdr:cxnSp macro="">
      <xdr:nvCxnSpPr>
        <xdr:cNvPr id="36" name="Прямая соединительная линия 35">
          <a:extLst>
            <a:ext uri="{FF2B5EF4-FFF2-40B4-BE49-F238E27FC236}">
              <a16:creationId xmlns:a16="http://schemas.microsoft.com/office/drawing/2014/main" id="{563BB2F2-927F-4C74-9BD1-10F77C9423B2}"/>
            </a:ext>
          </a:extLst>
        </xdr:cNvPr>
        <xdr:cNvCxnSpPr/>
      </xdr:nvCxnSpPr>
      <xdr:spPr>
        <a:xfrm flipV="1">
          <a:off x="8772525" y="276225"/>
          <a:ext cx="1266825" cy="133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223838</xdr:colOff>
      <xdr:row>1</xdr:row>
      <xdr:rowOff>104775</xdr:rowOff>
    </xdr:from>
    <xdr:to>
      <xdr:col>16</xdr:col>
      <xdr:colOff>280988</xdr:colOff>
      <xdr:row>4</xdr:row>
      <xdr:rowOff>123825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C59046CF-374E-4D6F-A4E2-EC776059B75D}"/>
            </a:ext>
          </a:extLst>
        </xdr:cNvPr>
        <xdr:cNvCxnSpPr/>
      </xdr:nvCxnSpPr>
      <xdr:spPr>
        <a:xfrm flipH="1">
          <a:off x="9977438" y="285750"/>
          <a:ext cx="57150" cy="561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214313</xdr:colOff>
      <xdr:row>4</xdr:row>
      <xdr:rowOff>147638</xdr:rowOff>
    </xdr:from>
    <xdr:to>
      <xdr:col>17</xdr:col>
      <xdr:colOff>76200</xdr:colOff>
      <xdr:row>8</xdr:row>
      <xdr:rowOff>100013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8DD678D1-DE31-47CC-834B-EF2F75C33136}"/>
            </a:ext>
          </a:extLst>
        </xdr:cNvPr>
        <xdr:cNvCxnSpPr/>
      </xdr:nvCxnSpPr>
      <xdr:spPr>
        <a:xfrm>
          <a:off x="9967913" y="871538"/>
          <a:ext cx="471487" cy="676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8</xdr:row>
      <xdr:rowOff>109538</xdr:rowOff>
    </xdr:from>
    <xdr:to>
      <xdr:col>17</xdr:col>
      <xdr:colOff>76200</xdr:colOff>
      <xdr:row>11</xdr:row>
      <xdr:rowOff>119063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BAC0F9D2-CDD0-4F7C-A9D4-BA6363CFCF12}"/>
            </a:ext>
          </a:extLst>
        </xdr:cNvPr>
        <xdr:cNvCxnSpPr/>
      </xdr:nvCxnSpPr>
      <xdr:spPr>
        <a:xfrm flipH="1">
          <a:off x="10372725" y="1557338"/>
          <a:ext cx="66675" cy="552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536713</xdr:colOff>
      <xdr:row>5</xdr:row>
      <xdr:rowOff>0</xdr:rowOff>
    </xdr:from>
    <xdr:ext cx="36324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6E447DB-C56C-4390-9724-79A48D89687C}"/>
            </a:ext>
          </a:extLst>
        </xdr:cNvPr>
        <xdr:cNvSpPr txBox="1"/>
      </xdr:nvSpPr>
      <xdr:spPr>
        <a:xfrm>
          <a:off x="9985513" y="927652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3.5</a:t>
          </a:r>
        </a:p>
      </xdr:txBody>
    </xdr:sp>
    <xdr:clientData/>
  </xdr:oneCellAnchor>
  <xdr:oneCellAnchor>
    <xdr:from>
      <xdr:col>15</xdr:col>
      <xdr:colOff>159026</xdr:colOff>
      <xdr:row>9</xdr:row>
      <xdr:rowOff>145774</xdr:rowOff>
    </xdr:from>
    <xdr:ext cx="256160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BC5D78B-9944-4359-8DA8-BFF30F53C0EF}"/>
            </a:ext>
          </a:extLst>
        </xdr:cNvPr>
        <xdr:cNvSpPr txBox="1"/>
      </xdr:nvSpPr>
      <xdr:spPr>
        <a:xfrm>
          <a:off x="11436626" y="181554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6</a:t>
          </a:r>
        </a:p>
      </xdr:txBody>
    </xdr:sp>
    <xdr:clientData/>
  </xdr:oneCellAnchor>
  <xdr:oneCellAnchor>
    <xdr:from>
      <xdr:col>17</xdr:col>
      <xdr:colOff>92765</xdr:colOff>
      <xdr:row>9</xdr:row>
      <xdr:rowOff>6626</xdr:rowOff>
    </xdr:from>
    <xdr:ext cx="25616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43BF1BC-A681-4D3E-AF67-98DEFC8ABFC7}"/>
            </a:ext>
          </a:extLst>
        </xdr:cNvPr>
        <xdr:cNvSpPr txBox="1"/>
      </xdr:nvSpPr>
      <xdr:spPr>
        <a:xfrm>
          <a:off x="12589565" y="1676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</a:t>
          </a:r>
        </a:p>
      </xdr:txBody>
    </xdr:sp>
    <xdr:clientData/>
  </xdr:oneCellAnchor>
  <xdr:oneCellAnchor>
    <xdr:from>
      <xdr:col>16</xdr:col>
      <xdr:colOff>364435</xdr:colOff>
      <xdr:row>5</xdr:row>
      <xdr:rowOff>112643</xdr:rowOff>
    </xdr:from>
    <xdr:ext cx="36324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377AC60-A027-4DE8-B179-D45E4E4C2024}"/>
            </a:ext>
          </a:extLst>
        </xdr:cNvPr>
        <xdr:cNvSpPr txBox="1"/>
      </xdr:nvSpPr>
      <xdr:spPr>
        <a:xfrm>
          <a:off x="12251635" y="1040295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2.5</a:t>
          </a:r>
        </a:p>
      </xdr:txBody>
    </xdr:sp>
    <xdr:clientData/>
  </xdr:oneCellAnchor>
  <xdr:oneCellAnchor>
    <xdr:from>
      <xdr:col>16</xdr:col>
      <xdr:colOff>245165</xdr:colOff>
      <xdr:row>2</xdr:row>
      <xdr:rowOff>39756</xdr:rowOff>
    </xdr:from>
    <xdr:ext cx="25616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5AC0B6C-404A-4108-8831-21E728A32DC9}"/>
            </a:ext>
          </a:extLst>
        </xdr:cNvPr>
        <xdr:cNvSpPr txBox="1"/>
      </xdr:nvSpPr>
      <xdr:spPr>
        <a:xfrm>
          <a:off x="12132365" y="41081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</a:t>
          </a:r>
        </a:p>
      </xdr:txBody>
    </xdr:sp>
    <xdr:clientData/>
  </xdr:oneCellAnchor>
  <xdr:oneCellAnchor>
    <xdr:from>
      <xdr:col>14</xdr:col>
      <xdr:colOff>602974</xdr:colOff>
      <xdr:row>0</xdr:row>
      <xdr:rowOff>86140</xdr:rowOff>
    </xdr:from>
    <xdr:ext cx="256160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6E03247-536C-4DFB-BCAE-FC5248084C81}"/>
            </a:ext>
          </a:extLst>
        </xdr:cNvPr>
        <xdr:cNvSpPr txBox="1"/>
      </xdr:nvSpPr>
      <xdr:spPr>
        <a:xfrm>
          <a:off x="11270974" y="8614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oneCellAnchor>
    <xdr:from>
      <xdr:col>13</xdr:col>
      <xdr:colOff>245165</xdr:colOff>
      <xdr:row>0</xdr:row>
      <xdr:rowOff>172278</xdr:rowOff>
    </xdr:from>
    <xdr:ext cx="256160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840CAC1-EEBB-46B3-BAD7-1DA2AEADFCB0}"/>
            </a:ext>
          </a:extLst>
        </xdr:cNvPr>
        <xdr:cNvSpPr txBox="1"/>
      </xdr:nvSpPr>
      <xdr:spPr>
        <a:xfrm>
          <a:off x="10303565" y="17227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oneCellAnchor>
    <xdr:from>
      <xdr:col>14</xdr:col>
      <xdr:colOff>119743</xdr:colOff>
      <xdr:row>3</xdr:row>
      <xdr:rowOff>163286</xdr:rowOff>
    </xdr:from>
    <xdr:ext cx="25616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043C923-214A-43F4-B2BC-4332FCA13D13}"/>
            </a:ext>
          </a:extLst>
        </xdr:cNvPr>
        <xdr:cNvSpPr txBox="1"/>
      </xdr:nvSpPr>
      <xdr:spPr>
        <a:xfrm>
          <a:off x="8974709" y="715079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7</a:t>
          </a:r>
        </a:p>
      </xdr:txBody>
    </xdr:sp>
    <xdr:clientData/>
  </xdr:oneCellAnchor>
  <xdr:oneCellAnchor>
    <xdr:from>
      <xdr:col>15</xdr:col>
      <xdr:colOff>145774</xdr:colOff>
      <xdr:row>5</xdr:row>
      <xdr:rowOff>92765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F74D583-292D-4B5A-BF41-D6526AEB2F63}"/>
            </a:ext>
          </a:extLst>
        </xdr:cNvPr>
        <xdr:cNvSpPr txBox="1"/>
      </xdr:nvSpPr>
      <xdr:spPr>
        <a:xfrm>
          <a:off x="9612503" y="98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12</xdr:col>
      <xdr:colOff>299544</xdr:colOff>
      <xdr:row>2</xdr:row>
      <xdr:rowOff>15766</xdr:rowOff>
    </xdr:from>
    <xdr:ext cx="256160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2B96B51-6651-4DDA-8D85-79A8AD28D551}"/>
            </a:ext>
          </a:extLst>
        </xdr:cNvPr>
        <xdr:cNvSpPr txBox="1"/>
      </xdr:nvSpPr>
      <xdr:spPr>
        <a:xfrm>
          <a:off x="7935310" y="38362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1</a:t>
          </a:r>
        </a:p>
      </xdr:txBody>
    </xdr:sp>
    <xdr:clientData/>
  </xdr:oneCellAnchor>
  <xdr:oneCellAnchor>
    <xdr:from>
      <xdr:col>13</xdr:col>
      <xdr:colOff>430923</xdr:colOff>
      <xdr:row>6</xdr:row>
      <xdr:rowOff>147145</xdr:rowOff>
    </xdr:from>
    <xdr:ext cx="256160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4E03371-1AAE-452D-8788-2E8182BE2C79}"/>
            </a:ext>
          </a:extLst>
        </xdr:cNvPr>
        <xdr:cNvSpPr txBox="1"/>
      </xdr:nvSpPr>
      <xdr:spPr>
        <a:xfrm>
          <a:off x="8676289" y="125073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2</a:t>
          </a:r>
        </a:p>
      </xdr:txBody>
    </xdr:sp>
    <xdr:clientData/>
  </xdr:oneCellAnchor>
  <xdr:oneCellAnchor>
    <xdr:from>
      <xdr:col>16</xdr:col>
      <xdr:colOff>515006</xdr:colOff>
      <xdr:row>11</xdr:row>
      <xdr:rowOff>52552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41DFE69-D508-4EEE-B6DB-0DE8B562E064}"/>
            </a:ext>
          </a:extLst>
        </xdr:cNvPr>
        <xdr:cNvSpPr txBox="1"/>
      </xdr:nvSpPr>
      <xdr:spPr>
        <a:xfrm>
          <a:off x="10589172" y="207579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3</a:t>
          </a:r>
        </a:p>
      </xdr:txBody>
    </xdr:sp>
    <xdr:clientData/>
  </xdr:oneCellAnchor>
  <xdr:oneCellAnchor>
    <xdr:from>
      <xdr:col>17</xdr:col>
      <xdr:colOff>63062</xdr:colOff>
      <xdr:row>7</xdr:row>
      <xdr:rowOff>136635</xdr:rowOff>
    </xdr:from>
    <xdr:ext cx="256160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403DD1E-154A-4EAE-8DC3-423EE541F578}"/>
            </a:ext>
          </a:extLst>
        </xdr:cNvPr>
        <xdr:cNvSpPr txBox="1"/>
      </xdr:nvSpPr>
      <xdr:spPr>
        <a:xfrm>
          <a:off x="10746828" y="142415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7</a:t>
          </a:r>
        </a:p>
      </xdr:txBody>
    </xdr:sp>
    <xdr:clientData/>
  </xdr:oneCellAnchor>
  <xdr:oneCellAnchor>
    <xdr:from>
      <xdr:col>16</xdr:col>
      <xdr:colOff>194442</xdr:colOff>
      <xdr:row>3</xdr:row>
      <xdr:rowOff>136634</xdr:rowOff>
    </xdr:from>
    <xdr:ext cx="256160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C63C5CE-9964-46F7-976C-833C96C7AA8E}"/>
            </a:ext>
          </a:extLst>
        </xdr:cNvPr>
        <xdr:cNvSpPr txBox="1"/>
      </xdr:nvSpPr>
      <xdr:spPr>
        <a:xfrm>
          <a:off x="10268608" y="68842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5</a:t>
          </a:r>
        </a:p>
      </xdr:txBody>
    </xdr:sp>
    <xdr:clientData/>
  </xdr:oneCellAnchor>
  <xdr:oneCellAnchor>
    <xdr:from>
      <xdr:col>16</xdr:col>
      <xdr:colOff>231228</xdr:colOff>
      <xdr:row>0</xdr:row>
      <xdr:rowOff>126124</xdr:rowOff>
    </xdr:from>
    <xdr:ext cx="256160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4EFFFEF-3544-44FC-AF62-6056532D2DD8}"/>
            </a:ext>
          </a:extLst>
        </xdr:cNvPr>
        <xdr:cNvSpPr txBox="1"/>
      </xdr:nvSpPr>
      <xdr:spPr>
        <a:xfrm>
          <a:off x="10305394" y="1261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oneCellAnchor>
  <xdr:oneCellAnchor>
    <xdr:from>
      <xdr:col>14</xdr:col>
      <xdr:colOff>84083</xdr:colOff>
      <xdr:row>0</xdr:row>
      <xdr:rowOff>157655</xdr:rowOff>
    </xdr:from>
    <xdr:ext cx="256160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CFAF8BC-D28A-4386-850B-546E1CD380D4}"/>
            </a:ext>
          </a:extLst>
        </xdr:cNvPr>
        <xdr:cNvSpPr txBox="1"/>
      </xdr:nvSpPr>
      <xdr:spPr>
        <a:xfrm>
          <a:off x="8939049" y="15765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4</a:t>
          </a:r>
        </a:p>
      </xdr:txBody>
    </xdr:sp>
    <xdr:clientData/>
  </xdr:oneCellAnchor>
  <xdr:oneCellAnchor>
    <xdr:from>
      <xdr:col>15</xdr:col>
      <xdr:colOff>110359</xdr:colOff>
      <xdr:row>7</xdr:row>
      <xdr:rowOff>99849</xdr:rowOff>
    </xdr:from>
    <xdr:ext cx="184731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D9BD279-E4C9-43CB-8838-4D50D92D4B0C}"/>
            </a:ext>
          </a:extLst>
        </xdr:cNvPr>
        <xdr:cNvSpPr txBox="1"/>
      </xdr:nvSpPr>
      <xdr:spPr>
        <a:xfrm>
          <a:off x="9577088" y="135490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12</xdr:col>
      <xdr:colOff>526504</xdr:colOff>
      <xdr:row>3</xdr:row>
      <xdr:rowOff>83262</xdr:rowOff>
    </xdr:from>
    <xdr:to>
      <xdr:col>16</xdr:col>
      <xdr:colOff>194442</xdr:colOff>
      <xdr:row>4</xdr:row>
      <xdr:rowOff>84983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690B46-3168-47E3-A6FC-EA2A70522BDC}"/>
            </a:ext>
          </a:extLst>
        </xdr:cNvPr>
        <xdr:cNvCxnSpPr>
          <a:endCxn id="19" idx="1"/>
        </xdr:cNvCxnSpPr>
      </xdr:nvCxnSpPr>
      <xdr:spPr>
        <a:xfrm>
          <a:off x="8162270" y="635055"/>
          <a:ext cx="2106338" cy="1856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77</xdr:row>
      <xdr:rowOff>0</xdr:rowOff>
    </xdr:from>
    <xdr:ext cx="304800" cy="301214"/>
    <xdr:sp macro="" textlink="">
      <xdr:nvSpPr>
        <xdr:cNvPr id="37" name="AutoShape 1">
          <a:extLst>
            <a:ext uri="{FF2B5EF4-FFF2-40B4-BE49-F238E27FC236}">
              <a16:creationId xmlns:a16="http://schemas.microsoft.com/office/drawing/2014/main" id="{9C626DD2-79E7-44E9-A645-A036237D48EF}"/>
            </a:ext>
          </a:extLst>
        </xdr:cNvPr>
        <xdr:cNvSpPr>
          <a:spLocks noChangeAspect="1" noChangeArrowheads="1"/>
        </xdr:cNvSpPr>
      </xdr:nvSpPr>
      <xdr:spPr bwMode="auto">
        <a:xfrm>
          <a:off x="120754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39" name="AutoShape 2">
          <a:extLst>
            <a:ext uri="{FF2B5EF4-FFF2-40B4-BE49-F238E27FC236}">
              <a16:creationId xmlns:a16="http://schemas.microsoft.com/office/drawing/2014/main" id="{CC43A1EE-6149-4664-A1AF-5DA5D92B9E20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1" name="AutoShape 3">
          <a:extLst>
            <a:ext uri="{FF2B5EF4-FFF2-40B4-BE49-F238E27FC236}">
              <a16:creationId xmlns:a16="http://schemas.microsoft.com/office/drawing/2014/main" id="{111DC4A4-6D7F-4C97-9188-9C9164BE3CC2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3" name="AutoShape 4">
          <a:extLst>
            <a:ext uri="{FF2B5EF4-FFF2-40B4-BE49-F238E27FC236}">
              <a16:creationId xmlns:a16="http://schemas.microsoft.com/office/drawing/2014/main" id="{B1A2C3F4-5A96-4106-AE14-88195F4DDE7E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4" name="AutoShape 5">
          <a:extLst>
            <a:ext uri="{FF2B5EF4-FFF2-40B4-BE49-F238E27FC236}">
              <a16:creationId xmlns:a16="http://schemas.microsoft.com/office/drawing/2014/main" id="{70B7A3F5-FF77-44CA-ABAA-45D899EE1BA5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6" name="AutoShape 6">
          <a:extLst>
            <a:ext uri="{FF2B5EF4-FFF2-40B4-BE49-F238E27FC236}">
              <a16:creationId xmlns:a16="http://schemas.microsoft.com/office/drawing/2014/main" id="{321CBCAC-B0F0-4034-8FA0-1B9565703E6F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7" name="AutoShape 7">
          <a:extLst>
            <a:ext uri="{FF2B5EF4-FFF2-40B4-BE49-F238E27FC236}">
              <a16:creationId xmlns:a16="http://schemas.microsoft.com/office/drawing/2014/main" id="{E517D95E-C61E-45BD-8A4B-236FA76AF9A4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77</xdr:row>
      <xdr:rowOff>0</xdr:rowOff>
    </xdr:from>
    <xdr:ext cx="304800" cy="301214"/>
    <xdr:sp macro="" textlink="">
      <xdr:nvSpPr>
        <xdr:cNvPr id="48" name="AutoShape 9">
          <a:extLst>
            <a:ext uri="{FF2B5EF4-FFF2-40B4-BE49-F238E27FC236}">
              <a16:creationId xmlns:a16="http://schemas.microsoft.com/office/drawing/2014/main" id="{C9EA2ED6-9871-490C-A95E-CF1CD70D637E}"/>
            </a:ext>
          </a:extLst>
        </xdr:cNvPr>
        <xdr:cNvSpPr>
          <a:spLocks noChangeAspect="1" noChangeArrowheads="1"/>
        </xdr:cNvSpPr>
      </xdr:nvSpPr>
      <xdr:spPr bwMode="auto">
        <a:xfrm>
          <a:off x="114658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77</xdr:row>
      <xdr:rowOff>0</xdr:rowOff>
    </xdr:from>
    <xdr:ext cx="304800" cy="301214"/>
    <xdr:sp macro="" textlink="">
      <xdr:nvSpPr>
        <xdr:cNvPr id="49" name="AutoShape 10">
          <a:extLst>
            <a:ext uri="{FF2B5EF4-FFF2-40B4-BE49-F238E27FC236}">
              <a16:creationId xmlns:a16="http://schemas.microsoft.com/office/drawing/2014/main" id="{C5F3ED3E-6156-42D8-A23B-A0C96DC33985}"/>
            </a:ext>
          </a:extLst>
        </xdr:cNvPr>
        <xdr:cNvSpPr>
          <a:spLocks noChangeAspect="1" noChangeArrowheads="1"/>
        </xdr:cNvSpPr>
      </xdr:nvSpPr>
      <xdr:spPr bwMode="auto">
        <a:xfrm>
          <a:off x="114658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145356</xdr:colOff>
      <xdr:row>67</xdr:row>
      <xdr:rowOff>161365</xdr:rowOff>
    </xdr:from>
    <xdr:ext cx="5700208" cy="2362905"/>
    <xdr:pic>
      <xdr:nvPicPr>
        <xdr:cNvPr id="50" name="Рисунок 49">
          <a:extLst>
            <a:ext uri="{FF2B5EF4-FFF2-40B4-BE49-F238E27FC236}">
              <a16:creationId xmlns:a16="http://schemas.microsoft.com/office/drawing/2014/main" id="{FC1F289B-BA1B-4B47-9AFB-5423195998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81" t="18943" b="19424"/>
        <a:stretch/>
      </xdr:blipFill>
      <xdr:spPr>
        <a:xfrm>
          <a:off x="7953615" y="12174071"/>
          <a:ext cx="5700208" cy="2362905"/>
        </a:xfrm>
        <a:prstGeom prst="rect">
          <a:avLst/>
        </a:prstGeom>
      </xdr:spPr>
    </xdr:pic>
    <xdr:clientData/>
  </xdr:oneCellAnchor>
  <xdr:twoCellAnchor>
    <xdr:from>
      <xdr:col>12</xdr:col>
      <xdr:colOff>490538</xdr:colOff>
      <xdr:row>71</xdr:row>
      <xdr:rowOff>57150</xdr:rowOff>
    </xdr:from>
    <xdr:to>
      <xdr:col>13</xdr:col>
      <xdr:colOff>604838</xdr:colOff>
      <xdr:row>75</xdr:row>
      <xdr:rowOff>42863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6D51D522-91B6-4F85-AD19-D10CDD482E45}"/>
            </a:ext>
          </a:extLst>
        </xdr:cNvPr>
        <xdr:cNvCxnSpPr/>
      </xdr:nvCxnSpPr>
      <xdr:spPr>
        <a:xfrm>
          <a:off x="8298797" y="595032"/>
          <a:ext cx="723900" cy="70289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600076</xdr:colOff>
      <xdr:row>75</xdr:row>
      <xdr:rowOff>61913</xdr:rowOff>
    </xdr:from>
    <xdr:to>
      <xdr:col>17</xdr:col>
      <xdr:colOff>14288</xdr:colOff>
      <xdr:row>79</xdr:row>
      <xdr:rowOff>123825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D63D1EF2-B522-4BC7-8E12-F1E0FA322CA2}"/>
            </a:ext>
          </a:extLst>
        </xdr:cNvPr>
        <xdr:cNvCxnSpPr/>
      </xdr:nvCxnSpPr>
      <xdr:spPr>
        <a:xfrm>
          <a:off x="9017935" y="1316972"/>
          <a:ext cx="1852612" cy="7790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70</xdr:row>
      <xdr:rowOff>33338</xdr:rowOff>
    </xdr:from>
    <xdr:to>
      <xdr:col>14</xdr:col>
      <xdr:colOff>238125</xdr:colOff>
      <xdr:row>71</xdr:row>
      <xdr:rowOff>90488</xdr:rowOff>
    </xdr:to>
    <xdr:cxnSp macro="">
      <xdr:nvCxnSpPr>
        <xdr:cNvPr id="53" name="Прямая соединительная линия 52">
          <a:extLst>
            <a:ext uri="{FF2B5EF4-FFF2-40B4-BE49-F238E27FC236}">
              <a16:creationId xmlns:a16="http://schemas.microsoft.com/office/drawing/2014/main" id="{FFB786D3-10F8-4020-B55D-C44186860BEA}"/>
            </a:ext>
          </a:extLst>
        </xdr:cNvPr>
        <xdr:cNvCxnSpPr/>
      </xdr:nvCxnSpPr>
      <xdr:spPr>
        <a:xfrm flipV="1">
          <a:off x="8284509" y="391926"/>
          <a:ext cx="981075" cy="2364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69</xdr:row>
      <xdr:rowOff>95250</xdr:rowOff>
    </xdr:from>
    <xdr:to>
      <xdr:col>16</xdr:col>
      <xdr:colOff>285750</xdr:colOff>
      <xdr:row>70</xdr:row>
      <xdr:rowOff>47625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16FA21D9-D4DE-475F-A296-0BE0D9AED277}"/>
            </a:ext>
          </a:extLst>
        </xdr:cNvPr>
        <xdr:cNvCxnSpPr/>
      </xdr:nvCxnSpPr>
      <xdr:spPr>
        <a:xfrm flipV="1">
          <a:off x="9265584" y="274544"/>
          <a:ext cx="1266825" cy="13166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223838</xdr:colOff>
      <xdr:row>69</xdr:row>
      <xdr:rowOff>104775</xdr:rowOff>
    </xdr:from>
    <xdr:to>
      <xdr:col>16</xdr:col>
      <xdr:colOff>280988</xdr:colOff>
      <xdr:row>72</xdr:row>
      <xdr:rowOff>123825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CFDE8704-6B74-489D-9F7C-4F231AB6416B}"/>
            </a:ext>
          </a:extLst>
        </xdr:cNvPr>
        <xdr:cNvCxnSpPr/>
      </xdr:nvCxnSpPr>
      <xdr:spPr>
        <a:xfrm flipH="1">
          <a:off x="10470497" y="284069"/>
          <a:ext cx="57150" cy="55693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214313</xdr:colOff>
      <xdr:row>72</xdr:row>
      <xdr:rowOff>147638</xdr:rowOff>
    </xdr:from>
    <xdr:to>
      <xdr:col>17</xdr:col>
      <xdr:colOff>76200</xdr:colOff>
      <xdr:row>76</xdr:row>
      <xdr:rowOff>100013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B828BB47-32C6-4920-B1E7-50936D9378A1}"/>
            </a:ext>
          </a:extLst>
        </xdr:cNvPr>
        <xdr:cNvCxnSpPr/>
      </xdr:nvCxnSpPr>
      <xdr:spPr>
        <a:xfrm>
          <a:off x="10460972" y="864814"/>
          <a:ext cx="471487" cy="6695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76</xdr:row>
      <xdr:rowOff>109538</xdr:rowOff>
    </xdr:from>
    <xdr:to>
      <xdr:col>17</xdr:col>
      <xdr:colOff>76200</xdr:colOff>
      <xdr:row>79</xdr:row>
      <xdr:rowOff>119063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CAAC1EDC-14A9-482C-8C03-BFE919D36C44}"/>
            </a:ext>
          </a:extLst>
        </xdr:cNvPr>
        <xdr:cNvCxnSpPr/>
      </xdr:nvCxnSpPr>
      <xdr:spPr>
        <a:xfrm flipH="1">
          <a:off x="10865784" y="1543891"/>
          <a:ext cx="66675" cy="54740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536713</xdr:colOff>
      <xdr:row>73</xdr:row>
      <xdr:rowOff>0</xdr:rowOff>
    </xdr:from>
    <xdr:ext cx="363241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A3BB2-9EBC-4A0D-BD8C-656BC4F6C3E4}"/>
            </a:ext>
          </a:extLst>
        </xdr:cNvPr>
        <xdr:cNvSpPr txBox="1"/>
      </xdr:nvSpPr>
      <xdr:spPr>
        <a:xfrm>
          <a:off x="8344972" y="896471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3.5</a:t>
          </a:r>
        </a:p>
      </xdr:txBody>
    </xdr:sp>
    <xdr:clientData/>
  </xdr:oneCellAnchor>
  <xdr:oneCellAnchor>
    <xdr:from>
      <xdr:col>15</xdr:col>
      <xdr:colOff>159026</xdr:colOff>
      <xdr:row>77</xdr:row>
      <xdr:rowOff>145774</xdr:rowOff>
    </xdr:from>
    <xdr:ext cx="256160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FBA7E5E-2265-4D9E-B83C-C2D4D377E123}"/>
            </a:ext>
          </a:extLst>
        </xdr:cNvPr>
        <xdr:cNvSpPr txBox="1"/>
      </xdr:nvSpPr>
      <xdr:spPr>
        <a:xfrm>
          <a:off x="9796085" y="175942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6</a:t>
          </a:r>
        </a:p>
      </xdr:txBody>
    </xdr:sp>
    <xdr:clientData/>
  </xdr:oneCellAnchor>
  <xdr:oneCellAnchor>
    <xdr:from>
      <xdr:col>17</xdr:col>
      <xdr:colOff>92765</xdr:colOff>
      <xdr:row>77</xdr:row>
      <xdr:rowOff>6626</xdr:rowOff>
    </xdr:from>
    <xdr:ext cx="256160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E3D9300E-C8A8-4874-9344-18DE82B8F11D}"/>
            </a:ext>
          </a:extLst>
        </xdr:cNvPr>
        <xdr:cNvSpPr txBox="1"/>
      </xdr:nvSpPr>
      <xdr:spPr>
        <a:xfrm>
          <a:off x="10949024" y="162027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</a:t>
          </a:r>
        </a:p>
      </xdr:txBody>
    </xdr:sp>
    <xdr:clientData/>
  </xdr:oneCellAnchor>
  <xdr:oneCellAnchor>
    <xdr:from>
      <xdr:col>16</xdr:col>
      <xdr:colOff>364435</xdr:colOff>
      <xdr:row>73</xdr:row>
      <xdr:rowOff>112643</xdr:rowOff>
    </xdr:from>
    <xdr:ext cx="363241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77F36EA-3688-4E57-B3BB-DB8F03AB297D}"/>
            </a:ext>
          </a:extLst>
        </xdr:cNvPr>
        <xdr:cNvSpPr txBox="1"/>
      </xdr:nvSpPr>
      <xdr:spPr>
        <a:xfrm>
          <a:off x="10611094" y="1009114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2.5</a:t>
          </a:r>
        </a:p>
      </xdr:txBody>
    </xdr:sp>
    <xdr:clientData/>
  </xdr:oneCellAnchor>
  <xdr:oneCellAnchor>
    <xdr:from>
      <xdr:col>16</xdr:col>
      <xdr:colOff>245165</xdr:colOff>
      <xdr:row>70</xdr:row>
      <xdr:rowOff>39756</xdr:rowOff>
    </xdr:from>
    <xdr:ext cx="256160" cy="26456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E0E40D16-DDD9-4DEE-BDF9-E8E7EFF3301B}"/>
            </a:ext>
          </a:extLst>
        </xdr:cNvPr>
        <xdr:cNvSpPr txBox="1"/>
      </xdr:nvSpPr>
      <xdr:spPr>
        <a:xfrm>
          <a:off x="10491824" y="39834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</a:t>
          </a:r>
        </a:p>
      </xdr:txBody>
    </xdr:sp>
    <xdr:clientData/>
  </xdr:oneCellAnchor>
  <xdr:oneCellAnchor>
    <xdr:from>
      <xdr:col>14</xdr:col>
      <xdr:colOff>602974</xdr:colOff>
      <xdr:row>68</xdr:row>
      <xdr:rowOff>86140</xdr:rowOff>
    </xdr:from>
    <xdr:ext cx="256160" cy="264560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3146FA0-9D8F-4BE1-BD95-526739EFF928}"/>
            </a:ext>
          </a:extLst>
        </xdr:cNvPr>
        <xdr:cNvSpPr txBox="1"/>
      </xdr:nvSpPr>
      <xdr:spPr>
        <a:xfrm>
          <a:off x="9630433" y="8614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oneCellAnchor>
    <xdr:from>
      <xdr:col>13</xdr:col>
      <xdr:colOff>245165</xdr:colOff>
      <xdr:row>68</xdr:row>
      <xdr:rowOff>172278</xdr:rowOff>
    </xdr:from>
    <xdr:ext cx="256160" cy="264560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F2273F0-3690-4723-8B00-FE61B7C1EC4F}"/>
            </a:ext>
          </a:extLst>
        </xdr:cNvPr>
        <xdr:cNvSpPr txBox="1"/>
      </xdr:nvSpPr>
      <xdr:spPr>
        <a:xfrm>
          <a:off x="8663024" y="17227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oneCellAnchor>
    <xdr:from>
      <xdr:col>14</xdr:col>
      <xdr:colOff>119743</xdr:colOff>
      <xdr:row>71</xdr:row>
      <xdr:rowOff>163286</xdr:rowOff>
    </xdr:from>
    <xdr:ext cx="256160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7656D9D3-F9BE-437E-A997-46C85A40E357}"/>
            </a:ext>
          </a:extLst>
        </xdr:cNvPr>
        <xdr:cNvSpPr txBox="1"/>
      </xdr:nvSpPr>
      <xdr:spPr>
        <a:xfrm>
          <a:off x="9147202" y="70116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7</a:t>
          </a:r>
        </a:p>
      </xdr:txBody>
    </xdr:sp>
    <xdr:clientData/>
  </xdr:oneCellAnchor>
  <xdr:oneCellAnchor>
    <xdr:from>
      <xdr:col>15</xdr:col>
      <xdr:colOff>145774</xdr:colOff>
      <xdr:row>73</xdr:row>
      <xdr:rowOff>92765</xdr:rowOff>
    </xdr:from>
    <xdr:ext cx="184731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97D29565-421D-476B-9A87-E658A97BD547}"/>
            </a:ext>
          </a:extLst>
        </xdr:cNvPr>
        <xdr:cNvSpPr txBox="1"/>
      </xdr:nvSpPr>
      <xdr:spPr>
        <a:xfrm>
          <a:off x="9782833" y="98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12</xdr:col>
      <xdr:colOff>299544</xdr:colOff>
      <xdr:row>70</xdr:row>
      <xdr:rowOff>15766</xdr:rowOff>
    </xdr:from>
    <xdr:ext cx="256160" cy="264560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BF7038B-6563-459D-98A4-8CD39ADCE4AC}"/>
            </a:ext>
          </a:extLst>
        </xdr:cNvPr>
        <xdr:cNvSpPr txBox="1"/>
      </xdr:nvSpPr>
      <xdr:spPr>
        <a:xfrm>
          <a:off x="8107803" y="37435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1</a:t>
          </a:r>
        </a:p>
      </xdr:txBody>
    </xdr:sp>
    <xdr:clientData/>
  </xdr:oneCellAnchor>
  <xdr:oneCellAnchor>
    <xdr:from>
      <xdr:col>13</xdr:col>
      <xdr:colOff>430923</xdr:colOff>
      <xdr:row>74</xdr:row>
      <xdr:rowOff>147145</xdr:rowOff>
    </xdr:from>
    <xdr:ext cx="256160" cy="264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11D8912-53B2-470D-8B25-0A3255278F7C}"/>
            </a:ext>
          </a:extLst>
        </xdr:cNvPr>
        <xdr:cNvSpPr txBox="1"/>
      </xdr:nvSpPr>
      <xdr:spPr>
        <a:xfrm>
          <a:off x="8848782" y="12229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2</a:t>
          </a:r>
        </a:p>
      </xdr:txBody>
    </xdr:sp>
    <xdr:clientData/>
  </xdr:oneCellAnchor>
  <xdr:oneCellAnchor>
    <xdr:from>
      <xdr:col>16</xdr:col>
      <xdr:colOff>515006</xdr:colOff>
      <xdr:row>79</xdr:row>
      <xdr:rowOff>52552</xdr:rowOff>
    </xdr:from>
    <xdr:ext cx="256160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42DF18D-5875-47E3-81E4-69E3B62ABDC9}"/>
            </a:ext>
          </a:extLst>
        </xdr:cNvPr>
        <xdr:cNvSpPr txBox="1"/>
      </xdr:nvSpPr>
      <xdr:spPr>
        <a:xfrm>
          <a:off x="10761665" y="202478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3</a:t>
          </a:r>
        </a:p>
      </xdr:txBody>
    </xdr:sp>
    <xdr:clientData/>
  </xdr:oneCellAnchor>
  <xdr:oneCellAnchor>
    <xdr:from>
      <xdr:col>17</xdr:col>
      <xdr:colOff>63062</xdr:colOff>
      <xdr:row>75</xdr:row>
      <xdr:rowOff>136635</xdr:rowOff>
    </xdr:from>
    <xdr:ext cx="256160" cy="264560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2BE46904-0C2C-4FDD-B8E3-DC8C4051DE84}"/>
            </a:ext>
          </a:extLst>
        </xdr:cNvPr>
        <xdr:cNvSpPr txBox="1"/>
      </xdr:nvSpPr>
      <xdr:spPr>
        <a:xfrm>
          <a:off x="10919321" y="139169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7</a:t>
          </a:r>
        </a:p>
      </xdr:txBody>
    </xdr:sp>
    <xdr:clientData/>
  </xdr:oneCellAnchor>
  <xdr:oneCellAnchor>
    <xdr:from>
      <xdr:col>16</xdr:col>
      <xdr:colOff>194442</xdr:colOff>
      <xdr:row>71</xdr:row>
      <xdr:rowOff>136634</xdr:rowOff>
    </xdr:from>
    <xdr:ext cx="256160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D4313A0-BF72-4531-9139-BF43BC435E18}"/>
            </a:ext>
          </a:extLst>
        </xdr:cNvPr>
        <xdr:cNvSpPr txBox="1"/>
      </xdr:nvSpPr>
      <xdr:spPr>
        <a:xfrm>
          <a:off x="10441101" y="674516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5</a:t>
          </a:r>
        </a:p>
      </xdr:txBody>
    </xdr:sp>
    <xdr:clientData/>
  </xdr:oneCellAnchor>
  <xdr:oneCellAnchor>
    <xdr:from>
      <xdr:col>16</xdr:col>
      <xdr:colOff>231228</xdr:colOff>
      <xdr:row>68</xdr:row>
      <xdr:rowOff>126124</xdr:rowOff>
    </xdr:from>
    <xdr:ext cx="256160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6BD0F4A-0E73-4546-A3B3-149ED763AF1A}"/>
            </a:ext>
          </a:extLst>
        </xdr:cNvPr>
        <xdr:cNvSpPr txBox="1"/>
      </xdr:nvSpPr>
      <xdr:spPr>
        <a:xfrm>
          <a:off x="10477887" y="1261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oneCellAnchor>
  <xdr:oneCellAnchor>
    <xdr:from>
      <xdr:col>14</xdr:col>
      <xdr:colOff>84083</xdr:colOff>
      <xdr:row>68</xdr:row>
      <xdr:rowOff>157655</xdr:rowOff>
    </xdr:from>
    <xdr:ext cx="256160" cy="26456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94DAC25-8DDE-40E1-B650-EE1CB969F685}"/>
            </a:ext>
          </a:extLst>
        </xdr:cNvPr>
        <xdr:cNvSpPr txBox="1"/>
      </xdr:nvSpPr>
      <xdr:spPr>
        <a:xfrm>
          <a:off x="9111542" y="15765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4</a:t>
          </a:r>
        </a:p>
      </xdr:txBody>
    </xdr:sp>
    <xdr:clientData/>
  </xdr:oneCellAnchor>
  <xdr:oneCellAnchor>
    <xdr:from>
      <xdr:col>15</xdr:col>
      <xdr:colOff>110359</xdr:colOff>
      <xdr:row>75</xdr:row>
      <xdr:rowOff>99849</xdr:rowOff>
    </xdr:from>
    <xdr:ext cx="184731" cy="264560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04DE-DBB4-4E43-B818-349460D48611}"/>
            </a:ext>
          </a:extLst>
        </xdr:cNvPr>
        <xdr:cNvSpPr txBox="1"/>
      </xdr:nvSpPr>
      <xdr:spPr>
        <a:xfrm>
          <a:off x="9747418" y="135490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12</xdr:col>
      <xdr:colOff>526504</xdr:colOff>
      <xdr:row>71</xdr:row>
      <xdr:rowOff>83262</xdr:rowOff>
    </xdr:from>
    <xdr:to>
      <xdr:col>16</xdr:col>
      <xdr:colOff>194442</xdr:colOff>
      <xdr:row>72</xdr:row>
      <xdr:rowOff>84983</xdr:rowOff>
    </xdr:to>
    <xdr:cxnSp macro="">
      <xdr:nvCxnSpPr>
        <xdr:cNvPr id="76" name="Прямая соединительная линия 75">
          <a:extLst>
            <a:ext uri="{FF2B5EF4-FFF2-40B4-BE49-F238E27FC236}">
              <a16:creationId xmlns:a16="http://schemas.microsoft.com/office/drawing/2014/main" id="{70B38A31-DF1A-4C7F-90C9-8497744D6D2B}"/>
            </a:ext>
          </a:extLst>
        </xdr:cNvPr>
        <xdr:cNvCxnSpPr>
          <a:endCxn id="72" idx="1"/>
        </xdr:cNvCxnSpPr>
      </xdr:nvCxnSpPr>
      <xdr:spPr>
        <a:xfrm>
          <a:off x="8334763" y="621144"/>
          <a:ext cx="2106338" cy="1810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</xdr:row>
      <xdr:rowOff>38100</xdr:rowOff>
    </xdr:from>
    <xdr:to>
      <xdr:col>20</xdr:col>
      <xdr:colOff>565661</xdr:colOff>
      <xdr:row>15</xdr:row>
      <xdr:rowOff>95250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8FB2BC0-8720-4004-9450-0D60BE3FA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649" t="33479" r="7759" b="20117"/>
        <a:stretch/>
      </xdr:blipFill>
      <xdr:spPr>
        <a:xfrm>
          <a:off x="6286500" y="228600"/>
          <a:ext cx="6471161" cy="2724150"/>
        </a:xfrm>
        <a:prstGeom prst="rect">
          <a:avLst/>
        </a:prstGeom>
      </xdr:spPr>
    </xdr:pic>
    <xdr:clientData/>
  </xdr:twoCellAnchor>
  <xdr:oneCellAnchor>
    <xdr:from>
      <xdr:col>11</xdr:col>
      <xdr:colOff>99392</xdr:colOff>
      <xdr:row>5</xdr:row>
      <xdr:rowOff>106018</xdr:rowOff>
    </xdr:from>
    <xdr:ext cx="212034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54B0670-253B-43DB-A789-84E83C33CD89}"/>
            </a:ext>
          </a:extLst>
        </xdr:cNvPr>
        <xdr:cNvSpPr txBox="1"/>
      </xdr:nvSpPr>
      <xdr:spPr>
        <a:xfrm>
          <a:off x="6804992" y="1033670"/>
          <a:ext cx="21203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1600">
              <a:solidFill>
                <a:srgbClr val="FF0000"/>
              </a:solidFill>
            </a:rPr>
            <a:t>А</a:t>
          </a:r>
        </a:p>
      </xdr:txBody>
    </xdr:sp>
    <xdr:clientData/>
  </xdr:oneCellAnchor>
  <xdr:oneCellAnchor>
    <xdr:from>
      <xdr:col>14</xdr:col>
      <xdr:colOff>576469</xdr:colOff>
      <xdr:row>4</xdr:row>
      <xdr:rowOff>178904</xdr:rowOff>
    </xdr:from>
    <xdr:ext cx="296300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37A9100-5709-4026-BA13-17FC2EBAC5F3}"/>
            </a:ext>
          </a:extLst>
        </xdr:cNvPr>
        <xdr:cNvSpPr txBox="1"/>
      </xdr:nvSpPr>
      <xdr:spPr>
        <a:xfrm>
          <a:off x="9110869" y="921026"/>
          <a:ext cx="29630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B</a:t>
          </a:r>
          <a:endParaRPr lang="ru-RU" sz="1600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165652</xdr:colOff>
      <xdr:row>10</xdr:row>
      <xdr:rowOff>39757</xdr:rowOff>
    </xdr:from>
    <xdr:ext cx="294055" cy="342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50FFBB3-28D9-4EDA-BFAB-13EF4B688C7F}"/>
            </a:ext>
          </a:extLst>
        </xdr:cNvPr>
        <xdr:cNvSpPr txBox="1"/>
      </xdr:nvSpPr>
      <xdr:spPr>
        <a:xfrm>
          <a:off x="11748052" y="1895061"/>
          <a:ext cx="29405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C</a:t>
          </a:r>
          <a:endParaRPr lang="ru-RU" sz="16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198783</xdr:colOff>
      <xdr:row>13</xdr:row>
      <xdr:rowOff>172278</xdr:rowOff>
    </xdr:from>
    <xdr:ext cx="310919" cy="3427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C9B2B2B-64D6-474A-B53C-346FCBAADF10}"/>
            </a:ext>
          </a:extLst>
        </xdr:cNvPr>
        <xdr:cNvSpPr txBox="1"/>
      </xdr:nvSpPr>
      <xdr:spPr>
        <a:xfrm>
          <a:off x="6904383" y="2584174"/>
          <a:ext cx="31091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D</a:t>
          </a:r>
          <a:endParaRPr lang="ru-RU" sz="1600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360218</xdr:colOff>
      <xdr:row>61</xdr:row>
      <xdr:rowOff>124690</xdr:rowOff>
    </xdr:from>
    <xdr:to>
      <xdr:col>7</xdr:col>
      <xdr:colOff>27709</xdr:colOff>
      <xdr:row>73</xdr:row>
      <xdr:rowOff>96981</xdr:rowOff>
    </xdr:to>
    <xdr:cxnSp macro="">
      <xdr:nvCxnSpPr>
        <xdr:cNvPr id="8" name="Прямая со стрелкой 7">
          <a:extLst>
            <a:ext uri="{FF2B5EF4-FFF2-40B4-BE49-F238E27FC236}">
              <a16:creationId xmlns:a16="http://schemas.microsoft.com/office/drawing/2014/main" id="{0508FB80-5C11-4523-9196-9F0C566F7CF1}"/>
            </a:ext>
          </a:extLst>
        </xdr:cNvPr>
        <xdr:cNvCxnSpPr/>
      </xdr:nvCxnSpPr>
      <xdr:spPr>
        <a:xfrm flipV="1">
          <a:off x="3408218" y="11111345"/>
          <a:ext cx="886691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73</xdr:row>
      <xdr:rowOff>124691</xdr:rowOff>
    </xdr:from>
    <xdr:to>
      <xdr:col>7</xdr:col>
      <xdr:colOff>13855</xdr:colOff>
      <xdr:row>85</xdr:row>
      <xdr:rowOff>152400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CCA4CA1-E1F9-44F6-BFEA-71C839141A5B}"/>
            </a:ext>
          </a:extLst>
        </xdr:cNvPr>
        <xdr:cNvCxnSpPr/>
      </xdr:nvCxnSpPr>
      <xdr:spPr>
        <a:xfrm>
          <a:off x="3352800" y="13272655"/>
          <a:ext cx="928255" cy="21890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318655</xdr:colOff>
      <xdr:row>37</xdr:row>
      <xdr:rowOff>124691</xdr:rowOff>
    </xdr:from>
    <xdr:to>
      <xdr:col>7</xdr:col>
      <xdr:colOff>13855</xdr:colOff>
      <xdr:row>73</xdr:row>
      <xdr:rowOff>138545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A812FD50-4DA2-472E-AF09-F47C1ED2C408}"/>
            </a:ext>
          </a:extLst>
        </xdr:cNvPr>
        <xdr:cNvCxnSpPr/>
      </xdr:nvCxnSpPr>
      <xdr:spPr>
        <a:xfrm flipV="1">
          <a:off x="3366655" y="6788727"/>
          <a:ext cx="914400" cy="64977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277091</xdr:colOff>
      <xdr:row>73</xdr:row>
      <xdr:rowOff>152400</xdr:rowOff>
    </xdr:from>
    <xdr:to>
      <xdr:col>7</xdr:col>
      <xdr:colOff>69273</xdr:colOff>
      <xdr:row>109</xdr:row>
      <xdr:rowOff>41564</xdr:rowOff>
    </xdr:to>
    <xdr:cxnSp macro="">
      <xdr:nvCxnSpPr>
        <xdr:cNvPr id="14" name="Прямая со стрелкой 13">
          <a:extLst>
            <a:ext uri="{FF2B5EF4-FFF2-40B4-BE49-F238E27FC236}">
              <a16:creationId xmlns:a16="http://schemas.microsoft.com/office/drawing/2014/main" id="{134CBA9D-473F-4810-A9AD-8F72A3FE7035}"/>
            </a:ext>
          </a:extLst>
        </xdr:cNvPr>
        <xdr:cNvCxnSpPr/>
      </xdr:nvCxnSpPr>
      <xdr:spPr>
        <a:xfrm>
          <a:off x="3325091" y="13300364"/>
          <a:ext cx="1011382" cy="6373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484909</xdr:colOff>
      <xdr:row>29</xdr:row>
      <xdr:rowOff>41563</xdr:rowOff>
    </xdr:from>
    <xdr:to>
      <xdr:col>9</xdr:col>
      <xdr:colOff>124691</xdr:colOff>
      <xdr:row>37</xdr:row>
      <xdr:rowOff>152400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CD048498-2C74-43B5-B8A4-8FDBFB6CF7B1}"/>
            </a:ext>
          </a:extLst>
        </xdr:cNvPr>
        <xdr:cNvCxnSpPr/>
      </xdr:nvCxnSpPr>
      <xdr:spPr>
        <a:xfrm flipV="1">
          <a:off x="4752109" y="5264727"/>
          <a:ext cx="858982" cy="15517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37</xdr:row>
      <xdr:rowOff>96982</xdr:rowOff>
    </xdr:from>
    <xdr:to>
      <xdr:col>8</xdr:col>
      <xdr:colOff>595745</xdr:colOff>
      <xdr:row>37</xdr:row>
      <xdr:rowOff>110837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30F0876D-A591-4820-9B2B-D7DE7BA2CA20}"/>
            </a:ext>
          </a:extLst>
        </xdr:cNvPr>
        <xdr:cNvCxnSpPr/>
      </xdr:nvCxnSpPr>
      <xdr:spPr>
        <a:xfrm flipV="1">
          <a:off x="4724400" y="6761018"/>
          <a:ext cx="748145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526473</xdr:colOff>
      <xdr:row>37</xdr:row>
      <xdr:rowOff>152400</xdr:rowOff>
    </xdr:from>
    <xdr:to>
      <xdr:col>9</xdr:col>
      <xdr:colOff>83127</xdr:colOff>
      <xdr:row>45</xdr:row>
      <xdr:rowOff>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929115C8-7E5F-4E18-AD90-78BE1ECED5CF}"/>
            </a:ext>
          </a:extLst>
        </xdr:cNvPr>
        <xdr:cNvCxnSpPr/>
      </xdr:nvCxnSpPr>
      <xdr:spPr>
        <a:xfrm>
          <a:off x="4793673" y="6816436"/>
          <a:ext cx="775854" cy="12884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374073</xdr:colOff>
      <xdr:row>53</xdr:row>
      <xdr:rowOff>124691</xdr:rowOff>
    </xdr:from>
    <xdr:to>
      <xdr:col>9</xdr:col>
      <xdr:colOff>13855</xdr:colOff>
      <xdr:row>61</xdr:row>
      <xdr:rowOff>110836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989F79CB-664C-4974-BC08-770228D09656}"/>
            </a:ext>
          </a:extLst>
        </xdr:cNvPr>
        <xdr:cNvCxnSpPr/>
      </xdr:nvCxnSpPr>
      <xdr:spPr>
        <a:xfrm flipV="1">
          <a:off x="4641273" y="9670473"/>
          <a:ext cx="858982" cy="14270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61</xdr:row>
      <xdr:rowOff>83127</xdr:rowOff>
    </xdr:from>
    <xdr:to>
      <xdr:col>9</xdr:col>
      <xdr:colOff>0</xdr:colOff>
      <xdr:row>61</xdr:row>
      <xdr:rowOff>110836</xdr:rowOff>
    </xdr:to>
    <xdr:cxnSp macro="">
      <xdr:nvCxnSpPr>
        <xdr:cNvPr id="26" name="Прямая со стрелкой 25">
          <a:extLst>
            <a:ext uri="{FF2B5EF4-FFF2-40B4-BE49-F238E27FC236}">
              <a16:creationId xmlns:a16="http://schemas.microsoft.com/office/drawing/2014/main" id="{AB8D00F0-C046-47F3-B59C-993C51C1C019}"/>
            </a:ext>
          </a:extLst>
        </xdr:cNvPr>
        <xdr:cNvCxnSpPr/>
      </xdr:nvCxnSpPr>
      <xdr:spPr>
        <a:xfrm flipV="1">
          <a:off x="4724400" y="11069782"/>
          <a:ext cx="762000" cy="277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443345</xdr:colOff>
      <xdr:row>61</xdr:row>
      <xdr:rowOff>110836</xdr:rowOff>
    </xdr:from>
    <xdr:to>
      <xdr:col>9</xdr:col>
      <xdr:colOff>13855</xdr:colOff>
      <xdr:row>69</xdr:row>
      <xdr:rowOff>55418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54BAE4AB-7405-42F6-8EFE-E517824B8CB6}"/>
            </a:ext>
          </a:extLst>
        </xdr:cNvPr>
        <xdr:cNvCxnSpPr/>
      </xdr:nvCxnSpPr>
      <xdr:spPr>
        <a:xfrm>
          <a:off x="4710545" y="11097491"/>
          <a:ext cx="789710" cy="1385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360218</xdr:colOff>
      <xdr:row>77</xdr:row>
      <xdr:rowOff>138545</xdr:rowOff>
    </xdr:from>
    <xdr:to>
      <xdr:col>9</xdr:col>
      <xdr:colOff>27709</xdr:colOff>
      <xdr:row>86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A7570873-3362-4C8E-8415-6560919B01E8}"/>
            </a:ext>
          </a:extLst>
        </xdr:cNvPr>
        <xdr:cNvCxnSpPr/>
      </xdr:nvCxnSpPr>
      <xdr:spPr>
        <a:xfrm flipV="1">
          <a:off x="4627418" y="14006945"/>
          <a:ext cx="886691" cy="14824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498764</xdr:colOff>
      <xdr:row>85</xdr:row>
      <xdr:rowOff>96982</xdr:rowOff>
    </xdr:from>
    <xdr:to>
      <xdr:col>8</xdr:col>
      <xdr:colOff>540327</xdr:colOff>
      <xdr:row>85</xdr:row>
      <xdr:rowOff>152400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F1CC109B-2241-4D01-973D-F3CE043F83F9}"/>
            </a:ext>
          </a:extLst>
        </xdr:cNvPr>
        <xdr:cNvCxnSpPr/>
      </xdr:nvCxnSpPr>
      <xdr:spPr>
        <a:xfrm flipV="1">
          <a:off x="4765964" y="15406255"/>
          <a:ext cx="651163" cy="554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471055</xdr:colOff>
      <xdr:row>85</xdr:row>
      <xdr:rowOff>124691</xdr:rowOff>
    </xdr:from>
    <xdr:to>
      <xdr:col>9</xdr:col>
      <xdr:colOff>55418</xdr:colOff>
      <xdr:row>93</xdr:row>
      <xdr:rowOff>69273</xdr:rowOff>
    </xdr:to>
    <xdr:cxnSp macro="">
      <xdr:nvCxnSpPr>
        <xdr:cNvPr id="34" name="Прямая со стрелкой 33">
          <a:extLst>
            <a:ext uri="{FF2B5EF4-FFF2-40B4-BE49-F238E27FC236}">
              <a16:creationId xmlns:a16="http://schemas.microsoft.com/office/drawing/2014/main" id="{36E1E602-B8AB-4D33-A5AE-3672B6A1F1B7}"/>
            </a:ext>
          </a:extLst>
        </xdr:cNvPr>
        <xdr:cNvCxnSpPr/>
      </xdr:nvCxnSpPr>
      <xdr:spPr>
        <a:xfrm>
          <a:off x="4738255" y="15433964"/>
          <a:ext cx="803563" cy="1385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471055</xdr:colOff>
      <xdr:row>102</xdr:row>
      <xdr:rowOff>13855</xdr:rowOff>
    </xdr:from>
    <xdr:to>
      <xdr:col>8</xdr:col>
      <xdr:colOff>581891</xdr:colOff>
      <xdr:row>109</xdr:row>
      <xdr:rowOff>96982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4B060FB0-34F7-4EAE-9864-8251F24FA5AE}"/>
            </a:ext>
          </a:extLst>
        </xdr:cNvPr>
        <xdr:cNvCxnSpPr/>
      </xdr:nvCxnSpPr>
      <xdr:spPr>
        <a:xfrm flipV="1">
          <a:off x="4738255" y="18384982"/>
          <a:ext cx="720436" cy="13438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498764</xdr:colOff>
      <xdr:row>109</xdr:row>
      <xdr:rowOff>138545</xdr:rowOff>
    </xdr:from>
    <xdr:to>
      <xdr:col>8</xdr:col>
      <xdr:colOff>568036</xdr:colOff>
      <xdr:row>117</xdr:row>
      <xdr:rowOff>41563</xdr:rowOff>
    </xdr:to>
    <xdr:cxnSp macro="">
      <xdr:nvCxnSpPr>
        <xdr:cNvPr id="38" name="Прямая со стрелкой 37">
          <a:extLst>
            <a:ext uri="{FF2B5EF4-FFF2-40B4-BE49-F238E27FC236}">
              <a16:creationId xmlns:a16="http://schemas.microsoft.com/office/drawing/2014/main" id="{139D80CF-36F0-471E-B319-DE72969EA43F}"/>
            </a:ext>
          </a:extLst>
        </xdr:cNvPr>
        <xdr:cNvCxnSpPr/>
      </xdr:nvCxnSpPr>
      <xdr:spPr>
        <a:xfrm>
          <a:off x="4765964" y="19770436"/>
          <a:ext cx="678872" cy="13438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512618</xdr:colOff>
      <xdr:row>109</xdr:row>
      <xdr:rowOff>110836</xdr:rowOff>
    </xdr:from>
    <xdr:to>
      <xdr:col>8</xdr:col>
      <xdr:colOff>526473</xdr:colOff>
      <xdr:row>109</xdr:row>
      <xdr:rowOff>124691</xdr:rowOff>
    </xdr:to>
    <xdr:cxnSp macro="">
      <xdr:nvCxnSpPr>
        <xdr:cNvPr id="40" name="Прямая со стрелкой 39">
          <a:extLst>
            <a:ext uri="{FF2B5EF4-FFF2-40B4-BE49-F238E27FC236}">
              <a16:creationId xmlns:a16="http://schemas.microsoft.com/office/drawing/2014/main" id="{4E9329B3-DA3C-4971-80C5-A3736CD180C7}"/>
            </a:ext>
          </a:extLst>
        </xdr:cNvPr>
        <xdr:cNvCxnSpPr/>
      </xdr:nvCxnSpPr>
      <xdr:spPr>
        <a:xfrm>
          <a:off x="4779818" y="19742727"/>
          <a:ext cx="623455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484910</xdr:colOff>
      <xdr:row>27</xdr:row>
      <xdr:rowOff>83127</xdr:rowOff>
    </xdr:from>
    <xdr:to>
      <xdr:col>10</xdr:col>
      <xdr:colOff>484910</xdr:colOff>
      <xdr:row>29</xdr:row>
      <xdr:rowOff>83126</xdr:rowOff>
    </xdr:to>
    <xdr:cxnSp macro="">
      <xdr:nvCxnSpPr>
        <xdr:cNvPr id="42" name="Прямая со стрелкой 41">
          <a:extLst>
            <a:ext uri="{FF2B5EF4-FFF2-40B4-BE49-F238E27FC236}">
              <a16:creationId xmlns:a16="http://schemas.microsoft.com/office/drawing/2014/main" id="{F91FDF96-7D41-44A3-B03F-FD7DC5022643}"/>
            </a:ext>
          </a:extLst>
        </xdr:cNvPr>
        <xdr:cNvCxnSpPr/>
      </xdr:nvCxnSpPr>
      <xdr:spPr>
        <a:xfrm flipV="1">
          <a:off x="5971310" y="4946072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498764</xdr:colOff>
      <xdr:row>29</xdr:row>
      <xdr:rowOff>69271</xdr:rowOff>
    </xdr:from>
    <xdr:to>
      <xdr:col>10</xdr:col>
      <xdr:colOff>595746</xdr:colOff>
      <xdr:row>31</xdr:row>
      <xdr:rowOff>69272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E9B6E88B-923E-4A75-84A2-A03235F525BB}"/>
            </a:ext>
          </a:extLst>
        </xdr:cNvPr>
        <xdr:cNvCxnSpPr/>
      </xdr:nvCxnSpPr>
      <xdr:spPr>
        <a:xfrm>
          <a:off x="5985164" y="5292435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471055</xdr:colOff>
      <xdr:row>35</xdr:row>
      <xdr:rowOff>110837</xdr:rowOff>
    </xdr:from>
    <xdr:to>
      <xdr:col>10</xdr:col>
      <xdr:colOff>471055</xdr:colOff>
      <xdr:row>37</xdr:row>
      <xdr:rowOff>110837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37801924-A904-4425-BD88-266217BB782C}"/>
            </a:ext>
          </a:extLst>
        </xdr:cNvPr>
        <xdr:cNvCxnSpPr/>
      </xdr:nvCxnSpPr>
      <xdr:spPr>
        <a:xfrm flipV="1">
          <a:off x="5957455" y="6414655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484909</xdr:colOff>
      <xdr:row>37</xdr:row>
      <xdr:rowOff>96982</xdr:rowOff>
    </xdr:from>
    <xdr:to>
      <xdr:col>10</xdr:col>
      <xdr:colOff>581891</xdr:colOff>
      <xdr:row>39</xdr:row>
      <xdr:rowOff>96982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A202B4DA-C86B-4DC9-8213-4795C6CD0E21}"/>
            </a:ext>
          </a:extLst>
        </xdr:cNvPr>
        <xdr:cNvCxnSpPr/>
      </xdr:nvCxnSpPr>
      <xdr:spPr>
        <a:xfrm>
          <a:off x="5971309" y="6761018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540327</xdr:colOff>
      <xdr:row>43</xdr:row>
      <xdr:rowOff>69272</xdr:rowOff>
    </xdr:from>
    <xdr:to>
      <xdr:col>10</xdr:col>
      <xdr:colOff>540327</xdr:colOff>
      <xdr:row>45</xdr:row>
      <xdr:rowOff>69272</xdr:rowOff>
    </xdr:to>
    <xdr:cxnSp macro="">
      <xdr:nvCxnSpPr>
        <xdr:cNvPr id="48" name="Прямая со стрелкой 47">
          <a:extLst>
            <a:ext uri="{FF2B5EF4-FFF2-40B4-BE49-F238E27FC236}">
              <a16:creationId xmlns:a16="http://schemas.microsoft.com/office/drawing/2014/main" id="{655C3D9F-8212-4411-B5EB-C29E9D229E58}"/>
            </a:ext>
          </a:extLst>
        </xdr:cNvPr>
        <xdr:cNvCxnSpPr/>
      </xdr:nvCxnSpPr>
      <xdr:spPr>
        <a:xfrm flipV="1">
          <a:off x="6026727" y="7813963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554181</xdr:colOff>
      <xdr:row>45</xdr:row>
      <xdr:rowOff>55417</xdr:rowOff>
    </xdr:from>
    <xdr:to>
      <xdr:col>11</xdr:col>
      <xdr:colOff>41563</xdr:colOff>
      <xdr:row>47</xdr:row>
      <xdr:rowOff>55418</xdr:rowOff>
    </xdr:to>
    <xdr:cxnSp macro="">
      <xdr:nvCxnSpPr>
        <xdr:cNvPr id="49" name="Прямая со стрелкой 48">
          <a:extLst>
            <a:ext uri="{FF2B5EF4-FFF2-40B4-BE49-F238E27FC236}">
              <a16:creationId xmlns:a16="http://schemas.microsoft.com/office/drawing/2014/main" id="{E771D0B4-A5FF-48EF-A557-C9FB118BD413}"/>
            </a:ext>
          </a:extLst>
        </xdr:cNvPr>
        <xdr:cNvCxnSpPr/>
      </xdr:nvCxnSpPr>
      <xdr:spPr>
        <a:xfrm>
          <a:off x="6040581" y="8160326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484909</xdr:colOff>
      <xdr:row>51</xdr:row>
      <xdr:rowOff>138545</xdr:rowOff>
    </xdr:from>
    <xdr:to>
      <xdr:col>10</xdr:col>
      <xdr:colOff>484909</xdr:colOff>
      <xdr:row>53</xdr:row>
      <xdr:rowOff>138545</xdr:rowOff>
    </xdr:to>
    <xdr:cxnSp macro="">
      <xdr:nvCxnSpPr>
        <xdr:cNvPr id="50" name="Прямая со стрелкой 49">
          <a:extLst>
            <a:ext uri="{FF2B5EF4-FFF2-40B4-BE49-F238E27FC236}">
              <a16:creationId xmlns:a16="http://schemas.microsoft.com/office/drawing/2014/main" id="{810812B9-F937-4908-BB14-4F33AB39B0D0}"/>
            </a:ext>
          </a:extLst>
        </xdr:cNvPr>
        <xdr:cNvCxnSpPr/>
      </xdr:nvCxnSpPr>
      <xdr:spPr>
        <a:xfrm flipV="1">
          <a:off x="5971309" y="9324109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498763</xdr:colOff>
      <xdr:row>53</xdr:row>
      <xdr:rowOff>124690</xdr:rowOff>
    </xdr:from>
    <xdr:to>
      <xdr:col>10</xdr:col>
      <xdr:colOff>595745</xdr:colOff>
      <xdr:row>55</xdr:row>
      <xdr:rowOff>124691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925975D6-1927-40D1-9DEE-B0B6D373E06D}"/>
            </a:ext>
          </a:extLst>
        </xdr:cNvPr>
        <xdr:cNvCxnSpPr/>
      </xdr:nvCxnSpPr>
      <xdr:spPr>
        <a:xfrm>
          <a:off x="5985163" y="9670472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526473</xdr:colOff>
      <xdr:row>59</xdr:row>
      <xdr:rowOff>96982</xdr:rowOff>
    </xdr:from>
    <xdr:to>
      <xdr:col>10</xdr:col>
      <xdr:colOff>526473</xdr:colOff>
      <xdr:row>61</xdr:row>
      <xdr:rowOff>96981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B444D87D-9B00-47BF-AB06-E1070C3DBB2F}"/>
            </a:ext>
          </a:extLst>
        </xdr:cNvPr>
        <xdr:cNvCxnSpPr/>
      </xdr:nvCxnSpPr>
      <xdr:spPr>
        <a:xfrm flipV="1">
          <a:off x="6012873" y="10723418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540327</xdr:colOff>
      <xdr:row>61</xdr:row>
      <xdr:rowOff>83126</xdr:rowOff>
    </xdr:from>
    <xdr:to>
      <xdr:col>11</xdr:col>
      <xdr:colOff>27709</xdr:colOff>
      <xdr:row>63</xdr:row>
      <xdr:rowOff>83127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1D887796-7CC4-42C4-B61D-49DD8CD27DB1}"/>
            </a:ext>
          </a:extLst>
        </xdr:cNvPr>
        <xdr:cNvCxnSpPr/>
      </xdr:nvCxnSpPr>
      <xdr:spPr>
        <a:xfrm>
          <a:off x="6026727" y="11069781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568036</xdr:colOff>
      <xdr:row>67</xdr:row>
      <xdr:rowOff>96981</xdr:rowOff>
    </xdr:from>
    <xdr:to>
      <xdr:col>10</xdr:col>
      <xdr:colOff>568036</xdr:colOff>
      <xdr:row>69</xdr:row>
      <xdr:rowOff>96981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F1251492-D4E2-4DC1-8933-879E2E2F639D}"/>
            </a:ext>
          </a:extLst>
        </xdr:cNvPr>
        <xdr:cNvCxnSpPr/>
      </xdr:nvCxnSpPr>
      <xdr:spPr>
        <a:xfrm flipV="1">
          <a:off x="6054436" y="12164290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581890</xdr:colOff>
      <xdr:row>69</xdr:row>
      <xdr:rowOff>83126</xdr:rowOff>
    </xdr:from>
    <xdr:to>
      <xdr:col>11</xdr:col>
      <xdr:colOff>69272</xdr:colOff>
      <xdr:row>71</xdr:row>
      <xdr:rowOff>83127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B4B5937C-0E7A-4A2D-9956-F988BE4B2B9F}"/>
            </a:ext>
          </a:extLst>
        </xdr:cNvPr>
        <xdr:cNvCxnSpPr/>
      </xdr:nvCxnSpPr>
      <xdr:spPr>
        <a:xfrm>
          <a:off x="6068290" y="12510653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471054</xdr:colOff>
      <xdr:row>75</xdr:row>
      <xdr:rowOff>83127</xdr:rowOff>
    </xdr:from>
    <xdr:to>
      <xdr:col>10</xdr:col>
      <xdr:colOff>471054</xdr:colOff>
      <xdr:row>77</xdr:row>
      <xdr:rowOff>83127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62E82E41-C8D5-4D62-87F8-A598F7CEDF02}"/>
            </a:ext>
          </a:extLst>
        </xdr:cNvPr>
        <xdr:cNvCxnSpPr/>
      </xdr:nvCxnSpPr>
      <xdr:spPr>
        <a:xfrm flipV="1">
          <a:off x="5957454" y="13591309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484908</xdr:colOff>
      <xdr:row>77</xdr:row>
      <xdr:rowOff>69272</xdr:rowOff>
    </xdr:from>
    <xdr:to>
      <xdr:col>10</xdr:col>
      <xdr:colOff>581890</xdr:colOff>
      <xdr:row>79</xdr:row>
      <xdr:rowOff>69273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68F65408-0B2C-467B-96ED-F495F33A4B8D}"/>
            </a:ext>
          </a:extLst>
        </xdr:cNvPr>
        <xdr:cNvCxnSpPr/>
      </xdr:nvCxnSpPr>
      <xdr:spPr>
        <a:xfrm>
          <a:off x="5971308" y="13937672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512618</xdr:colOff>
      <xdr:row>83</xdr:row>
      <xdr:rowOff>69272</xdr:rowOff>
    </xdr:from>
    <xdr:to>
      <xdr:col>10</xdr:col>
      <xdr:colOff>512618</xdr:colOff>
      <xdr:row>85</xdr:row>
      <xdr:rowOff>69272</xdr:rowOff>
    </xdr:to>
    <xdr:cxnSp macro="">
      <xdr:nvCxnSpPr>
        <xdr:cNvPr id="58" name="Прямая со стрелкой 57">
          <a:extLst>
            <a:ext uri="{FF2B5EF4-FFF2-40B4-BE49-F238E27FC236}">
              <a16:creationId xmlns:a16="http://schemas.microsoft.com/office/drawing/2014/main" id="{A04B0623-0ABB-49ED-94D5-2D56C952D01D}"/>
            </a:ext>
          </a:extLst>
        </xdr:cNvPr>
        <xdr:cNvCxnSpPr/>
      </xdr:nvCxnSpPr>
      <xdr:spPr>
        <a:xfrm flipV="1">
          <a:off x="5999018" y="15018327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526472</xdr:colOff>
      <xdr:row>85</xdr:row>
      <xdr:rowOff>55417</xdr:rowOff>
    </xdr:from>
    <xdr:to>
      <xdr:col>11</xdr:col>
      <xdr:colOff>13854</xdr:colOff>
      <xdr:row>87</xdr:row>
      <xdr:rowOff>55418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FB81449E-A01A-4245-A3E6-263EB12DEE4D}"/>
            </a:ext>
          </a:extLst>
        </xdr:cNvPr>
        <xdr:cNvCxnSpPr/>
      </xdr:nvCxnSpPr>
      <xdr:spPr>
        <a:xfrm>
          <a:off x="6012872" y="15364690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484909</xdr:colOff>
      <xdr:row>91</xdr:row>
      <xdr:rowOff>69273</xdr:rowOff>
    </xdr:from>
    <xdr:to>
      <xdr:col>10</xdr:col>
      <xdr:colOff>484909</xdr:colOff>
      <xdr:row>93</xdr:row>
      <xdr:rowOff>69273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23F7EC14-DA96-41F2-A2B3-214BA4862FF3}"/>
            </a:ext>
          </a:extLst>
        </xdr:cNvPr>
        <xdr:cNvCxnSpPr/>
      </xdr:nvCxnSpPr>
      <xdr:spPr>
        <a:xfrm flipV="1">
          <a:off x="5971309" y="16459200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498763</xdr:colOff>
      <xdr:row>93</xdr:row>
      <xdr:rowOff>55418</xdr:rowOff>
    </xdr:from>
    <xdr:to>
      <xdr:col>10</xdr:col>
      <xdr:colOff>595745</xdr:colOff>
      <xdr:row>95</xdr:row>
      <xdr:rowOff>55418</xdr:rowOff>
    </xdr:to>
    <xdr:cxnSp macro="">
      <xdr:nvCxnSpPr>
        <xdr:cNvPr id="61" name="Прямая со стрелкой 60">
          <a:extLst>
            <a:ext uri="{FF2B5EF4-FFF2-40B4-BE49-F238E27FC236}">
              <a16:creationId xmlns:a16="http://schemas.microsoft.com/office/drawing/2014/main" id="{5D3774DE-59EA-49FB-B6E8-4D8578F49633}"/>
            </a:ext>
          </a:extLst>
        </xdr:cNvPr>
        <xdr:cNvCxnSpPr/>
      </xdr:nvCxnSpPr>
      <xdr:spPr>
        <a:xfrm>
          <a:off x="5985163" y="16805563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526473</xdr:colOff>
      <xdr:row>99</xdr:row>
      <xdr:rowOff>110837</xdr:rowOff>
    </xdr:from>
    <xdr:to>
      <xdr:col>10</xdr:col>
      <xdr:colOff>526473</xdr:colOff>
      <xdr:row>101</xdr:row>
      <xdr:rowOff>110837</xdr:rowOff>
    </xdr:to>
    <xdr:cxnSp macro="">
      <xdr:nvCxnSpPr>
        <xdr:cNvPr id="62" name="Прямая со стрелкой 61">
          <a:extLst>
            <a:ext uri="{FF2B5EF4-FFF2-40B4-BE49-F238E27FC236}">
              <a16:creationId xmlns:a16="http://schemas.microsoft.com/office/drawing/2014/main" id="{9383ECEA-48DA-4D61-86E8-A5F150D83599}"/>
            </a:ext>
          </a:extLst>
        </xdr:cNvPr>
        <xdr:cNvCxnSpPr/>
      </xdr:nvCxnSpPr>
      <xdr:spPr>
        <a:xfrm flipV="1">
          <a:off x="6012873" y="17941637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540327</xdr:colOff>
      <xdr:row>101</xdr:row>
      <xdr:rowOff>96982</xdr:rowOff>
    </xdr:from>
    <xdr:to>
      <xdr:col>11</xdr:col>
      <xdr:colOff>27709</xdr:colOff>
      <xdr:row>103</xdr:row>
      <xdr:rowOff>96983</xdr:rowOff>
    </xdr:to>
    <xdr:cxnSp macro="">
      <xdr:nvCxnSpPr>
        <xdr:cNvPr id="63" name="Прямая со стрелкой 62">
          <a:extLst>
            <a:ext uri="{FF2B5EF4-FFF2-40B4-BE49-F238E27FC236}">
              <a16:creationId xmlns:a16="http://schemas.microsoft.com/office/drawing/2014/main" id="{62BAB198-69CC-4455-9D3E-68BC49F3B071}"/>
            </a:ext>
          </a:extLst>
        </xdr:cNvPr>
        <xdr:cNvCxnSpPr/>
      </xdr:nvCxnSpPr>
      <xdr:spPr>
        <a:xfrm>
          <a:off x="6026727" y="18288000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554182</xdr:colOff>
      <xdr:row>107</xdr:row>
      <xdr:rowOff>96981</xdr:rowOff>
    </xdr:from>
    <xdr:to>
      <xdr:col>10</xdr:col>
      <xdr:colOff>554182</xdr:colOff>
      <xdr:row>109</xdr:row>
      <xdr:rowOff>96981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AD26BA06-AF3C-4B8C-B357-0A422B8DE285}"/>
            </a:ext>
          </a:extLst>
        </xdr:cNvPr>
        <xdr:cNvCxnSpPr/>
      </xdr:nvCxnSpPr>
      <xdr:spPr>
        <a:xfrm flipV="1">
          <a:off x="6040582" y="19368654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568036</xdr:colOff>
      <xdr:row>109</xdr:row>
      <xdr:rowOff>83126</xdr:rowOff>
    </xdr:from>
    <xdr:to>
      <xdr:col>11</xdr:col>
      <xdr:colOff>55418</xdr:colOff>
      <xdr:row>111</xdr:row>
      <xdr:rowOff>83127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5778EC39-F458-493E-A603-E1FBF3B2A788}"/>
            </a:ext>
          </a:extLst>
        </xdr:cNvPr>
        <xdr:cNvCxnSpPr/>
      </xdr:nvCxnSpPr>
      <xdr:spPr>
        <a:xfrm>
          <a:off x="6054436" y="19715017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484909</xdr:colOff>
      <xdr:row>115</xdr:row>
      <xdr:rowOff>96982</xdr:rowOff>
    </xdr:from>
    <xdr:to>
      <xdr:col>10</xdr:col>
      <xdr:colOff>484909</xdr:colOff>
      <xdr:row>117</xdr:row>
      <xdr:rowOff>96981</xdr:rowOff>
    </xdr:to>
    <xdr:cxnSp macro="">
      <xdr:nvCxnSpPr>
        <xdr:cNvPr id="66" name="Прямая со стрелкой 65">
          <a:extLst>
            <a:ext uri="{FF2B5EF4-FFF2-40B4-BE49-F238E27FC236}">
              <a16:creationId xmlns:a16="http://schemas.microsoft.com/office/drawing/2014/main" id="{F434AD33-C9F6-4EB3-ACF6-67667C7DDDF7}"/>
            </a:ext>
          </a:extLst>
        </xdr:cNvPr>
        <xdr:cNvCxnSpPr/>
      </xdr:nvCxnSpPr>
      <xdr:spPr>
        <a:xfrm flipV="1">
          <a:off x="5971309" y="20809527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498763</xdr:colOff>
      <xdr:row>117</xdr:row>
      <xdr:rowOff>83126</xdr:rowOff>
    </xdr:from>
    <xdr:to>
      <xdr:col>10</xdr:col>
      <xdr:colOff>595745</xdr:colOff>
      <xdr:row>119</xdr:row>
      <xdr:rowOff>83127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9C237237-B6EF-4622-A71B-A92AA147DA1B}"/>
            </a:ext>
          </a:extLst>
        </xdr:cNvPr>
        <xdr:cNvCxnSpPr/>
      </xdr:nvCxnSpPr>
      <xdr:spPr>
        <a:xfrm>
          <a:off x="5985163" y="21155890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554182</xdr:colOff>
      <xdr:row>27</xdr:row>
      <xdr:rowOff>83128</xdr:rowOff>
    </xdr:from>
    <xdr:to>
      <xdr:col>12</xdr:col>
      <xdr:colOff>568036</xdr:colOff>
      <xdr:row>27</xdr:row>
      <xdr:rowOff>96982</xdr:rowOff>
    </xdr:to>
    <xdr:cxnSp macro="">
      <xdr:nvCxnSpPr>
        <xdr:cNvPr id="69" name="Прямая со стрелкой 68">
          <a:extLst>
            <a:ext uri="{FF2B5EF4-FFF2-40B4-BE49-F238E27FC236}">
              <a16:creationId xmlns:a16="http://schemas.microsoft.com/office/drawing/2014/main" id="{79ABF394-C488-4DC0-A4B9-47EAC7B7419D}"/>
            </a:ext>
          </a:extLst>
        </xdr:cNvPr>
        <xdr:cNvCxnSpPr/>
      </xdr:nvCxnSpPr>
      <xdr:spPr>
        <a:xfrm flipV="1">
          <a:off x="7259782" y="4946073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31</xdr:row>
      <xdr:rowOff>0</xdr:rowOff>
    </xdr:from>
    <xdr:to>
      <xdr:col>13</xdr:col>
      <xdr:colOff>13854</xdr:colOff>
      <xdr:row>31</xdr:row>
      <xdr:rowOff>13854</xdr:rowOff>
    </xdr:to>
    <xdr:cxnSp macro="">
      <xdr:nvCxnSpPr>
        <xdr:cNvPr id="70" name="Прямая со стрелкой 69">
          <a:extLst>
            <a:ext uri="{FF2B5EF4-FFF2-40B4-BE49-F238E27FC236}">
              <a16:creationId xmlns:a16="http://schemas.microsoft.com/office/drawing/2014/main" id="{21D93070-0BF4-40FB-A420-6DC6E2384CCB}"/>
            </a:ext>
          </a:extLst>
        </xdr:cNvPr>
        <xdr:cNvCxnSpPr/>
      </xdr:nvCxnSpPr>
      <xdr:spPr>
        <a:xfrm flipV="1">
          <a:off x="7315200" y="5583382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35</xdr:row>
      <xdr:rowOff>0</xdr:rowOff>
    </xdr:from>
    <xdr:to>
      <xdr:col>13</xdr:col>
      <xdr:colOff>13854</xdr:colOff>
      <xdr:row>35</xdr:row>
      <xdr:rowOff>13854</xdr:rowOff>
    </xdr:to>
    <xdr:cxnSp macro="">
      <xdr:nvCxnSpPr>
        <xdr:cNvPr id="71" name="Прямая со стрелкой 70">
          <a:extLst>
            <a:ext uri="{FF2B5EF4-FFF2-40B4-BE49-F238E27FC236}">
              <a16:creationId xmlns:a16="http://schemas.microsoft.com/office/drawing/2014/main" id="{65EB53A0-96E1-478B-8123-1B25A079F61F}"/>
            </a:ext>
          </a:extLst>
        </xdr:cNvPr>
        <xdr:cNvCxnSpPr/>
      </xdr:nvCxnSpPr>
      <xdr:spPr>
        <a:xfrm flipV="1">
          <a:off x="7315200" y="6303818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39</xdr:row>
      <xdr:rowOff>0</xdr:rowOff>
    </xdr:from>
    <xdr:to>
      <xdr:col>13</xdr:col>
      <xdr:colOff>13854</xdr:colOff>
      <xdr:row>39</xdr:row>
      <xdr:rowOff>13854</xdr:rowOff>
    </xdr:to>
    <xdr:cxnSp macro="">
      <xdr:nvCxnSpPr>
        <xdr:cNvPr id="72" name="Прямая со стрелкой 71">
          <a:extLst>
            <a:ext uri="{FF2B5EF4-FFF2-40B4-BE49-F238E27FC236}">
              <a16:creationId xmlns:a16="http://schemas.microsoft.com/office/drawing/2014/main" id="{03E96535-FF2D-4300-9596-D6D6E082574C}"/>
            </a:ext>
          </a:extLst>
        </xdr:cNvPr>
        <xdr:cNvCxnSpPr/>
      </xdr:nvCxnSpPr>
      <xdr:spPr>
        <a:xfrm flipV="1">
          <a:off x="7315200" y="7024255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43</xdr:row>
      <xdr:rowOff>0</xdr:rowOff>
    </xdr:from>
    <xdr:to>
      <xdr:col>13</xdr:col>
      <xdr:colOff>13854</xdr:colOff>
      <xdr:row>43</xdr:row>
      <xdr:rowOff>13854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737388B6-214B-4F93-B061-7629A8619D5B}"/>
            </a:ext>
          </a:extLst>
        </xdr:cNvPr>
        <xdr:cNvCxnSpPr/>
      </xdr:nvCxnSpPr>
      <xdr:spPr>
        <a:xfrm flipV="1">
          <a:off x="7315200" y="7744691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47</xdr:row>
      <xdr:rowOff>0</xdr:rowOff>
    </xdr:from>
    <xdr:to>
      <xdr:col>13</xdr:col>
      <xdr:colOff>13854</xdr:colOff>
      <xdr:row>47</xdr:row>
      <xdr:rowOff>13854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767B252F-262A-453E-A423-AE6963FD0E0D}"/>
            </a:ext>
          </a:extLst>
        </xdr:cNvPr>
        <xdr:cNvCxnSpPr/>
      </xdr:nvCxnSpPr>
      <xdr:spPr>
        <a:xfrm flipV="1">
          <a:off x="7315200" y="8465127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51</xdr:row>
      <xdr:rowOff>0</xdr:rowOff>
    </xdr:from>
    <xdr:to>
      <xdr:col>13</xdr:col>
      <xdr:colOff>13854</xdr:colOff>
      <xdr:row>51</xdr:row>
      <xdr:rowOff>13854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8C937520-C7BD-4682-8F73-5A6C1A31750E}"/>
            </a:ext>
          </a:extLst>
        </xdr:cNvPr>
        <xdr:cNvCxnSpPr/>
      </xdr:nvCxnSpPr>
      <xdr:spPr>
        <a:xfrm flipV="1">
          <a:off x="7315200" y="9185564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55</xdr:row>
      <xdr:rowOff>0</xdr:rowOff>
    </xdr:from>
    <xdr:to>
      <xdr:col>13</xdr:col>
      <xdr:colOff>13854</xdr:colOff>
      <xdr:row>55</xdr:row>
      <xdr:rowOff>13854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8DF25DE5-4C55-4BFE-93CB-6D99999F48F2}"/>
            </a:ext>
          </a:extLst>
        </xdr:cNvPr>
        <xdr:cNvCxnSpPr/>
      </xdr:nvCxnSpPr>
      <xdr:spPr>
        <a:xfrm flipV="1">
          <a:off x="7315200" y="9906000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59</xdr:row>
      <xdr:rowOff>0</xdr:rowOff>
    </xdr:from>
    <xdr:to>
      <xdr:col>13</xdr:col>
      <xdr:colOff>13854</xdr:colOff>
      <xdr:row>59</xdr:row>
      <xdr:rowOff>13854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A8CAA162-88E6-4005-9F1D-127417F053FB}"/>
            </a:ext>
          </a:extLst>
        </xdr:cNvPr>
        <xdr:cNvCxnSpPr/>
      </xdr:nvCxnSpPr>
      <xdr:spPr>
        <a:xfrm flipV="1">
          <a:off x="7315200" y="10626436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63</xdr:row>
      <xdr:rowOff>0</xdr:rowOff>
    </xdr:from>
    <xdr:to>
      <xdr:col>13</xdr:col>
      <xdr:colOff>13854</xdr:colOff>
      <xdr:row>63</xdr:row>
      <xdr:rowOff>13854</xdr:rowOff>
    </xdr:to>
    <xdr:cxnSp macro="">
      <xdr:nvCxnSpPr>
        <xdr:cNvPr id="78" name="Прямая со стрелкой 77">
          <a:extLst>
            <a:ext uri="{FF2B5EF4-FFF2-40B4-BE49-F238E27FC236}">
              <a16:creationId xmlns:a16="http://schemas.microsoft.com/office/drawing/2014/main" id="{79D35F92-BEB4-4A0B-B740-D2B7216EF269}"/>
            </a:ext>
          </a:extLst>
        </xdr:cNvPr>
        <xdr:cNvCxnSpPr/>
      </xdr:nvCxnSpPr>
      <xdr:spPr>
        <a:xfrm flipV="1">
          <a:off x="7315200" y="11346873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67</xdr:row>
      <xdr:rowOff>0</xdr:rowOff>
    </xdr:from>
    <xdr:to>
      <xdr:col>13</xdr:col>
      <xdr:colOff>13854</xdr:colOff>
      <xdr:row>67</xdr:row>
      <xdr:rowOff>13854</xdr:rowOff>
    </xdr:to>
    <xdr:cxnSp macro="">
      <xdr:nvCxnSpPr>
        <xdr:cNvPr id="79" name="Прямая со стрелкой 78">
          <a:extLst>
            <a:ext uri="{FF2B5EF4-FFF2-40B4-BE49-F238E27FC236}">
              <a16:creationId xmlns:a16="http://schemas.microsoft.com/office/drawing/2014/main" id="{BACED8CE-3ED1-4824-A933-F336C5AF37EE}"/>
            </a:ext>
          </a:extLst>
        </xdr:cNvPr>
        <xdr:cNvCxnSpPr/>
      </xdr:nvCxnSpPr>
      <xdr:spPr>
        <a:xfrm flipV="1">
          <a:off x="7315200" y="1206730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71</xdr:row>
      <xdr:rowOff>0</xdr:rowOff>
    </xdr:from>
    <xdr:to>
      <xdr:col>13</xdr:col>
      <xdr:colOff>13854</xdr:colOff>
      <xdr:row>71</xdr:row>
      <xdr:rowOff>13854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383C7EFC-D9B8-468C-98C3-2982A90BF997}"/>
            </a:ext>
          </a:extLst>
        </xdr:cNvPr>
        <xdr:cNvCxnSpPr/>
      </xdr:nvCxnSpPr>
      <xdr:spPr>
        <a:xfrm flipV="1">
          <a:off x="7315200" y="12787745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75</xdr:row>
      <xdr:rowOff>0</xdr:rowOff>
    </xdr:from>
    <xdr:to>
      <xdr:col>13</xdr:col>
      <xdr:colOff>13854</xdr:colOff>
      <xdr:row>75</xdr:row>
      <xdr:rowOff>13854</xdr:rowOff>
    </xdr:to>
    <xdr:cxnSp macro="">
      <xdr:nvCxnSpPr>
        <xdr:cNvPr id="81" name="Прямая со стрелкой 80">
          <a:extLst>
            <a:ext uri="{FF2B5EF4-FFF2-40B4-BE49-F238E27FC236}">
              <a16:creationId xmlns:a16="http://schemas.microsoft.com/office/drawing/2014/main" id="{FB7F1AFF-CDF9-4CC6-8C56-F3B77A6ED2CE}"/>
            </a:ext>
          </a:extLst>
        </xdr:cNvPr>
        <xdr:cNvCxnSpPr/>
      </xdr:nvCxnSpPr>
      <xdr:spPr>
        <a:xfrm flipV="1">
          <a:off x="7315200" y="13508182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79</xdr:row>
      <xdr:rowOff>0</xdr:rowOff>
    </xdr:from>
    <xdr:to>
      <xdr:col>13</xdr:col>
      <xdr:colOff>13854</xdr:colOff>
      <xdr:row>79</xdr:row>
      <xdr:rowOff>13854</xdr:rowOff>
    </xdr:to>
    <xdr:cxnSp macro="">
      <xdr:nvCxnSpPr>
        <xdr:cNvPr id="82" name="Прямая со стрелкой 81">
          <a:extLst>
            <a:ext uri="{FF2B5EF4-FFF2-40B4-BE49-F238E27FC236}">
              <a16:creationId xmlns:a16="http://schemas.microsoft.com/office/drawing/2014/main" id="{76E944D7-D39B-4E8E-8A05-32106DBD7495}"/>
            </a:ext>
          </a:extLst>
        </xdr:cNvPr>
        <xdr:cNvCxnSpPr/>
      </xdr:nvCxnSpPr>
      <xdr:spPr>
        <a:xfrm flipV="1">
          <a:off x="7315200" y="14228618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83</xdr:row>
      <xdr:rowOff>0</xdr:rowOff>
    </xdr:from>
    <xdr:to>
      <xdr:col>13</xdr:col>
      <xdr:colOff>13854</xdr:colOff>
      <xdr:row>83</xdr:row>
      <xdr:rowOff>13854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669C8ECE-7344-4D54-B842-AAF3AD414E4E}"/>
            </a:ext>
          </a:extLst>
        </xdr:cNvPr>
        <xdr:cNvCxnSpPr/>
      </xdr:nvCxnSpPr>
      <xdr:spPr>
        <a:xfrm flipV="1">
          <a:off x="7315200" y="14949055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87</xdr:row>
      <xdr:rowOff>0</xdr:rowOff>
    </xdr:from>
    <xdr:to>
      <xdr:col>13</xdr:col>
      <xdr:colOff>13854</xdr:colOff>
      <xdr:row>87</xdr:row>
      <xdr:rowOff>13854</xdr:rowOff>
    </xdr:to>
    <xdr:cxnSp macro="">
      <xdr:nvCxnSpPr>
        <xdr:cNvPr id="84" name="Прямая со стрелкой 83">
          <a:extLst>
            <a:ext uri="{FF2B5EF4-FFF2-40B4-BE49-F238E27FC236}">
              <a16:creationId xmlns:a16="http://schemas.microsoft.com/office/drawing/2014/main" id="{6ABAA6FC-6354-491B-AC52-E10D7B2ADC9C}"/>
            </a:ext>
          </a:extLst>
        </xdr:cNvPr>
        <xdr:cNvCxnSpPr/>
      </xdr:nvCxnSpPr>
      <xdr:spPr>
        <a:xfrm flipV="1">
          <a:off x="7315200" y="15669491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91</xdr:row>
      <xdr:rowOff>0</xdr:rowOff>
    </xdr:from>
    <xdr:to>
      <xdr:col>13</xdr:col>
      <xdr:colOff>13854</xdr:colOff>
      <xdr:row>91</xdr:row>
      <xdr:rowOff>13854</xdr:rowOff>
    </xdr:to>
    <xdr:cxnSp macro="">
      <xdr:nvCxnSpPr>
        <xdr:cNvPr id="85" name="Прямая со стрелкой 84">
          <a:extLst>
            <a:ext uri="{FF2B5EF4-FFF2-40B4-BE49-F238E27FC236}">
              <a16:creationId xmlns:a16="http://schemas.microsoft.com/office/drawing/2014/main" id="{84CDFC42-51EC-4D4E-B0F7-7FAB4F032F91}"/>
            </a:ext>
          </a:extLst>
        </xdr:cNvPr>
        <xdr:cNvCxnSpPr/>
      </xdr:nvCxnSpPr>
      <xdr:spPr>
        <a:xfrm flipV="1">
          <a:off x="7315200" y="16389927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95</xdr:row>
      <xdr:rowOff>0</xdr:rowOff>
    </xdr:from>
    <xdr:to>
      <xdr:col>13</xdr:col>
      <xdr:colOff>13854</xdr:colOff>
      <xdr:row>95</xdr:row>
      <xdr:rowOff>13854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4BFE3746-D112-4A89-90E3-D88BBDA20F5F}"/>
            </a:ext>
          </a:extLst>
        </xdr:cNvPr>
        <xdr:cNvCxnSpPr/>
      </xdr:nvCxnSpPr>
      <xdr:spPr>
        <a:xfrm flipV="1">
          <a:off x="7315200" y="17110364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99</xdr:row>
      <xdr:rowOff>0</xdr:rowOff>
    </xdr:from>
    <xdr:to>
      <xdr:col>13</xdr:col>
      <xdr:colOff>13854</xdr:colOff>
      <xdr:row>99</xdr:row>
      <xdr:rowOff>13854</xdr:rowOff>
    </xdr:to>
    <xdr:cxnSp macro="">
      <xdr:nvCxnSpPr>
        <xdr:cNvPr id="87" name="Прямая со стрелкой 86">
          <a:extLst>
            <a:ext uri="{FF2B5EF4-FFF2-40B4-BE49-F238E27FC236}">
              <a16:creationId xmlns:a16="http://schemas.microsoft.com/office/drawing/2014/main" id="{4CA865A0-353D-4BBB-824D-BD008BBC72A1}"/>
            </a:ext>
          </a:extLst>
        </xdr:cNvPr>
        <xdr:cNvCxnSpPr/>
      </xdr:nvCxnSpPr>
      <xdr:spPr>
        <a:xfrm flipV="1">
          <a:off x="7315200" y="17830800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103</xdr:row>
      <xdr:rowOff>0</xdr:rowOff>
    </xdr:from>
    <xdr:to>
      <xdr:col>13</xdr:col>
      <xdr:colOff>13854</xdr:colOff>
      <xdr:row>103</xdr:row>
      <xdr:rowOff>13854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1AA69FE2-A070-4986-BCA5-33B8DDFF16FE}"/>
            </a:ext>
          </a:extLst>
        </xdr:cNvPr>
        <xdr:cNvCxnSpPr/>
      </xdr:nvCxnSpPr>
      <xdr:spPr>
        <a:xfrm flipV="1">
          <a:off x="7315200" y="18551236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107</xdr:row>
      <xdr:rowOff>0</xdr:rowOff>
    </xdr:from>
    <xdr:to>
      <xdr:col>13</xdr:col>
      <xdr:colOff>13854</xdr:colOff>
      <xdr:row>107</xdr:row>
      <xdr:rowOff>13854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19734478-FEA8-4B38-9600-E68110D04F17}"/>
            </a:ext>
          </a:extLst>
        </xdr:cNvPr>
        <xdr:cNvCxnSpPr/>
      </xdr:nvCxnSpPr>
      <xdr:spPr>
        <a:xfrm flipV="1">
          <a:off x="7315200" y="19271673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111</xdr:row>
      <xdr:rowOff>0</xdr:rowOff>
    </xdr:from>
    <xdr:to>
      <xdr:col>13</xdr:col>
      <xdr:colOff>13854</xdr:colOff>
      <xdr:row>111</xdr:row>
      <xdr:rowOff>13854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AE863655-9444-4EC2-8699-7943958CE6D4}"/>
            </a:ext>
          </a:extLst>
        </xdr:cNvPr>
        <xdr:cNvCxnSpPr/>
      </xdr:nvCxnSpPr>
      <xdr:spPr>
        <a:xfrm flipV="1">
          <a:off x="7315200" y="1999210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115</xdr:row>
      <xdr:rowOff>0</xdr:rowOff>
    </xdr:from>
    <xdr:to>
      <xdr:col>13</xdr:col>
      <xdr:colOff>13854</xdr:colOff>
      <xdr:row>115</xdr:row>
      <xdr:rowOff>13854</xdr:rowOff>
    </xdr:to>
    <xdr:cxnSp macro="">
      <xdr:nvCxnSpPr>
        <xdr:cNvPr id="91" name="Прямая со стрелкой 90">
          <a:extLst>
            <a:ext uri="{FF2B5EF4-FFF2-40B4-BE49-F238E27FC236}">
              <a16:creationId xmlns:a16="http://schemas.microsoft.com/office/drawing/2014/main" id="{9F3D72CB-112E-4808-8787-634547220C1D}"/>
            </a:ext>
          </a:extLst>
        </xdr:cNvPr>
        <xdr:cNvCxnSpPr/>
      </xdr:nvCxnSpPr>
      <xdr:spPr>
        <a:xfrm flipV="1">
          <a:off x="7315200" y="20712545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119</xdr:row>
      <xdr:rowOff>0</xdr:rowOff>
    </xdr:from>
    <xdr:to>
      <xdr:col>13</xdr:col>
      <xdr:colOff>13854</xdr:colOff>
      <xdr:row>119</xdr:row>
      <xdr:rowOff>13854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6AE16253-3B4C-407E-AAC5-BF8A43AF05C4}"/>
            </a:ext>
          </a:extLst>
        </xdr:cNvPr>
        <xdr:cNvCxnSpPr/>
      </xdr:nvCxnSpPr>
      <xdr:spPr>
        <a:xfrm flipV="1">
          <a:off x="7315200" y="21432982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360218</xdr:colOff>
      <xdr:row>64</xdr:row>
      <xdr:rowOff>124690</xdr:rowOff>
    </xdr:from>
    <xdr:to>
      <xdr:col>29</xdr:col>
      <xdr:colOff>27709</xdr:colOff>
      <xdr:row>76</xdr:row>
      <xdr:rowOff>96981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8904AAF0-2822-4949-A082-ED7476C67D1E}"/>
            </a:ext>
          </a:extLst>
        </xdr:cNvPr>
        <xdr:cNvCxnSpPr/>
      </xdr:nvCxnSpPr>
      <xdr:spPr>
        <a:xfrm flipV="1">
          <a:off x="3408218" y="11609119"/>
          <a:ext cx="886691" cy="22582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304800</xdr:colOff>
      <xdr:row>76</xdr:row>
      <xdr:rowOff>124691</xdr:rowOff>
    </xdr:from>
    <xdr:to>
      <xdr:col>29</xdr:col>
      <xdr:colOff>13855</xdr:colOff>
      <xdr:row>88</xdr:row>
      <xdr:rowOff>152400</xdr:rowOff>
    </xdr:to>
    <xdr:cxnSp macro="">
      <xdr:nvCxnSpPr>
        <xdr:cNvPr id="94" name="Прямая со стрелкой 93">
          <a:extLst>
            <a:ext uri="{FF2B5EF4-FFF2-40B4-BE49-F238E27FC236}">
              <a16:creationId xmlns:a16="http://schemas.microsoft.com/office/drawing/2014/main" id="{60ECB9F9-33AB-4076-8301-B4F66045D88C}"/>
            </a:ext>
          </a:extLst>
        </xdr:cNvPr>
        <xdr:cNvCxnSpPr/>
      </xdr:nvCxnSpPr>
      <xdr:spPr>
        <a:xfrm>
          <a:off x="3352800" y="13895120"/>
          <a:ext cx="928255" cy="23137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318655</xdr:colOff>
      <xdr:row>40</xdr:row>
      <xdr:rowOff>124691</xdr:rowOff>
    </xdr:from>
    <xdr:to>
      <xdr:col>29</xdr:col>
      <xdr:colOff>13855</xdr:colOff>
      <xdr:row>76</xdr:row>
      <xdr:rowOff>138545</xdr:rowOff>
    </xdr:to>
    <xdr:cxnSp macro="">
      <xdr:nvCxnSpPr>
        <xdr:cNvPr id="95" name="Прямая со стрелкой 94">
          <a:extLst>
            <a:ext uri="{FF2B5EF4-FFF2-40B4-BE49-F238E27FC236}">
              <a16:creationId xmlns:a16="http://schemas.microsoft.com/office/drawing/2014/main" id="{9A846C75-2CDC-4B47-9290-C00417A6E763}"/>
            </a:ext>
          </a:extLst>
        </xdr:cNvPr>
        <xdr:cNvCxnSpPr/>
      </xdr:nvCxnSpPr>
      <xdr:spPr>
        <a:xfrm flipV="1">
          <a:off x="3366655" y="7037120"/>
          <a:ext cx="914400" cy="6871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277091</xdr:colOff>
      <xdr:row>76</xdr:row>
      <xdr:rowOff>152400</xdr:rowOff>
    </xdr:from>
    <xdr:to>
      <xdr:col>29</xdr:col>
      <xdr:colOff>69273</xdr:colOff>
      <xdr:row>112</xdr:row>
      <xdr:rowOff>41564</xdr:rowOff>
    </xdr:to>
    <xdr:cxnSp macro="">
      <xdr:nvCxnSpPr>
        <xdr:cNvPr id="96" name="Прямая со стрелкой 95">
          <a:extLst>
            <a:ext uri="{FF2B5EF4-FFF2-40B4-BE49-F238E27FC236}">
              <a16:creationId xmlns:a16="http://schemas.microsoft.com/office/drawing/2014/main" id="{91BB580A-000E-4702-8A2E-BAEE542AEE99}"/>
            </a:ext>
          </a:extLst>
        </xdr:cNvPr>
        <xdr:cNvCxnSpPr/>
      </xdr:nvCxnSpPr>
      <xdr:spPr>
        <a:xfrm>
          <a:off x="3325091" y="13922829"/>
          <a:ext cx="1011382" cy="67471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484909</xdr:colOff>
      <xdr:row>32</xdr:row>
      <xdr:rowOff>41563</xdr:rowOff>
    </xdr:from>
    <xdr:to>
      <xdr:col>31</xdr:col>
      <xdr:colOff>124691</xdr:colOff>
      <xdr:row>40</xdr:row>
      <xdr:rowOff>152400</xdr:rowOff>
    </xdr:to>
    <xdr:cxnSp macro="">
      <xdr:nvCxnSpPr>
        <xdr:cNvPr id="97" name="Прямая со стрелкой 96">
          <a:extLst>
            <a:ext uri="{FF2B5EF4-FFF2-40B4-BE49-F238E27FC236}">
              <a16:creationId xmlns:a16="http://schemas.microsoft.com/office/drawing/2014/main" id="{8ED74F0C-7703-4FD6-B497-B762DA41E443}"/>
            </a:ext>
          </a:extLst>
        </xdr:cNvPr>
        <xdr:cNvCxnSpPr/>
      </xdr:nvCxnSpPr>
      <xdr:spPr>
        <a:xfrm flipV="1">
          <a:off x="4752109" y="5429992"/>
          <a:ext cx="858982" cy="1634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457200</xdr:colOff>
      <xdr:row>40</xdr:row>
      <xdr:rowOff>96982</xdr:rowOff>
    </xdr:from>
    <xdr:to>
      <xdr:col>30</xdr:col>
      <xdr:colOff>595745</xdr:colOff>
      <xdr:row>40</xdr:row>
      <xdr:rowOff>110837</xdr:rowOff>
    </xdr:to>
    <xdr:cxnSp macro="">
      <xdr:nvCxnSpPr>
        <xdr:cNvPr id="98" name="Прямая со стрелкой 97">
          <a:extLst>
            <a:ext uri="{FF2B5EF4-FFF2-40B4-BE49-F238E27FC236}">
              <a16:creationId xmlns:a16="http://schemas.microsoft.com/office/drawing/2014/main" id="{E770C29B-88F2-4D8B-A4CB-743F90468209}"/>
            </a:ext>
          </a:extLst>
        </xdr:cNvPr>
        <xdr:cNvCxnSpPr/>
      </xdr:nvCxnSpPr>
      <xdr:spPr>
        <a:xfrm flipV="1">
          <a:off x="4724400" y="7009411"/>
          <a:ext cx="748145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526473</xdr:colOff>
      <xdr:row>40</xdr:row>
      <xdr:rowOff>152400</xdr:rowOff>
    </xdr:from>
    <xdr:to>
      <xdr:col>31</xdr:col>
      <xdr:colOff>83127</xdr:colOff>
      <xdr:row>48</xdr:row>
      <xdr:rowOff>0</xdr:rowOff>
    </xdr:to>
    <xdr:cxnSp macro="">
      <xdr:nvCxnSpPr>
        <xdr:cNvPr id="99" name="Прямая со стрелкой 98">
          <a:extLst>
            <a:ext uri="{FF2B5EF4-FFF2-40B4-BE49-F238E27FC236}">
              <a16:creationId xmlns:a16="http://schemas.microsoft.com/office/drawing/2014/main" id="{70E7A598-72F0-4AE4-A84C-96A3F1667E68}"/>
            </a:ext>
          </a:extLst>
        </xdr:cNvPr>
        <xdr:cNvCxnSpPr/>
      </xdr:nvCxnSpPr>
      <xdr:spPr>
        <a:xfrm>
          <a:off x="4793673" y="7064829"/>
          <a:ext cx="775854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374073</xdr:colOff>
      <xdr:row>56</xdr:row>
      <xdr:rowOff>124691</xdr:rowOff>
    </xdr:from>
    <xdr:to>
      <xdr:col>31</xdr:col>
      <xdr:colOff>13855</xdr:colOff>
      <xdr:row>64</xdr:row>
      <xdr:rowOff>110836</xdr:rowOff>
    </xdr:to>
    <xdr:cxnSp macro="">
      <xdr:nvCxnSpPr>
        <xdr:cNvPr id="100" name="Прямая со стрелкой 99">
          <a:extLst>
            <a:ext uri="{FF2B5EF4-FFF2-40B4-BE49-F238E27FC236}">
              <a16:creationId xmlns:a16="http://schemas.microsoft.com/office/drawing/2014/main" id="{A2EB2158-CFF1-4871-A042-C1A38BB71B66}"/>
            </a:ext>
          </a:extLst>
        </xdr:cNvPr>
        <xdr:cNvCxnSpPr/>
      </xdr:nvCxnSpPr>
      <xdr:spPr>
        <a:xfrm flipV="1">
          <a:off x="4641273" y="10085120"/>
          <a:ext cx="858982" cy="15101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457200</xdr:colOff>
      <xdr:row>64</xdr:row>
      <xdr:rowOff>83127</xdr:rowOff>
    </xdr:from>
    <xdr:to>
      <xdr:col>31</xdr:col>
      <xdr:colOff>0</xdr:colOff>
      <xdr:row>64</xdr:row>
      <xdr:rowOff>110836</xdr:rowOff>
    </xdr:to>
    <xdr:cxnSp macro="">
      <xdr:nvCxnSpPr>
        <xdr:cNvPr id="101" name="Прямая со стрелкой 100">
          <a:extLst>
            <a:ext uri="{FF2B5EF4-FFF2-40B4-BE49-F238E27FC236}">
              <a16:creationId xmlns:a16="http://schemas.microsoft.com/office/drawing/2014/main" id="{C8801A30-E170-40EC-A157-836F24C386F0}"/>
            </a:ext>
          </a:extLst>
        </xdr:cNvPr>
        <xdr:cNvCxnSpPr/>
      </xdr:nvCxnSpPr>
      <xdr:spPr>
        <a:xfrm flipV="1">
          <a:off x="4724400" y="11567556"/>
          <a:ext cx="762000" cy="277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443345</xdr:colOff>
      <xdr:row>64</xdr:row>
      <xdr:rowOff>110836</xdr:rowOff>
    </xdr:from>
    <xdr:to>
      <xdr:col>31</xdr:col>
      <xdr:colOff>13855</xdr:colOff>
      <xdr:row>72</xdr:row>
      <xdr:rowOff>55418</xdr:rowOff>
    </xdr:to>
    <xdr:cxnSp macro="">
      <xdr:nvCxnSpPr>
        <xdr:cNvPr id="102" name="Прямая со стрелкой 101">
          <a:extLst>
            <a:ext uri="{FF2B5EF4-FFF2-40B4-BE49-F238E27FC236}">
              <a16:creationId xmlns:a16="http://schemas.microsoft.com/office/drawing/2014/main" id="{22A63354-95FD-4282-8992-953A3944717E}"/>
            </a:ext>
          </a:extLst>
        </xdr:cNvPr>
        <xdr:cNvCxnSpPr/>
      </xdr:nvCxnSpPr>
      <xdr:spPr>
        <a:xfrm>
          <a:off x="4710545" y="11595265"/>
          <a:ext cx="789710" cy="14685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360218</xdr:colOff>
      <xdr:row>80</xdr:row>
      <xdr:rowOff>138545</xdr:rowOff>
    </xdr:from>
    <xdr:to>
      <xdr:col>31</xdr:col>
      <xdr:colOff>27709</xdr:colOff>
      <xdr:row>89</xdr:row>
      <xdr:rowOff>0</xdr:rowOff>
    </xdr:to>
    <xdr:cxnSp macro="">
      <xdr:nvCxnSpPr>
        <xdr:cNvPr id="103" name="Прямая со стрелкой 102">
          <a:extLst>
            <a:ext uri="{FF2B5EF4-FFF2-40B4-BE49-F238E27FC236}">
              <a16:creationId xmlns:a16="http://schemas.microsoft.com/office/drawing/2014/main" id="{A9771CAA-2D9D-4B58-A722-A369D0E43A67}"/>
            </a:ext>
          </a:extLst>
        </xdr:cNvPr>
        <xdr:cNvCxnSpPr/>
      </xdr:nvCxnSpPr>
      <xdr:spPr>
        <a:xfrm flipV="1">
          <a:off x="4627418" y="14670974"/>
          <a:ext cx="886691" cy="15813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498764</xdr:colOff>
      <xdr:row>88</xdr:row>
      <xdr:rowOff>96982</xdr:rowOff>
    </xdr:from>
    <xdr:to>
      <xdr:col>30</xdr:col>
      <xdr:colOff>540327</xdr:colOff>
      <xdr:row>88</xdr:row>
      <xdr:rowOff>152400</xdr:rowOff>
    </xdr:to>
    <xdr:cxnSp macro="">
      <xdr:nvCxnSpPr>
        <xdr:cNvPr id="104" name="Прямая со стрелкой 103">
          <a:extLst>
            <a:ext uri="{FF2B5EF4-FFF2-40B4-BE49-F238E27FC236}">
              <a16:creationId xmlns:a16="http://schemas.microsoft.com/office/drawing/2014/main" id="{F13484A2-E617-4A74-8E7E-B9A0E911A99C}"/>
            </a:ext>
          </a:extLst>
        </xdr:cNvPr>
        <xdr:cNvCxnSpPr/>
      </xdr:nvCxnSpPr>
      <xdr:spPr>
        <a:xfrm flipV="1">
          <a:off x="4765964" y="16153411"/>
          <a:ext cx="651163" cy="554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471055</xdr:colOff>
      <xdr:row>88</xdr:row>
      <xdr:rowOff>124691</xdr:rowOff>
    </xdr:from>
    <xdr:to>
      <xdr:col>31</xdr:col>
      <xdr:colOff>55418</xdr:colOff>
      <xdr:row>96</xdr:row>
      <xdr:rowOff>69273</xdr:rowOff>
    </xdr:to>
    <xdr:cxnSp macro="">
      <xdr:nvCxnSpPr>
        <xdr:cNvPr id="105" name="Прямая со стрелкой 104">
          <a:extLst>
            <a:ext uri="{FF2B5EF4-FFF2-40B4-BE49-F238E27FC236}">
              <a16:creationId xmlns:a16="http://schemas.microsoft.com/office/drawing/2014/main" id="{51FB663A-5D8E-4BB9-9186-B965586AE682}"/>
            </a:ext>
          </a:extLst>
        </xdr:cNvPr>
        <xdr:cNvCxnSpPr/>
      </xdr:nvCxnSpPr>
      <xdr:spPr>
        <a:xfrm>
          <a:off x="4738255" y="16181120"/>
          <a:ext cx="803563" cy="14685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471055</xdr:colOff>
      <xdr:row>105</xdr:row>
      <xdr:rowOff>13855</xdr:rowOff>
    </xdr:from>
    <xdr:to>
      <xdr:col>30</xdr:col>
      <xdr:colOff>581891</xdr:colOff>
      <xdr:row>112</xdr:row>
      <xdr:rowOff>96982</xdr:rowOff>
    </xdr:to>
    <xdr:cxnSp macro="">
      <xdr:nvCxnSpPr>
        <xdr:cNvPr id="106" name="Прямая со стрелкой 105">
          <a:extLst>
            <a:ext uri="{FF2B5EF4-FFF2-40B4-BE49-F238E27FC236}">
              <a16:creationId xmlns:a16="http://schemas.microsoft.com/office/drawing/2014/main" id="{8470AEC7-EEC8-4F34-AD4D-9F58025B7D69}"/>
            </a:ext>
          </a:extLst>
        </xdr:cNvPr>
        <xdr:cNvCxnSpPr/>
      </xdr:nvCxnSpPr>
      <xdr:spPr>
        <a:xfrm flipV="1">
          <a:off x="4738255" y="19314226"/>
          <a:ext cx="720436" cy="1411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498764</xdr:colOff>
      <xdr:row>112</xdr:row>
      <xdr:rowOff>138545</xdr:rowOff>
    </xdr:from>
    <xdr:to>
      <xdr:col>30</xdr:col>
      <xdr:colOff>568036</xdr:colOff>
      <xdr:row>120</xdr:row>
      <xdr:rowOff>41563</xdr:rowOff>
    </xdr:to>
    <xdr:cxnSp macro="">
      <xdr:nvCxnSpPr>
        <xdr:cNvPr id="107" name="Прямая со стрелкой 106">
          <a:extLst>
            <a:ext uri="{FF2B5EF4-FFF2-40B4-BE49-F238E27FC236}">
              <a16:creationId xmlns:a16="http://schemas.microsoft.com/office/drawing/2014/main" id="{C771DC30-8C6F-4D99-B957-B4FAB33787B2}"/>
            </a:ext>
          </a:extLst>
        </xdr:cNvPr>
        <xdr:cNvCxnSpPr/>
      </xdr:nvCxnSpPr>
      <xdr:spPr>
        <a:xfrm>
          <a:off x="4765964" y="20766974"/>
          <a:ext cx="678872" cy="14270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512618</xdr:colOff>
      <xdr:row>112</xdr:row>
      <xdr:rowOff>110836</xdr:rowOff>
    </xdr:from>
    <xdr:to>
      <xdr:col>30</xdr:col>
      <xdr:colOff>526473</xdr:colOff>
      <xdr:row>112</xdr:row>
      <xdr:rowOff>124691</xdr:rowOff>
    </xdr:to>
    <xdr:cxnSp macro="">
      <xdr:nvCxnSpPr>
        <xdr:cNvPr id="108" name="Прямая со стрелкой 107">
          <a:extLst>
            <a:ext uri="{FF2B5EF4-FFF2-40B4-BE49-F238E27FC236}">
              <a16:creationId xmlns:a16="http://schemas.microsoft.com/office/drawing/2014/main" id="{51134C5F-D09D-4664-A1CD-4E617D677991}"/>
            </a:ext>
          </a:extLst>
        </xdr:cNvPr>
        <xdr:cNvCxnSpPr/>
      </xdr:nvCxnSpPr>
      <xdr:spPr>
        <a:xfrm>
          <a:off x="4779818" y="20739265"/>
          <a:ext cx="623455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484910</xdr:colOff>
      <xdr:row>30</xdr:row>
      <xdr:rowOff>83127</xdr:rowOff>
    </xdr:from>
    <xdr:to>
      <xdr:col>32</xdr:col>
      <xdr:colOff>484910</xdr:colOff>
      <xdr:row>32</xdr:row>
      <xdr:rowOff>83126</xdr:rowOff>
    </xdr:to>
    <xdr:cxnSp macro="">
      <xdr:nvCxnSpPr>
        <xdr:cNvPr id="109" name="Прямая со стрелкой 108">
          <a:extLst>
            <a:ext uri="{FF2B5EF4-FFF2-40B4-BE49-F238E27FC236}">
              <a16:creationId xmlns:a16="http://schemas.microsoft.com/office/drawing/2014/main" id="{4E330A3A-D9DB-4CD2-8C49-B54B5BEABF8F}"/>
            </a:ext>
          </a:extLst>
        </xdr:cNvPr>
        <xdr:cNvCxnSpPr/>
      </xdr:nvCxnSpPr>
      <xdr:spPr>
        <a:xfrm flipV="1">
          <a:off x="5971310" y="5090556"/>
          <a:ext cx="609600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498764</xdr:colOff>
      <xdr:row>32</xdr:row>
      <xdr:rowOff>69271</xdr:rowOff>
    </xdr:from>
    <xdr:to>
      <xdr:col>32</xdr:col>
      <xdr:colOff>595746</xdr:colOff>
      <xdr:row>34</xdr:row>
      <xdr:rowOff>69272</xdr:rowOff>
    </xdr:to>
    <xdr:cxnSp macro="">
      <xdr:nvCxnSpPr>
        <xdr:cNvPr id="110" name="Прямая со стрелкой 109">
          <a:extLst>
            <a:ext uri="{FF2B5EF4-FFF2-40B4-BE49-F238E27FC236}">
              <a16:creationId xmlns:a16="http://schemas.microsoft.com/office/drawing/2014/main" id="{A456F0DA-400C-4690-A0E2-F7817F0BA367}"/>
            </a:ext>
          </a:extLst>
        </xdr:cNvPr>
        <xdr:cNvCxnSpPr/>
      </xdr:nvCxnSpPr>
      <xdr:spPr>
        <a:xfrm>
          <a:off x="5985164" y="5457700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471055</xdr:colOff>
      <xdr:row>38</xdr:row>
      <xdr:rowOff>110837</xdr:rowOff>
    </xdr:from>
    <xdr:to>
      <xdr:col>32</xdr:col>
      <xdr:colOff>471055</xdr:colOff>
      <xdr:row>40</xdr:row>
      <xdr:rowOff>110837</xdr:rowOff>
    </xdr:to>
    <xdr:cxnSp macro="">
      <xdr:nvCxnSpPr>
        <xdr:cNvPr id="111" name="Прямая со стрелкой 110">
          <a:extLst>
            <a:ext uri="{FF2B5EF4-FFF2-40B4-BE49-F238E27FC236}">
              <a16:creationId xmlns:a16="http://schemas.microsoft.com/office/drawing/2014/main" id="{7B2C1112-E8DF-4A7D-938F-07A81A3F06E6}"/>
            </a:ext>
          </a:extLst>
        </xdr:cNvPr>
        <xdr:cNvCxnSpPr/>
      </xdr:nvCxnSpPr>
      <xdr:spPr>
        <a:xfrm flipV="1">
          <a:off x="5957455" y="6642266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484909</xdr:colOff>
      <xdr:row>40</xdr:row>
      <xdr:rowOff>96982</xdr:rowOff>
    </xdr:from>
    <xdr:to>
      <xdr:col>32</xdr:col>
      <xdr:colOff>581891</xdr:colOff>
      <xdr:row>42</xdr:row>
      <xdr:rowOff>96982</xdr:rowOff>
    </xdr:to>
    <xdr:cxnSp macro="">
      <xdr:nvCxnSpPr>
        <xdr:cNvPr id="112" name="Прямая со стрелкой 111">
          <a:extLst>
            <a:ext uri="{FF2B5EF4-FFF2-40B4-BE49-F238E27FC236}">
              <a16:creationId xmlns:a16="http://schemas.microsoft.com/office/drawing/2014/main" id="{C5A1E9DB-6005-44EF-B951-154A8424CBAC}"/>
            </a:ext>
          </a:extLst>
        </xdr:cNvPr>
        <xdr:cNvCxnSpPr/>
      </xdr:nvCxnSpPr>
      <xdr:spPr>
        <a:xfrm>
          <a:off x="5971309" y="7009411"/>
          <a:ext cx="706582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540327</xdr:colOff>
      <xdr:row>46</xdr:row>
      <xdr:rowOff>69272</xdr:rowOff>
    </xdr:from>
    <xdr:to>
      <xdr:col>32</xdr:col>
      <xdr:colOff>540327</xdr:colOff>
      <xdr:row>48</xdr:row>
      <xdr:rowOff>69272</xdr:rowOff>
    </xdr:to>
    <xdr:cxnSp macro="">
      <xdr:nvCxnSpPr>
        <xdr:cNvPr id="113" name="Прямая со стрелкой 112">
          <a:extLst>
            <a:ext uri="{FF2B5EF4-FFF2-40B4-BE49-F238E27FC236}">
              <a16:creationId xmlns:a16="http://schemas.microsoft.com/office/drawing/2014/main" id="{A3FC3BCB-29C0-4A2C-B677-928843A31091}"/>
            </a:ext>
          </a:extLst>
        </xdr:cNvPr>
        <xdr:cNvCxnSpPr/>
      </xdr:nvCxnSpPr>
      <xdr:spPr>
        <a:xfrm flipV="1">
          <a:off x="6026727" y="8124701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554181</xdr:colOff>
      <xdr:row>48</xdr:row>
      <xdr:rowOff>55417</xdr:rowOff>
    </xdr:from>
    <xdr:to>
      <xdr:col>33</xdr:col>
      <xdr:colOff>41563</xdr:colOff>
      <xdr:row>50</xdr:row>
      <xdr:rowOff>55418</xdr:rowOff>
    </xdr:to>
    <xdr:cxnSp macro="">
      <xdr:nvCxnSpPr>
        <xdr:cNvPr id="114" name="Прямая со стрелкой 113">
          <a:extLst>
            <a:ext uri="{FF2B5EF4-FFF2-40B4-BE49-F238E27FC236}">
              <a16:creationId xmlns:a16="http://schemas.microsoft.com/office/drawing/2014/main" id="{D922260C-E08E-41F7-A916-5AE06CEE2720}"/>
            </a:ext>
          </a:extLst>
        </xdr:cNvPr>
        <xdr:cNvCxnSpPr/>
      </xdr:nvCxnSpPr>
      <xdr:spPr>
        <a:xfrm>
          <a:off x="6040581" y="8491846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484909</xdr:colOff>
      <xdr:row>54</xdr:row>
      <xdr:rowOff>138545</xdr:rowOff>
    </xdr:from>
    <xdr:to>
      <xdr:col>32</xdr:col>
      <xdr:colOff>484909</xdr:colOff>
      <xdr:row>56</xdr:row>
      <xdr:rowOff>138545</xdr:rowOff>
    </xdr:to>
    <xdr:cxnSp macro="">
      <xdr:nvCxnSpPr>
        <xdr:cNvPr id="115" name="Прямая со стрелкой 114">
          <a:extLst>
            <a:ext uri="{FF2B5EF4-FFF2-40B4-BE49-F238E27FC236}">
              <a16:creationId xmlns:a16="http://schemas.microsoft.com/office/drawing/2014/main" id="{73DBCEFB-5BA3-4898-AEE1-1C64AC812932}"/>
            </a:ext>
          </a:extLst>
        </xdr:cNvPr>
        <xdr:cNvCxnSpPr/>
      </xdr:nvCxnSpPr>
      <xdr:spPr>
        <a:xfrm flipV="1">
          <a:off x="5971309" y="9717974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498763</xdr:colOff>
      <xdr:row>56</xdr:row>
      <xdr:rowOff>124690</xdr:rowOff>
    </xdr:from>
    <xdr:to>
      <xdr:col>32</xdr:col>
      <xdr:colOff>595745</xdr:colOff>
      <xdr:row>58</xdr:row>
      <xdr:rowOff>124691</xdr:rowOff>
    </xdr:to>
    <xdr:cxnSp macro="">
      <xdr:nvCxnSpPr>
        <xdr:cNvPr id="116" name="Прямая со стрелкой 115">
          <a:extLst>
            <a:ext uri="{FF2B5EF4-FFF2-40B4-BE49-F238E27FC236}">
              <a16:creationId xmlns:a16="http://schemas.microsoft.com/office/drawing/2014/main" id="{1A96408B-8006-4E92-96C1-7688EC65C279}"/>
            </a:ext>
          </a:extLst>
        </xdr:cNvPr>
        <xdr:cNvCxnSpPr/>
      </xdr:nvCxnSpPr>
      <xdr:spPr>
        <a:xfrm>
          <a:off x="5985163" y="10085119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526473</xdr:colOff>
      <xdr:row>62</xdr:row>
      <xdr:rowOff>96982</xdr:rowOff>
    </xdr:from>
    <xdr:to>
      <xdr:col>32</xdr:col>
      <xdr:colOff>526473</xdr:colOff>
      <xdr:row>64</xdr:row>
      <xdr:rowOff>96981</xdr:rowOff>
    </xdr:to>
    <xdr:cxnSp macro="">
      <xdr:nvCxnSpPr>
        <xdr:cNvPr id="117" name="Прямая со стрелкой 116">
          <a:extLst>
            <a:ext uri="{FF2B5EF4-FFF2-40B4-BE49-F238E27FC236}">
              <a16:creationId xmlns:a16="http://schemas.microsoft.com/office/drawing/2014/main" id="{B0EB2D40-C74B-4417-B077-2E2D12BDA2DC}"/>
            </a:ext>
          </a:extLst>
        </xdr:cNvPr>
        <xdr:cNvCxnSpPr/>
      </xdr:nvCxnSpPr>
      <xdr:spPr>
        <a:xfrm flipV="1">
          <a:off x="6012873" y="11200411"/>
          <a:ext cx="609600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540327</xdr:colOff>
      <xdr:row>64</xdr:row>
      <xdr:rowOff>83126</xdr:rowOff>
    </xdr:from>
    <xdr:to>
      <xdr:col>33</xdr:col>
      <xdr:colOff>27709</xdr:colOff>
      <xdr:row>66</xdr:row>
      <xdr:rowOff>83127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EB4AD550-2D3E-4532-A40A-1791A94789F1}"/>
            </a:ext>
          </a:extLst>
        </xdr:cNvPr>
        <xdr:cNvCxnSpPr/>
      </xdr:nvCxnSpPr>
      <xdr:spPr>
        <a:xfrm>
          <a:off x="6026727" y="11567555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568036</xdr:colOff>
      <xdr:row>70</xdr:row>
      <xdr:rowOff>96981</xdr:rowOff>
    </xdr:from>
    <xdr:to>
      <xdr:col>32</xdr:col>
      <xdr:colOff>568036</xdr:colOff>
      <xdr:row>72</xdr:row>
      <xdr:rowOff>96981</xdr:rowOff>
    </xdr:to>
    <xdr:cxnSp macro="">
      <xdr:nvCxnSpPr>
        <xdr:cNvPr id="119" name="Прямая со стрелкой 118">
          <a:extLst>
            <a:ext uri="{FF2B5EF4-FFF2-40B4-BE49-F238E27FC236}">
              <a16:creationId xmlns:a16="http://schemas.microsoft.com/office/drawing/2014/main" id="{2CC9C0A7-851A-4959-B1D1-10BD218FCFC0}"/>
            </a:ext>
          </a:extLst>
        </xdr:cNvPr>
        <xdr:cNvCxnSpPr/>
      </xdr:nvCxnSpPr>
      <xdr:spPr>
        <a:xfrm flipV="1">
          <a:off x="6054436" y="12724410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581890</xdr:colOff>
      <xdr:row>72</xdr:row>
      <xdr:rowOff>83126</xdr:rowOff>
    </xdr:from>
    <xdr:to>
      <xdr:col>33</xdr:col>
      <xdr:colOff>69272</xdr:colOff>
      <xdr:row>74</xdr:row>
      <xdr:rowOff>83127</xdr:rowOff>
    </xdr:to>
    <xdr:cxnSp macro="">
      <xdr:nvCxnSpPr>
        <xdr:cNvPr id="120" name="Прямая со стрелкой 119">
          <a:extLst>
            <a:ext uri="{FF2B5EF4-FFF2-40B4-BE49-F238E27FC236}">
              <a16:creationId xmlns:a16="http://schemas.microsoft.com/office/drawing/2014/main" id="{60588780-A0D4-4019-8E65-5169C9D279A7}"/>
            </a:ext>
          </a:extLst>
        </xdr:cNvPr>
        <xdr:cNvCxnSpPr/>
      </xdr:nvCxnSpPr>
      <xdr:spPr>
        <a:xfrm>
          <a:off x="6068290" y="13091555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471054</xdr:colOff>
      <xdr:row>78</xdr:row>
      <xdr:rowOff>83127</xdr:rowOff>
    </xdr:from>
    <xdr:to>
      <xdr:col>32</xdr:col>
      <xdr:colOff>471054</xdr:colOff>
      <xdr:row>80</xdr:row>
      <xdr:rowOff>83127</xdr:rowOff>
    </xdr:to>
    <xdr:cxnSp macro="">
      <xdr:nvCxnSpPr>
        <xdr:cNvPr id="121" name="Прямая со стрелкой 120">
          <a:extLst>
            <a:ext uri="{FF2B5EF4-FFF2-40B4-BE49-F238E27FC236}">
              <a16:creationId xmlns:a16="http://schemas.microsoft.com/office/drawing/2014/main" id="{CA04B8FA-DA06-41A6-9EB4-12ED0C5124B5}"/>
            </a:ext>
          </a:extLst>
        </xdr:cNvPr>
        <xdr:cNvCxnSpPr/>
      </xdr:nvCxnSpPr>
      <xdr:spPr>
        <a:xfrm flipV="1">
          <a:off x="5957454" y="14234556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484908</xdr:colOff>
      <xdr:row>80</xdr:row>
      <xdr:rowOff>69272</xdr:rowOff>
    </xdr:from>
    <xdr:to>
      <xdr:col>32</xdr:col>
      <xdr:colOff>581890</xdr:colOff>
      <xdr:row>82</xdr:row>
      <xdr:rowOff>69273</xdr:rowOff>
    </xdr:to>
    <xdr:cxnSp macro="">
      <xdr:nvCxnSpPr>
        <xdr:cNvPr id="122" name="Прямая со стрелкой 121">
          <a:extLst>
            <a:ext uri="{FF2B5EF4-FFF2-40B4-BE49-F238E27FC236}">
              <a16:creationId xmlns:a16="http://schemas.microsoft.com/office/drawing/2014/main" id="{DA852814-CBBA-48D1-800D-F97A41134B79}"/>
            </a:ext>
          </a:extLst>
        </xdr:cNvPr>
        <xdr:cNvCxnSpPr/>
      </xdr:nvCxnSpPr>
      <xdr:spPr>
        <a:xfrm>
          <a:off x="5971308" y="14601701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512618</xdr:colOff>
      <xdr:row>86</xdr:row>
      <xdr:rowOff>69272</xdr:rowOff>
    </xdr:from>
    <xdr:to>
      <xdr:col>32</xdr:col>
      <xdr:colOff>512618</xdr:colOff>
      <xdr:row>88</xdr:row>
      <xdr:rowOff>69272</xdr:rowOff>
    </xdr:to>
    <xdr:cxnSp macro="">
      <xdr:nvCxnSpPr>
        <xdr:cNvPr id="123" name="Прямая со стрелкой 122">
          <a:extLst>
            <a:ext uri="{FF2B5EF4-FFF2-40B4-BE49-F238E27FC236}">
              <a16:creationId xmlns:a16="http://schemas.microsoft.com/office/drawing/2014/main" id="{E60B1003-E694-4917-9AB1-D580F53C0035}"/>
            </a:ext>
          </a:extLst>
        </xdr:cNvPr>
        <xdr:cNvCxnSpPr/>
      </xdr:nvCxnSpPr>
      <xdr:spPr>
        <a:xfrm flipV="1">
          <a:off x="5999018" y="15744701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526472</xdr:colOff>
      <xdr:row>88</xdr:row>
      <xdr:rowOff>55417</xdr:rowOff>
    </xdr:from>
    <xdr:to>
      <xdr:col>33</xdr:col>
      <xdr:colOff>13854</xdr:colOff>
      <xdr:row>90</xdr:row>
      <xdr:rowOff>55418</xdr:rowOff>
    </xdr:to>
    <xdr:cxnSp macro="">
      <xdr:nvCxnSpPr>
        <xdr:cNvPr id="124" name="Прямая со стрелкой 123">
          <a:extLst>
            <a:ext uri="{FF2B5EF4-FFF2-40B4-BE49-F238E27FC236}">
              <a16:creationId xmlns:a16="http://schemas.microsoft.com/office/drawing/2014/main" id="{8D9963D3-3A7F-4912-BA21-A87FCA61C0E0}"/>
            </a:ext>
          </a:extLst>
        </xdr:cNvPr>
        <xdr:cNvCxnSpPr/>
      </xdr:nvCxnSpPr>
      <xdr:spPr>
        <a:xfrm>
          <a:off x="6012872" y="16111846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484909</xdr:colOff>
      <xdr:row>94</xdr:row>
      <xdr:rowOff>69273</xdr:rowOff>
    </xdr:from>
    <xdr:to>
      <xdr:col>32</xdr:col>
      <xdr:colOff>484909</xdr:colOff>
      <xdr:row>96</xdr:row>
      <xdr:rowOff>69273</xdr:rowOff>
    </xdr:to>
    <xdr:cxnSp macro="">
      <xdr:nvCxnSpPr>
        <xdr:cNvPr id="125" name="Прямая со стрелкой 124">
          <a:extLst>
            <a:ext uri="{FF2B5EF4-FFF2-40B4-BE49-F238E27FC236}">
              <a16:creationId xmlns:a16="http://schemas.microsoft.com/office/drawing/2014/main" id="{02034CE0-E6A2-4B7C-AAF7-0A29E26E2DE3}"/>
            </a:ext>
          </a:extLst>
        </xdr:cNvPr>
        <xdr:cNvCxnSpPr/>
      </xdr:nvCxnSpPr>
      <xdr:spPr>
        <a:xfrm flipV="1">
          <a:off x="5971309" y="17268702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498763</xdr:colOff>
      <xdr:row>96</xdr:row>
      <xdr:rowOff>55418</xdr:rowOff>
    </xdr:from>
    <xdr:to>
      <xdr:col>32</xdr:col>
      <xdr:colOff>595745</xdr:colOff>
      <xdr:row>98</xdr:row>
      <xdr:rowOff>55418</xdr:rowOff>
    </xdr:to>
    <xdr:cxnSp macro="">
      <xdr:nvCxnSpPr>
        <xdr:cNvPr id="126" name="Прямая со стрелкой 125">
          <a:extLst>
            <a:ext uri="{FF2B5EF4-FFF2-40B4-BE49-F238E27FC236}">
              <a16:creationId xmlns:a16="http://schemas.microsoft.com/office/drawing/2014/main" id="{277E58D0-FECF-4097-BED5-040E2CED4448}"/>
            </a:ext>
          </a:extLst>
        </xdr:cNvPr>
        <xdr:cNvCxnSpPr/>
      </xdr:nvCxnSpPr>
      <xdr:spPr>
        <a:xfrm>
          <a:off x="5985163" y="17635847"/>
          <a:ext cx="706582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526473</xdr:colOff>
      <xdr:row>102</xdr:row>
      <xdr:rowOff>110837</xdr:rowOff>
    </xdr:from>
    <xdr:to>
      <xdr:col>32</xdr:col>
      <xdr:colOff>526473</xdr:colOff>
      <xdr:row>104</xdr:row>
      <xdr:rowOff>110837</xdr:rowOff>
    </xdr:to>
    <xdr:cxnSp macro="">
      <xdr:nvCxnSpPr>
        <xdr:cNvPr id="127" name="Прямая со стрелкой 126">
          <a:extLst>
            <a:ext uri="{FF2B5EF4-FFF2-40B4-BE49-F238E27FC236}">
              <a16:creationId xmlns:a16="http://schemas.microsoft.com/office/drawing/2014/main" id="{47365562-7C39-4CDE-89C3-F09B1DF114C3}"/>
            </a:ext>
          </a:extLst>
        </xdr:cNvPr>
        <xdr:cNvCxnSpPr/>
      </xdr:nvCxnSpPr>
      <xdr:spPr>
        <a:xfrm flipV="1">
          <a:off x="6012873" y="18834266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540327</xdr:colOff>
      <xdr:row>104</xdr:row>
      <xdr:rowOff>96982</xdr:rowOff>
    </xdr:from>
    <xdr:to>
      <xdr:col>33</xdr:col>
      <xdr:colOff>27709</xdr:colOff>
      <xdr:row>106</xdr:row>
      <xdr:rowOff>96983</xdr:rowOff>
    </xdr:to>
    <xdr:cxnSp macro="">
      <xdr:nvCxnSpPr>
        <xdr:cNvPr id="128" name="Прямая со стрелкой 127">
          <a:extLst>
            <a:ext uri="{FF2B5EF4-FFF2-40B4-BE49-F238E27FC236}">
              <a16:creationId xmlns:a16="http://schemas.microsoft.com/office/drawing/2014/main" id="{8B10AAE8-3F2A-42DD-9E41-006702589B42}"/>
            </a:ext>
          </a:extLst>
        </xdr:cNvPr>
        <xdr:cNvCxnSpPr/>
      </xdr:nvCxnSpPr>
      <xdr:spPr>
        <a:xfrm>
          <a:off x="6026727" y="19201411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554182</xdr:colOff>
      <xdr:row>110</xdr:row>
      <xdr:rowOff>96981</xdr:rowOff>
    </xdr:from>
    <xdr:to>
      <xdr:col>32</xdr:col>
      <xdr:colOff>554182</xdr:colOff>
      <xdr:row>112</xdr:row>
      <xdr:rowOff>96981</xdr:rowOff>
    </xdr:to>
    <xdr:cxnSp macro="">
      <xdr:nvCxnSpPr>
        <xdr:cNvPr id="129" name="Прямая со стрелкой 128">
          <a:extLst>
            <a:ext uri="{FF2B5EF4-FFF2-40B4-BE49-F238E27FC236}">
              <a16:creationId xmlns:a16="http://schemas.microsoft.com/office/drawing/2014/main" id="{75893557-07C1-4593-B850-C2F2162F25EF}"/>
            </a:ext>
          </a:extLst>
        </xdr:cNvPr>
        <xdr:cNvCxnSpPr/>
      </xdr:nvCxnSpPr>
      <xdr:spPr>
        <a:xfrm flipV="1">
          <a:off x="6040582" y="20344410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568036</xdr:colOff>
      <xdr:row>112</xdr:row>
      <xdr:rowOff>83126</xdr:rowOff>
    </xdr:from>
    <xdr:to>
      <xdr:col>33</xdr:col>
      <xdr:colOff>55418</xdr:colOff>
      <xdr:row>114</xdr:row>
      <xdr:rowOff>83127</xdr:rowOff>
    </xdr:to>
    <xdr:cxnSp macro="">
      <xdr:nvCxnSpPr>
        <xdr:cNvPr id="130" name="Прямая со стрелкой 129">
          <a:extLst>
            <a:ext uri="{FF2B5EF4-FFF2-40B4-BE49-F238E27FC236}">
              <a16:creationId xmlns:a16="http://schemas.microsoft.com/office/drawing/2014/main" id="{6BC8965B-D309-4B40-8C2E-AEF5F069636D}"/>
            </a:ext>
          </a:extLst>
        </xdr:cNvPr>
        <xdr:cNvCxnSpPr/>
      </xdr:nvCxnSpPr>
      <xdr:spPr>
        <a:xfrm>
          <a:off x="6054436" y="20711555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484909</xdr:colOff>
      <xdr:row>118</xdr:row>
      <xdr:rowOff>96982</xdr:rowOff>
    </xdr:from>
    <xdr:to>
      <xdr:col>32</xdr:col>
      <xdr:colOff>484909</xdr:colOff>
      <xdr:row>120</xdr:row>
      <xdr:rowOff>96981</xdr:rowOff>
    </xdr:to>
    <xdr:cxnSp macro="">
      <xdr:nvCxnSpPr>
        <xdr:cNvPr id="131" name="Прямая со стрелкой 130">
          <a:extLst>
            <a:ext uri="{FF2B5EF4-FFF2-40B4-BE49-F238E27FC236}">
              <a16:creationId xmlns:a16="http://schemas.microsoft.com/office/drawing/2014/main" id="{DC1E79FC-9D2F-49CB-8ED8-A83EF21AF47E}"/>
            </a:ext>
          </a:extLst>
        </xdr:cNvPr>
        <xdr:cNvCxnSpPr/>
      </xdr:nvCxnSpPr>
      <xdr:spPr>
        <a:xfrm flipV="1">
          <a:off x="5971309" y="21868411"/>
          <a:ext cx="609600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498763</xdr:colOff>
      <xdr:row>120</xdr:row>
      <xdr:rowOff>83126</xdr:rowOff>
    </xdr:from>
    <xdr:to>
      <xdr:col>32</xdr:col>
      <xdr:colOff>595745</xdr:colOff>
      <xdr:row>122</xdr:row>
      <xdr:rowOff>83127</xdr:rowOff>
    </xdr:to>
    <xdr:cxnSp macro="">
      <xdr:nvCxnSpPr>
        <xdr:cNvPr id="132" name="Прямая со стрелкой 131">
          <a:extLst>
            <a:ext uri="{FF2B5EF4-FFF2-40B4-BE49-F238E27FC236}">
              <a16:creationId xmlns:a16="http://schemas.microsoft.com/office/drawing/2014/main" id="{34AB1522-F980-4FD7-A53E-53DA70D1B1BD}"/>
            </a:ext>
          </a:extLst>
        </xdr:cNvPr>
        <xdr:cNvCxnSpPr/>
      </xdr:nvCxnSpPr>
      <xdr:spPr>
        <a:xfrm>
          <a:off x="5985163" y="22235555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554182</xdr:colOff>
      <xdr:row>30</xdr:row>
      <xdr:rowOff>83128</xdr:rowOff>
    </xdr:from>
    <xdr:to>
      <xdr:col>34</xdr:col>
      <xdr:colOff>568036</xdr:colOff>
      <xdr:row>30</xdr:row>
      <xdr:rowOff>96982</xdr:rowOff>
    </xdr:to>
    <xdr:cxnSp macro="">
      <xdr:nvCxnSpPr>
        <xdr:cNvPr id="133" name="Прямая со стрелкой 132">
          <a:extLst>
            <a:ext uri="{FF2B5EF4-FFF2-40B4-BE49-F238E27FC236}">
              <a16:creationId xmlns:a16="http://schemas.microsoft.com/office/drawing/2014/main" id="{B93899A1-D0A0-44E9-AE79-90A8E8604CFB}"/>
            </a:ext>
          </a:extLst>
        </xdr:cNvPr>
        <xdr:cNvCxnSpPr/>
      </xdr:nvCxnSpPr>
      <xdr:spPr>
        <a:xfrm flipV="1">
          <a:off x="7259782" y="5090557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34</xdr:row>
      <xdr:rowOff>0</xdr:rowOff>
    </xdr:from>
    <xdr:to>
      <xdr:col>35</xdr:col>
      <xdr:colOff>13854</xdr:colOff>
      <xdr:row>34</xdr:row>
      <xdr:rowOff>13854</xdr:rowOff>
    </xdr:to>
    <xdr:cxnSp macro="">
      <xdr:nvCxnSpPr>
        <xdr:cNvPr id="134" name="Прямая со стрелкой 133">
          <a:extLst>
            <a:ext uri="{FF2B5EF4-FFF2-40B4-BE49-F238E27FC236}">
              <a16:creationId xmlns:a16="http://schemas.microsoft.com/office/drawing/2014/main" id="{8169D2D8-7A32-4324-A63D-E77918C54BB7}"/>
            </a:ext>
          </a:extLst>
        </xdr:cNvPr>
        <xdr:cNvCxnSpPr/>
      </xdr:nvCxnSpPr>
      <xdr:spPr>
        <a:xfrm flipV="1">
          <a:off x="7315200" y="576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38</xdr:row>
      <xdr:rowOff>0</xdr:rowOff>
    </xdr:from>
    <xdr:to>
      <xdr:col>35</xdr:col>
      <xdr:colOff>13854</xdr:colOff>
      <xdr:row>38</xdr:row>
      <xdr:rowOff>13854</xdr:rowOff>
    </xdr:to>
    <xdr:cxnSp macro="">
      <xdr:nvCxnSpPr>
        <xdr:cNvPr id="135" name="Прямая со стрелкой 134">
          <a:extLst>
            <a:ext uri="{FF2B5EF4-FFF2-40B4-BE49-F238E27FC236}">
              <a16:creationId xmlns:a16="http://schemas.microsoft.com/office/drawing/2014/main" id="{A52B587B-5664-4FC3-B294-10433D241201}"/>
            </a:ext>
          </a:extLst>
        </xdr:cNvPr>
        <xdr:cNvCxnSpPr/>
      </xdr:nvCxnSpPr>
      <xdr:spPr>
        <a:xfrm flipV="1">
          <a:off x="7315200" y="653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42</xdr:row>
      <xdr:rowOff>0</xdr:rowOff>
    </xdr:from>
    <xdr:to>
      <xdr:col>35</xdr:col>
      <xdr:colOff>13854</xdr:colOff>
      <xdr:row>42</xdr:row>
      <xdr:rowOff>13854</xdr:rowOff>
    </xdr:to>
    <xdr:cxnSp macro="">
      <xdr:nvCxnSpPr>
        <xdr:cNvPr id="136" name="Прямая со стрелкой 135">
          <a:extLst>
            <a:ext uri="{FF2B5EF4-FFF2-40B4-BE49-F238E27FC236}">
              <a16:creationId xmlns:a16="http://schemas.microsoft.com/office/drawing/2014/main" id="{A9EAFBEC-EA7F-495F-A9B8-9B8B210C6C78}"/>
            </a:ext>
          </a:extLst>
        </xdr:cNvPr>
        <xdr:cNvCxnSpPr/>
      </xdr:nvCxnSpPr>
      <xdr:spPr>
        <a:xfrm flipV="1">
          <a:off x="7315200" y="729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46</xdr:row>
      <xdr:rowOff>0</xdr:rowOff>
    </xdr:from>
    <xdr:to>
      <xdr:col>35</xdr:col>
      <xdr:colOff>13854</xdr:colOff>
      <xdr:row>46</xdr:row>
      <xdr:rowOff>13854</xdr:rowOff>
    </xdr:to>
    <xdr:cxnSp macro="">
      <xdr:nvCxnSpPr>
        <xdr:cNvPr id="137" name="Прямая со стрелкой 136">
          <a:extLst>
            <a:ext uri="{FF2B5EF4-FFF2-40B4-BE49-F238E27FC236}">
              <a16:creationId xmlns:a16="http://schemas.microsoft.com/office/drawing/2014/main" id="{32FE58F9-4F2E-4DC3-A34E-A3BEC9909DA5}"/>
            </a:ext>
          </a:extLst>
        </xdr:cNvPr>
        <xdr:cNvCxnSpPr/>
      </xdr:nvCxnSpPr>
      <xdr:spPr>
        <a:xfrm flipV="1">
          <a:off x="7315200" y="8055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50</xdr:row>
      <xdr:rowOff>0</xdr:rowOff>
    </xdr:from>
    <xdr:to>
      <xdr:col>35</xdr:col>
      <xdr:colOff>13854</xdr:colOff>
      <xdr:row>50</xdr:row>
      <xdr:rowOff>13854</xdr:rowOff>
    </xdr:to>
    <xdr:cxnSp macro="">
      <xdr:nvCxnSpPr>
        <xdr:cNvPr id="138" name="Прямая со стрелкой 137">
          <a:extLst>
            <a:ext uri="{FF2B5EF4-FFF2-40B4-BE49-F238E27FC236}">
              <a16:creationId xmlns:a16="http://schemas.microsoft.com/office/drawing/2014/main" id="{9DDD19E9-5654-4D1F-B01E-13B851A672C0}"/>
            </a:ext>
          </a:extLst>
        </xdr:cNvPr>
        <xdr:cNvCxnSpPr/>
      </xdr:nvCxnSpPr>
      <xdr:spPr>
        <a:xfrm flipV="1">
          <a:off x="7315200" y="8817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54</xdr:row>
      <xdr:rowOff>0</xdr:rowOff>
    </xdr:from>
    <xdr:to>
      <xdr:col>35</xdr:col>
      <xdr:colOff>13854</xdr:colOff>
      <xdr:row>54</xdr:row>
      <xdr:rowOff>13854</xdr:rowOff>
    </xdr:to>
    <xdr:cxnSp macro="">
      <xdr:nvCxnSpPr>
        <xdr:cNvPr id="139" name="Прямая со стрелкой 138">
          <a:extLst>
            <a:ext uri="{FF2B5EF4-FFF2-40B4-BE49-F238E27FC236}">
              <a16:creationId xmlns:a16="http://schemas.microsoft.com/office/drawing/2014/main" id="{F8E11F8E-4EEB-4D6A-AEFB-FB545E05511C}"/>
            </a:ext>
          </a:extLst>
        </xdr:cNvPr>
        <xdr:cNvCxnSpPr/>
      </xdr:nvCxnSpPr>
      <xdr:spPr>
        <a:xfrm flipV="1">
          <a:off x="7315200" y="957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58</xdr:row>
      <xdr:rowOff>0</xdr:rowOff>
    </xdr:from>
    <xdr:to>
      <xdr:col>35</xdr:col>
      <xdr:colOff>13854</xdr:colOff>
      <xdr:row>58</xdr:row>
      <xdr:rowOff>13854</xdr:rowOff>
    </xdr:to>
    <xdr:cxnSp macro="">
      <xdr:nvCxnSpPr>
        <xdr:cNvPr id="140" name="Прямая со стрелкой 139">
          <a:extLst>
            <a:ext uri="{FF2B5EF4-FFF2-40B4-BE49-F238E27FC236}">
              <a16:creationId xmlns:a16="http://schemas.microsoft.com/office/drawing/2014/main" id="{FAAA62AA-9321-43A7-B724-55B2EF9A1C52}"/>
            </a:ext>
          </a:extLst>
        </xdr:cNvPr>
        <xdr:cNvCxnSpPr/>
      </xdr:nvCxnSpPr>
      <xdr:spPr>
        <a:xfrm flipV="1">
          <a:off x="7315200" y="1034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62</xdr:row>
      <xdr:rowOff>0</xdr:rowOff>
    </xdr:from>
    <xdr:to>
      <xdr:col>35</xdr:col>
      <xdr:colOff>13854</xdr:colOff>
      <xdr:row>62</xdr:row>
      <xdr:rowOff>13854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58F7970E-F998-444C-845A-8423C8BA28AA}"/>
            </a:ext>
          </a:extLst>
        </xdr:cNvPr>
        <xdr:cNvCxnSpPr/>
      </xdr:nvCxnSpPr>
      <xdr:spPr>
        <a:xfrm flipV="1">
          <a:off x="7315200" y="1110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66</xdr:row>
      <xdr:rowOff>0</xdr:rowOff>
    </xdr:from>
    <xdr:to>
      <xdr:col>35</xdr:col>
      <xdr:colOff>13854</xdr:colOff>
      <xdr:row>66</xdr:row>
      <xdr:rowOff>13854</xdr:rowOff>
    </xdr:to>
    <xdr:cxnSp macro="">
      <xdr:nvCxnSpPr>
        <xdr:cNvPr id="142" name="Прямая со стрелкой 141">
          <a:extLst>
            <a:ext uri="{FF2B5EF4-FFF2-40B4-BE49-F238E27FC236}">
              <a16:creationId xmlns:a16="http://schemas.microsoft.com/office/drawing/2014/main" id="{9955A9B9-14C0-4051-AB96-D22DD86EC331}"/>
            </a:ext>
          </a:extLst>
        </xdr:cNvPr>
        <xdr:cNvCxnSpPr/>
      </xdr:nvCxnSpPr>
      <xdr:spPr>
        <a:xfrm flipV="1">
          <a:off x="7315200" y="11865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70</xdr:row>
      <xdr:rowOff>0</xdr:rowOff>
    </xdr:from>
    <xdr:to>
      <xdr:col>35</xdr:col>
      <xdr:colOff>13854</xdr:colOff>
      <xdr:row>70</xdr:row>
      <xdr:rowOff>13854</xdr:rowOff>
    </xdr:to>
    <xdr:cxnSp macro="">
      <xdr:nvCxnSpPr>
        <xdr:cNvPr id="143" name="Прямая со стрелкой 142">
          <a:extLst>
            <a:ext uri="{FF2B5EF4-FFF2-40B4-BE49-F238E27FC236}">
              <a16:creationId xmlns:a16="http://schemas.microsoft.com/office/drawing/2014/main" id="{29151043-4C77-4EFD-BEE4-410769328047}"/>
            </a:ext>
          </a:extLst>
        </xdr:cNvPr>
        <xdr:cNvCxnSpPr/>
      </xdr:nvCxnSpPr>
      <xdr:spPr>
        <a:xfrm flipV="1">
          <a:off x="7315200" y="12627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74</xdr:row>
      <xdr:rowOff>0</xdr:rowOff>
    </xdr:from>
    <xdr:to>
      <xdr:col>35</xdr:col>
      <xdr:colOff>13854</xdr:colOff>
      <xdr:row>74</xdr:row>
      <xdr:rowOff>13854</xdr:rowOff>
    </xdr:to>
    <xdr:cxnSp macro="">
      <xdr:nvCxnSpPr>
        <xdr:cNvPr id="144" name="Прямая со стрелкой 143">
          <a:extLst>
            <a:ext uri="{FF2B5EF4-FFF2-40B4-BE49-F238E27FC236}">
              <a16:creationId xmlns:a16="http://schemas.microsoft.com/office/drawing/2014/main" id="{A037A859-8C3C-4497-9EA0-A37D2FB3A3C9}"/>
            </a:ext>
          </a:extLst>
        </xdr:cNvPr>
        <xdr:cNvCxnSpPr/>
      </xdr:nvCxnSpPr>
      <xdr:spPr>
        <a:xfrm flipV="1">
          <a:off x="7315200" y="1338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78</xdr:row>
      <xdr:rowOff>0</xdr:rowOff>
    </xdr:from>
    <xdr:to>
      <xdr:col>35</xdr:col>
      <xdr:colOff>13854</xdr:colOff>
      <xdr:row>78</xdr:row>
      <xdr:rowOff>13854</xdr:rowOff>
    </xdr:to>
    <xdr:cxnSp macro="">
      <xdr:nvCxnSpPr>
        <xdr:cNvPr id="145" name="Прямая со стрелкой 144">
          <a:extLst>
            <a:ext uri="{FF2B5EF4-FFF2-40B4-BE49-F238E27FC236}">
              <a16:creationId xmlns:a16="http://schemas.microsoft.com/office/drawing/2014/main" id="{20419CDE-A98D-479B-A02C-794865647EA8}"/>
            </a:ext>
          </a:extLst>
        </xdr:cNvPr>
        <xdr:cNvCxnSpPr/>
      </xdr:nvCxnSpPr>
      <xdr:spPr>
        <a:xfrm flipV="1">
          <a:off x="7315200" y="1415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82</xdr:row>
      <xdr:rowOff>0</xdr:rowOff>
    </xdr:from>
    <xdr:to>
      <xdr:col>35</xdr:col>
      <xdr:colOff>13854</xdr:colOff>
      <xdr:row>82</xdr:row>
      <xdr:rowOff>13854</xdr:rowOff>
    </xdr:to>
    <xdr:cxnSp macro="">
      <xdr:nvCxnSpPr>
        <xdr:cNvPr id="146" name="Прямая со стрелкой 145">
          <a:extLst>
            <a:ext uri="{FF2B5EF4-FFF2-40B4-BE49-F238E27FC236}">
              <a16:creationId xmlns:a16="http://schemas.microsoft.com/office/drawing/2014/main" id="{2420CED5-A1A9-4A08-BC2A-703240168E3C}"/>
            </a:ext>
          </a:extLst>
        </xdr:cNvPr>
        <xdr:cNvCxnSpPr/>
      </xdr:nvCxnSpPr>
      <xdr:spPr>
        <a:xfrm flipV="1">
          <a:off x="7315200" y="1491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86</xdr:row>
      <xdr:rowOff>0</xdr:rowOff>
    </xdr:from>
    <xdr:to>
      <xdr:col>35</xdr:col>
      <xdr:colOff>13854</xdr:colOff>
      <xdr:row>86</xdr:row>
      <xdr:rowOff>13854</xdr:rowOff>
    </xdr:to>
    <xdr:cxnSp macro="">
      <xdr:nvCxnSpPr>
        <xdr:cNvPr id="147" name="Прямая со стрелкой 146">
          <a:extLst>
            <a:ext uri="{FF2B5EF4-FFF2-40B4-BE49-F238E27FC236}">
              <a16:creationId xmlns:a16="http://schemas.microsoft.com/office/drawing/2014/main" id="{A64DC7D2-53BB-4976-916E-C8DF08333F27}"/>
            </a:ext>
          </a:extLst>
        </xdr:cNvPr>
        <xdr:cNvCxnSpPr/>
      </xdr:nvCxnSpPr>
      <xdr:spPr>
        <a:xfrm flipV="1">
          <a:off x="7315200" y="15675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90</xdr:row>
      <xdr:rowOff>0</xdr:rowOff>
    </xdr:from>
    <xdr:to>
      <xdr:col>35</xdr:col>
      <xdr:colOff>13854</xdr:colOff>
      <xdr:row>90</xdr:row>
      <xdr:rowOff>13854</xdr:rowOff>
    </xdr:to>
    <xdr:cxnSp macro="">
      <xdr:nvCxnSpPr>
        <xdr:cNvPr id="148" name="Прямая со стрелкой 147">
          <a:extLst>
            <a:ext uri="{FF2B5EF4-FFF2-40B4-BE49-F238E27FC236}">
              <a16:creationId xmlns:a16="http://schemas.microsoft.com/office/drawing/2014/main" id="{E8686240-ABAF-4302-A992-1F0E66B33B43}"/>
            </a:ext>
          </a:extLst>
        </xdr:cNvPr>
        <xdr:cNvCxnSpPr/>
      </xdr:nvCxnSpPr>
      <xdr:spPr>
        <a:xfrm flipV="1">
          <a:off x="7315200" y="16437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94</xdr:row>
      <xdr:rowOff>0</xdr:rowOff>
    </xdr:from>
    <xdr:to>
      <xdr:col>35</xdr:col>
      <xdr:colOff>13854</xdr:colOff>
      <xdr:row>94</xdr:row>
      <xdr:rowOff>13854</xdr:rowOff>
    </xdr:to>
    <xdr:cxnSp macro="">
      <xdr:nvCxnSpPr>
        <xdr:cNvPr id="149" name="Прямая со стрелкой 148">
          <a:extLst>
            <a:ext uri="{FF2B5EF4-FFF2-40B4-BE49-F238E27FC236}">
              <a16:creationId xmlns:a16="http://schemas.microsoft.com/office/drawing/2014/main" id="{F64E3ECF-95F9-4B87-AAEA-3E5A5C71354F}"/>
            </a:ext>
          </a:extLst>
        </xdr:cNvPr>
        <xdr:cNvCxnSpPr/>
      </xdr:nvCxnSpPr>
      <xdr:spPr>
        <a:xfrm flipV="1">
          <a:off x="7315200" y="1719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98</xdr:row>
      <xdr:rowOff>0</xdr:rowOff>
    </xdr:from>
    <xdr:to>
      <xdr:col>35</xdr:col>
      <xdr:colOff>13854</xdr:colOff>
      <xdr:row>98</xdr:row>
      <xdr:rowOff>13854</xdr:rowOff>
    </xdr:to>
    <xdr:cxnSp macro="">
      <xdr:nvCxnSpPr>
        <xdr:cNvPr id="150" name="Прямая со стрелкой 149">
          <a:extLst>
            <a:ext uri="{FF2B5EF4-FFF2-40B4-BE49-F238E27FC236}">
              <a16:creationId xmlns:a16="http://schemas.microsoft.com/office/drawing/2014/main" id="{F8EEC71A-1135-4D00-957E-CDDA5BE283DE}"/>
            </a:ext>
          </a:extLst>
        </xdr:cNvPr>
        <xdr:cNvCxnSpPr/>
      </xdr:nvCxnSpPr>
      <xdr:spPr>
        <a:xfrm flipV="1">
          <a:off x="7315200" y="1796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102</xdr:row>
      <xdr:rowOff>0</xdr:rowOff>
    </xdr:from>
    <xdr:to>
      <xdr:col>35</xdr:col>
      <xdr:colOff>13854</xdr:colOff>
      <xdr:row>102</xdr:row>
      <xdr:rowOff>13854</xdr:rowOff>
    </xdr:to>
    <xdr:cxnSp macro="">
      <xdr:nvCxnSpPr>
        <xdr:cNvPr id="151" name="Прямая со стрелкой 150">
          <a:extLst>
            <a:ext uri="{FF2B5EF4-FFF2-40B4-BE49-F238E27FC236}">
              <a16:creationId xmlns:a16="http://schemas.microsoft.com/office/drawing/2014/main" id="{546773AD-25F2-4630-B318-A8E40250A8AE}"/>
            </a:ext>
          </a:extLst>
        </xdr:cNvPr>
        <xdr:cNvCxnSpPr/>
      </xdr:nvCxnSpPr>
      <xdr:spPr>
        <a:xfrm flipV="1">
          <a:off x="7315200" y="1872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106</xdr:row>
      <xdr:rowOff>0</xdr:rowOff>
    </xdr:from>
    <xdr:to>
      <xdr:col>35</xdr:col>
      <xdr:colOff>13854</xdr:colOff>
      <xdr:row>106</xdr:row>
      <xdr:rowOff>13854</xdr:rowOff>
    </xdr:to>
    <xdr:cxnSp macro="">
      <xdr:nvCxnSpPr>
        <xdr:cNvPr id="152" name="Прямая со стрелкой 151">
          <a:extLst>
            <a:ext uri="{FF2B5EF4-FFF2-40B4-BE49-F238E27FC236}">
              <a16:creationId xmlns:a16="http://schemas.microsoft.com/office/drawing/2014/main" id="{E27083DB-9165-42C4-92E9-48BD2B6C0E62}"/>
            </a:ext>
          </a:extLst>
        </xdr:cNvPr>
        <xdr:cNvCxnSpPr/>
      </xdr:nvCxnSpPr>
      <xdr:spPr>
        <a:xfrm flipV="1">
          <a:off x="7315200" y="19485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110</xdr:row>
      <xdr:rowOff>0</xdr:rowOff>
    </xdr:from>
    <xdr:to>
      <xdr:col>35</xdr:col>
      <xdr:colOff>13854</xdr:colOff>
      <xdr:row>110</xdr:row>
      <xdr:rowOff>13854</xdr:rowOff>
    </xdr:to>
    <xdr:cxnSp macro="">
      <xdr:nvCxnSpPr>
        <xdr:cNvPr id="153" name="Прямая со стрелкой 152">
          <a:extLst>
            <a:ext uri="{FF2B5EF4-FFF2-40B4-BE49-F238E27FC236}">
              <a16:creationId xmlns:a16="http://schemas.microsoft.com/office/drawing/2014/main" id="{6A6AA911-6554-4AD0-AFFF-3A60BAD69338}"/>
            </a:ext>
          </a:extLst>
        </xdr:cNvPr>
        <xdr:cNvCxnSpPr/>
      </xdr:nvCxnSpPr>
      <xdr:spPr>
        <a:xfrm flipV="1">
          <a:off x="7315200" y="20247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114</xdr:row>
      <xdr:rowOff>0</xdr:rowOff>
    </xdr:from>
    <xdr:to>
      <xdr:col>35</xdr:col>
      <xdr:colOff>13854</xdr:colOff>
      <xdr:row>114</xdr:row>
      <xdr:rowOff>13854</xdr:rowOff>
    </xdr:to>
    <xdr:cxnSp macro="">
      <xdr:nvCxnSpPr>
        <xdr:cNvPr id="154" name="Прямая со стрелкой 153">
          <a:extLst>
            <a:ext uri="{FF2B5EF4-FFF2-40B4-BE49-F238E27FC236}">
              <a16:creationId xmlns:a16="http://schemas.microsoft.com/office/drawing/2014/main" id="{5750BCB6-1271-4B91-A52C-024CC33C519F}"/>
            </a:ext>
          </a:extLst>
        </xdr:cNvPr>
        <xdr:cNvCxnSpPr/>
      </xdr:nvCxnSpPr>
      <xdr:spPr>
        <a:xfrm flipV="1">
          <a:off x="7315200" y="2100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118</xdr:row>
      <xdr:rowOff>0</xdr:rowOff>
    </xdr:from>
    <xdr:to>
      <xdr:col>35</xdr:col>
      <xdr:colOff>13854</xdr:colOff>
      <xdr:row>118</xdr:row>
      <xdr:rowOff>13854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D432B20B-243E-42EC-AAAC-71222E99965E}"/>
            </a:ext>
          </a:extLst>
        </xdr:cNvPr>
        <xdr:cNvCxnSpPr/>
      </xdr:nvCxnSpPr>
      <xdr:spPr>
        <a:xfrm flipV="1">
          <a:off x="7315200" y="2177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122</xdr:row>
      <xdr:rowOff>0</xdr:rowOff>
    </xdr:from>
    <xdr:to>
      <xdr:col>35</xdr:col>
      <xdr:colOff>13854</xdr:colOff>
      <xdr:row>122</xdr:row>
      <xdr:rowOff>13854</xdr:rowOff>
    </xdr:to>
    <xdr:cxnSp macro="">
      <xdr:nvCxnSpPr>
        <xdr:cNvPr id="156" name="Прямая со стрелкой 155">
          <a:extLst>
            <a:ext uri="{FF2B5EF4-FFF2-40B4-BE49-F238E27FC236}">
              <a16:creationId xmlns:a16="http://schemas.microsoft.com/office/drawing/2014/main" id="{79219DF2-011A-442A-B59F-213773A3CB99}"/>
            </a:ext>
          </a:extLst>
        </xdr:cNvPr>
        <xdr:cNvCxnSpPr/>
      </xdr:nvCxnSpPr>
      <xdr:spPr>
        <a:xfrm flipV="1">
          <a:off x="7315200" y="2253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66</xdr:row>
      <xdr:rowOff>76200</xdr:rowOff>
    </xdr:from>
    <xdr:to>
      <xdr:col>3</xdr:col>
      <xdr:colOff>171450</xdr:colOff>
      <xdr:row>119</xdr:row>
      <xdr:rowOff>19050</xdr:rowOff>
    </xdr:to>
    <xdr:cxnSp macro="">
      <xdr:nvCxnSpPr>
        <xdr:cNvPr id="3" name="Прямая со стрелкой 2">
          <a:extLst>
            <a:ext uri="{FF2B5EF4-FFF2-40B4-BE49-F238E27FC236}">
              <a16:creationId xmlns:a16="http://schemas.microsoft.com/office/drawing/2014/main" id="{6ED5B5AD-6A21-44B7-A3A8-EC0D001721AD}"/>
            </a:ext>
          </a:extLst>
        </xdr:cNvPr>
        <xdr:cNvCxnSpPr/>
      </xdr:nvCxnSpPr>
      <xdr:spPr>
        <a:xfrm flipV="1">
          <a:off x="685800" y="12649200"/>
          <a:ext cx="1314450" cy="1003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119</xdr:row>
      <xdr:rowOff>76200</xdr:rowOff>
    </xdr:from>
    <xdr:to>
      <xdr:col>3</xdr:col>
      <xdr:colOff>228600</xdr:colOff>
      <xdr:row>172</xdr:row>
      <xdr:rowOff>133350</xdr:rowOff>
    </xdr:to>
    <xdr:cxnSp macro="">
      <xdr:nvCxnSpPr>
        <xdr:cNvPr id="5" name="Прямая со стрелкой 4">
          <a:extLst>
            <a:ext uri="{FF2B5EF4-FFF2-40B4-BE49-F238E27FC236}">
              <a16:creationId xmlns:a16="http://schemas.microsoft.com/office/drawing/2014/main" id="{8193ECEC-81B4-476C-A5EF-A20105CEAD4D}"/>
            </a:ext>
          </a:extLst>
        </xdr:cNvPr>
        <xdr:cNvCxnSpPr/>
      </xdr:nvCxnSpPr>
      <xdr:spPr>
        <a:xfrm>
          <a:off x="704850" y="22745700"/>
          <a:ext cx="1352550" cy="1015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174</xdr:row>
      <xdr:rowOff>0</xdr:rowOff>
    </xdr:from>
    <xdr:to>
      <xdr:col>6</xdr:col>
      <xdr:colOff>209550</xdr:colOff>
      <xdr:row>209</xdr:row>
      <xdr:rowOff>0</xdr:rowOff>
    </xdr:to>
    <xdr:cxnSp macro="">
      <xdr:nvCxnSpPr>
        <xdr:cNvPr id="7" name="Прямая со стрелкой 6">
          <a:extLst>
            <a:ext uri="{FF2B5EF4-FFF2-40B4-BE49-F238E27FC236}">
              <a16:creationId xmlns:a16="http://schemas.microsoft.com/office/drawing/2014/main" id="{BADEA3D8-97C1-491C-9429-06A5BE1F596E}"/>
            </a:ext>
          </a:extLst>
        </xdr:cNvPr>
        <xdr:cNvCxnSpPr/>
      </xdr:nvCxnSpPr>
      <xdr:spPr>
        <a:xfrm>
          <a:off x="2190750" y="33147000"/>
          <a:ext cx="1676400" cy="666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173</xdr:row>
      <xdr:rowOff>95250</xdr:rowOff>
    </xdr:from>
    <xdr:to>
      <xdr:col>5</xdr:col>
      <xdr:colOff>514350</xdr:colOff>
      <xdr:row>173</xdr:row>
      <xdr:rowOff>114300</xdr:rowOff>
    </xdr:to>
    <xdr:cxnSp macro="">
      <xdr:nvCxnSpPr>
        <xdr:cNvPr id="9" name="Прямая со стрелкой 8">
          <a:extLst>
            <a:ext uri="{FF2B5EF4-FFF2-40B4-BE49-F238E27FC236}">
              <a16:creationId xmlns:a16="http://schemas.microsoft.com/office/drawing/2014/main" id="{D76E3775-16ED-4341-8C0A-DA30251ACE78}"/>
            </a:ext>
          </a:extLst>
        </xdr:cNvPr>
        <xdr:cNvCxnSpPr/>
      </xdr:nvCxnSpPr>
      <xdr:spPr>
        <a:xfrm>
          <a:off x="2457450" y="33051750"/>
          <a:ext cx="11049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400050</xdr:colOff>
      <xdr:row>138</xdr:row>
      <xdr:rowOff>114300</xdr:rowOff>
    </xdr:from>
    <xdr:to>
      <xdr:col>6</xdr:col>
      <xdr:colOff>114300</xdr:colOff>
      <xdr:row>173</xdr:row>
      <xdr:rowOff>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186AD3B3-A5D9-438D-965B-D600E7CABA32}"/>
            </a:ext>
          </a:extLst>
        </xdr:cNvPr>
        <xdr:cNvCxnSpPr/>
      </xdr:nvCxnSpPr>
      <xdr:spPr>
        <a:xfrm flipV="1">
          <a:off x="2228850" y="26403300"/>
          <a:ext cx="1543050" cy="6553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65</xdr:row>
      <xdr:rowOff>133350</xdr:rowOff>
    </xdr:from>
    <xdr:to>
      <xdr:col>6</xdr:col>
      <xdr:colOff>247650</xdr:colOff>
      <xdr:row>101</xdr:row>
      <xdr:rowOff>0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8DE9BD3D-AD56-4F42-96C1-4ECE7BADF4D8}"/>
            </a:ext>
          </a:extLst>
        </xdr:cNvPr>
        <xdr:cNvCxnSpPr/>
      </xdr:nvCxnSpPr>
      <xdr:spPr>
        <a:xfrm>
          <a:off x="2381250" y="12515850"/>
          <a:ext cx="1524000" cy="672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65</xdr:row>
      <xdr:rowOff>114300</xdr:rowOff>
    </xdr:from>
    <xdr:to>
      <xdr:col>6</xdr:col>
      <xdr:colOff>0</xdr:colOff>
      <xdr:row>65</xdr:row>
      <xdr:rowOff>133350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E29AFA90-41BF-425A-B6B0-3C96CDE0B219}"/>
            </a:ext>
          </a:extLst>
        </xdr:cNvPr>
        <xdr:cNvCxnSpPr/>
      </xdr:nvCxnSpPr>
      <xdr:spPr>
        <a:xfrm>
          <a:off x="2381250" y="12496800"/>
          <a:ext cx="12763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30</xdr:row>
      <xdr:rowOff>19050</xdr:rowOff>
    </xdr:from>
    <xdr:to>
      <xdr:col>6</xdr:col>
      <xdr:colOff>190500</xdr:colOff>
      <xdr:row>65</xdr:row>
      <xdr:rowOff>76200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22C7AF76-337B-47D7-91EB-074B9FBD6CB5}"/>
            </a:ext>
          </a:extLst>
        </xdr:cNvPr>
        <xdr:cNvCxnSpPr/>
      </xdr:nvCxnSpPr>
      <xdr:spPr>
        <a:xfrm flipV="1">
          <a:off x="2362200" y="5734050"/>
          <a:ext cx="1485900" cy="672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17</xdr:row>
      <xdr:rowOff>76200</xdr:rowOff>
    </xdr:from>
    <xdr:to>
      <xdr:col>7</xdr:col>
      <xdr:colOff>571500</xdr:colOff>
      <xdr:row>29</xdr:row>
      <xdr:rowOff>38100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D38BBCDC-754D-483B-B8AA-72FD89C2FED3}"/>
            </a:ext>
          </a:extLst>
        </xdr:cNvPr>
        <xdr:cNvCxnSpPr/>
      </xdr:nvCxnSpPr>
      <xdr:spPr>
        <a:xfrm flipV="1">
          <a:off x="4076700" y="331470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29</xdr:row>
      <xdr:rowOff>0</xdr:rowOff>
    </xdr:from>
    <xdr:to>
      <xdr:col>8</xdr:col>
      <xdr:colOff>152400</xdr:colOff>
      <xdr:row>29</xdr:row>
      <xdr:rowOff>19050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9C11A65F-B601-45FC-AA0C-FFB9E374D819}"/>
            </a:ext>
          </a:extLst>
        </xdr:cNvPr>
        <xdr:cNvCxnSpPr/>
      </xdr:nvCxnSpPr>
      <xdr:spPr>
        <a:xfrm flipV="1">
          <a:off x="4095750" y="552450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29</xdr:row>
      <xdr:rowOff>0</xdr:rowOff>
    </xdr:from>
    <xdr:to>
      <xdr:col>8</xdr:col>
      <xdr:colOff>114300</xdr:colOff>
      <xdr:row>40</xdr:row>
      <xdr:rowOff>133350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38851CDE-FF3D-42D4-8935-D3B5813139D1}"/>
            </a:ext>
          </a:extLst>
        </xdr:cNvPr>
        <xdr:cNvCxnSpPr/>
      </xdr:nvCxnSpPr>
      <xdr:spPr>
        <a:xfrm>
          <a:off x="4114800" y="552450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54</xdr:row>
      <xdr:rowOff>38100</xdr:rowOff>
    </xdr:from>
    <xdr:to>
      <xdr:col>7</xdr:col>
      <xdr:colOff>514350</xdr:colOff>
      <xdr:row>66</xdr:row>
      <xdr:rowOff>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2E156AEB-7760-460B-8E87-F1CDDDB4023A}"/>
            </a:ext>
          </a:extLst>
        </xdr:cNvPr>
        <xdr:cNvCxnSpPr/>
      </xdr:nvCxnSpPr>
      <xdr:spPr>
        <a:xfrm flipV="1">
          <a:off x="4019550" y="1032510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65</xdr:row>
      <xdr:rowOff>152400</xdr:rowOff>
    </xdr:from>
    <xdr:to>
      <xdr:col>8</xdr:col>
      <xdr:colOff>95250</xdr:colOff>
      <xdr:row>65</xdr:row>
      <xdr:rowOff>171450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80C102B8-D6F2-43C0-BA69-0DA4B335FD3F}"/>
            </a:ext>
          </a:extLst>
        </xdr:cNvPr>
        <xdr:cNvCxnSpPr/>
      </xdr:nvCxnSpPr>
      <xdr:spPr>
        <a:xfrm flipV="1">
          <a:off x="4038600" y="1253490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65</xdr:row>
      <xdr:rowOff>152400</xdr:rowOff>
    </xdr:from>
    <xdr:to>
      <xdr:col>8</xdr:col>
      <xdr:colOff>57150</xdr:colOff>
      <xdr:row>77</xdr:row>
      <xdr:rowOff>95250</xdr:rowOff>
    </xdr:to>
    <xdr:cxnSp macro="">
      <xdr:nvCxnSpPr>
        <xdr:cNvPr id="26" name="Прямая со стрелкой 25">
          <a:extLst>
            <a:ext uri="{FF2B5EF4-FFF2-40B4-BE49-F238E27FC236}">
              <a16:creationId xmlns:a16="http://schemas.microsoft.com/office/drawing/2014/main" id="{56B68187-440E-4A4D-9460-BBB02A20F159}"/>
            </a:ext>
          </a:extLst>
        </xdr:cNvPr>
        <xdr:cNvCxnSpPr/>
      </xdr:nvCxnSpPr>
      <xdr:spPr>
        <a:xfrm>
          <a:off x="4057650" y="1253490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89</xdr:row>
      <xdr:rowOff>133350</xdr:rowOff>
    </xdr:from>
    <xdr:to>
      <xdr:col>8</xdr:col>
      <xdr:colOff>19050</xdr:colOff>
      <xdr:row>101</xdr:row>
      <xdr:rowOff>95250</xdr:rowOff>
    </xdr:to>
    <xdr:cxnSp macro="">
      <xdr:nvCxnSpPr>
        <xdr:cNvPr id="27" name="Прямая со стрелкой 26">
          <a:extLst>
            <a:ext uri="{FF2B5EF4-FFF2-40B4-BE49-F238E27FC236}">
              <a16:creationId xmlns:a16="http://schemas.microsoft.com/office/drawing/2014/main" id="{71ABBE02-8775-4731-B1C3-4B33312AE243}"/>
            </a:ext>
          </a:extLst>
        </xdr:cNvPr>
        <xdr:cNvCxnSpPr/>
      </xdr:nvCxnSpPr>
      <xdr:spPr>
        <a:xfrm flipV="1">
          <a:off x="4133850" y="1708785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101</xdr:row>
      <xdr:rowOff>57150</xdr:rowOff>
    </xdr:from>
    <xdr:to>
      <xdr:col>8</xdr:col>
      <xdr:colOff>209550</xdr:colOff>
      <xdr:row>101</xdr:row>
      <xdr:rowOff>76200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1209D7A9-0C5C-4E88-9DF1-17D2807B61D1}"/>
            </a:ext>
          </a:extLst>
        </xdr:cNvPr>
        <xdr:cNvCxnSpPr/>
      </xdr:nvCxnSpPr>
      <xdr:spPr>
        <a:xfrm flipV="1">
          <a:off x="4152900" y="1929765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101</xdr:row>
      <xdr:rowOff>57150</xdr:rowOff>
    </xdr:from>
    <xdr:to>
      <xdr:col>8</xdr:col>
      <xdr:colOff>171450</xdr:colOff>
      <xdr:row>113</xdr:row>
      <xdr:rowOff>0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64BC363-6A96-43E3-A907-E5D784F04D1D}"/>
            </a:ext>
          </a:extLst>
        </xdr:cNvPr>
        <xdr:cNvCxnSpPr/>
      </xdr:nvCxnSpPr>
      <xdr:spPr>
        <a:xfrm>
          <a:off x="4171950" y="1929765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125</xdr:row>
      <xdr:rowOff>171450</xdr:rowOff>
    </xdr:from>
    <xdr:to>
      <xdr:col>8</xdr:col>
      <xdr:colOff>19050</xdr:colOff>
      <xdr:row>137</xdr:row>
      <xdr:rowOff>133350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3382CF1A-80B6-4519-A400-750686F04850}"/>
            </a:ext>
          </a:extLst>
        </xdr:cNvPr>
        <xdr:cNvCxnSpPr/>
      </xdr:nvCxnSpPr>
      <xdr:spPr>
        <a:xfrm flipV="1">
          <a:off x="4133850" y="2398395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137</xdr:row>
      <xdr:rowOff>95250</xdr:rowOff>
    </xdr:from>
    <xdr:to>
      <xdr:col>8</xdr:col>
      <xdr:colOff>209550</xdr:colOff>
      <xdr:row>137</xdr:row>
      <xdr:rowOff>114300</xdr:rowOff>
    </xdr:to>
    <xdr:cxnSp macro="">
      <xdr:nvCxnSpPr>
        <xdr:cNvPr id="31" name="Прямая со стрелкой 30">
          <a:extLst>
            <a:ext uri="{FF2B5EF4-FFF2-40B4-BE49-F238E27FC236}">
              <a16:creationId xmlns:a16="http://schemas.microsoft.com/office/drawing/2014/main" id="{99838CC5-834D-4610-AA9D-7B727D7CF379}"/>
            </a:ext>
          </a:extLst>
        </xdr:cNvPr>
        <xdr:cNvCxnSpPr/>
      </xdr:nvCxnSpPr>
      <xdr:spPr>
        <a:xfrm flipV="1">
          <a:off x="4152900" y="2619375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137</xdr:row>
      <xdr:rowOff>95250</xdr:rowOff>
    </xdr:from>
    <xdr:to>
      <xdr:col>8</xdr:col>
      <xdr:colOff>171450</xdr:colOff>
      <xdr:row>149</xdr:row>
      <xdr:rowOff>38100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4E23BCC3-DB64-4B97-9A85-9F60C1343F38}"/>
            </a:ext>
          </a:extLst>
        </xdr:cNvPr>
        <xdr:cNvCxnSpPr/>
      </xdr:nvCxnSpPr>
      <xdr:spPr>
        <a:xfrm>
          <a:off x="4171950" y="2619375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161</xdr:row>
      <xdr:rowOff>114300</xdr:rowOff>
    </xdr:from>
    <xdr:to>
      <xdr:col>8</xdr:col>
      <xdr:colOff>0</xdr:colOff>
      <xdr:row>173</xdr:row>
      <xdr:rowOff>76200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761FDCE9-859E-4D24-8EFF-272C89B4A4C2}"/>
            </a:ext>
          </a:extLst>
        </xdr:cNvPr>
        <xdr:cNvCxnSpPr/>
      </xdr:nvCxnSpPr>
      <xdr:spPr>
        <a:xfrm flipV="1">
          <a:off x="4114800" y="3078480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173</xdr:row>
      <xdr:rowOff>38100</xdr:rowOff>
    </xdr:from>
    <xdr:to>
      <xdr:col>8</xdr:col>
      <xdr:colOff>190500</xdr:colOff>
      <xdr:row>173</xdr:row>
      <xdr:rowOff>57150</xdr:rowOff>
    </xdr:to>
    <xdr:cxnSp macro="">
      <xdr:nvCxnSpPr>
        <xdr:cNvPr id="34" name="Прямая со стрелкой 33">
          <a:extLst>
            <a:ext uri="{FF2B5EF4-FFF2-40B4-BE49-F238E27FC236}">
              <a16:creationId xmlns:a16="http://schemas.microsoft.com/office/drawing/2014/main" id="{E87E32CA-4811-468E-92B8-591EFABA846F}"/>
            </a:ext>
          </a:extLst>
        </xdr:cNvPr>
        <xdr:cNvCxnSpPr/>
      </xdr:nvCxnSpPr>
      <xdr:spPr>
        <a:xfrm flipV="1">
          <a:off x="4133850" y="3299460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173</xdr:row>
      <xdr:rowOff>38100</xdr:rowOff>
    </xdr:from>
    <xdr:to>
      <xdr:col>8</xdr:col>
      <xdr:colOff>152400</xdr:colOff>
      <xdr:row>184</xdr:row>
      <xdr:rowOff>171450</xdr:rowOff>
    </xdr:to>
    <xdr:cxnSp macro="">
      <xdr:nvCxnSpPr>
        <xdr:cNvPr id="35" name="Прямая со стрелкой 34">
          <a:extLst>
            <a:ext uri="{FF2B5EF4-FFF2-40B4-BE49-F238E27FC236}">
              <a16:creationId xmlns:a16="http://schemas.microsoft.com/office/drawing/2014/main" id="{1BE34163-4423-4C47-BCCB-5D1F439EF9DD}"/>
            </a:ext>
          </a:extLst>
        </xdr:cNvPr>
        <xdr:cNvCxnSpPr/>
      </xdr:nvCxnSpPr>
      <xdr:spPr>
        <a:xfrm>
          <a:off x="4152900" y="3299460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197</xdr:row>
      <xdr:rowOff>133350</xdr:rowOff>
    </xdr:from>
    <xdr:to>
      <xdr:col>8</xdr:col>
      <xdr:colOff>19050</xdr:colOff>
      <xdr:row>209</xdr:row>
      <xdr:rowOff>95250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AD41DE24-4D9B-4701-B519-49CF80E424C7}"/>
            </a:ext>
          </a:extLst>
        </xdr:cNvPr>
        <xdr:cNvCxnSpPr/>
      </xdr:nvCxnSpPr>
      <xdr:spPr>
        <a:xfrm flipV="1">
          <a:off x="4133850" y="3766185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209</xdr:row>
      <xdr:rowOff>57150</xdr:rowOff>
    </xdr:from>
    <xdr:to>
      <xdr:col>8</xdr:col>
      <xdr:colOff>209550</xdr:colOff>
      <xdr:row>209</xdr:row>
      <xdr:rowOff>76200</xdr:rowOff>
    </xdr:to>
    <xdr:cxnSp macro="">
      <xdr:nvCxnSpPr>
        <xdr:cNvPr id="37" name="Прямая со стрелкой 36">
          <a:extLst>
            <a:ext uri="{FF2B5EF4-FFF2-40B4-BE49-F238E27FC236}">
              <a16:creationId xmlns:a16="http://schemas.microsoft.com/office/drawing/2014/main" id="{8CADAC41-0F15-43A7-A1ED-8178E99CE273}"/>
            </a:ext>
          </a:extLst>
        </xdr:cNvPr>
        <xdr:cNvCxnSpPr/>
      </xdr:nvCxnSpPr>
      <xdr:spPr>
        <a:xfrm flipV="1">
          <a:off x="4152900" y="3987165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209</xdr:row>
      <xdr:rowOff>57150</xdr:rowOff>
    </xdr:from>
    <xdr:to>
      <xdr:col>8</xdr:col>
      <xdr:colOff>171450</xdr:colOff>
      <xdr:row>221</xdr:row>
      <xdr:rowOff>0</xdr:rowOff>
    </xdr:to>
    <xdr:cxnSp macro="">
      <xdr:nvCxnSpPr>
        <xdr:cNvPr id="38" name="Прямая со стрелкой 37">
          <a:extLst>
            <a:ext uri="{FF2B5EF4-FFF2-40B4-BE49-F238E27FC236}">
              <a16:creationId xmlns:a16="http://schemas.microsoft.com/office/drawing/2014/main" id="{DC95ACBC-185D-45B1-ADE8-885C6F644F19}"/>
            </a:ext>
          </a:extLst>
        </xdr:cNvPr>
        <xdr:cNvCxnSpPr/>
      </xdr:nvCxnSpPr>
      <xdr:spPr>
        <a:xfrm>
          <a:off x="4171950" y="3987165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221</xdr:row>
      <xdr:rowOff>76200</xdr:rowOff>
    </xdr:from>
    <xdr:to>
      <xdr:col>9</xdr:col>
      <xdr:colOff>590550</xdr:colOff>
      <xdr:row>225</xdr:row>
      <xdr:rowOff>114300</xdr:rowOff>
    </xdr:to>
    <xdr:cxnSp macro="">
      <xdr:nvCxnSpPr>
        <xdr:cNvPr id="40" name="Прямая со стрелкой 39">
          <a:extLst>
            <a:ext uri="{FF2B5EF4-FFF2-40B4-BE49-F238E27FC236}">
              <a16:creationId xmlns:a16="http://schemas.microsoft.com/office/drawing/2014/main" id="{2DD7010F-9643-4E91-A4D9-4B1F3DB90811}"/>
            </a:ext>
          </a:extLst>
        </xdr:cNvPr>
        <xdr:cNvCxnSpPr/>
      </xdr:nvCxnSpPr>
      <xdr:spPr>
        <a:xfrm>
          <a:off x="5448300" y="421767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221</xdr:row>
      <xdr:rowOff>76200</xdr:rowOff>
    </xdr:from>
    <xdr:to>
      <xdr:col>10</xdr:col>
      <xdr:colOff>0</xdr:colOff>
      <xdr:row>221</xdr:row>
      <xdr:rowOff>76200</xdr:rowOff>
    </xdr:to>
    <xdr:cxnSp macro="">
      <xdr:nvCxnSpPr>
        <xdr:cNvPr id="42" name="Прямая со стрелкой 41">
          <a:extLst>
            <a:ext uri="{FF2B5EF4-FFF2-40B4-BE49-F238E27FC236}">
              <a16:creationId xmlns:a16="http://schemas.microsoft.com/office/drawing/2014/main" id="{5B1798BF-3884-4A90-A597-EEA21E73F25D}"/>
            </a:ext>
          </a:extLst>
        </xdr:cNvPr>
        <xdr:cNvCxnSpPr/>
      </xdr:nvCxnSpPr>
      <xdr:spPr>
        <a:xfrm>
          <a:off x="5448300" y="421767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217</xdr:row>
      <xdr:rowOff>38100</xdr:rowOff>
    </xdr:from>
    <xdr:to>
      <xdr:col>10</xdr:col>
      <xdr:colOff>57150</xdr:colOff>
      <xdr:row>221</xdr:row>
      <xdr:rowOff>57150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4C0D1F2D-36B2-4F4C-A11A-613DDF1FD69E}"/>
            </a:ext>
          </a:extLst>
        </xdr:cNvPr>
        <xdr:cNvCxnSpPr/>
      </xdr:nvCxnSpPr>
      <xdr:spPr>
        <a:xfrm flipV="1">
          <a:off x="5467350" y="413766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209</xdr:row>
      <xdr:rowOff>133350</xdr:rowOff>
    </xdr:from>
    <xdr:to>
      <xdr:col>10</xdr:col>
      <xdr:colOff>19050</xdr:colOff>
      <xdr:row>213</xdr:row>
      <xdr:rowOff>171450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482E162B-D11E-4913-8EC3-681FEF1B99C9}"/>
            </a:ext>
          </a:extLst>
        </xdr:cNvPr>
        <xdr:cNvCxnSpPr/>
      </xdr:nvCxnSpPr>
      <xdr:spPr>
        <a:xfrm>
          <a:off x="5486400" y="399478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209</xdr:row>
      <xdr:rowOff>133350</xdr:rowOff>
    </xdr:from>
    <xdr:to>
      <xdr:col>10</xdr:col>
      <xdr:colOff>38100</xdr:colOff>
      <xdr:row>209</xdr:row>
      <xdr:rowOff>133350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39C30E51-5AEF-43AD-838E-C6123141FDDE}"/>
            </a:ext>
          </a:extLst>
        </xdr:cNvPr>
        <xdr:cNvCxnSpPr/>
      </xdr:nvCxnSpPr>
      <xdr:spPr>
        <a:xfrm>
          <a:off x="5486400" y="399478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205</xdr:row>
      <xdr:rowOff>95250</xdr:rowOff>
    </xdr:from>
    <xdr:to>
      <xdr:col>10</xdr:col>
      <xdr:colOff>95250</xdr:colOff>
      <xdr:row>209</xdr:row>
      <xdr:rowOff>114300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7BB94007-5A2F-4C30-B6AB-79AC64D93CFC}"/>
            </a:ext>
          </a:extLst>
        </xdr:cNvPr>
        <xdr:cNvCxnSpPr/>
      </xdr:nvCxnSpPr>
      <xdr:spPr>
        <a:xfrm flipV="1">
          <a:off x="5505450" y="391477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197</xdr:row>
      <xdr:rowOff>38100</xdr:rowOff>
    </xdr:from>
    <xdr:to>
      <xdr:col>9</xdr:col>
      <xdr:colOff>571500</xdr:colOff>
      <xdr:row>201</xdr:row>
      <xdr:rowOff>76200</xdr:rowOff>
    </xdr:to>
    <xdr:cxnSp macro="">
      <xdr:nvCxnSpPr>
        <xdr:cNvPr id="48" name="Прямая со стрелкой 47">
          <a:extLst>
            <a:ext uri="{FF2B5EF4-FFF2-40B4-BE49-F238E27FC236}">
              <a16:creationId xmlns:a16="http://schemas.microsoft.com/office/drawing/2014/main" id="{3EA881D1-6947-4DD4-8A52-A678CB630BE5}"/>
            </a:ext>
          </a:extLst>
        </xdr:cNvPr>
        <xdr:cNvCxnSpPr/>
      </xdr:nvCxnSpPr>
      <xdr:spPr>
        <a:xfrm>
          <a:off x="5429250" y="375666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197</xdr:row>
      <xdr:rowOff>38100</xdr:rowOff>
    </xdr:from>
    <xdr:to>
      <xdr:col>9</xdr:col>
      <xdr:colOff>590550</xdr:colOff>
      <xdr:row>197</xdr:row>
      <xdr:rowOff>38100</xdr:rowOff>
    </xdr:to>
    <xdr:cxnSp macro="">
      <xdr:nvCxnSpPr>
        <xdr:cNvPr id="49" name="Прямая со стрелкой 48">
          <a:extLst>
            <a:ext uri="{FF2B5EF4-FFF2-40B4-BE49-F238E27FC236}">
              <a16:creationId xmlns:a16="http://schemas.microsoft.com/office/drawing/2014/main" id="{EEE7A523-98B7-4BE7-AE9B-868D1EE50409}"/>
            </a:ext>
          </a:extLst>
        </xdr:cNvPr>
        <xdr:cNvCxnSpPr/>
      </xdr:nvCxnSpPr>
      <xdr:spPr>
        <a:xfrm>
          <a:off x="5429250" y="375666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193</xdr:row>
      <xdr:rowOff>0</xdr:rowOff>
    </xdr:from>
    <xdr:to>
      <xdr:col>10</xdr:col>
      <xdr:colOff>38100</xdr:colOff>
      <xdr:row>197</xdr:row>
      <xdr:rowOff>19050</xdr:rowOff>
    </xdr:to>
    <xdr:cxnSp macro="">
      <xdr:nvCxnSpPr>
        <xdr:cNvPr id="50" name="Прямая со стрелкой 49">
          <a:extLst>
            <a:ext uri="{FF2B5EF4-FFF2-40B4-BE49-F238E27FC236}">
              <a16:creationId xmlns:a16="http://schemas.microsoft.com/office/drawing/2014/main" id="{61CB2429-5224-411F-88AE-357F5A1D0945}"/>
            </a:ext>
          </a:extLst>
        </xdr:cNvPr>
        <xdr:cNvCxnSpPr/>
      </xdr:nvCxnSpPr>
      <xdr:spPr>
        <a:xfrm flipV="1">
          <a:off x="5448300" y="367665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185</xdr:row>
      <xdr:rowOff>57150</xdr:rowOff>
    </xdr:from>
    <xdr:to>
      <xdr:col>9</xdr:col>
      <xdr:colOff>514350</xdr:colOff>
      <xdr:row>189</xdr:row>
      <xdr:rowOff>95250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0667E5DA-512B-4F2E-B423-5FB1E37CB61C}"/>
            </a:ext>
          </a:extLst>
        </xdr:cNvPr>
        <xdr:cNvCxnSpPr/>
      </xdr:nvCxnSpPr>
      <xdr:spPr>
        <a:xfrm>
          <a:off x="5372100" y="35299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185</xdr:row>
      <xdr:rowOff>57150</xdr:rowOff>
    </xdr:from>
    <xdr:to>
      <xdr:col>9</xdr:col>
      <xdr:colOff>533400</xdr:colOff>
      <xdr:row>185</xdr:row>
      <xdr:rowOff>57150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1A1F4E20-9F58-44D4-B199-2229D8E94519}"/>
            </a:ext>
          </a:extLst>
        </xdr:cNvPr>
        <xdr:cNvCxnSpPr/>
      </xdr:nvCxnSpPr>
      <xdr:spPr>
        <a:xfrm>
          <a:off x="5372100" y="35299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181</xdr:row>
      <xdr:rowOff>19050</xdr:rowOff>
    </xdr:from>
    <xdr:to>
      <xdr:col>9</xdr:col>
      <xdr:colOff>590550</xdr:colOff>
      <xdr:row>185</xdr:row>
      <xdr:rowOff>38100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4D369878-37B4-4671-B923-B850172249F9}"/>
            </a:ext>
          </a:extLst>
        </xdr:cNvPr>
        <xdr:cNvCxnSpPr/>
      </xdr:nvCxnSpPr>
      <xdr:spPr>
        <a:xfrm flipV="1">
          <a:off x="5391150" y="34499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173</xdr:row>
      <xdr:rowOff>57150</xdr:rowOff>
    </xdr:from>
    <xdr:to>
      <xdr:col>10</xdr:col>
      <xdr:colOff>0</xdr:colOff>
      <xdr:row>177</xdr:row>
      <xdr:rowOff>95250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359559B3-AA85-4A94-93D5-0D9DE9A816FA}"/>
            </a:ext>
          </a:extLst>
        </xdr:cNvPr>
        <xdr:cNvCxnSpPr/>
      </xdr:nvCxnSpPr>
      <xdr:spPr>
        <a:xfrm>
          <a:off x="5467350" y="33013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173</xdr:row>
      <xdr:rowOff>57150</xdr:rowOff>
    </xdr:from>
    <xdr:to>
      <xdr:col>10</xdr:col>
      <xdr:colOff>19050</xdr:colOff>
      <xdr:row>173</xdr:row>
      <xdr:rowOff>57150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1DB71636-401B-4DAC-8679-0CCFBA8BBF35}"/>
            </a:ext>
          </a:extLst>
        </xdr:cNvPr>
        <xdr:cNvCxnSpPr/>
      </xdr:nvCxnSpPr>
      <xdr:spPr>
        <a:xfrm>
          <a:off x="5467350" y="33013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169</xdr:row>
      <xdr:rowOff>19050</xdr:rowOff>
    </xdr:from>
    <xdr:to>
      <xdr:col>10</xdr:col>
      <xdr:colOff>76200</xdr:colOff>
      <xdr:row>173</xdr:row>
      <xdr:rowOff>38100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19DAA9AB-C7BE-499A-84B9-DB938D289E40}"/>
            </a:ext>
          </a:extLst>
        </xdr:cNvPr>
        <xdr:cNvCxnSpPr/>
      </xdr:nvCxnSpPr>
      <xdr:spPr>
        <a:xfrm flipV="1">
          <a:off x="5486400" y="32213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161</xdr:row>
      <xdr:rowOff>152400</xdr:rowOff>
    </xdr:from>
    <xdr:to>
      <xdr:col>9</xdr:col>
      <xdr:colOff>533400</xdr:colOff>
      <xdr:row>166</xdr:row>
      <xdr:rowOff>0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8767F746-5968-455C-9F97-B778B9786D63}"/>
            </a:ext>
          </a:extLst>
        </xdr:cNvPr>
        <xdr:cNvCxnSpPr/>
      </xdr:nvCxnSpPr>
      <xdr:spPr>
        <a:xfrm>
          <a:off x="5391150" y="308229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161</xdr:row>
      <xdr:rowOff>152400</xdr:rowOff>
    </xdr:from>
    <xdr:to>
      <xdr:col>9</xdr:col>
      <xdr:colOff>552450</xdr:colOff>
      <xdr:row>161</xdr:row>
      <xdr:rowOff>152400</xdr:rowOff>
    </xdr:to>
    <xdr:cxnSp macro="">
      <xdr:nvCxnSpPr>
        <xdr:cNvPr id="58" name="Прямая со стрелкой 57">
          <a:extLst>
            <a:ext uri="{FF2B5EF4-FFF2-40B4-BE49-F238E27FC236}">
              <a16:creationId xmlns:a16="http://schemas.microsoft.com/office/drawing/2014/main" id="{87A1E162-2CA1-4D4B-844C-7F9A7E801310}"/>
            </a:ext>
          </a:extLst>
        </xdr:cNvPr>
        <xdr:cNvCxnSpPr/>
      </xdr:nvCxnSpPr>
      <xdr:spPr>
        <a:xfrm>
          <a:off x="5391150" y="308229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157</xdr:row>
      <xdr:rowOff>114300</xdr:rowOff>
    </xdr:from>
    <xdr:to>
      <xdr:col>10</xdr:col>
      <xdr:colOff>0</xdr:colOff>
      <xdr:row>161</xdr:row>
      <xdr:rowOff>133350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68961513-1258-4B67-A3FB-C044E52105BB}"/>
            </a:ext>
          </a:extLst>
        </xdr:cNvPr>
        <xdr:cNvCxnSpPr/>
      </xdr:nvCxnSpPr>
      <xdr:spPr>
        <a:xfrm flipV="1">
          <a:off x="5410200" y="300228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149</xdr:row>
      <xdr:rowOff>95250</xdr:rowOff>
    </xdr:from>
    <xdr:to>
      <xdr:col>9</xdr:col>
      <xdr:colOff>590550</xdr:colOff>
      <xdr:row>153</xdr:row>
      <xdr:rowOff>133350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C4D453DD-EF6B-4824-90AF-A534718029AF}"/>
            </a:ext>
          </a:extLst>
        </xdr:cNvPr>
        <xdr:cNvCxnSpPr/>
      </xdr:nvCxnSpPr>
      <xdr:spPr>
        <a:xfrm>
          <a:off x="5448300" y="284797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149</xdr:row>
      <xdr:rowOff>95250</xdr:rowOff>
    </xdr:from>
    <xdr:to>
      <xdr:col>10</xdr:col>
      <xdr:colOff>0</xdr:colOff>
      <xdr:row>149</xdr:row>
      <xdr:rowOff>95250</xdr:rowOff>
    </xdr:to>
    <xdr:cxnSp macro="">
      <xdr:nvCxnSpPr>
        <xdr:cNvPr id="61" name="Прямая со стрелкой 60">
          <a:extLst>
            <a:ext uri="{FF2B5EF4-FFF2-40B4-BE49-F238E27FC236}">
              <a16:creationId xmlns:a16="http://schemas.microsoft.com/office/drawing/2014/main" id="{7ACA343B-6EC3-4D5B-BCC3-EDFCF9919A20}"/>
            </a:ext>
          </a:extLst>
        </xdr:cNvPr>
        <xdr:cNvCxnSpPr/>
      </xdr:nvCxnSpPr>
      <xdr:spPr>
        <a:xfrm>
          <a:off x="5448300" y="284797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145</xdr:row>
      <xdr:rowOff>57150</xdr:rowOff>
    </xdr:from>
    <xdr:to>
      <xdr:col>10</xdr:col>
      <xdr:colOff>57150</xdr:colOff>
      <xdr:row>149</xdr:row>
      <xdr:rowOff>76200</xdr:rowOff>
    </xdr:to>
    <xdr:cxnSp macro="">
      <xdr:nvCxnSpPr>
        <xdr:cNvPr id="62" name="Прямая со стрелкой 61">
          <a:extLst>
            <a:ext uri="{FF2B5EF4-FFF2-40B4-BE49-F238E27FC236}">
              <a16:creationId xmlns:a16="http://schemas.microsoft.com/office/drawing/2014/main" id="{9E99B417-B03C-4212-89B0-BB42B25EB125}"/>
            </a:ext>
          </a:extLst>
        </xdr:cNvPr>
        <xdr:cNvCxnSpPr/>
      </xdr:nvCxnSpPr>
      <xdr:spPr>
        <a:xfrm flipV="1">
          <a:off x="5467350" y="276796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137</xdr:row>
      <xdr:rowOff>133350</xdr:rowOff>
    </xdr:from>
    <xdr:to>
      <xdr:col>9</xdr:col>
      <xdr:colOff>495300</xdr:colOff>
      <xdr:row>141</xdr:row>
      <xdr:rowOff>171450</xdr:rowOff>
    </xdr:to>
    <xdr:cxnSp macro="">
      <xdr:nvCxnSpPr>
        <xdr:cNvPr id="63" name="Прямая со стрелкой 62">
          <a:extLst>
            <a:ext uri="{FF2B5EF4-FFF2-40B4-BE49-F238E27FC236}">
              <a16:creationId xmlns:a16="http://schemas.microsoft.com/office/drawing/2014/main" id="{B4AEA7C1-E4C2-474B-8C8B-EA6F9D699F39}"/>
            </a:ext>
          </a:extLst>
        </xdr:cNvPr>
        <xdr:cNvCxnSpPr/>
      </xdr:nvCxnSpPr>
      <xdr:spPr>
        <a:xfrm>
          <a:off x="5353050" y="262318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137</xdr:row>
      <xdr:rowOff>133350</xdr:rowOff>
    </xdr:from>
    <xdr:to>
      <xdr:col>9</xdr:col>
      <xdr:colOff>514350</xdr:colOff>
      <xdr:row>137</xdr:row>
      <xdr:rowOff>133350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D91FD556-3764-4313-89D6-1008B7F13DA9}"/>
            </a:ext>
          </a:extLst>
        </xdr:cNvPr>
        <xdr:cNvCxnSpPr/>
      </xdr:nvCxnSpPr>
      <xdr:spPr>
        <a:xfrm>
          <a:off x="5353050" y="262318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133</xdr:row>
      <xdr:rowOff>95250</xdr:rowOff>
    </xdr:from>
    <xdr:to>
      <xdr:col>9</xdr:col>
      <xdr:colOff>571500</xdr:colOff>
      <xdr:row>137</xdr:row>
      <xdr:rowOff>114300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3936A8C9-22BB-49EF-901B-B212639A32E8}"/>
            </a:ext>
          </a:extLst>
        </xdr:cNvPr>
        <xdr:cNvCxnSpPr/>
      </xdr:nvCxnSpPr>
      <xdr:spPr>
        <a:xfrm flipV="1">
          <a:off x="5372100" y="254317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125</xdr:row>
      <xdr:rowOff>57150</xdr:rowOff>
    </xdr:from>
    <xdr:to>
      <xdr:col>9</xdr:col>
      <xdr:colOff>552450</xdr:colOff>
      <xdr:row>129</xdr:row>
      <xdr:rowOff>95250</xdr:rowOff>
    </xdr:to>
    <xdr:cxnSp macro="">
      <xdr:nvCxnSpPr>
        <xdr:cNvPr id="66" name="Прямая со стрелкой 65">
          <a:extLst>
            <a:ext uri="{FF2B5EF4-FFF2-40B4-BE49-F238E27FC236}">
              <a16:creationId xmlns:a16="http://schemas.microsoft.com/office/drawing/2014/main" id="{96C955EC-8C7A-4816-A389-12B026104C6C}"/>
            </a:ext>
          </a:extLst>
        </xdr:cNvPr>
        <xdr:cNvCxnSpPr/>
      </xdr:nvCxnSpPr>
      <xdr:spPr>
        <a:xfrm>
          <a:off x="5410200" y="23869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125</xdr:row>
      <xdr:rowOff>57150</xdr:rowOff>
    </xdr:from>
    <xdr:to>
      <xdr:col>9</xdr:col>
      <xdr:colOff>571500</xdr:colOff>
      <xdr:row>125</xdr:row>
      <xdr:rowOff>57150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901F64F5-BA77-4EC4-8F91-FFEB0EEAB5C7}"/>
            </a:ext>
          </a:extLst>
        </xdr:cNvPr>
        <xdr:cNvCxnSpPr/>
      </xdr:nvCxnSpPr>
      <xdr:spPr>
        <a:xfrm>
          <a:off x="5410200" y="23869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121</xdr:row>
      <xdr:rowOff>19050</xdr:rowOff>
    </xdr:from>
    <xdr:to>
      <xdr:col>10</xdr:col>
      <xdr:colOff>19050</xdr:colOff>
      <xdr:row>125</xdr:row>
      <xdr:rowOff>38100</xdr:rowOff>
    </xdr:to>
    <xdr:cxnSp macro="">
      <xdr:nvCxnSpPr>
        <xdr:cNvPr id="68" name="Прямая со стрелкой 67">
          <a:extLst>
            <a:ext uri="{FF2B5EF4-FFF2-40B4-BE49-F238E27FC236}">
              <a16:creationId xmlns:a16="http://schemas.microsoft.com/office/drawing/2014/main" id="{7095E2CD-CDB8-4043-93D0-625525336F19}"/>
            </a:ext>
          </a:extLst>
        </xdr:cNvPr>
        <xdr:cNvCxnSpPr/>
      </xdr:nvCxnSpPr>
      <xdr:spPr>
        <a:xfrm flipV="1">
          <a:off x="5429250" y="23069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113</xdr:row>
      <xdr:rowOff>95250</xdr:rowOff>
    </xdr:from>
    <xdr:to>
      <xdr:col>9</xdr:col>
      <xdr:colOff>552450</xdr:colOff>
      <xdr:row>117</xdr:row>
      <xdr:rowOff>133350</xdr:rowOff>
    </xdr:to>
    <xdr:cxnSp macro="">
      <xdr:nvCxnSpPr>
        <xdr:cNvPr id="69" name="Прямая со стрелкой 68">
          <a:extLst>
            <a:ext uri="{FF2B5EF4-FFF2-40B4-BE49-F238E27FC236}">
              <a16:creationId xmlns:a16="http://schemas.microsoft.com/office/drawing/2014/main" id="{51374C46-1E49-4810-8B70-FC0579B50BCD}"/>
            </a:ext>
          </a:extLst>
        </xdr:cNvPr>
        <xdr:cNvCxnSpPr/>
      </xdr:nvCxnSpPr>
      <xdr:spPr>
        <a:xfrm>
          <a:off x="5410200" y="216217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113</xdr:row>
      <xdr:rowOff>95250</xdr:rowOff>
    </xdr:from>
    <xdr:to>
      <xdr:col>9</xdr:col>
      <xdr:colOff>571500</xdr:colOff>
      <xdr:row>113</xdr:row>
      <xdr:rowOff>95250</xdr:rowOff>
    </xdr:to>
    <xdr:cxnSp macro="">
      <xdr:nvCxnSpPr>
        <xdr:cNvPr id="70" name="Прямая со стрелкой 69">
          <a:extLst>
            <a:ext uri="{FF2B5EF4-FFF2-40B4-BE49-F238E27FC236}">
              <a16:creationId xmlns:a16="http://schemas.microsoft.com/office/drawing/2014/main" id="{5A3A3370-9887-4AE4-88EA-DD0ED679023B}"/>
            </a:ext>
          </a:extLst>
        </xdr:cNvPr>
        <xdr:cNvCxnSpPr/>
      </xdr:nvCxnSpPr>
      <xdr:spPr>
        <a:xfrm>
          <a:off x="5410200" y="216217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109</xdr:row>
      <xdr:rowOff>57150</xdr:rowOff>
    </xdr:from>
    <xdr:to>
      <xdr:col>10</xdr:col>
      <xdr:colOff>19050</xdr:colOff>
      <xdr:row>113</xdr:row>
      <xdr:rowOff>76200</xdr:rowOff>
    </xdr:to>
    <xdr:cxnSp macro="">
      <xdr:nvCxnSpPr>
        <xdr:cNvPr id="71" name="Прямая со стрелкой 70">
          <a:extLst>
            <a:ext uri="{FF2B5EF4-FFF2-40B4-BE49-F238E27FC236}">
              <a16:creationId xmlns:a16="http://schemas.microsoft.com/office/drawing/2014/main" id="{B7A421F6-726D-404C-839D-29F1C660716E}"/>
            </a:ext>
          </a:extLst>
        </xdr:cNvPr>
        <xdr:cNvCxnSpPr/>
      </xdr:nvCxnSpPr>
      <xdr:spPr>
        <a:xfrm flipV="1">
          <a:off x="5429250" y="208216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101</xdr:row>
      <xdr:rowOff>171450</xdr:rowOff>
    </xdr:from>
    <xdr:to>
      <xdr:col>9</xdr:col>
      <xdr:colOff>590550</xdr:colOff>
      <xdr:row>106</xdr:row>
      <xdr:rowOff>19050</xdr:rowOff>
    </xdr:to>
    <xdr:cxnSp macro="">
      <xdr:nvCxnSpPr>
        <xdr:cNvPr id="72" name="Прямая со стрелкой 71">
          <a:extLst>
            <a:ext uri="{FF2B5EF4-FFF2-40B4-BE49-F238E27FC236}">
              <a16:creationId xmlns:a16="http://schemas.microsoft.com/office/drawing/2014/main" id="{D3A0F2C4-129A-4CC8-BF8B-976FA09CD7C5}"/>
            </a:ext>
          </a:extLst>
        </xdr:cNvPr>
        <xdr:cNvCxnSpPr/>
      </xdr:nvCxnSpPr>
      <xdr:spPr>
        <a:xfrm>
          <a:off x="5448300" y="194119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101</xdr:row>
      <xdr:rowOff>171450</xdr:rowOff>
    </xdr:from>
    <xdr:to>
      <xdr:col>10</xdr:col>
      <xdr:colOff>0</xdr:colOff>
      <xdr:row>101</xdr:row>
      <xdr:rowOff>171450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52780582-C529-46A6-97A2-4A9074FC4285}"/>
            </a:ext>
          </a:extLst>
        </xdr:cNvPr>
        <xdr:cNvCxnSpPr/>
      </xdr:nvCxnSpPr>
      <xdr:spPr>
        <a:xfrm>
          <a:off x="5448300" y="194119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97</xdr:row>
      <xdr:rowOff>133350</xdr:rowOff>
    </xdr:from>
    <xdr:to>
      <xdr:col>10</xdr:col>
      <xdr:colOff>57150</xdr:colOff>
      <xdr:row>101</xdr:row>
      <xdr:rowOff>152400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33313F2-120D-4AF8-8CF0-C9985CBF1B5B}"/>
            </a:ext>
          </a:extLst>
        </xdr:cNvPr>
        <xdr:cNvCxnSpPr/>
      </xdr:nvCxnSpPr>
      <xdr:spPr>
        <a:xfrm flipV="1">
          <a:off x="5467350" y="186118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89</xdr:row>
      <xdr:rowOff>114300</xdr:rowOff>
    </xdr:from>
    <xdr:to>
      <xdr:col>9</xdr:col>
      <xdr:colOff>571500</xdr:colOff>
      <xdr:row>93</xdr:row>
      <xdr:rowOff>152400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DCBAD882-C81F-4184-9841-8D9CBD914A82}"/>
            </a:ext>
          </a:extLst>
        </xdr:cNvPr>
        <xdr:cNvCxnSpPr/>
      </xdr:nvCxnSpPr>
      <xdr:spPr>
        <a:xfrm>
          <a:off x="5429250" y="170688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89</xdr:row>
      <xdr:rowOff>114300</xdr:rowOff>
    </xdr:from>
    <xdr:to>
      <xdr:col>9</xdr:col>
      <xdr:colOff>590550</xdr:colOff>
      <xdr:row>89</xdr:row>
      <xdr:rowOff>114300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970C793C-6289-4D8A-A3A9-249C15CA5CE6}"/>
            </a:ext>
          </a:extLst>
        </xdr:cNvPr>
        <xdr:cNvCxnSpPr/>
      </xdr:nvCxnSpPr>
      <xdr:spPr>
        <a:xfrm>
          <a:off x="5429250" y="170688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85</xdr:row>
      <xdr:rowOff>76200</xdr:rowOff>
    </xdr:from>
    <xdr:to>
      <xdr:col>10</xdr:col>
      <xdr:colOff>38100</xdr:colOff>
      <xdr:row>89</xdr:row>
      <xdr:rowOff>95250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F324F506-F124-4D62-AD2F-465AFA87A17E}"/>
            </a:ext>
          </a:extLst>
        </xdr:cNvPr>
        <xdr:cNvCxnSpPr/>
      </xdr:nvCxnSpPr>
      <xdr:spPr>
        <a:xfrm flipV="1">
          <a:off x="5448300" y="162687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77</xdr:row>
      <xdr:rowOff>19050</xdr:rowOff>
    </xdr:from>
    <xdr:to>
      <xdr:col>9</xdr:col>
      <xdr:colOff>571500</xdr:colOff>
      <xdr:row>81</xdr:row>
      <xdr:rowOff>57150</xdr:rowOff>
    </xdr:to>
    <xdr:cxnSp macro="">
      <xdr:nvCxnSpPr>
        <xdr:cNvPr id="78" name="Прямая со стрелкой 77">
          <a:extLst>
            <a:ext uri="{FF2B5EF4-FFF2-40B4-BE49-F238E27FC236}">
              <a16:creationId xmlns:a16="http://schemas.microsoft.com/office/drawing/2014/main" id="{786CFC2D-FC37-4EC2-8282-1C6B276FAB94}"/>
            </a:ext>
          </a:extLst>
        </xdr:cNvPr>
        <xdr:cNvCxnSpPr/>
      </xdr:nvCxnSpPr>
      <xdr:spPr>
        <a:xfrm>
          <a:off x="5429250" y="146875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77</xdr:row>
      <xdr:rowOff>19050</xdr:rowOff>
    </xdr:from>
    <xdr:to>
      <xdr:col>9</xdr:col>
      <xdr:colOff>590550</xdr:colOff>
      <xdr:row>77</xdr:row>
      <xdr:rowOff>19050</xdr:rowOff>
    </xdr:to>
    <xdr:cxnSp macro="">
      <xdr:nvCxnSpPr>
        <xdr:cNvPr id="79" name="Прямая со стрелкой 78">
          <a:extLst>
            <a:ext uri="{FF2B5EF4-FFF2-40B4-BE49-F238E27FC236}">
              <a16:creationId xmlns:a16="http://schemas.microsoft.com/office/drawing/2014/main" id="{D6C367BA-68CA-4874-B546-5756FB1789B8}"/>
            </a:ext>
          </a:extLst>
        </xdr:cNvPr>
        <xdr:cNvCxnSpPr/>
      </xdr:nvCxnSpPr>
      <xdr:spPr>
        <a:xfrm>
          <a:off x="5429250" y="146875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72</xdr:row>
      <xdr:rowOff>171450</xdr:rowOff>
    </xdr:from>
    <xdr:to>
      <xdr:col>10</xdr:col>
      <xdr:colOff>38100</xdr:colOff>
      <xdr:row>77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429E6078-35A9-4EC3-AB87-A25B2C7F65A1}"/>
            </a:ext>
          </a:extLst>
        </xdr:cNvPr>
        <xdr:cNvCxnSpPr/>
      </xdr:nvCxnSpPr>
      <xdr:spPr>
        <a:xfrm flipV="1">
          <a:off x="5448300" y="138874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66</xdr:row>
      <xdr:rowOff>19050</xdr:rowOff>
    </xdr:from>
    <xdr:to>
      <xdr:col>9</xdr:col>
      <xdr:colOff>590550</xdr:colOff>
      <xdr:row>70</xdr:row>
      <xdr:rowOff>57150</xdr:rowOff>
    </xdr:to>
    <xdr:cxnSp macro="">
      <xdr:nvCxnSpPr>
        <xdr:cNvPr id="81" name="Прямая со стрелкой 80">
          <a:extLst>
            <a:ext uri="{FF2B5EF4-FFF2-40B4-BE49-F238E27FC236}">
              <a16:creationId xmlns:a16="http://schemas.microsoft.com/office/drawing/2014/main" id="{E26017D7-43F0-4810-9394-1AA26680E53C}"/>
            </a:ext>
          </a:extLst>
        </xdr:cNvPr>
        <xdr:cNvCxnSpPr/>
      </xdr:nvCxnSpPr>
      <xdr:spPr>
        <a:xfrm>
          <a:off x="5448300" y="125920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66</xdr:row>
      <xdr:rowOff>19050</xdr:rowOff>
    </xdr:from>
    <xdr:to>
      <xdr:col>10</xdr:col>
      <xdr:colOff>0</xdr:colOff>
      <xdr:row>66</xdr:row>
      <xdr:rowOff>19050</xdr:rowOff>
    </xdr:to>
    <xdr:cxnSp macro="">
      <xdr:nvCxnSpPr>
        <xdr:cNvPr id="82" name="Прямая со стрелкой 81">
          <a:extLst>
            <a:ext uri="{FF2B5EF4-FFF2-40B4-BE49-F238E27FC236}">
              <a16:creationId xmlns:a16="http://schemas.microsoft.com/office/drawing/2014/main" id="{725D22A6-E41D-4CE2-947E-1DE9B6B89B1A}"/>
            </a:ext>
          </a:extLst>
        </xdr:cNvPr>
        <xdr:cNvCxnSpPr/>
      </xdr:nvCxnSpPr>
      <xdr:spPr>
        <a:xfrm>
          <a:off x="5448300" y="125920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61</xdr:row>
      <xdr:rowOff>171450</xdr:rowOff>
    </xdr:from>
    <xdr:to>
      <xdr:col>10</xdr:col>
      <xdr:colOff>57150</xdr:colOff>
      <xdr:row>66</xdr:row>
      <xdr:rowOff>0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6C37B4A0-B743-4D23-93C1-552EB9558FAF}"/>
            </a:ext>
          </a:extLst>
        </xdr:cNvPr>
        <xdr:cNvCxnSpPr/>
      </xdr:nvCxnSpPr>
      <xdr:spPr>
        <a:xfrm flipV="1">
          <a:off x="5467350" y="117919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53</xdr:row>
      <xdr:rowOff>57150</xdr:rowOff>
    </xdr:from>
    <xdr:to>
      <xdr:col>10</xdr:col>
      <xdr:colOff>19050</xdr:colOff>
      <xdr:row>57</xdr:row>
      <xdr:rowOff>95250</xdr:rowOff>
    </xdr:to>
    <xdr:cxnSp macro="">
      <xdr:nvCxnSpPr>
        <xdr:cNvPr id="84" name="Прямая со стрелкой 83">
          <a:extLst>
            <a:ext uri="{FF2B5EF4-FFF2-40B4-BE49-F238E27FC236}">
              <a16:creationId xmlns:a16="http://schemas.microsoft.com/office/drawing/2014/main" id="{00EF8EE7-053A-44B5-B5BB-AABAB4A7B8DB}"/>
            </a:ext>
          </a:extLst>
        </xdr:cNvPr>
        <xdr:cNvCxnSpPr/>
      </xdr:nvCxnSpPr>
      <xdr:spPr>
        <a:xfrm>
          <a:off x="5486400" y="10153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53</xdr:row>
      <xdr:rowOff>57150</xdr:rowOff>
    </xdr:from>
    <xdr:to>
      <xdr:col>10</xdr:col>
      <xdr:colOff>38100</xdr:colOff>
      <xdr:row>53</xdr:row>
      <xdr:rowOff>57150</xdr:rowOff>
    </xdr:to>
    <xdr:cxnSp macro="">
      <xdr:nvCxnSpPr>
        <xdr:cNvPr id="85" name="Прямая со стрелкой 84">
          <a:extLst>
            <a:ext uri="{FF2B5EF4-FFF2-40B4-BE49-F238E27FC236}">
              <a16:creationId xmlns:a16="http://schemas.microsoft.com/office/drawing/2014/main" id="{5F23FF0E-900C-4A07-8EB8-F7B560BC55AB}"/>
            </a:ext>
          </a:extLst>
        </xdr:cNvPr>
        <xdr:cNvCxnSpPr/>
      </xdr:nvCxnSpPr>
      <xdr:spPr>
        <a:xfrm>
          <a:off x="5486400" y="10153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49</xdr:row>
      <xdr:rowOff>19050</xdr:rowOff>
    </xdr:from>
    <xdr:to>
      <xdr:col>10</xdr:col>
      <xdr:colOff>95250</xdr:colOff>
      <xdr:row>53</xdr:row>
      <xdr:rowOff>38100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332FB664-E00B-4851-A975-2F4BCA89401A}"/>
            </a:ext>
          </a:extLst>
        </xdr:cNvPr>
        <xdr:cNvCxnSpPr/>
      </xdr:nvCxnSpPr>
      <xdr:spPr>
        <a:xfrm flipV="1">
          <a:off x="5505450" y="9353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41</xdr:row>
      <xdr:rowOff>76200</xdr:rowOff>
    </xdr:from>
    <xdr:to>
      <xdr:col>9</xdr:col>
      <xdr:colOff>571500</xdr:colOff>
      <xdr:row>45</xdr:row>
      <xdr:rowOff>114300</xdr:rowOff>
    </xdr:to>
    <xdr:cxnSp macro="">
      <xdr:nvCxnSpPr>
        <xdr:cNvPr id="87" name="Прямая со стрелкой 86">
          <a:extLst>
            <a:ext uri="{FF2B5EF4-FFF2-40B4-BE49-F238E27FC236}">
              <a16:creationId xmlns:a16="http://schemas.microsoft.com/office/drawing/2014/main" id="{580341C3-EF27-4E7D-966B-340469413AC0}"/>
            </a:ext>
          </a:extLst>
        </xdr:cNvPr>
        <xdr:cNvCxnSpPr/>
      </xdr:nvCxnSpPr>
      <xdr:spPr>
        <a:xfrm>
          <a:off x="5429250" y="78867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41</xdr:row>
      <xdr:rowOff>76200</xdr:rowOff>
    </xdr:from>
    <xdr:to>
      <xdr:col>9</xdr:col>
      <xdr:colOff>590550</xdr:colOff>
      <xdr:row>41</xdr:row>
      <xdr:rowOff>76200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5A129A46-788F-4E4C-A6AE-C5208BED17AE}"/>
            </a:ext>
          </a:extLst>
        </xdr:cNvPr>
        <xdr:cNvCxnSpPr/>
      </xdr:nvCxnSpPr>
      <xdr:spPr>
        <a:xfrm>
          <a:off x="5429250" y="78867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37</xdr:row>
      <xdr:rowOff>38100</xdr:rowOff>
    </xdr:from>
    <xdr:to>
      <xdr:col>10</xdr:col>
      <xdr:colOff>38100</xdr:colOff>
      <xdr:row>41</xdr:row>
      <xdr:rowOff>57150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C073713E-FB24-420F-9723-C49950AA1EBC}"/>
            </a:ext>
          </a:extLst>
        </xdr:cNvPr>
        <xdr:cNvCxnSpPr/>
      </xdr:nvCxnSpPr>
      <xdr:spPr>
        <a:xfrm flipV="1">
          <a:off x="5448300" y="70866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29</xdr:row>
      <xdr:rowOff>95250</xdr:rowOff>
    </xdr:from>
    <xdr:to>
      <xdr:col>10</xdr:col>
      <xdr:colOff>0</xdr:colOff>
      <xdr:row>33</xdr:row>
      <xdr:rowOff>133350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84D21EDF-12F2-4B54-A453-A69C78D881AE}"/>
            </a:ext>
          </a:extLst>
        </xdr:cNvPr>
        <xdr:cNvCxnSpPr/>
      </xdr:nvCxnSpPr>
      <xdr:spPr>
        <a:xfrm>
          <a:off x="5467350" y="56197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29</xdr:row>
      <xdr:rowOff>95250</xdr:rowOff>
    </xdr:from>
    <xdr:to>
      <xdr:col>10</xdr:col>
      <xdr:colOff>19050</xdr:colOff>
      <xdr:row>29</xdr:row>
      <xdr:rowOff>95250</xdr:rowOff>
    </xdr:to>
    <xdr:cxnSp macro="">
      <xdr:nvCxnSpPr>
        <xdr:cNvPr id="91" name="Прямая со стрелкой 90">
          <a:extLst>
            <a:ext uri="{FF2B5EF4-FFF2-40B4-BE49-F238E27FC236}">
              <a16:creationId xmlns:a16="http://schemas.microsoft.com/office/drawing/2014/main" id="{F5D499E4-061C-434B-BB17-0C48CC139250}"/>
            </a:ext>
          </a:extLst>
        </xdr:cNvPr>
        <xdr:cNvCxnSpPr/>
      </xdr:nvCxnSpPr>
      <xdr:spPr>
        <a:xfrm>
          <a:off x="5467350" y="56197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25</xdr:row>
      <xdr:rowOff>57150</xdr:rowOff>
    </xdr:from>
    <xdr:to>
      <xdr:col>10</xdr:col>
      <xdr:colOff>76200</xdr:colOff>
      <xdr:row>29</xdr:row>
      <xdr:rowOff>76200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A758DEE7-5194-4013-9BAF-B811AC99E4CF}"/>
            </a:ext>
          </a:extLst>
        </xdr:cNvPr>
        <xdr:cNvCxnSpPr/>
      </xdr:nvCxnSpPr>
      <xdr:spPr>
        <a:xfrm flipV="1">
          <a:off x="5486400" y="48196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17</xdr:row>
      <xdr:rowOff>57150</xdr:rowOff>
    </xdr:from>
    <xdr:to>
      <xdr:col>9</xdr:col>
      <xdr:colOff>590550</xdr:colOff>
      <xdr:row>21</xdr:row>
      <xdr:rowOff>95250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A4A990E2-81AC-4D03-BEC8-1198EE329FA2}"/>
            </a:ext>
          </a:extLst>
        </xdr:cNvPr>
        <xdr:cNvCxnSpPr/>
      </xdr:nvCxnSpPr>
      <xdr:spPr>
        <a:xfrm>
          <a:off x="5448300" y="3295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17</xdr:row>
      <xdr:rowOff>57150</xdr:rowOff>
    </xdr:from>
    <xdr:to>
      <xdr:col>10</xdr:col>
      <xdr:colOff>0</xdr:colOff>
      <xdr:row>17</xdr:row>
      <xdr:rowOff>57150</xdr:rowOff>
    </xdr:to>
    <xdr:cxnSp macro="">
      <xdr:nvCxnSpPr>
        <xdr:cNvPr id="94" name="Прямая со стрелкой 93">
          <a:extLst>
            <a:ext uri="{FF2B5EF4-FFF2-40B4-BE49-F238E27FC236}">
              <a16:creationId xmlns:a16="http://schemas.microsoft.com/office/drawing/2014/main" id="{2E218815-7035-4BDE-9E43-13055AB0472C}"/>
            </a:ext>
          </a:extLst>
        </xdr:cNvPr>
        <xdr:cNvCxnSpPr/>
      </xdr:nvCxnSpPr>
      <xdr:spPr>
        <a:xfrm>
          <a:off x="5448300" y="3295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13</xdr:row>
      <xdr:rowOff>19050</xdr:rowOff>
    </xdr:from>
    <xdr:to>
      <xdr:col>10</xdr:col>
      <xdr:colOff>57150</xdr:colOff>
      <xdr:row>17</xdr:row>
      <xdr:rowOff>38100</xdr:rowOff>
    </xdr:to>
    <xdr:cxnSp macro="">
      <xdr:nvCxnSpPr>
        <xdr:cNvPr id="95" name="Прямая со стрелкой 94">
          <a:extLst>
            <a:ext uri="{FF2B5EF4-FFF2-40B4-BE49-F238E27FC236}">
              <a16:creationId xmlns:a16="http://schemas.microsoft.com/office/drawing/2014/main" id="{E215C7C3-409D-4EE5-AB78-FC7DC947656F}"/>
            </a:ext>
          </a:extLst>
        </xdr:cNvPr>
        <xdr:cNvCxnSpPr/>
      </xdr:nvCxnSpPr>
      <xdr:spPr>
        <a:xfrm flipV="1">
          <a:off x="5467350" y="2495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24</xdr:row>
      <xdr:rowOff>19050</xdr:rowOff>
    </xdr:from>
    <xdr:ext cx="638175" cy="2971800"/>
    <xdr:grpSp>
      <xdr:nvGrpSpPr>
        <xdr:cNvPr id="2" name="Shape 2">
          <a:extLst>
            <a:ext uri="{FF2B5EF4-FFF2-40B4-BE49-F238E27FC236}">
              <a16:creationId xmlns:a16="http://schemas.microsoft.com/office/drawing/2014/main" id="{6B19B574-B8DA-4ADE-A06A-B5F5FB78E040}"/>
            </a:ext>
          </a:extLst>
        </xdr:cNvPr>
        <xdr:cNvGrpSpPr/>
      </xdr:nvGrpSpPr>
      <xdr:grpSpPr>
        <a:xfrm>
          <a:off x="1397000" y="4591050"/>
          <a:ext cx="638175" cy="2971800"/>
          <a:chOff x="5031675" y="2298863"/>
          <a:chExt cx="628650" cy="296227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FAFC55F6-7041-4899-9397-9759807F6D0E}"/>
              </a:ext>
            </a:extLst>
          </xdr:cNvPr>
          <xdr:cNvCxnSpPr/>
        </xdr:nvCxnSpPr>
        <xdr:spPr>
          <a:xfrm rot="10800000" flipH="1">
            <a:off x="5031675" y="2298863"/>
            <a:ext cx="628650" cy="29622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0</xdr:colOff>
      <xdr:row>40</xdr:row>
      <xdr:rowOff>0</xdr:rowOff>
    </xdr:from>
    <xdr:ext cx="714375" cy="2952750"/>
    <xdr:grpSp>
      <xdr:nvGrpSpPr>
        <xdr:cNvPr id="4" name="Shape 2">
          <a:extLst>
            <a:ext uri="{FF2B5EF4-FFF2-40B4-BE49-F238E27FC236}">
              <a16:creationId xmlns:a16="http://schemas.microsoft.com/office/drawing/2014/main" id="{A09C2211-BE88-46CB-9A85-5801BB5EE502}"/>
            </a:ext>
          </a:extLst>
        </xdr:cNvPr>
        <xdr:cNvGrpSpPr/>
      </xdr:nvGrpSpPr>
      <xdr:grpSpPr>
        <a:xfrm>
          <a:off x="1397000" y="7620000"/>
          <a:ext cx="714375" cy="2952750"/>
          <a:chOff x="4988813" y="2303625"/>
          <a:chExt cx="714375" cy="29527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853863F1-B20C-4095-A481-A5121AADD86D}"/>
              </a:ext>
            </a:extLst>
          </xdr:cNvPr>
          <xdr:cNvCxnSpPr/>
        </xdr:nvCxnSpPr>
        <xdr:spPr>
          <a:xfrm>
            <a:off x="4988813" y="2303625"/>
            <a:ext cx="714375" cy="295275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606425</xdr:colOff>
      <xdr:row>15</xdr:row>
      <xdr:rowOff>180975</xdr:rowOff>
    </xdr:from>
    <xdr:ext cx="657225" cy="1419225"/>
    <xdr:grpSp>
      <xdr:nvGrpSpPr>
        <xdr:cNvPr id="6" name="Shape 2">
          <a:extLst>
            <a:ext uri="{FF2B5EF4-FFF2-40B4-BE49-F238E27FC236}">
              <a16:creationId xmlns:a16="http://schemas.microsoft.com/office/drawing/2014/main" id="{60553C05-E03E-4F4F-8B8E-6B8F8E9653BB}"/>
            </a:ext>
          </a:extLst>
        </xdr:cNvPr>
        <xdr:cNvGrpSpPr/>
      </xdr:nvGrpSpPr>
      <xdr:grpSpPr>
        <a:xfrm>
          <a:off x="2701925" y="3038475"/>
          <a:ext cx="657225" cy="1419225"/>
          <a:chOff x="5022150" y="3075150"/>
          <a:chExt cx="647700" cy="1409700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3622ACC2-0E17-41D7-971C-47BECCDE8DEA}"/>
              </a:ext>
            </a:extLst>
          </xdr:cNvPr>
          <xdr:cNvCxnSpPr/>
        </xdr:nvCxnSpPr>
        <xdr:spPr>
          <a:xfrm rot="10800000" flipH="1">
            <a:off x="5022150" y="3075150"/>
            <a:ext cx="647700" cy="1409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47</xdr:row>
      <xdr:rowOff>171450</xdr:rowOff>
    </xdr:from>
    <xdr:ext cx="657225" cy="1419225"/>
    <xdr:grpSp>
      <xdr:nvGrpSpPr>
        <xdr:cNvPr id="8" name="Shape 2">
          <a:extLst>
            <a:ext uri="{FF2B5EF4-FFF2-40B4-BE49-F238E27FC236}">
              <a16:creationId xmlns:a16="http://schemas.microsoft.com/office/drawing/2014/main" id="{52FF02AB-EC4F-469D-870A-640E93C5AB39}"/>
            </a:ext>
          </a:extLst>
        </xdr:cNvPr>
        <xdr:cNvGrpSpPr/>
      </xdr:nvGrpSpPr>
      <xdr:grpSpPr>
        <a:xfrm>
          <a:off x="2794000" y="9124950"/>
          <a:ext cx="657225" cy="1419225"/>
          <a:chOff x="5022150" y="3075150"/>
          <a:chExt cx="647700" cy="1409700"/>
        </a:xfrm>
      </xdr:grpSpPr>
      <xdr:cxnSp macro="">
        <xdr:nvCxnSpPr>
          <xdr:cNvPr id="9" name="Shape 5">
            <a:extLst>
              <a:ext uri="{FF2B5EF4-FFF2-40B4-BE49-F238E27FC236}">
                <a16:creationId xmlns:a16="http://schemas.microsoft.com/office/drawing/2014/main" id="{D20708D5-C3EF-48A7-B3C6-CD66E92CD1F9}"/>
              </a:ext>
            </a:extLst>
          </xdr:cNvPr>
          <xdr:cNvCxnSpPr/>
        </xdr:nvCxnSpPr>
        <xdr:spPr>
          <a:xfrm rot="10800000" flipH="1">
            <a:off x="5022150" y="3075150"/>
            <a:ext cx="647700" cy="1409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24</xdr:row>
      <xdr:rowOff>0</xdr:rowOff>
    </xdr:from>
    <xdr:ext cx="714375" cy="1371600"/>
    <xdr:grpSp>
      <xdr:nvGrpSpPr>
        <xdr:cNvPr id="10" name="Shape 2">
          <a:extLst>
            <a:ext uri="{FF2B5EF4-FFF2-40B4-BE49-F238E27FC236}">
              <a16:creationId xmlns:a16="http://schemas.microsoft.com/office/drawing/2014/main" id="{A6D627A0-85A8-40DF-927C-84E0A68D6250}"/>
            </a:ext>
          </a:extLst>
        </xdr:cNvPr>
        <xdr:cNvGrpSpPr/>
      </xdr:nvGrpSpPr>
      <xdr:grpSpPr>
        <a:xfrm>
          <a:off x="2794000" y="4572000"/>
          <a:ext cx="714375" cy="1371600"/>
          <a:chOff x="4988813" y="3098963"/>
          <a:chExt cx="714375" cy="1362075"/>
        </a:xfrm>
      </xdr:grpSpPr>
      <xdr:cxnSp macro="">
        <xdr:nvCxnSpPr>
          <xdr:cNvPr id="11" name="Shape 6">
            <a:extLst>
              <a:ext uri="{FF2B5EF4-FFF2-40B4-BE49-F238E27FC236}">
                <a16:creationId xmlns:a16="http://schemas.microsoft.com/office/drawing/2014/main" id="{CC3F8AE4-52F0-47BA-893B-47FEF1DF3202}"/>
              </a:ext>
            </a:extLst>
          </xdr:cNvPr>
          <xdr:cNvCxnSpPr/>
        </xdr:nvCxnSpPr>
        <xdr:spPr>
          <a:xfrm>
            <a:off x="4988813" y="3098963"/>
            <a:ext cx="714375" cy="1362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55</xdr:row>
      <xdr:rowOff>180975</xdr:rowOff>
    </xdr:from>
    <xdr:ext cx="819150" cy="1371600"/>
    <xdr:grpSp>
      <xdr:nvGrpSpPr>
        <xdr:cNvPr id="12" name="Shape 2">
          <a:extLst>
            <a:ext uri="{FF2B5EF4-FFF2-40B4-BE49-F238E27FC236}">
              <a16:creationId xmlns:a16="http://schemas.microsoft.com/office/drawing/2014/main" id="{53F22592-EC27-4B67-BBC7-F6EC500E2FA0}"/>
            </a:ext>
          </a:extLst>
        </xdr:cNvPr>
        <xdr:cNvGrpSpPr/>
      </xdr:nvGrpSpPr>
      <xdr:grpSpPr>
        <a:xfrm>
          <a:off x="2794000" y="10658475"/>
          <a:ext cx="819150" cy="1371600"/>
          <a:chOff x="4936425" y="3098963"/>
          <a:chExt cx="819150" cy="1362075"/>
        </a:xfrm>
      </xdr:grpSpPr>
      <xdr:cxnSp macro="">
        <xdr:nvCxnSpPr>
          <xdr:cNvPr id="13" name="Shape 7">
            <a:extLst>
              <a:ext uri="{FF2B5EF4-FFF2-40B4-BE49-F238E27FC236}">
                <a16:creationId xmlns:a16="http://schemas.microsoft.com/office/drawing/2014/main" id="{058F8AB8-6E85-4F19-9109-4F384C7FC149}"/>
              </a:ext>
            </a:extLst>
          </xdr:cNvPr>
          <xdr:cNvCxnSpPr/>
        </xdr:nvCxnSpPr>
        <xdr:spPr>
          <a:xfrm>
            <a:off x="4936425" y="3098963"/>
            <a:ext cx="819150" cy="1362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19050</xdr:colOff>
      <xdr:row>28</xdr:row>
      <xdr:rowOff>19050</xdr:rowOff>
    </xdr:from>
    <xdr:ext cx="790575" cy="571500"/>
    <xdr:grpSp>
      <xdr:nvGrpSpPr>
        <xdr:cNvPr id="14" name="Shape 2">
          <a:extLst>
            <a:ext uri="{FF2B5EF4-FFF2-40B4-BE49-F238E27FC236}">
              <a16:creationId xmlns:a16="http://schemas.microsoft.com/office/drawing/2014/main" id="{D2703663-A3A2-4A7D-A1E0-427E7635E30C}"/>
            </a:ext>
          </a:extLst>
        </xdr:cNvPr>
        <xdr:cNvGrpSpPr/>
      </xdr:nvGrpSpPr>
      <xdr:grpSpPr>
        <a:xfrm>
          <a:off x="4210050" y="5353050"/>
          <a:ext cx="790575" cy="571500"/>
          <a:chOff x="4955475" y="3499013"/>
          <a:chExt cx="781050" cy="561975"/>
        </a:xfrm>
      </xdr:grpSpPr>
      <xdr:cxnSp macro="">
        <xdr:nvCxnSpPr>
          <xdr:cNvPr id="15" name="Shape 8">
            <a:extLst>
              <a:ext uri="{FF2B5EF4-FFF2-40B4-BE49-F238E27FC236}">
                <a16:creationId xmlns:a16="http://schemas.microsoft.com/office/drawing/2014/main" id="{2137A0F4-9C71-4479-8D7D-7C76AB3517DB}"/>
              </a:ext>
            </a:extLst>
          </xdr:cNvPr>
          <xdr:cNvCxnSpPr/>
        </xdr:nvCxnSpPr>
        <xdr:spPr>
          <a:xfrm rot="10800000" flipH="1">
            <a:off x="4955475" y="3499013"/>
            <a:ext cx="781050" cy="5619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19050</xdr:colOff>
      <xdr:row>60</xdr:row>
      <xdr:rowOff>0</xdr:rowOff>
    </xdr:from>
    <xdr:ext cx="790575" cy="571500"/>
    <xdr:grpSp>
      <xdr:nvGrpSpPr>
        <xdr:cNvPr id="16" name="Shape 2">
          <a:extLst>
            <a:ext uri="{FF2B5EF4-FFF2-40B4-BE49-F238E27FC236}">
              <a16:creationId xmlns:a16="http://schemas.microsoft.com/office/drawing/2014/main" id="{BD019EA5-CAA4-4909-98C5-F5A571237FCB}"/>
            </a:ext>
          </a:extLst>
        </xdr:cNvPr>
        <xdr:cNvGrpSpPr/>
      </xdr:nvGrpSpPr>
      <xdr:grpSpPr>
        <a:xfrm>
          <a:off x="4210050" y="11430000"/>
          <a:ext cx="790575" cy="571500"/>
          <a:chOff x="4955475" y="3499013"/>
          <a:chExt cx="781050" cy="561975"/>
        </a:xfrm>
      </xdr:grpSpPr>
      <xdr:cxnSp macro="">
        <xdr:nvCxnSpPr>
          <xdr:cNvPr id="17" name="Shape 8">
            <a:extLst>
              <a:ext uri="{FF2B5EF4-FFF2-40B4-BE49-F238E27FC236}">
                <a16:creationId xmlns:a16="http://schemas.microsoft.com/office/drawing/2014/main" id="{B08D5291-C991-43E7-9B3A-A68EE53C2CCF}"/>
              </a:ext>
            </a:extLst>
          </xdr:cNvPr>
          <xdr:cNvCxnSpPr/>
        </xdr:nvCxnSpPr>
        <xdr:spPr>
          <a:xfrm rot="10800000" flipH="1">
            <a:off x="4955475" y="3499013"/>
            <a:ext cx="781050" cy="5619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0</xdr:colOff>
      <xdr:row>31</xdr:row>
      <xdr:rowOff>180975</xdr:rowOff>
    </xdr:from>
    <xdr:ext cx="733425" cy="600075"/>
    <xdr:grpSp>
      <xdr:nvGrpSpPr>
        <xdr:cNvPr id="18" name="Shape 2">
          <a:extLst>
            <a:ext uri="{FF2B5EF4-FFF2-40B4-BE49-F238E27FC236}">
              <a16:creationId xmlns:a16="http://schemas.microsoft.com/office/drawing/2014/main" id="{7A6EC7CE-3EEB-44AA-9B72-317CA0C68E49}"/>
            </a:ext>
          </a:extLst>
        </xdr:cNvPr>
        <xdr:cNvGrpSpPr/>
      </xdr:nvGrpSpPr>
      <xdr:grpSpPr>
        <a:xfrm>
          <a:off x="4191000" y="6086475"/>
          <a:ext cx="733425" cy="600075"/>
          <a:chOff x="4979288" y="3479963"/>
          <a:chExt cx="733425" cy="600075"/>
        </a:xfrm>
      </xdr:grpSpPr>
      <xdr:cxnSp macro="">
        <xdr:nvCxnSpPr>
          <xdr:cNvPr id="19" name="Shape 9">
            <a:extLst>
              <a:ext uri="{FF2B5EF4-FFF2-40B4-BE49-F238E27FC236}">
                <a16:creationId xmlns:a16="http://schemas.microsoft.com/office/drawing/2014/main" id="{2427C7FD-CEAB-434D-8B90-4A9F11E9F040}"/>
              </a:ext>
            </a:extLst>
          </xdr:cNvPr>
          <xdr:cNvCxnSpPr/>
        </xdr:nvCxnSpPr>
        <xdr:spPr>
          <a:xfrm>
            <a:off x="4979288" y="3479963"/>
            <a:ext cx="733425" cy="600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0</xdr:colOff>
      <xdr:row>64</xdr:row>
      <xdr:rowOff>0</xdr:rowOff>
    </xdr:from>
    <xdr:ext cx="733425" cy="600075"/>
    <xdr:grpSp>
      <xdr:nvGrpSpPr>
        <xdr:cNvPr id="20" name="Shape 2">
          <a:extLst>
            <a:ext uri="{FF2B5EF4-FFF2-40B4-BE49-F238E27FC236}">
              <a16:creationId xmlns:a16="http://schemas.microsoft.com/office/drawing/2014/main" id="{417F577B-7280-4FE0-BE09-88D8B749A5B6}"/>
            </a:ext>
          </a:extLst>
        </xdr:cNvPr>
        <xdr:cNvGrpSpPr/>
      </xdr:nvGrpSpPr>
      <xdr:grpSpPr>
        <a:xfrm>
          <a:off x="4191000" y="12192000"/>
          <a:ext cx="733425" cy="600075"/>
          <a:chOff x="4979288" y="3479963"/>
          <a:chExt cx="733425" cy="600075"/>
        </a:xfrm>
      </xdr:grpSpPr>
      <xdr:cxnSp macro="">
        <xdr:nvCxnSpPr>
          <xdr:cNvPr id="21" name="Shape 9">
            <a:extLst>
              <a:ext uri="{FF2B5EF4-FFF2-40B4-BE49-F238E27FC236}">
                <a16:creationId xmlns:a16="http://schemas.microsoft.com/office/drawing/2014/main" id="{3B2D171B-AB3A-42CB-8A6B-FAFCEB8C838F}"/>
              </a:ext>
            </a:extLst>
          </xdr:cNvPr>
          <xdr:cNvCxnSpPr/>
        </xdr:nvCxnSpPr>
        <xdr:spPr>
          <a:xfrm>
            <a:off x="4979288" y="3479963"/>
            <a:ext cx="733425" cy="600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24</xdr:row>
      <xdr:rowOff>180975</xdr:rowOff>
    </xdr:from>
    <xdr:ext cx="733425" cy="400050"/>
    <xdr:grpSp>
      <xdr:nvGrpSpPr>
        <xdr:cNvPr id="22" name="Shape 2">
          <a:extLst>
            <a:ext uri="{FF2B5EF4-FFF2-40B4-BE49-F238E27FC236}">
              <a16:creationId xmlns:a16="http://schemas.microsoft.com/office/drawing/2014/main" id="{F090FC06-AB75-4836-8CC8-FB235B26AEB3}"/>
            </a:ext>
          </a:extLst>
        </xdr:cNvPr>
        <xdr:cNvGrpSpPr/>
      </xdr:nvGrpSpPr>
      <xdr:grpSpPr>
        <a:xfrm>
          <a:off x="5588000" y="4752975"/>
          <a:ext cx="733425" cy="400050"/>
          <a:chOff x="4979288" y="3584738"/>
          <a:chExt cx="733425" cy="390525"/>
        </a:xfrm>
      </xdr:grpSpPr>
      <xdr:cxnSp macro="">
        <xdr:nvCxnSpPr>
          <xdr:cNvPr id="23" name="Shape 10">
            <a:extLst>
              <a:ext uri="{FF2B5EF4-FFF2-40B4-BE49-F238E27FC236}">
                <a16:creationId xmlns:a16="http://schemas.microsoft.com/office/drawing/2014/main" id="{460C2B66-55FB-4A0F-833F-9A83886B05FE}"/>
              </a:ext>
            </a:extLst>
          </xdr:cNvPr>
          <xdr:cNvCxnSpPr/>
        </xdr:nvCxnSpPr>
        <xdr:spPr>
          <a:xfrm rot="10800000" flipH="1">
            <a:off x="4979288" y="3584738"/>
            <a:ext cx="733425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33</xdr:row>
      <xdr:rowOff>0</xdr:rowOff>
    </xdr:from>
    <xdr:ext cx="638175" cy="390525"/>
    <xdr:grpSp>
      <xdr:nvGrpSpPr>
        <xdr:cNvPr id="24" name="Shape 2">
          <a:extLst>
            <a:ext uri="{FF2B5EF4-FFF2-40B4-BE49-F238E27FC236}">
              <a16:creationId xmlns:a16="http://schemas.microsoft.com/office/drawing/2014/main" id="{10CF623A-7AC1-499E-992C-E042BB819857}"/>
            </a:ext>
          </a:extLst>
        </xdr:cNvPr>
        <xdr:cNvGrpSpPr/>
      </xdr:nvGrpSpPr>
      <xdr:grpSpPr>
        <a:xfrm>
          <a:off x="5588000" y="6286500"/>
          <a:ext cx="638175" cy="390525"/>
          <a:chOff x="5031675" y="3584738"/>
          <a:chExt cx="628650" cy="390525"/>
        </a:xfrm>
      </xdr:grpSpPr>
      <xdr:cxnSp macro="">
        <xdr:nvCxnSpPr>
          <xdr:cNvPr id="25" name="Shape 11">
            <a:extLst>
              <a:ext uri="{FF2B5EF4-FFF2-40B4-BE49-F238E27FC236}">
                <a16:creationId xmlns:a16="http://schemas.microsoft.com/office/drawing/2014/main" id="{0BFAA91E-F180-4620-BD65-CD12B2DDF3F4}"/>
              </a:ext>
            </a:extLst>
          </xdr:cNvPr>
          <xdr:cNvCxnSpPr/>
        </xdr:nvCxnSpPr>
        <xdr:spPr>
          <a:xfrm rot="10800000" flipH="1">
            <a:off x="5031675" y="3584738"/>
            <a:ext cx="628650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57</xdr:row>
      <xdr:rowOff>0</xdr:rowOff>
    </xdr:from>
    <xdr:ext cx="733425" cy="390525"/>
    <xdr:grpSp>
      <xdr:nvGrpSpPr>
        <xdr:cNvPr id="26" name="Shape 2">
          <a:extLst>
            <a:ext uri="{FF2B5EF4-FFF2-40B4-BE49-F238E27FC236}">
              <a16:creationId xmlns:a16="http://schemas.microsoft.com/office/drawing/2014/main" id="{F0578A81-8B17-4589-813A-4001C56DBCBC}"/>
            </a:ext>
          </a:extLst>
        </xdr:cNvPr>
        <xdr:cNvGrpSpPr/>
      </xdr:nvGrpSpPr>
      <xdr:grpSpPr>
        <a:xfrm>
          <a:off x="5588000" y="10858500"/>
          <a:ext cx="733425" cy="390525"/>
          <a:chOff x="4979288" y="3584738"/>
          <a:chExt cx="733425" cy="390525"/>
        </a:xfrm>
      </xdr:grpSpPr>
      <xdr:cxnSp macro="">
        <xdr:nvCxnSpPr>
          <xdr:cNvPr id="27" name="Shape 12">
            <a:extLst>
              <a:ext uri="{FF2B5EF4-FFF2-40B4-BE49-F238E27FC236}">
                <a16:creationId xmlns:a16="http://schemas.microsoft.com/office/drawing/2014/main" id="{1D2988E9-0042-4973-81E5-D23CA6F57078}"/>
              </a:ext>
            </a:extLst>
          </xdr:cNvPr>
          <xdr:cNvCxnSpPr/>
        </xdr:nvCxnSpPr>
        <xdr:spPr>
          <a:xfrm rot="10800000" flipH="1">
            <a:off x="4979288" y="3584738"/>
            <a:ext cx="733425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65</xdr:row>
      <xdr:rowOff>0</xdr:rowOff>
    </xdr:from>
    <xdr:ext cx="733425" cy="390525"/>
    <xdr:grpSp>
      <xdr:nvGrpSpPr>
        <xdr:cNvPr id="28" name="Shape 2">
          <a:extLst>
            <a:ext uri="{FF2B5EF4-FFF2-40B4-BE49-F238E27FC236}">
              <a16:creationId xmlns:a16="http://schemas.microsoft.com/office/drawing/2014/main" id="{786F334B-06D5-4EE7-BB11-2B06F9E76FA7}"/>
            </a:ext>
          </a:extLst>
        </xdr:cNvPr>
        <xdr:cNvGrpSpPr/>
      </xdr:nvGrpSpPr>
      <xdr:grpSpPr>
        <a:xfrm>
          <a:off x="5588000" y="12382500"/>
          <a:ext cx="733425" cy="390525"/>
          <a:chOff x="4979288" y="3584738"/>
          <a:chExt cx="733425" cy="390525"/>
        </a:xfrm>
      </xdr:grpSpPr>
      <xdr:cxnSp macro="">
        <xdr:nvCxnSpPr>
          <xdr:cNvPr id="29" name="Shape 12">
            <a:extLst>
              <a:ext uri="{FF2B5EF4-FFF2-40B4-BE49-F238E27FC236}">
                <a16:creationId xmlns:a16="http://schemas.microsoft.com/office/drawing/2014/main" id="{A85B3DE7-9B9E-4946-88DE-1DC95F1B19E2}"/>
              </a:ext>
            </a:extLst>
          </xdr:cNvPr>
          <xdr:cNvCxnSpPr/>
        </xdr:nvCxnSpPr>
        <xdr:spPr>
          <a:xfrm rot="10800000" flipH="1">
            <a:off x="4979288" y="3584738"/>
            <a:ext cx="733425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28</xdr:row>
      <xdr:rowOff>0</xdr:rowOff>
    </xdr:from>
    <xdr:ext cx="781050" cy="381000"/>
    <xdr:grpSp>
      <xdr:nvGrpSpPr>
        <xdr:cNvPr id="30" name="Shape 2">
          <a:extLst>
            <a:ext uri="{FF2B5EF4-FFF2-40B4-BE49-F238E27FC236}">
              <a16:creationId xmlns:a16="http://schemas.microsoft.com/office/drawing/2014/main" id="{A0BE85F2-38E5-40B2-B799-A2ECD94D0EDF}"/>
            </a:ext>
          </a:extLst>
        </xdr:cNvPr>
        <xdr:cNvGrpSpPr/>
      </xdr:nvGrpSpPr>
      <xdr:grpSpPr>
        <a:xfrm>
          <a:off x="5588000" y="5334000"/>
          <a:ext cx="781050" cy="381000"/>
          <a:chOff x="4960238" y="3594263"/>
          <a:chExt cx="771525" cy="371475"/>
        </a:xfrm>
      </xdr:grpSpPr>
      <xdr:cxnSp macro="">
        <xdr:nvCxnSpPr>
          <xdr:cNvPr id="31" name="Shape 13">
            <a:extLst>
              <a:ext uri="{FF2B5EF4-FFF2-40B4-BE49-F238E27FC236}">
                <a16:creationId xmlns:a16="http://schemas.microsoft.com/office/drawing/2014/main" id="{A3FB4933-B5C2-4DA0-9043-F90691CE0787}"/>
              </a:ext>
            </a:extLst>
          </xdr:cNvPr>
          <xdr:cNvCxnSpPr/>
        </xdr:nvCxnSpPr>
        <xdr:spPr>
          <a:xfrm>
            <a:off x="4960238" y="3594263"/>
            <a:ext cx="771525" cy="3714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36</xdr:row>
      <xdr:rowOff>0</xdr:rowOff>
    </xdr:from>
    <xdr:ext cx="676275" cy="381000"/>
    <xdr:grpSp>
      <xdr:nvGrpSpPr>
        <xdr:cNvPr id="32" name="Shape 2">
          <a:extLst>
            <a:ext uri="{FF2B5EF4-FFF2-40B4-BE49-F238E27FC236}">
              <a16:creationId xmlns:a16="http://schemas.microsoft.com/office/drawing/2014/main" id="{6949564F-5548-40BE-8A86-3094A9E57A9C}"/>
            </a:ext>
          </a:extLst>
        </xdr:cNvPr>
        <xdr:cNvGrpSpPr/>
      </xdr:nvGrpSpPr>
      <xdr:grpSpPr>
        <a:xfrm>
          <a:off x="5588000" y="6858000"/>
          <a:ext cx="676275" cy="381000"/>
          <a:chOff x="5012625" y="3594263"/>
          <a:chExt cx="666750" cy="371475"/>
        </a:xfrm>
      </xdr:grpSpPr>
      <xdr:cxnSp macro="">
        <xdr:nvCxnSpPr>
          <xdr:cNvPr id="33" name="Shape 14">
            <a:extLst>
              <a:ext uri="{FF2B5EF4-FFF2-40B4-BE49-F238E27FC236}">
                <a16:creationId xmlns:a16="http://schemas.microsoft.com/office/drawing/2014/main" id="{69FBA808-69D7-4CF3-9174-303C6D1D8FF4}"/>
              </a:ext>
            </a:extLst>
          </xdr:cNvPr>
          <xdr:cNvCxnSpPr/>
        </xdr:nvCxnSpPr>
        <xdr:spPr>
          <a:xfrm>
            <a:off x="5012625" y="3594263"/>
            <a:ext cx="666750" cy="3714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60</xdr:row>
      <xdr:rowOff>0</xdr:rowOff>
    </xdr:from>
    <xdr:ext cx="781050" cy="381000"/>
    <xdr:grpSp>
      <xdr:nvGrpSpPr>
        <xdr:cNvPr id="34" name="Shape 2">
          <a:extLst>
            <a:ext uri="{FF2B5EF4-FFF2-40B4-BE49-F238E27FC236}">
              <a16:creationId xmlns:a16="http://schemas.microsoft.com/office/drawing/2014/main" id="{0A2E5DA9-4AD9-4AC1-A921-391117BB37A7}"/>
            </a:ext>
          </a:extLst>
        </xdr:cNvPr>
        <xdr:cNvGrpSpPr/>
      </xdr:nvGrpSpPr>
      <xdr:grpSpPr>
        <a:xfrm>
          <a:off x="5588000" y="11430000"/>
          <a:ext cx="781050" cy="381000"/>
          <a:chOff x="4960238" y="3594263"/>
          <a:chExt cx="771525" cy="371475"/>
        </a:xfrm>
      </xdr:grpSpPr>
      <xdr:cxnSp macro="">
        <xdr:nvCxnSpPr>
          <xdr:cNvPr id="35" name="Shape 13">
            <a:extLst>
              <a:ext uri="{FF2B5EF4-FFF2-40B4-BE49-F238E27FC236}">
                <a16:creationId xmlns:a16="http://schemas.microsoft.com/office/drawing/2014/main" id="{4C040E18-8DF3-47B0-B5E7-B95A280B4343}"/>
              </a:ext>
            </a:extLst>
          </xdr:cNvPr>
          <xdr:cNvCxnSpPr/>
        </xdr:nvCxnSpPr>
        <xdr:spPr>
          <a:xfrm>
            <a:off x="4960238" y="3594263"/>
            <a:ext cx="771525" cy="3714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68</xdr:row>
      <xdr:rowOff>0</xdr:rowOff>
    </xdr:from>
    <xdr:ext cx="781050" cy="381000"/>
    <xdr:grpSp>
      <xdr:nvGrpSpPr>
        <xdr:cNvPr id="36" name="Shape 2">
          <a:extLst>
            <a:ext uri="{FF2B5EF4-FFF2-40B4-BE49-F238E27FC236}">
              <a16:creationId xmlns:a16="http://schemas.microsoft.com/office/drawing/2014/main" id="{2D237AB4-5501-41C9-8D12-AC1C2B8C4AC3}"/>
            </a:ext>
          </a:extLst>
        </xdr:cNvPr>
        <xdr:cNvGrpSpPr/>
      </xdr:nvGrpSpPr>
      <xdr:grpSpPr>
        <a:xfrm>
          <a:off x="5588000" y="12954000"/>
          <a:ext cx="781050" cy="381000"/>
          <a:chOff x="4960238" y="3594263"/>
          <a:chExt cx="771525" cy="371475"/>
        </a:xfrm>
      </xdr:grpSpPr>
      <xdr:cxnSp macro="">
        <xdr:nvCxnSpPr>
          <xdr:cNvPr id="37" name="Shape 13">
            <a:extLst>
              <a:ext uri="{FF2B5EF4-FFF2-40B4-BE49-F238E27FC236}">
                <a16:creationId xmlns:a16="http://schemas.microsoft.com/office/drawing/2014/main" id="{C746BF22-19E9-4CEC-89D5-CE91830C7821}"/>
              </a:ext>
            </a:extLst>
          </xdr:cNvPr>
          <xdr:cNvCxnSpPr/>
        </xdr:nvCxnSpPr>
        <xdr:spPr>
          <a:xfrm>
            <a:off x="4960238" y="3594263"/>
            <a:ext cx="771525" cy="3714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22</xdr:col>
      <xdr:colOff>134504</xdr:colOff>
      <xdr:row>7</xdr:row>
      <xdr:rowOff>102755</xdr:rowOff>
    </xdr:from>
    <xdr:ext cx="4486275" cy="3419475"/>
    <xdr:pic>
      <xdr:nvPicPr>
        <xdr:cNvPr id="38" name="image1.png" title="Изображение">
          <a:extLst>
            <a:ext uri="{FF2B5EF4-FFF2-40B4-BE49-F238E27FC236}">
              <a16:creationId xmlns:a16="http://schemas.microsoft.com/office/drawing/2014/main" id="{2DC248A0-BAFC-4F61-8397-4A8A1DCCC2F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04504" y="1480705"/>
          <a:ext cx="4486275" cy="34194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361950</xdr:colOff>
      <xdr:row>0</xdr:row>
      <xdr:rowOff>142875</xdr:rowOff>
    </xdr:from>
    <xdr:ext cx="6267450" cy="2228850"/>
    <xdr:pic>
      <xdr:nvPicPr>
        <xdr:cNvPr id="2" name="image1.png">
          <a:extLst>
            <a:ext uri="{FF2B5EF4-FFF2-40B4-BE49-F238E27FC236}">
              <a16:creationId xmlns:a16="http://schemas.microsoft.com/office/drawing/2014/main" id="{B3A18A28-73CA-444E-8325-99DB5402713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16750" y="142875"/>
          <a:ext cx="6267450" cy="22288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361950</xdr:colOff>
      <xdr:row>1</xdr:row>
      <xdr:rowOff>142875</xdr:rowOff>
    </xdr:from>
    <xdr:ext cx="5810250" cy="1809750"/>
    <xdr:pic>
      <xdr:nvPicPr>
        <xdr:cNvPr id="2" name="image2.png">
          <a:extLst>
            <a:ext uri="{FF2B5EF4-FFF2-40B4-BE49-F238E27FC236}">
              <a16:creationId xmlns:a16="http://schemas.microsoft.com/office/drawing/2014/main" id="{8B411E05-8A46-4352-9AA0-2DAF3F5D623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83600" y="320675"/>
          <a:ext cx="5810250" cy="18097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285750</xdr:colOff>
      <xdr:row>5</xdr:row>
      <xdr:rowOff>0</xdr:rowOff>
    </xdr:from>
    <xdr:to>
      <xdr:col>18</xdr:col>
      <xdr:colOff>431800</xdr:colOff>
      <xdr:row>14</xdr:row>
      <xdr:rowOff>25400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2F96AC6-1151-4AEC-BFA1-D27A5AFE2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542925</xdr:colOff>
      <xdr:row>36</xdr:row>
      <xdr:rowOff>123825</xdr:rowOff>
    </xdr:from>
    <xdr:ext cx="6677025" cy="29813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BE945-B6F0-43A3-A0B9-2BCFA3085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590550</xdr:colOff>
      <xdr:row>46</xdr:row>
      <xdr:rowOff>114300</xdr:rowOff>
    </xdr:from>
    <xdr:ext cx="3933825" cy="657225"/>
    <xdr:pic>
      <xdr:nvPicPr>
        <xdr:cNvPr id="3" name="image3.png">
          <a:extLst>
            <a:ext uri="{FF2B5EF4-FFF2-40B4-BE49-F238E27FC236}">
              <a16:creationId xmlns:a16="http://schemas.microsoft.com/office/drawing/2014/main" id="{C5E4D8C5-C571-4B69-B05B-7FA358821987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826500" y="8978900"/>
          <a:ext cx="393382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48</xdr:row>
      <xdr:rowOff>114300</xdr:rowOff>
    </xdr:from>
    <xdr:ext cx="1000125" cy="428625"/>
    <xdr:pic>
      <xdr:nvPicPr>
        <xdr:cNvPr id="4" name="image2.png">
          <a:extLst>
            <a:ext uri="{FF2B5EF4-FFF2-40B4-BE49-F238E27FC236}">
              <a16:creationId xmlns:a16="http://schemas.microsoft.com/office/drawing/2014/main" id="{1D7FCA4D-0E24-4F5D-A5A0-5B18EA6A202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464300" y="9372600"/>
          <a:ext cx="1000125" cy="4286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</xdr:row>
      <xdr:rowOff>0</xdr:rowOff>
    </xdr:from>
    <xdr:ext cx="8001000" cy="2028825"/>
    <xdr:pic>
      <xdr:nvPicPr>
        <xdr:cNvPr id="5" name="image1.png" title="Изображение">
          <a:extLst>
            <a:ext uri="{FF2B5EF4-FFF2-40B4-BE49-F238E27FC236}">
              <a16:creationId xmlns:a16="http://schemas.microsoft.com/office/drawing/2014/main" id="{E277483E-DB1F-45C9-9E7E-43879CB93E59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156200" y="190500"/>
          <a:ext cx="8001000" cy="20288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</xdr:row>
      <xdr:rowOff>104775</xdr:rowOff>
    </xdr:from>
    <xdr:ext cx="533400" cy="3105150"/>
    <xdr:grpSp>
      <xdr:nvGrpSpPr>
        <xdr:cNvPr id="2" name="Shape 2">
          <a:extLst>
            <a:ext uri="{FF2B5EF4-FFF2-40B4-BE49-F238E27FC236}">
              <a16:creationId xmlns:a16="http://schemas.microsoft.com/office/drawing/2014/main" id="{D30F5441-B311-4043-9013-742CB9B1776B}"/>
            </a:ext>
          </a:extLst>
        </xdr:cNvPr>
        <xdr:cNvGrpSpPr/>
      </xdr:nvGrpSpPr>
      <xdr:grpSpPr>
        <a:xfrm>
          <a:off x="2794000" y="2251075"/>
          <a:ext cx="533400" cy="3105150"/>
          <a:chOff x="5088825" y="2236950"/>
          <a:chExt cx="514350" cy="308610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BC53DF4C-19CC-4E1E-B91D-07CD9519C3CD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15</xdr:row>
      <xdr:rowOff>57150</xdr:rowOff>
    </xdr:from>
    <xdr:ext cx="552450" cy="2314575"/>
    <xdr:grpSp>
      <xdr:nvGrpSpPr>
        <xdr:cNvPr id="4" name="Shape 2">
          <a:extLst>
            <a:ext uri="{FF2B5EF4-FFF2-40B4-BE49-F238E27FC236}">
              <a16:creationId xmlns:a16="http://schemas.microsoft.com/office/drawing/2014/main" id="{076A5DCF-04D9-413D-87FD-ADE33D35920F}"/>
            </a:ext>
          </a:extLst>
        </xdr:cNvPr>
        <xdr:cNvGrpSpPr/>
      </xdr:nvGrpSpPr>
      <xdr:grpSpPr>
        <a:xfrm>
          <a:off x="2813050" y="2965450"/>
          <a:ext cx="552450" cy="2314575"/>
          <a:chOff x="5074538" y="2632238"/>
          <a:chExt cx="542925" cy="2295525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444744BA-176A-4359-8E84-13289A8E4E00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19</xdr:row>
      <xdr:rowOff>85725</xdr:rowOff>
    </xdr:from>
    <xdr:ext cx="561975" cy="1552575"/>
    <xdr:grpSp>
      <xdr:nvGrpSpPr>
        <xdr:cNvPr id="6" name="Shape 2">
          <a:extLst>
            <a:ext uri="{FF2B5EF4-FFF2-40B4-BE49-F238E27FC236}">
              <a16:creationId xmlns:a16="http://schemas.microsoft.com/office/drawing/2014/main" id="{61E6B7F8-0C10-4BDC-9B86-21C7934B2943}"/>
            </a:ext>
          </a:extLst>
        </xdr:cNvPr>
        <xdr:cNvGrpSpPr/>
      </xdr:nvGrpSpPr>
      <xdr:grpSpPr>
        <a:xfrm>
          <a:off x="2803525" y="3756025"/>
          <a:ext cx="561975" cy="1552575"/>
          <a:chOff x="5069775" y="3013238"/>
          <a:chExt cx="552450" cy="153352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CDBAD98A-F953-4F01-9611-1E0F6B1740C8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23</xdr:row>
      <xdr:rowOff>66675</xdr:rowOff>
    </xdr:from>
    <xdr:ext cx="600075" cy="781050"/>
    <xdr:grpSp>
      <xdr:nvGrpSpPr>
        <xdr:cNvPr id="8" name="Shape 2">
          <a:extLst>
            <a:ext uri="{FF2B5EF4-FFF2-40B4-BE49-F238E27FC236}">
              <a16:creationId xmlns:a16="http://schemas.microsoft.com/office/drawing/2014/main" id="{635CE22B-1270-46DD-9DF4-67EDAC89E440}"/>
            </a:ext>
          </a:extLst>
        </xdr:cNvPr>
        <xdr:cNvGrpSpPr/>
      </xdr:nvGrpSpPr>
      <xdr:grpSpPr>
        <a:xfrm>
          <a:off x="2803525" y="4511675"/>
          <a:ext cx="600075" cy="781050"/>
          <a:chOff x="5050725" y="3394238"/>
          <a:chExt cx="590550" cy="771525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B55AA2F4-241D-4365-9187-A984DEAEA46F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27</xdr:row>
      <xdr:rowOff>28575</xdr:rowOff>
    </xdr:from>
    <xdr:ext cx="57150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30F35369-5D49-4788-AA74-2168989AAF02}"/>
            </a:ext>
          </a:extLst>
        </xdr:cNvPr>
        <xdr:cNvGrpSpPr/>
      </xdr:nvGrpSpPr>
      <xdr:grpSpPr>
        <a:xfrm>
          <a:off x="2803525" y="5235575"/>
          <a:ext cx="571500" cy="38100"/>
          <a:chOff x="5060250" y="3770475"/>
          <a:chExt cx="571500" cy="19050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926E774E-1D6B-4B97-8ACD-0E5E1558BCC1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</xdr:row>
      <xdr:rowOff>85725</xdr:rowOff>
    </xdr:from>
    <xdr:ext cx="581025" cy="819150"/>
    <xdr:grpSp>
      <xdr:nvGrpSpPr>
        <xdr:cNvPr id="12" name="Shape 2">
          <a:extLst>
            <a:ext uri="{FF2B5EF4-FFF2-40B4-BE49-F238E27FC236}">
              <a16:creationId xmlns:a16="http://schemas.microsoft.com/office/drawing/2014/main" id="{6ADFF3DA-C888-4A33-8CC6-28B936C786D6}"/>
            </a:ext>
          </a:extLst>
        </xdr:cNvPr>
        <xdr:cNvGrpSpPr/>
      </xdr:nvGrpSpPr>
      <xdr:grpSpPr>
        <a:xfrm>
          <a:off x="2794000" y="5292725"/>
          <a:ext cx="581025" cy="819150"/>
          <a:chOff x="5065013" y="3375188"/>
          <a:chExt cx="561975" cy="809625"/>
        </a:xfrm>
      </xdr:grpSpPr>
      <xdr:cxnSp macro="">
        <xdr:nvCxnSpPr>
          <xdr:cNvPr id="13" name="Shape 8">
            <a:extLst>
              <a:ext uri="{FF2B5EF4-FFF2-40B4-BE49-F238E27FC236}">
                <a16:creationId xmlns:a16="http://schemas.microsoft.com/office/drawing/2014/main" id="{EF2D6DB4-828A-4D22-84F6-46D8BDB4A598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27</xdr:row>
      <xdr:rowOff>85725</xdr:rowOff>
    </xdr:from>
    <xdr:ext cx="561975" cy="1609725"/>
    <xdr:grpSp>
      <xdr:nvGrpSpPr>
        <xdr:cNvPr id="14" name="Shape 2">
          <a:extLst>
            <a:ext uri="{FF2B5EF4-FFF2-40B4-BE49-F238E27FC236}">
              <a16:creationId xmlns:a16="http://schemas.microsoft.com/office/drawing/2014/main" id="{79A8992C-F429-44A8-B0AB-45ED32FE5A8D}"/>
            </a:ext>
          </a:extLst>
        </xdr:cNvPr>
        <xdr:cNvGrpSpPr/>
      </xdr:nvGrpSpPr>
      <xdr:grpSpPr>
        <a:xfrm>
          <a:off x="2803525" y="5292725"/>
          <a:ext cx="561975" cy="1609725"/>
          <a:chOff x="5069775" y="2979900"/>
          <a:chExt cx="552450" cy="1600200"/>
        </a:xfrm>
      </xdr:grpSpPr>
      <xdr:cxnSp macro="">
        <xdr:nvCxnSpPr>
          <xdr:cNvPr id="15" name="Shape 9">
            <a:extLst>
              <a:ext uri="{FF2B5EF4-FFF2-40B4-BE49-F238E27FC236}">
                <a16:creationId xmlns:a16="http://schemas.microsoft.com/office/drawing/2014/main" id="{498559BB-90EF-4A55-96D7-65792975C247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</xdr:row>
      <xdr:rowOff>85725</xdr:rowOff>
    </xdr:from>
    <xdr:ext cx="581025" cy="2419350"/>
    <xdr:grpSp>
      <xdr:nvGrpSpPr>
        <xdr:cNvPr id="16" name="Shape 2">
          <a:extLst>
            <a:ext uri="{FF2B5EF4-FFF2-40B4-BE49-F238E27FC236}">
              <a16:creationId xmlns:a16="http://schemas.microsoft.com/office/drawing/2014/main" id="{D0654E29-A24B-4BCC-87E3-C25F694A2748}"/>
            </a:ext>
          </a:extLst>
        </xdr:cNvPr>
        <xdr:cNvGrpSpPr/>
      </xdr:nvGrpSpPr>
      <xdr:grpSpPr>
        <a:xfrm>
          <a:off x="2794000" y="5292725"/>
          <a:ext cx="581025" cy="2419350"/>
          <a:chOff x="5065013" y="2575088"/>
          <a:chExt cx="561975" cy="2409825"/>
        </a:xfrm>
      </xdr:grpSpPr>
      <xdr:cxnSp macro="">
        <xdr:nvCxnSpPr>
          <xdr:cNvPr id="17" name="Shape 10">
            <a:extLst>
              <a:ext uri="{FF2B5EF4-FFF2-40B4-BE49-F238E27FC236}">
                <a16:creationId xmlns:a16="http://schemas.microsoft.com/office/drawing/2014/main" id="{29FA8A6A-D927-47D3-84CB-64D20E3AFBA4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</xdr:row>
      <xdr:rowOff>114300</xdr:rowOff>
    </xdr:from>
    <xdr:ext cx="590550" cy="3219450"/>
    <xdr:grpSp>
      <xdr:nvGrpSpPr>
        <xdr:cNvPr id="18" name="Shape 2">
          <a:extLst>
            <a:ext uri="{FF2B5EF4-FFF2-40B4-BE49-F238E27FC236}">
              <a16:creationId xmlns:a16="http://schemas.microsoft.com/office/drawing/2014/main" id="{4BC71F5B-5EEF-4C67-9C15-4F1FD9E40DF0}"/>
            </a:ext>
          </a:extLst>
        </xdr:cNvPr>
        <xdr:cNvGrpSpPr/>
      </xdr:nvGrpSpPr>
      <xdr:grpSpPr>
        <a:xfrm>
          <a:off x="2794000" y="5321300"/>
          <a:ext cx="590550" cy="3219450"/>
          <a:chOff x="5060250" y="2175038"/>
          <a:chExt cx="571500" cy="3209925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767B4B3B-325A-4E31-92C1-FA3CAA97B4EF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46</xdr:row>
      <xdr:rowOff>123825</xdr:rowOff>
    </xdr:from>
    <xdr:ext cx="533400" cy="3105150"/>
    <xdr:grpSp>
      <xdr:nvGrpSpPr>
        <xdr:cNvPr id="20" name="Shape 2">
          <a:extLst>
            <a:ext uri="{FF2B5EF4-FFF2-40B4-BE49-F238E27FC236}">
              <a16:creationId xmlns:a16="http://schemas.microsoft.com/office/drawing/2014/main" id="{CB2C1BCE-820E-4762-BF6E-C551444363EF}"/>
            </a:ext>
          </a:extLst>
        </xdr:cNvPr>
        <xdr:cNvGrpSpPr/>
      </xdr:nvGrpSpPr>
      <xdr:grpSpPr>
        <a:xfrm>
          <a:off x="2794000" y="8950325"/>
          <a:ext cx="533400" cy="3105150"/>
          <a:chOff x="5088825" y="2236950"/>
          <a:chExt cx="514350" cy="3086100"/>
        </a:xfrm>
      </xdr:grpSpPr>
      <xdr:cxnSp macro="">
        <xdr:nvCxnSpPr>
          <xdr:cNvPr id="21" name="Shape 3">
            <a:extLst>
              <a:ext uri="{FF2B5EF4-FFF2-40B4-BE49-F238E27FC236}">
                <a16:creationId xmlns:a16="http://schemas.microsoft.com/office/drawing/2014/main" id="{45E01A16-EFB1-466A-8DBD-3BF2083E9E88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50</xdr:row>
      <xdr:rowOff>85725</xdr:rowOff>
    </xdr:from>
    <xdr:ext cx="552450" cy="2333625"/>
    <xdr:grpSp>
      <xdr:nvGrpSpPr>
        <xdr:cNvPr id="22" name="Shape 2">
          <a:extLst>
            <a:ext uri="{FF2B5EF4-FFF2-40B4-BE49-F238E27FC236}">
              <a16:creationId xmlns:a16="http://schemas.microsoft.com/office/drawing/2014/main" id="{1AF5E538-860B-4432-857F-E411C7B76485}"/>
            </a:ext>
          </a:extLst>
        </xdr:cNvPr>
        <xdr:cNvGrpSpPr/>
      </xdr:nvGrpSpPr>
      <xdr:grpSpPr>
        <a:xfrm>
          <a:off x="2803525" y="9674225"/>
          <a:ext cx="552450" cy="2333625"/>
          <a:chOff x="5074538" y="2617950"/>
          <a:chExt cx="542925" cy="2324100"/>
        </a:xfrm>
      </xdr:grpSpPr>
      <xdr:cxnSp macro="">
        <xdr:nvCxnSpPr>
          <xdr:cNvPr id="23" name="Shape 12">
            <a:extLst>
              <a:ext uri="{FF2B5EF4-FFF2-40B4-BE49-F238E27FC236}">
                <a16:creationId xmlns:a16="http://schemas.microsoft.com/office/drawing/2014/main" id="{AA264C94-23FB-4753-8470-FF88D71DAFE6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54</xdr:row>
      <xdr:rowOff>104775</xdr:rowOff>
    </xdr:from>
    <xdr:ext cx="561975" cy="1552575"/>
    <xdr:grpSp>
      <xdr:nvGrpSpPr>
        <xdr:cNvPr id="24" name="Shape 2">
          <a:extLst>
            <a:ext uri="{FF2B5EF4-FFF2-40B4-BE49-F238E27FC236}">
              <a16:creationId xmlns:a16="http://schemas.microsoft.com/office/drawing/2014/main" id="{7E41E40F-96A7-4513-BF87-881E916C3B3A}"/>
            </a:ext>
          </a:extLst>
        </xdr:cNvPr>
        <xdr:cNvGrpSpPr/>
      </xdr:nvGrpSpPr>
      <xdr:grpSpPr>
        <a:xfrm>
          <a:off x="2794000" y="10455275"/>
          <a:ext cx="561975" cy="1552575"/>
          <a:chOff x="5069775" y="3013238"/>
          <a:chExt cx="552450" cy="1533525"/>
        </a:xfrm>
      </xdr:grpSpPr>
      <xdr:cxnSp macro="">
        <xdr:nvCxnSpPr>
          <xdr:cNvPr id="25" name="Shape 13">
            <a:extLst>
              <a:ext uri="{FF2B5EF4-FFF2-40B4-BE49-F238E27FC236}">
                <a16:creationId xmlns:a16="http://schemas.microsoft.com/office/drawing/2014/main" id="{D35CA50D-92C6-4F63-B37C-037B2EBD9D9C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58</xdr:row>
      <xdr:rowOff>95250</xdr:rowOff>
    </xdr:from>
    <xdr:ext cx="590550" cy="781050"/>
    <xdr:grpSp>
      <xdr:nvGrpSpPr>
        <xdr:cNvPr id="26" name="Shape 2">
          <a:extLst>
            <a:ext uri="{FF2B5EF4-FFF2-40B4-BE49-F238E27FC236}">
              <a16:creationId xmlns:a16="http://schemas.microsoft.com/office/drawing/2014/main" id="{731CA8C3-3AEF-402B-BEC7-1A0558E978B8}"/>
            </a:ext>
          </a:extLst>
        </xdr:cNvPr>
        <xdr:cNvGrpSpPr/>
      </xdr:nvGrpSpPr>
      <xdr:grpSpPr>
        <a:xfrm>
          <a:off x="2794000" y="11207750"/>
          <a:ext cx="590550" cy="781050"/>
          <a:chOff x="5060250" y="3394238"/>
          <a:chExt cx="571500" cy="771525"/>
        </a:xfrm>
      </xdr:grpSpPr>
      <xdr:cxnSp macro="">
        <xdr:nvCxnSpPr>
          <xdr:cNvPr id="27" name="Shape 14">
            <a:extLst>
              <a:ext uri="{FF2B5EF4-FFF2-40B4-BE49-F238E27FC236}">
                <a16:creationId xmlns:a16="http://schemas.microsoft.com/office/drawing/2014/main" id="{5D3CDA46-772F-4080-B617-924A85E04E44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62</xdr:row>
      <xdr:rowOff>57150</xdr:rowOff>
    </xdr:from>
    <xdr:ext cx="571500" cy="38100"/>
    <xdr:grpSp>
      <xdr:nvGrpSpPr>
        <xdr:cNvPr id="28" name="Shape 2">
          <a:extLst>
            <a:ext uri="{FF2B5EF4-FFF2-40B4-BE49-F238E27FC236}">
              <a16:creationId xmlns:a16="http://schemas.microsoft.com/office/drawing/2014/main" id="{99605905-57AD-4BBC-9110-4AB5FD1A62C3}"/>
            </a:ext>
          </a:extLst>
        </xdr:cNvPr>
        <xdr:cNvGrpSpPr/>
      </xdr:nvGrpSpPr>
      <xdr:grpSpPr>
        <a:xfrm>
          <a:off x="2794000" y="11931650"/>
          <a:ext cx="571500" cy="38100"/>
          <a:chOff x="5060250" y="3770475"/>
          <a:chExt cx="571500" cy="19050"/>
        </a:xfrm>
      </xdr:grpSpPr>
      <xdr:cxnSp macro="">
        <xdr:nvCxnSpPr>
          <xdr:cNvPr id="29" name="Shape 7">
            <a:extLst>
              <a:ext uri="{FF2B5EF4-FFF2-40B4-BE49-F238E27FC236}">
                <a16:creationId xmlns:a16="http://schemas.microsoft.com/office/drawing/2014/main" id="{648F1311-E3BA-4053-8291-76EBAAC2F214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62</xdr:row>
      <xdr:rowOff>104775</xdr:rowOff>
    </xdr:from>
    <xdr:ext cx="581025" cy="819150"/>
    <xdr:grpSp>
      <xdr:nvGrpSpPr>
        <xdr:cNvPr id="30" name="Shape 2">
          <a:extLst>
            <a:ext uri="{FF2B5EF4-FFF2-40B4-BE49-F238E27FC236}">
              <a16:creationId xmlns:a16="http://schemas.microsoft.com/office/drawing/2014/main" id="{CB61B0C8-771F-44B8-AE57-2D69512E9ED6}"/>
            </a:ext>
          </a:extLst>
        </xdr:cNvPr>
        <xdr:cNvGrpSpPr/>
      </xdr:nvGrpSpPr>
      <xdr:grpSpPr>
        <a:xfrm>
          <a:off x="2794000" y="11979275"/>
          <a:ext cx="581025" cy="819150"/>
          <a:chOff x="5065013" y="3375188"/>
          <a:chExt cx="561975" cy="809625"/>
        </a:xfrm>
      </xdr:grpSpPr>
      <xdr:cxnSp macro="">
        <xdr:nvCxnSpPr>
          <xdr:cNvPr id="31" name="Shape 8">
            <a:extLst>
              <a:ext uri="{FF2B5EF4-FFF2-40B4-BE49-F238E27FC236}">
                <a16:creationId xmlns:a16="http://schemas.microsoft.com/office/drawing/2014/main" id="{A7FD5E7F-00A7-4D9B-A704-7B25A145EB25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62</xdr:row>
      <xdr:rowOff>104775</xdr:rowOff>
    </xdr:from>
    <xdr:ext cx="561975" cy="1609725"/>
    <xdr:grpSp>
      <xdr:nvGrpSpPr>
        <xdr:cNvPr id="32" name="Shape 2">
          <a:extLst>
            <a:ext uri="{FF2B5EF4-FFF2-40B4-BE49-F238E27FC236}">
              <a16:creationId xmlns:a16="http://schemas.microsoft.com/office/drawing/2014/main" id="{97E34C20-6A49-4A42-ACE9-2DC8B9B4961F}"/>
            </a:ext>
          </a:extLst>
        </xdr:cNvPr>
        <xdr:cNvGrpSpPr/>
      </xdr:nvGrpSpPr>
      <xdr:grpSpPr>
        <a:xfrm>
          <a:off x="2794000" y="11979275"/>
          <a:ext cx="561975" cy="1609725"/>
          <a:chOff x="5069775" y="2979900"/>
          <a:chExt cx="552450" cy="1600200"/>
        </a:xfrm>
      </xdr:grpSpPr>
      <xdr:cxnSp macro="">
        <xdr:nvCxnSpPr>
          <xdr:cNvPr id="33" name="Shape 15">
            <a:extLst>
              <a:ext uri="{FF2B5EF4-FFF2-40B4-BE49-F238E27FC236}">
                <a16:creationId xmlns:a16="http://schemas.microsoft.com/office/drawing/2014/main" id="{54E6CD47-2513-47FE-92BA-91B071A16262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581025</xdr:colOff>
      <xdr:row>62</xdr:row>
      <xdr:rowOff>104775</xdr:rowOff>
    </xdr:from>
    <xdr:ext cx="590550" cy="2419350"/>
    <xdr:grpSp>
      <xdr:nvGrpSpPr>
        <xdr:cNvPr id="34" name="Shape 2">
          <a:extLst>
            <a:ext uri="{FF2B5EF4-FFF2-40B4-BE49-F238E27FC236}">
              <a16:creationId xmlns:a16="http://schemas.microsoft.com/office/drawing/2014/main" id="{6DB819C4-7B28-450A-AE2B-7BA1B994B8AB}"/>
            </a:ext>
          </a:extLst>
        </xdr:cNvPr>
        <xdr:cNvGrpSpPr/>
      </xdr:nvGrpSpPr>
      <xdr:grpSpPr>
        <a:xfrm>
          <a:off x="2676525" y="11979275"/>
          <a:ext cx="590550" cy="2419350"/>
          <a:chOff x="5055488" y="2575088"/>
          <a:chExt cx="581025" cy="2409825"/>
        </a:xfrm>
      </xdr:grpSpPr>
      <xdr:cxnSp macro="">
        <xdr:nvCxnSpPr>
          <xdr:cNvPr id="35" name="Shape 16">
            <a:extLst>
              <a:ext uri="{FF2B5EF4-FFF2-40B4-BE49-F238E27FC236}">
                <a16:creationId xmlns:a16="http://schemas.microsoft.com/office/drawing/2014/main" id="{AFCDFA3F-0025-4CC6-BF6F-1D42B65DFDAE}"/>
              </a:ext>
            </a:extLst>
          </xdr:cNvPr>
          <xdr:cNvCxnSpPr/>
        </xdr:nvCxnSpPr>
        <xdr:spPr>
          <a:xfrm>
            <a:off x="5055488" y="2575088"/>
            <a:ext cx="58102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62</xdr:row>
      <xdr:rowOff>142875</xdr:rowOff>
    </xdr:from>
    <xdr:ext cx="590550" cy="3219450"/>
    <xdr:grpSp>
      <xdr:nvGrpSpPr>
        <xdr:cNvPr id="36" name="Shape 2">
          <a:extLst>
            <a:ext uri="{FF2B5EF4-FFF2-40B4-BE49-F238E27FC236}">
              <a16:creationId xmlns:a16="http://schemas.microsoft.com/office/drawing/2014/main" id="{1F9D1F74-BCCA-4B49-8D43-B2A2A559E807}"/>
            </a:ext>
          </a:extLst>
        </xdr:cNvPr>
        <xdr:cNvGrpSpPr/>
      </xdr:nvGrpSpPr>
      <xdr:grpSpPr>
        <a:xfrm>
          <a:off x="2794000" y="12017375"/>
          <a:ext cx="590550" cy="3219450"/>
          <a:chOff x="5060250" y="2175038"/>
          <a:chExt cx="571500" cy="3209925"/>
        </a:xfrm>
      </xdr:grpSpPr>
      <xdr:cxnSp macro="">
        <xdr:nvCxnSpPr>
          <xdr:cNvPr id="37" name="Shape 11">
            <a:extLst>
              <a:ext uri="{FF2B5EF4-FFF2-40B4-BE49-F238E27FC236}">
                <a16:creationId xmlns:a16="http://schemas.microsoft.com/office/drawing/2014/main" id="{3B3F6F97-74A3-4EEC-9330-CCA4D0E74547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81</xdr:row>
      <xdr:rowOff>123825</xdr:rowOff>
    </xdr:from>
    <xdr:ext cx="533400" cy="3105150"/>
    <xdr:grpSp>
      <xdr:nvGrpSpPr>
        <xdr:cNvPr id="38" name="Shape 2">
          <a:extLst>
            <a:ext uri="{FF2B5EF4-FFF2-40B4-BE49-F238E27FC236}">
              <a16:creationId xmlns:a16="http://schemas.microsoft.com/office/drawing/2014/main" id="{2AB7554C-E8AE-4F5E-BDBA-031D7205CDB7}"/>
            </a:ext>
          </a:extLst>
        </xdr:cNvPr>
        <xdr:cNvGrpSpPr/>
      </xdr:nvGrpSpPr>
      <xdr:grpSpPr>
        <a:xfrm>
          <a:off x="2794000" y="15617825"/>
          <a:ext cx="533400" cy="3105150"/>
          <a:chOff x="5088825" y="2236950"/>
          <a:chExt cx="514350" cy="3086100"/>
        </a:xfrm>
      </xdr:grpSpPr>
      <xdr:cxnSp macro="">
        <xdr:nvCxnSpPr>
          <xdr:cNvPr id="39" name="Shape 17">
            <a:extLst>
              <a:ext uri="{FF2B5EF4-FFF2-40B4-BE49-F238E27FC236}">
                <a16:creationId xmlns:a16="http://schemas.microsoft.com/office/drawing/2014/main" id="{1F1AB42A-B695-413F-B811-EEC2719AEBD5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85</xdr:row>
      <xdr:rowOff>85725</xdr:rowOff>
    </xdr:from>
    <xdr:ext cx="552450" cy="2333625"/>
    <xdr:grpSp>
      <xdr:nvGrpSpPr>
        <xdr:cNvPr id="40" name="Shape 2">
          <a:extLst>
            <a:ext uri="{FF2B5EF4-FFF2-40B4-BE49-F238E27FC236}">
              <a16:creationId xmlns:a16="http://schemas.microsoft.com/office/drawing/2014/main" id="{AC3272F0-AF24-4F6C-966A-E8F9B8A1F60E}"/>
            </a:ext>
          </a:extLst>
        </xdr:cNvPr>
        <xdr:cNvGrpSpPr/>
      </xdr:nvGrpSpPr>
      <xdr:grpSpPr>
        <a:xfrm>
          <a:off x="2803525" y="16341725"/>
          <a:ext cx="552450" cy="2333625"/>
          <a:chOff x="5074538" y="2617950"/>
          <a:chExt cx="542925" cy="2324100"/>
        </a:xfrm>
      </xdr:grpSpPr>
      <xdr:cxnSp macro="">
        <xdr:nvCxnSpPr>
          <xdr:cNvPr id="41" name="Shape 12">
            <a:extLst>
              <a:ext uri="{FF2B5EF4-FFF2-40B4-BE49-F238E27FC236}">
                <a16:creationId xmlns:a16="http://schemas.microsoft.com/office/drawing/2014/main" id="{47E93531-17DF-4495-8DF9-034DA01BB041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89</xdr:row>
      <xdr:rowOff>104775</xdr:rowOff>
    </xdr:from>
    <xdr:ext cx="561975" cy="1552575"/>
    <xdr:grpSp>
      <xdr:nvGrpSpPr>
        <xdr:cNvPr id="42" name="Shape 2">
          <a:extLst>
            <a:ext uri="{FF2B5EF4-FFF2-40B4-BE49-F238E27FC236}">
              <a16:creationId xmlns:a16="http://schemas.microsoft.com/office/drawing/2014/main" id="{84C5EF2F-BB33-4BD4-A098-00A6F362135E}"/>
            </a:ext>
          </a:extLst>
        </xdr:cNvPr>
        <xdr:cNvGrpSpPr/>
      </xdr:nvGrpSpPr>
      <xdr:grpSpPr>
        <a:xfrm>
          <a:off x="2794000" y="17122775"/>
          <a:ext cx="561975" cy="1552575"/>
          <a:chOff x="5069775" y="3013238"/>
          <a:chExt cx="552450" cy="1533525"/>
        </a:xfrm>
      </xdr:grpSpPr>
      <xdr:cxnSp macro="">
        <xdr:nvCxnSpPr>
          <xdr:cNvPr id="43" name="Shape 13">
            <a:extLst>
              <a:ext uri="{FF2B5EF4-FFF2-40B4-BE49-F238E27FC236}">
                <a16:creationId xmlns:a16="http://schemas.microsoft.com/office/drawing/2014/main" id="{775F10F7-643E-4F69-B80F-E296CA2EF6D9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93</xdr:row>
      <xdr:rowOff>95250</xdr:rowOff>
    </xdr:from>
    <xdr:ext cx="590550" cy="781050"/>
    <xdr:grpSp>
      <xdr:nvGrpSpPr>
        <xdr:cNvPr id="44" name="Shape 2">
          <a:extLst>
            <a:ext uri="{FF2B5EF4-FFF2-40B4-BE49-F238E27FC236}">
              <a16:creationId xmlns:a16="http://schemas.microsoft.com/office/drawing/2014/main" id="{2E45F7F5-1952-4A18-8D89-1CC623F3FB19}"/>
            </a:ext>
          </a:extLst>
        </xdr:cNvPr>
        <xdr:cNvGrpSpPr/>
      </xdr:nvGrpSpPr>
      <xdr:grpSpPr>
        <a:xfrm>
          <a:off x="2794000" y="17875250"/>
          <a:ext cx="590550" cy="781050"/>
          <a:chOff x="5060250" y="3394238"/>
          <a:chExt cx="571500" cy="771525"/>
        </a:xfrm>
      </xdr:grpSpPr>
      <xdr:cxnSp macro="">
        <xdr:nvCxnSpPr>
          <xdr:cNvPr id="45" name="Shape 18">
            <a:extLst>
              <a:ext uri="{FF2B5EF4-FFF2-40B4-BE49-F238E27FC236}">
                <a16:creationId xmlns:a16="http://schemas.microsoft.com/office/drawing/2014/main" id="{FE3A27A7-C3A2-43D5-ACA5-CB0D68E9BF76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97</xdr:row>
      <xdr:rowOff>57150</xdr:rowOff>
    </xdr:from>
    <xdr:ext cx="571500" cy="38100"/>
    <xdr:grpSp>
      <xdr:nvGrpSpPr>
        <xdr:cNvPr id="46" name="Shape 2">
          <a:extLst>
            <a:ext uri="{FF2B5EF4-FFF2-40B4-BE49-F238E27FC236}">
              <a16:creationId xmlns:a16="http://schemas.microsoft.com/office/drawing/2014/main" id="{48822D4B-BB2E-4146-A29C-8D2E80588831}"/>
            </a:ext>
          </a:extLst>
        </xdr:cNvPr>
        <xdr:cNvGrpSpPr/>
      </xdr:nvGrpSpPr>
      <xdr:grpSpPr>
        <a:xfrm>
          <a:off x="2794000" y="18599150"/>
          <a:ext cx="571500" cy="38100"/>
          <a:chOff x="5060250" y="3770475"/>
          <a:chExt cx="571500" cy="19050"/>
        </a:xfrm>
      </xdr:grpSpPr>
      <xdr:cxnSp macro="">
        <xdr:nvCxnSpPr>
          <xdr:cNvPr id="47" name="Shape 7">
            <a:extLst>
              <a:ext uri="{FF2B5EF4-FFF2-40B4-BE49-F238E27FC236}">
                <a16:creationId xmlns:a16="http://schemas.microsoft.com/office/drawing/2014/main" id="{EE5B357C-49ED-4912-BC28-3B56F76ECA81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97</xdr:row>
      <xdr:rowOff>104775</xdr:rowOff>
    </xdr:from>
    <xdr:ext cx="581025" cy="819150"/>
    <xdr:grpSp>
      <xdr:nvGrpSpPr>
        <xdr:cNvPr id="48" name="Shape 2">
          <a:extLst>
            <a:ext uri="{FF2B5EF4-FFF2-40B4-BE49-F238E27FC236}">
              <a16:creationId xmlns:a16="http://schemas.microsoft.com/office/drawing/2014/main" id="{D8A3CC4A-96A5-41B2-AE9F-D31FC325AD19}"/>
            </a:ext>
          </a:extLst>
        </xdr:cNvPr>
        <xdr:cNvGrpSpPr/>
      </xdr:nvGrpSpPr>
      <xdr:grpSpPr>
        <a:xfrm>
          <a:off x="2794000" y="18646775"/>
          <a:ext cx="581025" cy="819150"/>
          <a:chOff x="5065013" y="3375188"/>
          <a:chExt cx="561975" cy="809625"/>
        </a:xfrm>
      </xdr:grpSpPr>
      <xdr:cxnSp macro="">
        <xdr:nvCxnSpPr>
          <xdr:cNvPr id="49" name="Shape 8">
            <a:extLst>
              <a:ext uri="{FF2B5EF4-FFF2-40B4-BE49-F238E27FC236}">
                <a16:creationId xmlns:a16="http://schemas.microsoft.com/office/drawing/2014/main" id="{E5BE2382-91A7-423B-A4AC-41F39E71A448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97</xdr:row>
      <xdr:rowOff>104775</xdr:rowOff>
    </xdr:from>
    <xdr:ext cx="561975" cy="1609725"/>
    <xdr:grpSp>
      <xdr:nvGrpSpPr>
        <xdr:cNvPr id="50" name="Shape 2">
          <a:extLst>
            <a:ext uri="{FF2B5EF4-FFF2-40B4-BE49-F238E27FC236}">
              <a16:creationId xmlns:a16="http://schemas.microsoft.com/office/drawing/2014/main" id="{75886C90-D5A4-45C3-9E68-0880DE6C42F5}"/>
            </a:ext>
          </a:extLst>
        </xdr:cNvPr>
        <xdr:cNvGrpSpPr/>
      </xdr:nvGrpSpPr>
      <xdr:grpSpPr>
        <a:xfrm>
          <a:off x="2794000" y="18646775"/>
          <a:ext cx="561975" cy="1609725"/>
          <a:chOff x="5069775" y="2979900"/>
          <a:chExt cx="552450" cy="1600200"/>
        </a:xfrm>
      </xdr:grpSpPr>
      <xdr:cxnSp macro="">
        <xdr:nvCxnSpPr>
          <xdr:cNvPr id="51" name="Shape 15">
            <a:extLst>
              <a:ext uri="{FF2B5EF4-FFF2-40B4-BE49-F238E27FC236}">
                <a16:creationId xmlns:a16="http://schemas.microsoft.com/office/drawing/2014/main" id="{5D5D1EA4-0F8C-4DCB-B6EF-CEF769BCFE7E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581025</xdr:colOff>
      <xdr:row>97</xdr:row>
      <xdr:rowOff>104775</xdr:rowOff>
    </xdr:from>
    <xdr:ext cx="590550" cy="2419350"/>
    <xdr:grpSp>
      <xdr:nvGrpSpPr>
        <xdr:cNvPr id="52" name="Shape 2">
          <a:extLst>
            <a:ext uri="{FF2B5EF4-FFF2-40B4-BE49-F238E27FC236}">
              <a16:creationId xmlns:a16="http://schemas.microsoft.com/office/drawing/2014/main" id="{2A1269E6-693A-4E31-827D-F76E8B2F5587}"/>
            </a:ext>
          </a:extLst>
        </xdr:cNvPr>
        <xdr:cNvGrpSpPr/>
      </xdr:nvGrpSpPr>
      <xdr:grpSpPr>
        <a:xfrm>
          <a:off x="2676525" y="18646775"/>
          <a:ext cx="590550" cy="2419350"/>
          <a:chOff x="5055488" y="2575088"/>
          <a:chExt cx="581025" cy="2409825"/>
        </a:xfrm>
      </xdr:grpSpPr>
      <xdr:cxnSp macro="">
        <xdr:nvCxnSpPr>
          <xdr:cNvPr id="53" name="Shape 16">
            <a:extLst>
              <a:ext uri="{FF2B5EF4-FFF2-40B4-BE49-F238E27FC236}">
                <a16:creationId xmlns:a16="http://schemas.microsoft.com/office/drawing/2014/main" id="{DA674478-B852-4109-B761-720B910411D8}"/>
              </a:ext>
            </a:extLst>
          </xdr:cNvPr>
          <xdr:cNvCxnSpPr/>
        </xdr:nvCxnSpPr>
        <xdr:spPr>
          <a:xfrm>
            <a:off x="5055488" y="2575088"/>
            <a:ext cx="58102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97</xdr:row>
      <xdr:rowOff>142875</xdr:rowOff>
    </xdr:from>
    <xdr:ext cx="590550" cy="3219450"/>
    <xdr:grpSp>
      <xdr:nvGrpSpPr>
        <xdr:cNvPr id="54" name="Shape 2">
          <a:extLst>
            <a:ext uri="{FF2B5EF4-FFF2-40B4-BE49-F238E27FC236}">
              <a16:creationId xmlns:a16="http://schemas.microsoft.com/office/drawing/2014/main" id="{FD75E830-6A8B-4F3D-A9D0-305D91DF57D9}"/>
            </a:ext>
          </a:extLst>
        </xdr:cNvPr>
        <xdr:cNvGrpSpPr/>
      </xdr:nvGrpSpPr>
      <xdr:grpSpPr>
        <a:xfrm>
          <a:off x="2794000" y="18684875"/>
          <a:ext cx="590550" cy="3219450"/>
          <a:chOff x="5060250" y="2175038"/>
          <a:chExt cx="571500" cy="3209925"/>
        </a:xfrm>
      </xdr:grpSpPr>
      <xdr:cxnSp macro="">
        <xdr:nvCxnSpPr>
          <xdr:cNvPr id="55" name="Shape 11">
            <a:extLst>
              <a:ext uri="{FF2B5EF4-FFF2-40B4-BE49-F238E27FC236}">
                <a16:creationId xmlns:a16="http://schemas.microsoft.com/office/drawing/2014/main" id="{CF02C034-6FC2-43B8-96FB-456DD9EEDD85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116</xdr:row>
      <xdr:rowOff>142875</xdr:rowOff>
    </xdr:from>
    <xdr:ext cx="533400" cy="3105150"/>
    <xdr:grpSp>
      <xdr:nvGrpSpPr>
        <xdr:cNvPr id="56" name="Shape 2">
          <a:extLst>
            <a:ext uri="{FF2B5EF4-FFF2-40B4-BE49-F238E27FC236}">
              <a16:creationId xmlns:a16="http://schemas.microsoft.com/office/drawing/2014/main" id="{D84E7B10-48AF-4E58-BED6-4275D8968E32}"/>
            </a:ext>
          </a:extLst>
        </xdr:cNvPr>
        <xdr:cNvGrpSpPr/>
      </xdr:nvGrpSpPr>
      <xdr:grpSpPr>
        <a:xfrm>
          <a:off x="2794000" y="22304375"/>
          <a:ext cx="533400" cy="3105150"/>
          <a:chOff x="5088825" y="2236950"/>
          <a:chExt cx="514350" cy="3086100"/>
        </a:xfrm>
      </xdr:grpSpPr>
      <xdr:cxnSp macro="">
        <xdr:nvCxnSpPr>
          <xdr:cNvPr id="57" name="Shape 3">
            <a:extLst>
              <a:ext uri="{FF2B5EF4-FFF2-40B4-BE49-F238E27FC236}">
                <a16:creationId xmlns:a16="http://schemas.microsoft.com/office/drawing/2014/main" id="{2C7334E0-84A4-4C9F-8B98-2D966A26EC4D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120</xdr:row>
      <xdr:rowOff>95250</xdr:rowOff>
    </xdr:from>
    <xdr:ext cx="552450" cy="2333625"/>
    <xdr:grpSp>
      <xdr:nvGrpSpPr>
        <xdr:cNvPr id="58" name="Shape 2">
          <a:extLst>
            <a:ext uri="{FF2B5EF4-FFF2-40B4-BE49-F238E27FC236}">
              <a16:creationId xmlns:a16="http://schemas.microsoft.com/office/drawing/2014/main" id="{A00CBA8C-7EC2-4ED1-9BCD-81CB292720EE}"/>
            </a:ext>
          </a:extLst>
        </xdr:cNvPr>
        <xdr:cNvGrpSpPr/>
      </xdr:nvGrpSpPr>
      <xdr:grpSpPr>
        <a:xfrm>
          <a:off x="2813050" y="23018750"/>
          <a:ext cx="552450" cy="2333625"/>
          <a:chOff x="5074538" y="2617950"/>
          <a:chExt cx="542925" cy="2324100"/>
        </a:xfrm>
      </xdr:grpSpPr>
      <xdr:cxnSp macro="">
        <xdr:nvCxnSpPr>
          <xdr:cNvPr id="59" name="Shape 12">
            <a:extLst>
              <a:ext uri="{FF2B5EF4-FFF2-40B4-BE49-F238E27FC236}">
                <a16:creationId xmlns:a16="http://schemas.microsoft.com/office/drawing/2014/main" id="{000326C7-256C-4E71-9BE3-925B0044D5F4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124</xdr:row>
      <xdr:rowOff>114300</xdr:rowOff>
    </xdr:from>
    <xdr:ext cx="561975" cy="1552575"/>
    <xdr:grpSp>
      <xdr:nvGrpSpPr>
        <xdr:cNvPr id="60" name="Shape 2">
          <a:extLst>
            <a:ext uri="{FF2B5EF4-FFF2-40B4-BE49-F238E27FC236}">
              <a16:creationId xmlns:a16="http://schemas.microsoft.com/office/drawing/2014/main" id="{C2CDA67C-5D31-4ED6-A4A2-ABD6E55CFF42}"/>
            </a:ext>
          </a:extLst>
        </xdr:cNvPr>
        <xdr:cNvGrpSpPr/>
      </xdr:nvGrpSpPr>
      <xdr:grpSpPr>
        <a:xfrm>
          <a:off x="2803525" y="23799800"/>
          <a:ext cx="561975" cy="1552575"/>
          <a:chOff x="5069775" y="3013238"/>
          <a:chExt cx="552450" cy="1533525"/>
        </a:xfrm>
      </xdr:grpSpPr>
      <xdr:cxnSp macro="">
        <xdr:nvCxnSpPr>
          <xdr:cNvPr id="61" name="Shape 19">
            <a:extLst>
              <a:ext uri="{FF2B5EF4-FFF2-40B4-BE49-F238E27FC236}">
                <a16:creationId xmlns:a16="http://schemas.microsoft.com/office/drawing/2014/main" id="{9E6B771A-B3AD-49C7-B906-70429A144A18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128</xdr:row>
      <xdr:rowOff>104775</xdr:rowOff>
    </xdr:from>
    <xdr:ext cx="600075" cy="781050"/>
    <xdr:grpSp>
      <xdr:nvGrpSpPr>
        <xdr:cNvPr id="62" name="Shape 2">
          <a:extLst>
            <a:ext uri="{FF2B5EF4-FFF2-40B4-BE49-F238E27FC236}">
              <a16:creationId xmlns:a16="http://schemas.microsoft.com/office/drawing/2014/main" id="{AE057853-0119-4EFC-9F2F-A3744726D20B}"/>
            </a:ext>
          </a:extLst>
        </xdr:cNvPr>
        <xdr:cNvGrpSpPr/>
      </xdr:nvGrpSpPr>
      <xdr:grpSpPr>
        <a:xfrm>
          <a:off x="2803525" y="24552275"/>
          <a:ext cx="600075" cy="781050"/>
          <a:chOff x="5050725" y="3394238"/>
          <a:chExt cx="590550" cy="771525"/>
        </a:xfrm>
      </xdr:grpSpPr>
      <xdr:cxnSp macro="">
        <xdr:nvCxnSpPr>
          <xdr:cNvPr id="63" name="Shape 20">
            <a:extLst>
              <a:ext uri="{FF2B5EF4-FFF2-40B4-BE49-F238E27FC236}">
                <a16:creationId xmlns:a16="http://schemas.microsoft.com/office/drawing/2014/main" id="{9588EF5A-AD19-4776-AC38-463C6662EAF1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132</xdr:row>
      <xdr:rowOff>66675</xdr:rowOff>
    </xdr:from>
    <xdr:ext cx="571500" cy="38100"/>
    <xdr:grpSp>
      <xdr:nvGrpSpPr>
        <xdr:cNvPr id="64" name="Shape 2">
          <a:extLst>
            <a:ext uri="{FF2B5EF4-FFF2-40B4-BE49-F238E27FC236}">
              <a16:creationId xmlns:a16="http://schemas.microsoft.com/office/drawing/2014/main" id="{599F8478-3E2D-488C-9B07-80271FC70F93}"/>
            </a:ext>
          </a:extLst>
        </xdr:cNvPr>
        <xdr:cNvGrpSpPr/>
      </xdr:nvGrpSpPr>
      <xdr:grpSpPr>
        <a:xfrm>
          <a:off x="2803525" y="25276175"/>
          <a:ext cx="571500" cy="38100"/>
          <a:chOff x="5060250" y="3770475"/>
          <a:chExt cx="571500" cy="19050"/>
        </a:xfrm>
      </xdr:grpSpPr>
      <xdr:cxnSp macro="">
        <xdr:nvCxnSpPr>
          <xdr:cNvPr id="65" name="Shape 7">
            <a:extLst>
              <a:ext uri="{FF2B5EF4-FFF2-40B4-BE49-F238E27FC236}">
                <a16:creationId xmlns:a16="http://schemas.microsoft.com/office/drawing/2014/main" id="{392E7A1C-8C25-431D-8F19-4A3EBA2F620F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132</xdr:row>
      <xdr:rowOff>114300</xdr:rowOff>
    </xdr:from>
    <xdr:ext cx="581025" cy="819150"/>
    <xdr:grpSp>
      <xdr:nvGrpSpPr>
        <xdr:cNvPr id="66" name="Shape 2">
          <a:extLst>
            <a:ext uri="{FF2B5EF4-FFF2-40B4-BE49-F238E27FC236}">
              <a16:creationId xmlns:a16="http://schemas.microsoft.com/office/drawing/2014/main" id="{C69E1B7E-9832-4D29-AA7D-E3DDF8C18943}"/>
            </a:ext>
          </a:extLst>
        </xdr:cNvPr>
        <xdr:cNvGrpSpPr/>
      </xdr:nvGrpSpPr>
      <xdr:grpSpPr>
        <a:xfrm>
          <a:off x="2794000" y="25323800"/>
          <a:ext cx="581025" cy="819150"/>
          <a:chOff x="5065013" y="3375188"/>
          <a:chExt cx="561975" cy="809625"/>
        </a:xfrm>
      </xdr:grpSpPr>
      <xdr:cxnSp macro="">
        <xdr:nvCxnSpPr>
          <xdr:cNvPr id="67" name="Shape 8">
            <a:extLst>
              <a:ext uri="{FF2B5EF4-FFF2-40B4-BE49-F238E27FC236}">
                <a16:creationId xmlns:a16="http://schemas.microsoft.com/office/drawing/2014/main" id="{CC977881-6993-4548-8AD6-FD8DB539C874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132</xdr:row>
      <xdr:rowOff>114300</xdr:rowOff>
    </xdr:from>
    <xdr:ext cx="561975" cy="1609725"/>
    <xdr:grpSp>
      <xdr:nvGrpSpPr>
        <xdr:cNvPr id="68" name="Shape 2">
          <a:extLst>
            <a:ext uri="{FF2B5EF4-FFF2-40B4-BE49-F238E27FC236}">
              <a16:creationId xmlns:a16="http://schemas.microsoft.com/office/drawing/2014/main" id="{2D55822E-A90B-4C3F-B96B-075599B53CFB}"/>
            </a:ext>
          </a:extLst>
        </xdr:cNvPr>
        <xdr:cNvGrpSpPr/>
      </xdr:nvGrpSpPr>
      <xdr:grpSpPr>
        <a:xfrm>
          <a:off x="2803525" y="25323800"/>
          <a:ext cx="561975" cy="1609725"/>
          <a:chOff x="5069775" y="2979900"/>
          <a:chExt cx="552450" cy="1600200"/>
        </a:xfrm>
      </xdr:grpSpPr>
      <xdr:cxnSp macro="">
        <xdr:nvCxnSpPr>
          <xdr:cNvPr id="69" name="Shape 15">
            <a:extLst>
              <a:ext uri="{FF2B5EF4-FFF2-40B4-BE49-F238E27FC236}">
                <a16:creationId xmlns:a16="http://schemas.microsoft.com/office/drawing/2014/main" id="{51C559E0-6352-4068-936B-8A8FB99DDE46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132</xdr:row>
      <xdr:rowOff>114300</xdr:rowOff>
    </xdr:from>
    <xdr:ext cx="581025" cy="2419350"/>
    <xdr:grpSp>
      <xdr:nvGrpSpPr>
        <xdr:cNvPr id="70" name="Shape 2">
          <a:extLst>
            <a:ext uri="{FF2B5EF4-FFF2-40B4-BE49-F238E27FC236}">
              <a16:creationId xmlns:a16="http://schemas.microsoft.com/office/drawing/2014/main" id="{5317534C-4332-48E0-90D8-69CE188FD06D}"/>
            </a:ext>
          </a:extLst>
        </xdr:cNvPr>
        <xdr:cNvGrpSpPr/>
      </xdr:nvGrpSpPr>
      <xdr:grpSpPr>
        <a:xfrm>
          <a:off x="2794000" y="25323800"/>
          <a:ext cx="581025" cy="2419350"/>
          <a:chOff x="5065013" y="2575088"/>
          <a:chExt cx="561975" cy="2409825"/>
        </a:xfrm>
      </xdr:grpSpPr>
      <xdr:cxnSp macro="">
        <xdr:nvCxnSpPr>
          <xdr:cNvPr id="71" name="Shape 21">
            <a:extLst>
              <a:ext uri="{FF2B5EF4-FFF2-40B4-BE49-F238E27FC236}">
                <a16:creationId xmlns:a16="http://schemas.microsoft.com/office/drawing/2014/main" id="{C55002E3-0F7C-45D4-8AA1-E2B58D8BA329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132</xdr:row>
      <xdr:rowOff>152400</xdr:rowOff>
    </xdr:from>
    <xdr:ext cx="590550" cy="3219450"/>
    <xdr:grpSp>
      <xdr:nvGrpSpPr>
        <xdr:cNvPr id="72" name="Shape 2">
          <a:extLst>
            <a:ext uri="{FF2B5EF4-FFF2-40B4-BE49-F238E27FC236}">
              <a16:creationId xmlns:a16="http://schemas.microsoft.com/office/drawing/2014/main" id="{0CD6ECCC-7FDC-475E-A178-57A9108531F2}"/>
            </a:ext>
          </a:extLst>
        </xdr:cNvPr>
        <xdr:cNvGrpSpPr/>
      </xdr:nvGrpSpPr>
      <xdr:grpSpPr>
        <a:xfrm>
          <a:off x="2794000" y="25361900"/>
          <a:ext cx="590550" cy="3219450"/>
          <a:chOff x="5060250" y="2175038"/>
          <a:chExt cx="571500" cy="3209925"/>
        </a:xfrm>
      </xdr:grpSpPr>
      <xdr:cxnSp macro="">
        <xdr:nvCxnSpPr>
          <xdr:cNvPr id="73" name="Shape 11">
            <a:extLst>
              <a:ext uri="{FF2B5EF4-FFF2-40B4-BE49-F238E27FC236}">
                <a16:creationId xmlns:a16="http://schemas.microsoft.com/office/drawing/2014/main" id="{029286C1-48E7-456D-B0AA-FD63FEEF41F4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151</xdr:row>
      <xdr:rowOff>123825</xdr:rowOff>
    </xdr:from>
    <xdr:ext cx="533400" cy="3105150"/>
    <xdr:grpSp>
      <xdr:nvGrpSpPr>
        <xdr:cNvPr id="74" name="Shape 2">
          <a:extLst>
            <a:ext uri="{FF2B5EF4-FFF2-40B4-BE49-F238E27FC236}">
              <a16:creationId xmlns:a16="http://schemas.microsoft.com/office/drawing/2014/main" id="{983FD8CE-DACF-49FE-BDF7-FFD05E05C80C}"/>
            </a:ext>
          </a:extLst>
        </xdr:cNvPr>
        <xdr:cNvGrpSpPr/>
      </xdr:nvGrpSpPr>
      <xdr:grpSpPr>
        <a:xfrm>
          <a:off x="2803525" y="28952825"/>
          <a:ext cx="533400" cy="3105150"/>
          <a:chOff x="5088825" y="2236950"/>
          <a:chExt cx="514350" cy="3086100"/>
        </a:xfrm>
      </xdr:grpSpPr>
      <xdr:cxnSp macro="">
        <xdr:nvCxnSpPr>
          <xdr:cNvPr id="75" name="Shape 3">
            <a:extLst>
              <a:ext uri="{FF2B5EF4-FFF2-40B4-BE49-F238E27FC236}">
                <a16:creationId xmlns:a16="http://schemas.microsoft.com/office/drawing/2014/main" id="{98BE2383-692E-4EBB-93B9-18BD8DBBED18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38100</xdr:colOff>
      <xdr:row>155</xdr:row>
      <xdr:rowOff>85725</xdr:rowOff>
    </xdr:from>
    <xdr:ext cx="552450" cy="2333625"/>
    <xdr:grpSp>
      <xdr:nvGrpSpPr>
        <xdr:cNvPr id="76" name="Shape 2">
          <a:extLst>
            <a:ext uri="{FF2B5EF4-FFF2-40B4-BE49-F238E27FC236}">
              <a16:creationId xmlns:a16="http://schemas.microsoft.com/office/drawing/2014/main" id="{5722C47F-ECFD-4E55-95BD-54D49C147A74}"/>
            </a:ext>
          </a:extLst>
        </xdr:cNvPr>
        <xdr:cNvGrpSpPr/>
      </xdr:nvGrpSpPr>
      <xdr:grpSpPr>
        <a:xfrm>
          <a:off x="2832100" y="29676725"/>
          <a:ext cx="552450" cy="2333625"/>
          <a:chOff x="5074538" y="2617950"/>
          <a:chExt cx="542925" cy="2324100"/>
        </a:xfrm>
      </xdr:grpSpPr>
      <xdr:cxnSp macro="">
        <xdr:nvCxnSpPr>
          <xdr:cNvPr id="77" name="Shape 12">
            <a:extLst>
              <a:ext uri="{FF2B5EF4-FFF2-40B4-BE49-F238E27FC236}">
                <a16:creationId xmlns:a16="http://schemas.microsoft.com/office/drawing/2014/main" id="{B01DD400-5ED5-464B-9E1B-68AB06280254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159</xdr:row>
      <xdr:rowOff>104775</xdr:rowOff>
    </xdr:from>
    <xdr:ext cx="561975" cy="1552575"/>
    <xdr:grpSp>
      <xdr:nvGrpSpPr>
        <xdr:cNvPr id="78" name="Shape 2">
          <a:extLst>
            <a:ext uri="{FF2B5EF4-FFF2-40B4-BE49-F238E27FC236}">
              <a16:creationId xmlns:a16="http://schemas.microsoft.com/office/drawing/2014/main" id="{047F2C2C-A85C-4A49-862C-05041EDEAED7}"/>
            </a:ext>
          </a:extLst>
        </xdr:cNvPr>
        <xdr:cNvGrpSpPr/>
      </xdr:nvGrpSpPr>
      <xdr:grpSpPr>
        <a:xfrm>
          <a:off x="2813050" y="30457775"/>
          <a:ext cx="561975" cy="1552575"/>
          <a:chOff x="5069775" y="3013238"/>
          <a:chExt cx="552450" cy="1533525"/>
        </a:xfrm>
      </xdr:grpSpPr>
      <xdr:cxnSp macro="">
        <xdr:nvCxnSpPr>
          <xdr:cNvPr id="79" name="Shape 13">
            <a:extLst>
              <a:ext uri="{FF2B5EF4-FFF2-40B4-BE49-F238E27FC236}">
                <a16:creationId xmlns:a16="http://schemas.microsoft.com/office/drawing/2014/main" id="{61827686-C99F-497F-BB5B-3C85B15BE626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163</xdr:row>
      <xdr:rowOff>95250</xdr:rowOff>
    </xdr:from>
    <xdr:ext cx="600075" cy="781050"/>
    <xdr:grpSp>
      <xdr:nvGrpSpPr>
        <xdr:cNvPr id="80" name="Shape 2">
          <a:extLst>
            <a:ext uri="{FF2B5EF4-FFF2-40B4-BE49-F238E27FC236}">
              <a16:creationId xmlns:a16="http://schemas.microsoft.com/office/drawing/2014/main" id="{BEC12821-C9A4-4646-92C4-E70698391D24}"/>
            </a:ext>
          </a:extLst>
        </xdr:cNvPr>
        <xdr:cNvGrpSpPr/>
      </xdr:nvGrpSpPr>
      <xdr:grpSpPr>
        <a:xfrm>
          <a:off x="2813050" y="31210250"/>
          <a:ext cx="600075" cy="781050"/>
          <a:chOff x="5050725" y="3394238"/>
          <a:chExt cx="590550" cy="771525"/>
        </a:xfrm>
      </xdr:grpSpPr>
      <xdr:cxnSp macro="">
        <xdr:nvCxnSpPr>
          <xdr:cNvPr id="81" name="Shape 20">
            <a:extLst>
              <a:ext uri="{FF2B5EF4-FFF2-40B4-BE49-F238E27FC236}">
                <a16:creationId xmlns:a16="http://schemas.microsoft.com/office/drawing/2014/main" id="{3CCE4553-F6FA-43C8-9CD7-9795F94D5CE8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167</xdr:row>
      <xdr:rowOff>57150</xdr:rowOff>
    </xdr:from>
    <xdr:ext cx="590550" cy="38100"/>
    <xdr:grpSp>
      <xdr:nvGrpSpPr>
        <xdr:cNvPr id="82" name="Shape 2">
          <a:extLst>
            <a:ext uri="{FF2B5EF4-FFF2-40B4-BE49-F238E27FC236}">
              <a16:creationId xmlns:a16="http://schemas.microsoft.com/office/drawing/2014/main" id="{52B4F48A-715D-4463-A0D8-4F51A3B7401B}"/>
            </a:ext>
          </a:extLst>
        </xdr:cNvPr>
        <xdr:cNvGrpSpPr/>
      </xdr:nvGrpSpPr>
      <xdr:grpSpPr>
        <a:xfrm>
          <a:off x="2813050" y="31934150"/>
          <a:ext cx="590550" cy="38100"/>
          <a:chOff x="5050725" y="3770475"/>
          <a:chExt cx="590550" cy="19050"/>
        </a:xfrm>
      </xdr:grpSpPr>
      <xdr:cxnSp macro="">
        <xdr:nvCxnSpPr>
          <xdr:cNvPr id="83" name="Shape 22">
            <a:extLst>
              <a:ext uri="{FF2B5EF4-FFF2-40B4-BE49-F238E27FC236}">
                <a16:creationId xmlns:a16="http://schemas.microsoft.com/office/drawing/2014/main" id="{28228B75-CDAC-47F7-9C18-CA2D01799B8F}"/>
              </a:ext>
            </a:extLst>
          </xdr:cNvPr>
          <xdr:cNvCxnSpPr/>
        </xdr:nvCxnSpPr>
        <xdr:spPr>
          <a:xfrm rot="10800000" flipH="1">
            <a:off x="5050725" y="3770475"/>
            <a:ext cx="59055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167</xdr:row>
      <xdr:rowOff>104775</xdr:rowOff>
    </xdr:from>
    <xdr:ext cx="581025" cy="819150"/>
    <xdr:grpSp>
      <xdr:nvGrpSpPr>
        <xdr:cNvPr id="84" name="Shape 2">
          <a:extLst>
            <a:ext uri="{FF2B5EF4-FFF2-40B4-BE49-F238E27FC236}">
              <a16:creationId xmlns:a16="http://schemas.microsoft.com/office/drawing/2014/main" id="{45BA83B1-1247-4E47-AE88-E564E126253F}"/>
            </a:ext>
          </a:extLst>
        </xdr:cNvPr>
        <xdr:cNvGrpSpPr/>
      </xdr:nvGrpSpPr>
      <xdr:grpSpPr>
        <a:xfrm>
          <a:off x="2803525" y="31981775"/>
          <a:ext cx="581025" cy="819150"/>
          <a:chOff x="5065013" y="3375188"/>
          <a:chExt cx="561975" cy="809625"/>
        </a:xfrm>
      </xdr:grpSpPr>
      <xdr:cxnSp macro="">
        <xdr:nvCxnSpPr>
          <xdr:cNvPr id="85" name="Shape 8">
            <a:extLst>
              <a:ext uri="{FF2B5EF4-FFF2-40B4-BE49-F238E27FC236}">
                <a16:creationId xmlns:a16="http://schemas.microsoft.com/office/drawing/2014/main" id="{4136FF5E-F5B8-4FAD-BE1B-24BC2873C02B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167</xdr:row>
      <xdr:rowOff>104775</xdr:rowOff>
    </xdr:from>
    <xdr:ext cx="561975" cy="1609725"/>
    <xdr:grpSp>
      <xdr:nvGrpSpPr>
        <xdr:cNvPr id="86" name="Shape 2">
          <a:extLst>
            <a:ext uri="{FF2B5EF4-FFF2-40B4-BE49-F238E27FC236}">
              <a16:creationId xmlns:a16="http://schemas.microsoft.com/office/drawing/2014/main" id="{973319A5-86ED-42C9-ABFA-C7173BAA816C}"/>
            </a:ext>
          </a:extLst>
        </xdr:cNvPr>
        <xdr:cNvGrpSpPr/>
      </xdr:nvGrpSpPr>
      <xdr:grpSpPr>
        <a:xfrm>
          <a:off x="2813050" y="31981775"/>
          <a:ext cx="561975" cy="1609725"/>
          <a:chOff x="5069775" y="2979900"/>
          <a:chExt cx="552450" cy="1600200"/>
        </a:xfrm>
      </xdr:grpSpPr>
      <xdr:cxnSp macro="">
        <xdr:nvCxnSpPr>
          <xdr:cNvPr id="87" name="Shape 15">
            <a:extLst>
              <a:ext uri="{FF2B5EF4-FFF2-40B4-BE49-F238E27FC236}">
                <a16:creationId xmlns:a16="http://schemas.microsoft.com/office/drawing/2014/main" id="{B4D11A1B-FAF6-4576-8CB2-DB8ECA8A0AF9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167</xdr:row>
      <xdr:rowOff>104775</xdr:rowOff>
    </xdr:from>
    <xdr:ext cx="581025" cy="2419350"/>
    <xdr:grpSp>
      <xdr:nvGrpSpPr>
        <xdr:cNvPr id="88" name="Shape 2">
          <a:extLst>
            <a:ext uri="{FF2B5EF4-FFF2-40B4-BE49-F238E27FC236}">
              <a16:creationId xmlns:a16="http://schemas.microsoft.com/office/drawing/2014/main" id="{61261080-6903-4691-9069-CB1E9FA9A32B}"/>
            </a:ext>
          </a:extLst>
        </xdr:cNvPr>
        <xdr:cNvGrpSpPr/>
      </xdr:nvGrpSpPr>
      <xdr:grpSpPr>
        <a:xfrm>
          <a:off x="2794000" y="31981775"/>
          <a:ext cx="581025" cy="2419350"/>
          <a:chOff x="5065013" y="2575088"/>
          <a:chExt cx="561975" cy="2409825"/>
        </a:xfrm>
      </xdr:grpSpPr>
      <xdr:cxnSp macro="">
        <xdr:nvCxnSpPr>
          <xdr:cNvPr id="89" name="Shape 21">
            <a:extLst>
              <a:ext uri="{FF2B5EF4-FFF2-40B4-BE49-F238E27FC236}">
                <a16:creationId xmlns:a16="http://schemas.microsoft.com/office/drawing/2014/main" id="{812A74A0-CD3F-4248-B9AE-368FB88954BA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167</xdr:row>
      <xdr:rowOff>142875</xdr:rowOff>
    </xdr:from>
    <xdr:ext cx="600075" cy="3219450"/>
    <xdr:grpSp>
      <xdr:nvGrpSpPr>
        <xdr:cNvPr id="90" name="Shape 2">
          <a:extLst>
            <a:ext uri="{FF2B5EF4-FFF2-40B4-BE49-F238E27FC236}">
              <a16:creationId xmlns:a16="http://schemas.microsoft.com/office/drawing/2014/main" id="{AD029803-DEAD-43CC-95D4-960AE9A7247A}"/>
            </a:ext>
          </a:extLst>
        </xdr:cNvPr>
        <xdr:cNvGrpSpPr/>
      </xdr:nvGrpSpPr>
      <xdr:grpSpPr>
        <a:xfrm>
          <a:off x="2803525" y="32019875"/>
          <a:ext cx="600075" cy="3219450"/>
          <a:chOff x="5050725" y="2175038"/>
          <a:chExt cx="590550" cy="3209925"/>
        </a:xfrm>
      </xdr:grpSpPr>
      <xdr:cxnSp macro="">
        <xdr:nvCxnSpPr>
          <xdr:cNvPr id="91" name="Shape 23">
            <a:extLst>
              <a:ext uri="{FF2B5EF4-FFF2-40B4-BE49-F238E27FC236}">
                <a16:creationId xmlns:a16="http://schemas.microsoft.com/office/drawing/2014/main" id="{0BE474A2-97C5-4A50-9D94-1AA38F158AE6}"/>
              </a:ext>
            </a:extLst>
          </xdr:cNvPr>
          <xdr:cNvCxnSpPr/>
        </xdr:nvCxnSpPr>
        <xdr:spPr>
          <a:xfrm>
            <a:off x="5050725" y="2175038"/>
            <a:ext cx="59055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186</xdr:row>
      <xdr:rowOff>123825</xdr:rowOff>
    </xdr:from>
    <xdr:ext cx="533400" cy="3105150"/>
    <xdr:grpSp>
      <xdr:nvGrpSpPr>
        <xdr:cNvPr id="92" name="Shape 2">
          <a:extLst>
            <a:ext uri="{FF2B5EF4-FFF2-40B4-BE49-F238E27FC236}">
              <a16:creationId xmlns:a16="http://schemas.microsoft.com/office/drawing/2014/main" id="{F949081A-406A-498F-BC91-D85F9097752D}"/>
            </a:ext>
          </a:extLst>
        </xdr:cNvPr>
        <xdr:cNvGrpSpPr/>
      </xdr:nvGrpSpPr>
      <xdr:grpSpPr>
        <a:xfrm>
          <a:off x="2794000" y="35620325"/>
          <a:ext cx="533400" cy="3105150"/>
          <a:chOff x="5088825" y="2236950"/>
          <a:chExt cx="514350" cy="3086100"/>
        </a:xfrm>
      </xdr:grpSpPr>
      <xdr:cxnSp macro="">
        <xdr:nvCxnSpPr>
          <xdr:cNvPr id="93" name="Shape 3">
            <a:extLst>
              <a:ext uri="{FF2B5EF4-FFF2-40B4-BE49-F238E27FC236}">
                <a16:creationId xmlns:a16="http://schemas.microsoft.com/office/drawing/2014/main" id="{CD76FEE0-BFAB-4764-8BDE-3533715EC6EA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190</xdr:row>
      <xdr:rowOff>85725</xdr:rowOff>
    </xdr:from>
    <xdr:ext cx="552450" cy="2333625"/>
    <xdr:grpSp>
      <xdr:nvGrpSpPr>
        <xdr:cNvPr id="94" name="Shape 2">
          <a:extLst>
            <a:ext uri="{FF2B5EF4-FFF2-40B4-BE49-F238E27FC236}">
              <a16:creationId xmlns:a16="http://schemas.microsoft.com/office/drawing/2014/main" id="{9BEE115C-2D14-44F5-BF59-93C04187B881}"/>
            </a:ext>
          </a:extLst>
        </xdr:cNvPr>
        <xdr:cNvGrpSpPr/>
      </xdr:nvGrpSpPr>
      <xdr:grpSpPr>
        <a:xfrm>
          <a:off x="2813050" y="36344225"/>
          <a:ext cx="552450" cy="2333625"/>
          <a:chOff x="5074538" y="2617950"/>
          <a:chExt cx="542925" cy="2324100"/>
        </a:xfrm>
      </xdr:grpSpPr>
      <xdr:cxnSp macro="">
        <xdr:nvCxnSpPr>
          <xdr:cNvPr id="95" name="Shape 24">
            <a:extLst>
              <a:ext uri="{FF2B5EF4-FFF2-40B4-BE49-F238E27FC236}">
                <a16:creationId xmlns:a16="http://schemas.microsoft.com/office/drawing/2014/main" id="{56D6C206-12DF-47F3-B57D-F8B9D96A4725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194</xdr:row>
      <xdr:rowOff>104775</xdr:rowOff>
    </xdr:from>
    <xdr:ext cx="561975" cy="1552575"/>
    <xdr:grpSp>
      <xdr:nvGrpSpPr>
        <xdr:cNvPr id="96" name="Shape 2">
          <a:extLst>
            <a:ext uri="{FF2B5EF4-FFF2-40B4-BE49-F238E27FC236}">
              <a16:creationId xmlns:a16="http://schemas.microsoft.com/office/drawing/2014/main" id="{D2AAA99E-4132-417B-BE1C-BA2A684D547A}"/>
            </a:ext>
          </a:extLst>
        </xdr:cNvPr>
        <xdr:cNvGrpSpPr/>
      </xdr:nvGrpSpPr>
      <xdr:grpSpPr>
        <a:xfrm>
          <a:off x="2803525" y="37125275"/>
          <a:ext cx="561975" cy="1552575"/>
          <a:chOff x="5069775" y="3013238"/>
          <a:chExt cx="552450" cy="1533525"/>
        </a:xfrm>
      </xdr:grpSpPr>
      <xdr:cxnSp macro="">
        <xdr:nvCxnSpPr>
          <xdr:cNvPr id="97" name="Shape 25">
            <a:extLst>
              <a:ext uri="{FF2B5EF4-FFF2-40B4-BE49-F238E27FC236}">
                <a16:creationId xmlns:a16="http://schemas.microsoft.com/office/drawing/2014/main" id="{E93299F4-3833-498B-95F6-F57B43927436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198</xdr:row>
      <xdr:rowOff>95250</xdr:rowOff>
    </xdr:from>
    <xdr:ext cx="590550" cy="781050"/>
    <xdr:grpSp>
      <xdr:nvGrpSpPr>
        <xdr:cNvPr id="98" name="Shape 2">
          <a:extLst>
            <a:ext uri="{FF2B5EF4-FFF2-40B4-BE49-F238E27FC236}">
              <a16:creationId xmlns:a16="http://schemas.microsoft.com/office/drawing/2014/main" id="{F6A6A533-0571-4DD9-B1EE-D4CA11FDA166}"/>
            </a:ext>
          </a:extLst>
        </xdr:cNvPr>
        <xdr:cNvGrpSpPr/>
      </xdr:nvGrpSpPr>
      <xdr:grpSpPr>
        <a:xfrm>
          <a:off x="2803525" y="37877750"/>
          <a:ext cx="590550" cy="781050"/>
          <a:chOff x="5060250" y="3394238"/>
          <a:chExt cx="571500" cy="771525"/>
        </a:xfrm>
      </xdr:grpSpPr>
      <xdr:cxnSp macro="">
        <xdr:nvCxnSpPr>
          <xdr:cNvPr id="99" name="Shape 18">
            <a:extLst>
              <a:ext uri="{FF2B5EF4-FFF2-40B4-BE49-F238E27FC236}">
                <a16:creationId xmlns:a16="http://schemas.microsoft.com/office/drawing/2014/main" id="{63A19293-3706-4D88-937C-C0BCA9BD2116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202</xdr:row>
      <xdr:rowOff>57150</xdr:rowOff>
    </xdr:from>
    <xdr:ext cx="571500" cy="38100"/>
    <xdr:grpSp>
      <xdr:nvGrpSpPr>
        <xdr:cNvPr id="100" name="Shape 2">
          <a:extLst>
            <a:ext uri="{FF2B5EF4-FFF2-40B4-BE49-F238E27FC236}">
              <a16:creationId xmlns:a16="http://schemas.microsoft.com/office/drawing/2014/main" id="{1CEE64F3-1923-4E12-8520-72A1AD780A54}"/>
            </a:ext>
          </a:extLst>
        </xdr:cNvPr>
        <xdr:cNvGrpSpPr/>
      </xdr:nvGrpSpPr>
      <xdr:grpSpPr>
        <a:xfrm>
          <a:off x="2803525" y="38601650"/>
          <a:ext cx="571500" cy="38100"/>
          <a:chOff x="5060250" y="3770475"/>
          <a:chExt cx="571500" cy="19050"/>
        </a:xfrm>
      </xdr:grpSpPr>
      <xdr:cxnSp macro="">
        <xdr:nvCxnSpPr>
          <xdr:cNvPr id="101" name="Shape 7">
            <a:extLst>
              <a:ext uri="{FF2B5EF4-FFF2-40B4-BE49-F238E27FC236}">
                <a16:creationId xmlns:a16="http://schemas.microsoft.com/office/drawing/2014/main" id="{EC403F9B-6471-4A8A-AFB7-2F095BC56C7E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202</xdr:row>
      <xdr:rowOff>104775</xdr:rowOff>
    </xdr:from>
    <xdr:ext cx="581025" cy="819150"/>
    <xdr:grpSp>
      <xdr:nvGrpSpPr>
        <xdr:cNvPr id="102" name="Shape 2">
          <a:extLst>
            <a:ext uri="{FF2B5EF4-FFF2-40B4-BE49-F238E27FC236}">
              <a16:creationId xmlns:a16="http://schemas.microsoft.com/office/drawing/2014/main" id="{5DB5EF3A-A8FC-4698-ABDE-7817C7BA3A9A}"/>
            </a:ext>
          </a:extLst>
        </xdr:cNvPr>
        <xdr:cNvGrpSpPr/>
      </xdr:nvGrpSpPr>
      <xdr:grpSpPr>
        <a:xfrm>
          <a:off x="2794000" y="38649275"/>
          <a:ext cx="581025" cy="819150"/>
          <a:chOff x="5065013" y="3375188"/>
          <a:chExt cx="561975" cy="809625"/>
        </a:xfrm>
      </xdr:grpSpPr>
      <xdr:cxnSp macro="">
        <xdr:nvCxnSpPr>
          <xdr:cNvPr id="103" name="Shape 26">
            <a:extLst>
              <a:ext uri="{FF2B5EF4-FFF2-40B4-BE49-F238E27FC236}">
                <a16:creationId xmlns:a16="http://schemas.microsoft.com/office/drawing/2014/main" id="{7FDDF544-411F-44E8-B35D-FBA1095AED0D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202</xdr:row>
      <xdr:rowOff>104775</xdr:rowOff>
    </xdr:from>
    <xdr:ext cx="561975" cy="1609725"/>
    <xdr:grpSp>
      <xdr:nvGrpSpPr>
        <xdr:cNvPr id="104" name="Shape 2">
          <a:extLst>
            <a:ext uri="{FF2B5EF4-FFF2-40B4-BE49-F238E27FC236}">
              <a16:creationId xmlns:a16="http://schemas.microsoft.com/office/drawing/2014/main" id="{72228437-C7A3-4C5C-9CE8-32DDAE44BCD1}"/>
            </a:ext>
          </a:extLst>
        </xdr:cNvPr>
        <xdr:cNvGrpSpPr/>
      </xdr:nvGrpSpPr>
      <xdr:grpSpPr>
        <a:xfrm>
          <a:off x="2803525" y="38649275"/>
          <a:ext cx="561975" cy="1609725"/>
          <a:chOff x="5069775" y="2979900"/>
          <a:chExt cx="552450" cy="1600200"/>
        </a:xfrm>
      </xdr:grpSpPr>
      <xdr:cxnSp macro="">
        <xdr:nvCxnSpPr>
          <xdr:cNvPr id="105" name="Shape 15">
            <a:extLst>
              <a:ext uri="{FF2B5EF4-FFF2-40B4-BE49-F238E27FC236}">
                <a16:creationId xmlns:a16="http://schemas.microsoft.com/office/drawing/2014/main" id="{2F20AC89-6565-4BFD-8781-C161603DE8B7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202</xdr:row>
      <xdr:rowOff>104775</xdr:rowOff>
    </xdr:from>
    <xdr:ext cx="581025" cy="2419350"/>
    <xdr:grpSp>
      <xdr:nvGrpSpPr>
        <xdr:cNvPr id="106" name="Shape 2">
          <a:extLst>
            <a:ext uri="{FF2B5EF4-FFF2-40B4-BE49-F238E27FC236}">
              <a16:creationId xmlns:a16="http://schemas.microsoft.com/office/drawing/2014/main" id="{E96CA7B5-FE87-47CF-BCF2-6C400C336DE0}"/>
            </a:ext>
          </a:extLst>
        </xdr:cNvPr>
        <xdr:cNvGrpSpPr/>
      </xdr:nvGrpSpPr>
      <xdr:grpSpPr>
        <a:xfrm>
          <a:off x="2794000" y="38649275"/>
          <a:ext cx="581025" cy="2419350"/>
          <a:chOff x="5065013" y="2575088"/>
          <a:chExt cx="561975" cy="2409825"/>
        </a:xfrm>
      </xdr:grpSpPr>
      <xdr:cxnSp macro="">
        <xdr:nvCxnSpPr>
          <xdr:cNvPr id="107" name="Shape 21">
            <a:extLst>
              <a:ext uri="{FF2B5EF4-FFF2-40B4-BE49-F238E27FC236}">
                <a16:creationId xmlns:a16="http://schemas.microsoft.com/office/drawing/2014/main" id="{1CAB7C5F-69B1-4E2A-A3CC-54388C4EB1A4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202</xdr:row>
      <xdr:rowOff>142875</xdr:rowOff>
    </xdr:from>
    <xdr:ext cx="590550" cy="3219450"/>
    <xdr:grpSp>
      <xdr:nvGrpSpPr>
        <xdr:cNvPr id="108" name="Shape 2">
          <a:extLst>
            <a:ext uri="{FF2B5EF4-FFF2-40B4-BE49-F238E27FC236}">
              <a16:creationId xmlns:a16="http://schemas.microsoft.com/office/drawing/2014/main" id="{59195ECA-B8E9-4926-91CA-3FA613B59EF5}"/>
            </a:ext>
          </a:extLst>
        </xdr:cNvPr>
        <xdr:cNvGrpSpPr/>
      </xdr:nvGrpSpPr>
      <xdr:grpSpPr>
        <a:xfrm>
          <a:off x="2794000" y="38687375"/>
          <a:ext cx="590550" cy="3219450"/>
          <a:chOff x="5060250" y="2175038"/>
          <a:chExt cx="571500" cy="3209925"/>
        </a:xfrm>
      </xdr:grpSpPr>
      <xdr:cxnSp macro="">
        <xdr:nvCxnSpPr>
          <xdr:cNvPr id="109" name="Shape 11">
            <a:extLst>
              <a:ext uri="{FF2B5EF4-FFF2-40B4-BE49-F238E27FC236}">
                <a16:creationId xmlns:a16="http://schemas.microsoft.com/office/drawing/2014/main" id="{441E346B-F38F-4307-9DFA-B66B99D1A23A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221</xdr:row>
      <xdr:rowOff>123825</xdr:rowOff>
    </xdr:from>
    <xdr:ext cx="533400" cy="3105150"/>
    <xdr:grpSp>
      <xdr:nvGrpSpPr>
        <xdr:cNvPr id="110" name="Shape 2">
          <a:extLst>
            <a:ext uri="{FF2B5EF4-FFF2-40B4-BE49-F238E27FC236}">
              <a16:creationId xmlns:a16="http://schemas.microsoft.com/office/drawing/2014/main" id="{ECE03791-CE22-4C99-90FF-6493CA8FB5FA}"/>
            </a:ext>
          </a:extLst>
        </xdr:cNvPr>
        <xdr:cNvGrpSpPr/>
      </xdr:nvGrpSpPr>
      <xdr:grpSpPr>
        <a:xfrm>
          <a:off x="2794000" y="42287825"/>
          <a:ext cx="533400" cy="3105150"/>
          <a:chOff x="5088825" y="2236950"/>
          <a:chExt cx="514350" cy="3086100"/>
        </a:xfrm>
      </xdr:grpSpPr>
      <xdr:cxnSp macro="">
        <xdr:nvCxnSpPr>
          <xdr:cNvPr id="111" name="Shape 3">
            <a:extLst>
              <a:ext uri="{FF2B5EF4-FFF2-40B4-BE49-F238E27FC236}">
                <a16:creationId xmlns:a16="http://schemas.microsoft.com/office/drawing/2014/main" id="{52E694FB-8E80-41A9-BFA5-E2D5C5183E01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225</xdr:row>
      <xdr:rowOff>85725</xdr:rowOff>
    </xdr:from>
    <xdr:ext cx="552450" cy="2333625"/>
    <xdr:grpSp>
      <xdr:nvGrpSpPr>
        <xdr:cNvPr id="112" name="Shape 2">
          <a:extLst>
            <a:ext uri="{FF2B5EF4-FFF2-40B4-BE49-F238E27FC236}">
              <a16:creationId xmlns:a16="http://schemas.microsoft.com/office/drawing/2014/main" id="{96454ACD-E917-4483-B4FA-1DA58F22370F}"/>
            </a:ext>
          </a:extLst>
        </xdr:cNvPr>
        <xdr:cNvGrpSpPr/>
      </xdr:nvGrpSpPr>
      <xdr:grpSpPr>
        <a:xfrm>
          <a:off x="2813050" y="43011725"/>
          <a:ext cx="552450" cy="2333625"/>
          <a:chOff x="5074538" y="2617950"/>
          <a:chExt cx="542925" cy="2324100"/>
        </a:xfrm>
      </xdr:grpSpPr>
      <xdr:cxnSp macro="">
        <xdr:nvCxnSpPr>
          <xdr:cNvPr id="113" name="Shape 12">
            <a:extLst>
              <a:ext uri="{FF2B5EF4-FFF2-40B4-BE49-F238E27FC236}">
                <a16:creationId xmlns:a16="http://schemas.microsoft.com/office/drawing/2014/main" id="{E2DC0271-8427-48A6-9BB9-6768632907FC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229</xdr:row>
      <xdr:rowOff>104775</xdr:rowOff>
    </xdr:from>
    <xdr:ext cx="561975" cy="1552575"/>
    <xdr:grpSp>
      <xdr:nvGrpSpPr>
        <xdr:cNvPr id="114" name="Shape 2">
          <a:extLst>
            <a:ext uri="{FF2B5EF4-FFF2-40B4-BE49-F238E27FC236}">
              <a16:creationId xmlns:a16="http://schemas.microsoft.com/office/drawing/2014/main" id="{110B3891-8A7E-4727-BB53-2BE926A029C6}"/>
            </a:ext>
          </a:extLst>
        </xdr:cNvPr>
        <xdr:cNvGrpSpPr/>
      </xdr:nvGrpSpPr>
      <xdr:grpSpPr>
        <a:xfrm>
          <a:off x="2803525" y="43792775"/>
          <a:ext cx="561975" cy="1552575"/>
          <a:chOff x="5069775" y="3013238"/>
          <a:chExt cx="552450" cy="1533525"/>
        </a:xfrm>
      </xdr:grpSpPr>
      <xdr:cxnSp macro="">
        <xdr:nvCxnSpPr>
          <xdr:cNvPr id="115" name="Shape 13">
            <a:extLst>
              <a:ext uri="{FF2B5EF4-FFF2-40B4-BE49-F238E27FC236}">
                <a16:creationId xmlns:a16="http://schemas.microsoft.com/office/drawing/2014/main" id="{E3B15479-61AA-4699-826C-DAA05C8ACEFE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233</xdr:row>
      <xdr:rowOff>95250</xdr:rowOff>
    </xdr:from>
    <xdr:ext cx="600075" cy="781050"/>
    <xdr:grpSp>
      <xdr:nvGrpSpPr>
        <xdr:cNvPr id="116" name="Shape 2">
          <a:extLst>
            <a:ext uri="{FF2B5EF4-FFF2-40B4-BE49-F238E27FC236}">
              <a16:creationId xmlns:a16="http://schemas.microsoft.com/office/drawing/2014/main" id="{740483A2-3740-4C6B-8264-7058010C92A2}"/>
            </a:ext>
          </a:extLst>
        </xdr:cNvPr>
        <xdr:cNvGrpSpPr/>
      </xdr:nvGrpSpPr>
      <xdr:grpSpPr>
        <a:xfrm>
          <a:off x="2803525" y="44545250"/>
          <a:ext cx="600075" cy="781050"/>
          <a:chOff x="5050725" y="3394238"/>
          <a:chExt cx="590550" cy="771525"/>
        </a:xfrm>
      </xdr:grpSpPr>
      <xdr:cxnSp macro="">
        <xdr:nvCxnSpPr>
          <xdr:cNvPr id="117" name="Shape 20">
            <a:extLst>
              <a:ext uri="{FF2B5EF4-FFF2-40B4-BE49-F238E27FC236}">
                <a16:creationId xmlns:a16="http://schemas.microsoft.com/office/drawing/2014/main" id="{9CFC6CAD-4C0E-48EE-BBE8-A412B20C9D62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237</xdr:row>
      <xdr:rowOff>57150</xdr:rowOff>
    </xdr:from>
    <xdr:ext cx="571500" cy="38100"/>
    <xdr:grpSp>
      <xdr:nvGrpSpPr>
        <xdr:cNvPr id="118" name="Shape 2">
          <a:extLst>
            <a:ext uri="{FF2B5EF4-FFF2-40B4-BE49-F238E27FC236}">
              <a16:creationId xmlns:a16="http://schemas.microsoft.com/office/drawing/2014/main" id="{5A1EF5E4-CFCC-41BD-8AD5-E33D84BA83A0}"/>
            </a:ext>
          </a:extLst>
        </xdr:cNvPr>
        <xdr:cNvGrpSpPr/>
      </xdr:nvGrpSpPr>
      <xdr:grpSpPr>
        <a:xfrm>
          <a:off x="2803525" y="45269150"/>
          <a:ext cx="571500" cy="38100"/>
          <a:chOff x="5060250" y="3770475"/>
          <a:chExt cx="571500" cy="19050"/>
        </a:xfrm>
      </xdr:grpSpPr>
      <xdr:cxnSp macro="">
        <xdr:nvCxnSpPr>
          <xdr:cNvPr id="119" name="Shape 7">
            <a:extLst>
              <a:ext uri="{FF2B5EF4-FFF2-40B4-BE49-F238E27FC236}">
                <a16:creationId xmlns:a16="http://schemas.microsoft.com/office/drawing/2014/main" id="{640AFACB-46E5-4CF5-A123-0D48FD1F1C5A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237</xdr:row>
      <xdr:rowOff>104775</xdr:rowOff>
    </xdr:from>
    <xdr:ext cx="581025" cy="819150"/>
    <xdr:grpSp>
      <xdr:nvGrpSpPr>
        <xdr:cNvPr id="120" name="Shape 2">
          <a:extLst>
            <a:ext uri="{FF2B5EF4-FFF2-40B4-BE49-F238E27FC236}">
              <a16:creationId xmlns:a16="http://schemas.microsoft.com/office/drawing/2014/main" id="{54095BF1-8805-4F5D-925A-F104F05C1731}"/>
            </a:ext>
          </a:extLst>
        </xdr:cNvPr>
        <xdr:cNvGrpSpPr/>
      </xdr:nvGrpSpPr>
      <xdr:grpSpPr>
        <a:xfrm>
          <a:off x="2794000" y="45316775"/>
          <a:ext cx="581025" cy="819150"/>
          <a:chOff x="5065013" y="3375188"/>
          <a:chExt cx="561975" cy="809625"/>
        </a:xfrm>
      </xdr:grpSpPr>
      <xdr:cxnSp macro="">
        <xdr:nvCxnSpPr>
          <xdr:cNvPr id="121" name="Shape 8">
            <a:extLst>
              <a:ext uri="{FF2B5EF4-FFF2-40B4-BE49-F238E27FC236}">
                <a16:creationId xmlns:a16="http://schemas.microsoft.com/office/drawing/2014/main" id="{218E5832-24ED-46C8-B998-05DFB7D6CB18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237</xdr:row>
      <xdr:rowOff>104775</xdr:rowOff>
    </xdr:from>
    <xdr:ext cx="561975" cy="1609725"/>
    <xdr:grpSp>
      <xdr:nvGrpSpPr>
        <xdr:cNvPr id="122" name="Shape 2">
          <a:extLst>
            <a:ext uri="{FF2B5EF4-FFF2-40B4-BE49-F238E27FC236}">
              <a16:creationId xmlns:a16="http://schemas.microsoft.com/office/drawing/2014/main" id="{AC16B762-14A3-4BDE-BF8B-A7B8480ECB77}"/>
            </a:ext>
          </a:extLst>
        </xdr:cNvPr>
        <xdr:cNvGrpSpPr/>
      </xdr:nvGrpSpPr>
      <xdr:grpSpPr>
        <a:xfrm>
          <a:off x="2803525" y="45316775"/>
          <a:ext cx="561975" cy="1609725"/>
          <a:chOff x="5069775" y="2979900"/>
          <a:chExt cx="552450" cy="1600200"/>
        </a:xfrm>
      </xdr:grpSpPr>
      <xdr:cxnSp macro="">
        <xdr:nvCxnSpPr>
          <xdr:cNvPr id="123" name="Shape 15">
            <a:extLst>
              <a:ext uri="{FF2B5EF4-FFF2-40B4-BE49-F238E27FC236}">
                <a16:creationId xmlns:a16="http://schemas.microsoft.com/office/drawing/2014/main" id="{D63E4656-D428-449A-B926-67ED3A1A0E22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237</xdr:row>
      <xdr:rowOff>104775</xdr:rowOff>
    </xdr:from>
    <xdr:ext cx="581025" cy="2419350"/>
    <xdr:grpSp>
      <xdr:nvGrpSpPr>
        <xdr:cNvPr id="124" name="Shape 2">
          <a:extLst>
            <a:ext uri="{FF2B5EF4-FFF2-40B4-BE49-F238E27FC236}">
              <a16:creationId xmlns:a16="http://schemas.microsoft.com/office/drawing/2014/main" id="{A4E0CEF9-947E-4631-8C1F-2DFEC8C5C756}"/>
            </a:ext>
          </a:extLst>
        </xdr:cNvPr>
        <xdr:cNvGrpSpPr/>
      </xdr:nvGrpSpPr>
      <xdr:grpSpPr>
        <a:xfrm>
          <a:off x="2794000" y="45316775"/>
          <a:ext cx="581025" cy="2419350"/>
          <a:chOff x="5065013" y="2575088"/>
          <a:chExt cx="561975" cy="2409825"/>
        </a:xfrm>
      </xdr:grpSpPr>
      <xdr:cxnSp macro="">
        <xdr:nvCxnSpPr>
          <xdr:cNvPr id="125" name="Shape 21">
            <a:extLst>
              <a:ext uri="{FF2B5EF4-FFF2-40B4-BE49-F238E27FC236}">
                <a16:creationId xmlns:a16="http://schemas.microsoft.com/office/drawing/2014/main" id="{77E62B98-7917-4214-ACAD-6373D6DF40EA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237</xdr:row>
      <xdr:rowOff>142875</xdr:rowOff>
    </xdr:from>
    <xdr:ext cx="590550" cy="3219450"/>
    <xdr:grpSp>
      <xdr:nvGrpSpPr>
        <xdr:cNvPr id="126" name="Shape 2">
          <a:extLst>
            <a:ext uri="{FF2B5EF4-FFF2-40B4-BE49-F238E27FC236}">
              <a16:creationId xmlns:a16="http://schemas.microsoft.com/office/drawing/2014/main" id="{EBF6CFF3-548F-40D8-8944-A68D834085BD}"/>
            </a:ext>
          </a:extLst>
        </xdr:cNvPr>
        <xdr:cNvGrpSpPr/>
      </xdr:nvGrpSpPr>
      <xdr:grpSpPr>
        <a:xfrm>
          <a:off x="2794000" y="45354875"/>
          <a:ext cx="590550" cy="3219450"/>
          <a:chOff x="5060250" y="2175038"/>
          <a:chExt cx="571500" cy="3209925"/>
        </a:xfrm>
      </xdr:grpSpPr>
      <xdr:cxnSp macro="">
        <xdr:nvCxnSpPr>
          <xdr:cNvPr id="127" name="Shape 11">
            <a:extLst>
              <a:ext uri="{FF2B5EF4-FFF2-40B4-BE49-F238E27FC236}">
                <a16:creationId xmlns:a16="http://schemas.microsoft.com/office/drawing/2014/main" id="{8D884760-8FBC-43A5-A424-35963D8B83E2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256</xdr:row>
      <xdr:rowOff>114300</xdr:rowOff>
    </xdr:from>
    <xdr:ext cx="533400" cy="3105150"/>
    <xdr:grpSp>
      <xdr:nvGrpSpPr>
        <xdr:cNvPr id="128" name="Shape 2">
          <a:extLst>
            <a:ext uri="{FF2B5EF4-FFF2-40B4-BE49-F238E27FC236}">
              <a16:creationId xmlns:a16="http://schemas.microsoft.com/office/drawing/2014/main" id="{4206A8D2-6944-45E6-98F0-28010946A5A2}"/>
            </a:ext>
          </a:extLst>
        </xdr:cNvPr>
        <xdr:cNvGrpSpPr/>
      </xdr:nvGrpSpPr>
      <xdr:grpSpPr>
        <a:xfrm>
          <a:off x="2794000" y="48945800"/>
          <a:ext cx="533400" cy="3105150"/>
          <a:chOff x="5088825" y="2236950"/>
          <a:chExt cx="514350" cy="3086100"/>
        </a:xfrm>
      </xdr:grpSpPr>
      <xdr:cxnSp macro="">
        <xdr:nvCxnSpPr>
          <xdr:cNvPr id="129" name="Shape 3">
            <a:extLst>
              <a:ext uri="{FF2B5EF4-FFF2-40B4-BE49-F238E27FC236}">
                <a16:creationId xmlns:a16="http://schemas.microsoft.com/office/drawing/2014/main" id="{AE0A76DF-9A2A-4D0F-B152-505DA19FCDF2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260</xdr:row>
      <xdr:rowOff>66675</xdr:rowOff>
    </xdr:from>
    <xdr:ext cx="552450" cy="2314575"/>
    <xdr:grpSp>
      <xdr:nvGrpSpPr>
        <xdr:cNvPr id="130" name="Shape 2">
          <a:extLst>
            <a:ext uri="{FF2B5EF4-FFF2-40B4-BE49-F238E27FC236}">
              <a16:creationId xmlns:a16="http://schemas.microsoft.com/office/drawing/2014/main" id="{137D5E2B-71C7-40F3-8C3D-389618A21654}"/>
            </a:ext>
          </a:extLst>
        </xdr:cNvPr>
        <xdr:cNvGrpSpPr/>
      </xdr:nvGrpSpPr>
      <xdr:grpSpPr>
        <a:xfrm>
          <a:off x="2813050" y="49660175"/>
          <a:ext cx="552450" cy="2314575"/>
          <a:chOff x="5074538" y="2632238"/>
          <a:chExt cx="542925" cy="2295525"/>
        </a:xfrm>
      </xdr:grpSpPr>
      <xdr:cxnSp macro="">
        <xdr:nvCxnSpPr>
          <xdr:cNvPr id="131" name="Shape 27">
            <a:extLst>
              <a:ext uri="{FF2B5EF4-FFF2-40B4-BE49-F238E27FC236}">
                <a16:creationId xmlns:a16="http://schemas.microsoft.com/office/drawing/2014/main" id="{5DAFC567-5D28-4E68-9320-A0ED0110D48E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264</xdr:row>
      <xdr:rowOff>95250</xdr:rowOff>
    </xdr:from>
    <xdr:ext cx="561975" cy="1552575"/>
    <xdr:grpSp>
      <xdr:nvGrpSpPr>
        <xdr:cNvPr id="132" name="Shape 2">
          <a:extLst>
            <a:ext uri="{FF2B5EF4-FFF2-40B4-BE49-F238E27FC236}">
              <a16:creationId xmlns:a16="http://schemas.microsoft.com/office/drawing/2014/main" id="{E189E0B5-8666-4545-B7C2-176D6F5C9CCD}"/>
            </a:ext>
          </a:extLst>
        </xdr:cNvPr>
        <xdr:cNvGrpSpPr/>
      </xdr:nvGrpSpPr>
      <xdr:grpSpPr>
        <a:xfrm>
          <a:off x="2803525" y="50450750"/>
          <a:ext cx="561975" cy="1552575"/>
          <a:chOff x="5069775" y="3013238"/>
          <a:chExt cx="552450" cy="1533525"/>
        </a:xfrm>
      </xdr:grpSpPr>
      <xdr:cxnSp macro="">
        <xdr:nvCxnSpPr>
          <xdr:cNvPr id="133" name="Shape 13">
            <a:extLst>
              <a:ext uri="{FF2B5EF4-FFF2-40B4-BE49-F238E27FC236}">
                <a16:creationId xmlns:a16="http://schemas.microsoft.com/office/drawing/2014/main" id="{F9663945-6F55-4B1A-ABC8-41AF9F9D0332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268</xdr:row>
      <xdr:rowOff>85725</xdr:rowOff>
    </xdr:from>
    <xdr:ext cx="590550" cy="781050"/>
    <xdr:grpSp>
      <xdr:nvGrpSpPr>
        <xdr:cNvPr id="134" name="Shape 2">
          <a:extLst>
            <a:ext uri="{FF2B5EF4-FFF2-40B4-BE49-F238E27FC236}">
              <a16:creationId xmlns:a16="http://schemas.microsoft.com/office/drawing/2014/main" id="{10D122AE-419F-4F5D-A4C0-211851DA5F04}"/>
            </a:ext>
          </a:extLst>
        </xdr:cNvPr>
        <xdr:cNvGrpSpPr/>
      </xdr:nvGrpSpPr>
      <xdr:grpSpPr>
        <a:xfrm>
          <a:off x="2803525" y="51203225"/>
          <a:ext cx="590550" cy="781050"/>
          <a:chOff x="5060250" y="3394238"/>
          <a:chExt cx="571500" cy="771525"/>
        </a:xfrm>
      </xdr:grpSpPr>
      <xdr:cxnSp macro="">
        <xdr:nvCxnSpPr>
          <xdr:cNvPr id="135" name="Shape 18">
            <a:extLst>
              <a:ext uri="{FF2B5EF4-FFF2-40B4-BE49-F238E27FC236}">
                <a16:creationId xmlns:a16="http://schemas.microsoft.com/office/drawing/2014/main" id="{A35DB2D3-CED8-4FF5-AA6F-2E929E277A06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272</xdr:row>
      <xdr:rowOff>47625</xdr:rowOff>
    </xdr:from>
    <xdr:ext cx="571500" cy="38100"/>
    <xdr:grpSp>
      <xdr:nvGrpSpPr>
        <xdr:cNvPr id="136" name="Shape 2">
          <a:extLst>
            <a:ext uri="{FF2B5EF4-FFF2-40B4-BE49-F238E27FC236}">
              <a16:creationId xmlns:a16="http://schemas.microsoft.com/office/drawing/2014/main" id="{E3AB6AC1-DD06-4877-9C2D-E56C550A9855}"/>
            </a:ext>
          </a:extLst>
        </xdr:cNvPr>
        <xdr:cNvGrpSpPr/>
      </xdr:nvGrpSpPr>
      <xdr:grpSpPr>
        <a:xfrm>
          <a:off x="2803525" y="51927125"/>
          <a:ext cx="571500" cy="38100"/>
          <a:chOff x="5060250" y="3770475"/>
          <a:chExt cx="571500" cy="19050"/>
        </a:xfrm>
      </xdr:grpSpPr>
      <xdr:cxnSp macro="">
        <xdr:nvCxnSpPr>
          <xdr:cNvPr id="137" name="Shape 7">
            <a:extLst>
              <a:ext uri="{FF2B5EF4-FFF2-40B4-BE49-F238E27FC236}">
                <a16:creationId xmlns:a16="http://schemas.microsoft.com/office/drawing/2014/main" id="{E709CFA5-FC48-41A5-AA22-A98C73B7FC0B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272</xdr:row>
      <xdr:rowOff>95250</xdr:rowOff>
    </xdr:from>
    <xdr:ext cx="581025" cy="819150"/>
    <xdr:grpSp>
      <xdr:nvGrpSpPr>
        <xdr:cNvPr id="138" name="Shape 2">
          <a:extLst>
            <a:ext uri="{FF2B5EF4-FFF2-40B4-BE49-F238E27FC236}">
              <a16:creationId xmlns:a16="http://schemas.microsoft.com/office/drawing/2014/main" id="{5BF4D997-3807-4B67-B158-973EEB657CD2}"/>
            </a:ext>
          </a:extLst>
        </xdr:cNvPr>
        <xdr:cNvGrpSpPr/>
      </xdr:nvGrpSpPr>
      <xdr:grpSpPr>
        <a:xfrm>
          <a:off x="2794000" y="51974750"/>
          <a:ext cx="581025" cy="819150"/>
          <a:chOff x="5065013" y="3375188"/>
          <a:chExt cx="561975" cy="809625"/>
        </a:xfrm>
      </xdr:grpSpPr>
      <xdr:cxnSp macro="">
        <xdr:nvCxnSpPr>
          <xdr:cNvPr id="139" name="Shape 26">
            <a:extLst>
              <a:ext uri="{FF2B5EF4-FFF2-40B4-BE49-F238E27FC236}">
                <a16:creationId xmlns:a16="http://schemas.microsoft.com/office/drawing/2014/main" id="{86B4FB6F-6E8F-4875-AD4C-973968E0053F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272</xdr:row>
      <xdr:rowOff>95250</xdr:rowOff>
    </xdr:from>
    <xdr:ext cx="561975" cy="1609725"/>
    <xdr:grpSp>
      <xdr:nvGrpSpPr>
        <xdr:cNvPr id="140" name="Shape 2">
          <a:extLst>
            <a:ext uri="{FF2B5EF4-FFF2-40B4-BE49-F238E27FC236}">
              <a16:creationId xmlns:a16="http://schemas.microsoft.com/office/drawing/2014/main" id="{6F802725-ECBD-488C-AE37-A93DCE67259A}"/>
            </a:ext>
          </a:extLst>
        </xdr:cNvPr>
        <xdr:cNvGrpSpPr/>
      </xdr:nvGrpSpPr>
      <xdr:grpSpPr>
        <a:xfrm>
          <a:off x="2803525" y="51974750"/>
          <a:ext cx="561975" cy="1609725"/>
          <a:chOff x="5069775" y="2979900"/>
          <a:chExt cx="552450" cy="1600200"/>
        </a:xfrm>
      </xdr:grpSpPr>
      <xdr:cxnSp macro="">
        <xdr:nvCxnSpPr>
          <xdr:cNvPr id="141" name="Shape 15">
            <a:extLst>
              <a:ext uri="{FF2B5EF4-FFF2-40B4-BE49-F238E27FC236}">
                <a16:creationId xmlns:a16="http://schemas.microsoft.com/office/drawing/2014/main" id="{EC3F6327-BB32-4C89-B0BD-1ED99434C514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272</xdr:row>
      <xdr:rowOff>95250</xdr:rowOff>
    </xdr:from>
    <xdr:ext cx="581025" cy="2419350"/>
    <xdr:grpSp>
      <xdr:nvGrpSpPr>
        <xdr:cNvPr id="142" name="Shape 2">
          <a:extLst>
            <a:ext uri="{FF2B5EF4-FFF2-40B4-BE49-F238E27FC236}">
              <a16:creationId xmlns:a16="http://schemas.microsoft.com/office/drawing/2014/main" id="{2EF451EC-CAF2-45D3-950B-104EEEA20FC1}"/>
            </a:ext>
          </a:extLst>
        </xdr:cNvPr>
        <xdr:cNvGrpSpPr/>
      </xdr:nvGrpSpPr>
      <xdr:grpSpPr>
        <a:xfrm>
          <a:off x="2794000" y="51974750"/>
          <a:ext cx="581025" cy="2419350"/>
          <a:chOff x="5065013" y="2575088"/>
          <a:chExt cx="561975" cy="2409825"/>
        </a:xfrm>
      </xdr:grpSpPr>
      <xdr:cxnSp macro="">
        <xdr:nvCxnSpPr>
          <xdr:cNvPr id="143" name="Shape 21">
            <a:extLst>
              <a:ext uri="{FF2B5EF4-FFF2-40B4-BE49-F238E27FC236}">
                <a16:creationId xmlns:a16="http://schemas.microsoft.com/office/drawing/2014/main" id="{3A82976C-A3CB-4984-9D6C-AE57CF78180E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272</xdr:row>
      <xdr:rowOff>123825</xdr:rowOff>
    </xdr:from>
    <xdr:ext cx="590550" cy="3219450"/>
    <xdr:grpSp>
      <xdr:nvGrpSpPr>
        <xdr:cNvPr id="144" name="Shape 2">
          <a:extLst>
            <a:ext uri="{FF2B5EF4-FFF2-40B4-BE49-F238E27FC236}">
              <a16:creationId xmlns:a16="http://schemas.microsoft.com/office/drawing/2014/main" id="{C46FEB0B-F114-4EAA-9D9D-BACC99A2AB2D}"/>
            </a:ext>
          </a:extLst>
        </xdr:cNvPr>
        <xdr:cNvGrpSpPr/>
      </xdr:nvGrpSpPr>
      <xdr:grpSpPr>
        <a:xfrm>
          <a:off x="2794000" y="52003325"/>
          <a:ext cx="590550" cy="3219450"/>
          <a:chOff x="5060250" y="2175038"/>
          <a:chExt cx="571500" cy="3209925"/>
        </a:xfrm>
      </xdr:grpSpPr>
      <xdr:cxnSp macro="">
        <xdr:nvCxnSpPr>
          <xdr:cNvPr id="145" name="Shape 11">
            <a:extLst>
              <a:ext uri="{FF2B5EF4-FFF2-40B4-BE49-F238E27FC236}">
                <a16:creationId xmlns:a16="http://schemas.microsoft.com/office/drawing/2014/main" id="{90F02CDF-3ACA-44F1-BF55-1859F243AB38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291</xdr:row>
      <xdr:rowOff>114300</xdr:rowOff>
    </xdr:from>
    <xdr:ext cx="533400" cy="3105150"/>
    <xdr:grpSp>
      <xdr:nvGrpSpPr>
        <xdr:cNvPr id="146" name="Shape 2">
          <a:extLst>
            <a:ext uri="{FF2B5EF4-FFF2-40B4-BE49-F238E27FC236}">
              <a16:creationId xmlns:a16="http://schemas.microsoft.com/office/drawing/2014/main" id="{902A6B5F-E72F-4349-A065-F7AF98844506}"/>
            </a:ext>
          </a:extLst>
        </xdr:cNvPr>
        <xdr:cNvGrpSpPr/>
      </xdr:nvGrpSpPr>
      <xdr:grpSpPr>
        <a:xfrm>
          <a:off x="2794000" y="55613300"/>
          <a:ext cx="533400" cy="3105150"/>
          <a:chOff x="5088825" y="2236950"/>
          <a:chExt cx="514350" cy="3086100"/>
        </a:xfrm>
      </xdr:grpSpPr>
      <xdr:cxnSp macro="">
        <xdr:nvCxnSpPr>
          <xdr:cNvPr id="147" name="Shape 3">
            <a:extLst>
              <a:ext uri="{FF2B5EF4-FFF2-40B4-BE49-F238E27FC236}">
                <a16:creationId xmlns:a16="http://schemas.microsoft.com/office/drawing/2014/main" id="{36A154F6-887E-4815-981C-22F1922078C1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295</xdr:row>
      <xdr:rowOff>66675</xdr:rowOff>
    </xdr:from>
    <xdr:ext cx="552450" cy="2314575"/>
    <xdr:grpSp>
      <xdr:nvGrpSpPr>
        <xdr:cNvPr id="148" name="Shape 2">
          <a:extLst>
            <a:ext uri="{FF2B5EF4-FFF2-40B4-BE49-F238E27FC236}">
              <a16:creationId xmlns:a16="http://schemas.microsoft.com/office/drawing/2014/main" id="{83F4A019-A120-4932-8EF0-D10C273E5A60}"/>
            </a:ext>
          </a:extLst>
        </xdr:cNvPr>
        <xdr:cNvGrpSpPr/>
      </xdr:nvGrpSpPr>
      <xdr:grpSpPr>
        <a:xfrm>
          <a:off x="2813050" y="56327675"/>
          <a:ext cx="552450" cy="2314575"/>
          <a:chOff x="5074538" y="2632238"/>
          <a:chExt cx="542925" cy="2295525"/>
        </a:xfrm>
      </xdr:grpSpPr>
      <xdr:cxnSp macro="">
        <xdr:nvCxnSpPr>
          <xdr:cNvPr id="149" name="Shape 27">
            <a:extLst>
              <a:ext uri="{FF2B5EF4-FFF2-40B4-BE49-F238E27FC236}">
                <a16:creationId xmlns:a16="http://schemas.microsoft.com/office/drawing/2014/main" id="{9C257386-03AA-4071-B257-B1FA9FC6FB12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299</xdr:row>
      <xdr:rowOff>95250</xdr:rowOff>
    </xdr:from>
    <xdr:ext cx="561975" cy="1552575"/>
    <xdr:grpSp>
      <xdr:nvGrpSpPr>
        <xdr:cNvPr id="150" name="Shape 2">
          <a:extLst>
            <a:ext uri="{FF2B5EF4-FFF2-40B4-BE49-F238E27FC236}">
              <a16:creationId xmlns:a16="http://schemas.microsoft.com/office/drawing/2014/main" id="{E5A6109B-696F-438A-A9D3-75488FDD87BD}"/>
            </a:ext>
          </a:extLst>
        </xdr:cNvPr>
        <xdr:cNvGrpSpPr/>
      </xdr:nvGrpSpPr>
      <xdr:grpSpPr>
        <a:xfrm>
          <a:off x="2803525" y="57118250"/>
          <a:ext cx="561975" cy="1552575"/>
          <a:chOff x="5069775" y="3013238"/>
          <a:chExt cx="552450" cy="1533525"/>
        </a:xfrm>
      </xdr:grpSpPr>
      <xdr:cxnSp macro="">
        <xdr:nvCxnSpPr>
          <xdr:cNvPr id="151" name="Shape 13">
            <a:extLst>
              <a:ext uri="{FF2B5EF4-FFF2-40B4-BE49-F238E27FC236}">
                <a16:creationId xmlns:a16="http://schemas.microsoft.com/office/drawing/2014/main" id="{1BC1D488-FC90-45B7-86CB-5ABA21EAB13C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303</xdr:row>
      <xdr:rowOff>85725</xdr:rowOff>
    </xdr:from>
    <xdr:ext cx="600075" cy="781050"/>
    <xdr:grpSp>
      <xdr:nvGrpSpPr>
        <xdr:cNvPr id="152" name="Shape 2">
          <a:extLst>
            <a:ext uri="{FF2B5EF4-FFF2-40B4-BE49-F238E27FC236}">
              <a16:creationId xmlns:a16="http://schemas.microsoft.com/office/drawing/2014/main" id="{64723986-EABB-4B3C-B588-59E1FE3F166A}"/>
            </a:ext>
          </a:extLst>
        </xdr:cNvPr>
        <xdr:cNvGrpSpPr/>
      </xdr:nvGrpSpPr>
      <xdr:grpSpPr>
        <a:xfrm>
          <a:off x="2803525" y="57870725"/>
          <a:ext cx="600075" cy="781050"/>
          <a:chOff x="5050725" y="3394238"/>
          <a:chExt cx="590550" cy="771525"/>
        </a:xfrm>
      </xdr:grpSpPr>
      <xdr:cxnSp macro="">
        <xdr:nvCxnSpPr>
          <xdr:cNvPr id="153" name="Shape 20">
            <a:extLst>
              <a:ext uri="{FF2B5EF4-FFF2-40B4-BE49-F238E27FC236}">
                <a16:creationId xmlns:a16="http://schemas.microsoft.com/office/drawing/2014/main" id="{70382EF3-60B1-4DEF-8E59-EA74C7918E0A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307</xdr:row>
      <xdr:rowOff>47625</xdr:rowOff>
    </xdr:from>
    <xdr:ext cx="571500" cy="38100"/>
    <xdr:grpSp>
      <xdr:nvGrpSpPr>
        <xdr:cNvPr id="154" name="Shape 2">
          <a:extLst>
            <a:ext uri="{FF2B5EF4-FFF2-40B4-BE49-F238E27FC236}">
              <a16:creationId xmlns:a16="http://schemas.microsoft.com/office/drawing/2014/main" id="{81A2B8B0-C9D7-44CC-8073-96F7DC27EBD9}"/>
            </a:ext>
          </a:extLst>
        </xdr:cNvPr>
        <xdr:cNvGrpSpPr/>
      </xdr:nvGrpSpPr>
      <xdr:grpSpPr>
        <a:xfrm>
          <a:off x="2803525" y="58594625"/>
          <a:ext cx="571500" cy="38100"/>
          <a:chOff x="5060250" y="3770475"/>
          <a:chExt cx="571500" cy="19050"/>
        </a:xfrm>
      </xdr:grpSpPr>
      <xdr:cxnSp macro="">
        <xdr:nvCxnSpPr>
          <xdr:cNvPr id="155" name="Shape 7">
            <a:extLst>
              <a:ext uri="{FF2B5EF4-FFF2-40B4-BE49-F238E27FC236}">
                <a16:creationId xmlns:a16="http://schemas.microsoft.com/office/drawing/2014/main" id="{69E740D9-E3E9-4F9C-9FA8-AF0C10E7AA91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307</xdr:row>
      <xdr:rowOff>95250</xdr:rowOff>
    </xdr:from>
    <xdr:ext cx="581025" cy="819150"/>
    <xdr:grpSp>
      <xdr:nvGrpSpPr>
        <xdr:cNvPr id="156" name="Shape 2">
          <a:extLst>
            <a:ext uri="{FF2B5EF4-FFF2-40B4-BE49-F238E27FC236}">
              <a16:creationId xmlns:a16="http://schemas.microsoft.com/office/drawing/2014/main" id="{412DB5CF-92DB-4F3B-BD25-EBB536D9B825}"/>
            </a:ext>
          </a:extLst>
        </xdr:cNvPr>
        <xdr:cNvGrpSpPr/>
      </xdr:nvGrpSpPr>
      <xdr:grpSpPr>
        <a:xfrm>
          <a:off x="2794000" y="58642250"/>
          <a:ext cx="581025" cy="819150"/>
          <a:chOff x="5065013" y="3375188"/>
          <a:chExt cx="561975" cy="809625"/>
        </a:xfrm>
      </xdr:grpSpPr>
      <xdr:cxnSp macro="">
        <xdr:nvCxnSpPr>
          <xdr:cNvPr id="157" name="Shape 8">
            <a:extLst>
              <a:ext uri="{FF2B5EF4-FFF2-40B4-BE49-F238E27FC236}">
                <a16:creationId xmlns:a16="http://schemas.microsoft.com/office/drawing/2014/main" id="{6E505ABF-3C38-4EFA-959A-9828E2D0FBC8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307</xdr:row>
      <xdr:rowOff>95250</xdr:rowOff>
    </xdr:from>
    <xdr:ext cx="561975" cy="1609725"/>
    <xdr:grpSp>
      <xdr:nvGrpSpPr>
        <xdr:cNvPr id="158" name="Shape 2">
          <a:extLst>
            <a:ext uri="{FF2B5EF4-FFF2-40B4-BE49-F238E27FC236}">
              <a16:creationId xmlns:a16="http://schemas.microsoft.com/office/drawing/2014/main" id="{C8DB6A95-1D45-4AF2-8AAD-FE12D3EAB82D}"/>
            </a:ext>
          </a:extLst>
        </xdr:cNvPr>
        <xdr:cNvGrpSpPr/>
      </xdr:nvGrpSpPr>
      <xdr:grpSpPr>
        <a:xfrm>
          <a:off x="2803525" y="58642250"/>
          <a:ext cx="561975" cy="1609725"/>
          <a:chOff x="5069775" y="2979900"/>
          <a:chExt cx="552450" cy="1600200"/>
        </a:xfrm>
      </xdr:grpSpPr>
      <xdr:cxnSp macro="">
        <xdr:nvCxnSpPr>
          <xdr:cNvPr id="159" name="Shape 15">
            <a:extLst>
              <a:ext uri="{FF2B5EF4-FFF2-40B4-BE49-F238E27FC236}">
                <a16:creationId xmlns:a16="http://schemas.microsoft.com/office/drawing/2014/main" id="{EBCA0C05-E539-4958-BC92-C7F855A98CA2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307</xdr:row>
      <xdr:rowOff>95250</xdr:rowOff>
    </xdr:from>
    <xdr:ext cx="581025" cy="2419350"/>
    <xdr:grpSp>
      <xdr:nvGrpSpPr>
        <xdr:cNvPr id="160" name="Shape 2">
          <a:extLst>
            <a:ext uri="{FF2B5EF4-FFF2-40B4-BE49-F238E27FC236}">
              <a16:creationId xmlns:a16="http://schemas.microsoft.com/office/drawing/2014/main" id="{7CCDB979-261A-4BB2-ACDE-F7EEAD45CA5A}"/>
            </a:ext>
          </a:extLst>
        </xdr:cNvPr>
        <xdr:cNvGrpSpPr/>
      </xdr:nvGrpSpPr>
      <xdr:grpSpPr>
        <a:xfrm>
          <a:off x="2794000" y="58642250"/>
          <a:ext cx="581025" cy="2419350"/>
          <a:chOff x="5065013" y="2575088"/>
          <a:chExt cx="561975" cy="2409825"/>
        </a:xfrm>
      </xdr:grpSpPr>
      <xdr:cxnSp macro="">
        <xdr:nvCxnSpPr>
          <xdr:cNvPr id="161" name="Shape 21">
            <a:extLst>
              <a:ext uri="{FF2B5EF4-FFF2-40B4-BE49-F238E27FC236}">
                <a16:creationId xmlns:a16="http://schemas.microsoft.com/office/drawing/2014/main" id="{4B8E8C86-E4E6-49B2-B30F-E2CED87CAF91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307</xdr:row>
      <xdr:rowOff>123825</xdr:rowOff>
    </xdr:from>
    <xdr:ext cx="590550" cy="3219450"/>
    <xdr:grpSp>
      <xdr:nvGrpSpPr>
        <xdr:cNvPr id="162" name="Shape 2">
          <a:extLst>
            <a:ext uri="{FF2B5EF4-FFF2-40B4-BE49-F238E27FC236}">
              <a16:creationId xmlns:a16="http://schemas.microsoft.com/office/drawing/2014/main" id="{4A158F56-FD6F-4846-AF6E-E4D38176019C}"/>
            </a:ext>
          </a:extLst>
        </xdr:cNvPr>
        <xdr:cNvGrpSpPr/>
      </xdr:nvGrpSpPr>
      <xdr:grpSpPr>
        <a:xfrm>
          <a:off x="2794000" y="58670825"/>
          <a:ext cx="590550" cy="3219450"/>
          <a:chOff x="5060250" y="2175038"/>
          <a:chExt cx="571500" cy="3209925"/>
        </a:xfrm>
      </xdr:grpSpPr>
      <xdr:cxnSp macro="">
        <xdr:nvCxnSpPr>
          <xdr:cNvPr id="163" name="Shape 11">
            <a:extLst>
              <a:ext uri="{FF2B5EF4-FFF2-40B4-BE49-F238E27FC236}">
                <a16:creationId xmlns:a16="http://schemas.microsoft.com/office/drawing/2014/main" id="{ED8C0E1F-C05E-45D2-AE4C-27E982076BFA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12</xdr:row>
      <xdr:rowOff>85725</xdr:rowOff>
    </xdr:from>
    <xdr:ext cx="581025" cy="3124200"/>
    <xdr:grpSp>
      <xdr:nvGrpSpPr>
        <xdr:cNvPr id="164" name="Shape 2">
          <a:extLst>
            <a:ext uri="{FF2B5EF4-FFF2-40B4-BE49-F238E27FC236}">
              <a16:creationId xmlns:a16="http://schemas.microsoft.com/office/drawing/2014/main" id="{D9791DE5-8B9E-461D-A0DE-CF3619C1E414}"/>
            </a:ext>
          </a:extLst>
        </xdr:cNvPr>
        <xdr:cNvGrpSpPr/>
      </xdr:nvGrpSpPr>
      <xdr:grpSpPr>
        <a:xfrm>
          <a:off x="10477500" y="2422525"/>
          <a:ext cx="581025" cy="3124200"/>
          <a:chOff x="5065013" y="2222663"/>
          <a:chExt cx="561975" cy="3114675"/>
        </a:xfrm>
      </xdr:grpSpPr>
      <xdr:cxnSp macro="">
        <xdr:nvCxnSpPr>
          <xdr:cNvPr id="165" name="Shape 28">
            <a:extLst>
              <a:ext uri="{FF2B5EF4-FFF2-40B4-BE49-F238E27FC236}">
                <a16:creationId xmlns:a16="http://schemas.microsoft.com/office/drawing/2014/main" id="{E4141788-A0CB-4BAD-B892-F4E2D482B41E}"/>
              </a:ext>
            </a:extLst>
          </xdr:cNvPr>
          <xdr:cNvCxnSpPr/>
        </xdr:nvCxnSpPr>
        <xdr:spPr>
          <a:xfrm rot="10800000" flipH="1">
            <a:off x="5065013" y="2222663"/>
            <a:ext cx="561975" cy="311467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</xdr:row>
      <xdr:rowOff>57150</xdr:rowOff>
    </xdr:from>
    <xdr:ext cx="552450" cy="2314575"/>
    <xdr:grpSp>
      <xdr:nvGrpSpPr>
        <xdr:cNvPr id="166" name="Shape 2">
          <a:extLst>
            <a:ext uri="{FF2B5EF4-FFF2-40B4-BE49-F238E27FC236}">
              <a16:creationId xmlns:a16="http://schemas.microsoft.com/office/drawing/2014/main" id="{2D76B5E8-CF4C-486D-9697-A92A4514FD69}"/>
            </a:ext>
          </a:extLst>
        </xdr:cNvPr>
        <xdr:cNvGrpSpPr/>
      </xdr:nvGrpSpPr>
      <xdr:grpSpPr>
        <a:xfrm>
          <a:off x="10496550" y="3155950"/>
          <a:ext cx="552450" cy="2314575"/>
          <a:chOff x="5074538" y="2632238"/>
          <a:chExt cx="542925" cy="2295525"/>
        </a:xfrm>
      </xdr:grpSpPr>
      <xdr:cxnSp macro="">
        <xdr:nvCxnSpPr>
          <xdr:cNvPr id="167" name="Shape 4">
            <a:extLst>
              <a:ext uri="{FF2B5EF4-FFF2-40B4-BE49-F238E27FC236}">
                <a16:creationId xmlns:a16="http://schemas.microsoft.com/office/drawing/2014/main" id="{84CD4F62-EF00-4B90-B88D-85ED1098E67B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20</xdr:row>
      <xdr:rowOff>85725</xdr:rowOff>
    </xdr:from>
    <xdr:ext cx="561975" cy="1552575"/>
    <xdr:grpSp>
      <xdr:nvGrpSpPr>
        <xdr:cNvPr id="168" name="Shape 2">
          <a:extLst>
            <a:ext uri="{FF2B5EF4-FFF2-40B4-BE49-F238E27FC236}">
              <a16:creationId xmlns:a16="http://schemas.microsoft.com/office/drawing/2014/main" id="{5335EF6C-CF0C-466E-9EA5-128DE16825A9}"/>
            </a:ext>
          </a:extLst>
        </xdr:cNvPr>
        <xdr:cNvGrpSpPr/>
      </xdr:nvGrpSpPr>
      <xdr:grpSpPr>
        <a:xfrm>
          <a:off x="10487025" y="3959225"/>
          <a:ext cx="561975" cy="1552575"/>
          <a:chOff x="5069775" y="3013238"/>
          <a:chExt cx="552450" cy="1533525"/>
        </a:xfrm>
      </xdr:grpSpPr>
      <xdr:cxnSp macro="">
        <xdr:nvCxnSpPr>
          <xdr:cNvPr id="169" name="Shape 5">
            <a:extLst>
              <a:ext uri="{FF2B5EF4-FFF2-40B4-BE49-F238E27FC236}">
                <a16:creationId xmlns:a16="http://schemas.microsoft.com/office/drawing/2014/main" id="{58EDFF34-E076-4F42-8801-C06DBB8B173A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24</xdr:row>
      <xdr:rowOff>66675</xdr:rowOff>
    </xdr:from>
    <xdr:ext cx="600075" cy="781050"/>
    <xdr:grpSp>
      <xdr:nvGrpSpPr>
        <xdr:cNvPr id="170" name="Shape 2">
          <a:extLst>
            <a:ext uri="{FF2B5EF4-FFF2-40B4-BE49-F238E27FC236}">
              <a16:creationId xmlns:a16="http://schemas.microsoft.com/office/drawing/2014/main" id="{158D2E8D-58B9-4C48-847C-583D4E8C8216}"/>
            </a:ext>
          </a:extLst>
        </xdr:cNvPr>
        <xdr:cNvGrpSpPr/>
      </xdr:nvGrpSpPr>
      <xdr:grpSpPr>
        <a:xfrm>
          <a:off x="10487025" y="4702175"/>
          <a:ext cx="600075" cy="781050"/>
          <a:chOff x="5050725" y="3394238"/>
          <a:chExt cx="590550" cy="771525"/>
        </a:xfrm>
      </xdr:grpSpPr>
      <xdr:cxnSp macro="">
        <xdr:nvCxnSpPr>
          <xdr:cNvPr id="171" name="Shape 6">
            <a:extLst>
              <a:ext uri="{FF2B5EF4-FFF2-40B4-BE49-F238E27FC236}">
                <a16:creationId xmlns:a16="http://schemas.microsoft.com/office/drawing/2014/main" id="{288B6928-6560-4BDC-999E-373CAC990D46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28</xdr:row>
      <xdr:rowOff>28575</xdr:rowOff>
    </xdr:from>
    <xdr:ext cx="571500" cy="38100"/>
    <xdr:grpSp>
      <xdr:nvGrpSpPr>
        <xdr:cNvPr id="172" name="Shape 2">
          <a:extLst>
            <a:ext uri="{FF2B5EF4-FFF2-40B4-BE49-F238E27FC236}">
              <a16:creationId xmlns:a16="http://schemas.microsoft.com/office/drawing/2014/main" id="{28AC01ED-6245-4A62-B540-64CBF1CCF592}"/>
            </a:ext>
          </a:extLst>
        </xdr:cNvPr>
        <xdr:cNvGrpSpPr/>
      </xdr:nvGrpSpPr>
      <xdr:grpSpPr>
        <a:xfrm>
          <a:off x="10487025" y="5426075"/>
          <a:ext cx="571500" cy="38100"/>
          <a:chOff x="5060250" y="3770475"/>
          <a:chExt cx="571500" cy="19050"/>
        </a:xfrm>
      </xdr:grpSpPr>
      <xdr:cxnSp macro="">
        <xdr:nvCxnSpPr>
          <xdr:cNvPr id="173" name="Shape 7">
            <a:extLst>
              <a:ext uri="{FF2B5EF4-FFF2-40B4-BE49-F238E27FC236}">
                <a16:creationId xmlns:a16="http://schemas.microsoft.com/office/drawing/2014/main" id="{B18727CB-6E66-471F-978D-C1C017AE2673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28</xdr:row>
      <xdr:rowOff>85725</xdr:rowOff>
    </xdr:from>
    <xdr:ext cx="581025" cy="819150"/>
    <xdr:grpSp>
      <xdr:nvGrpSpPr>
        <xdr:cNvPr id="174" name="Shape 2">
          <a:extLst>
            <a:ext uri="{FF2B5EF4-FFF2-40B4-BE49-F238E27FC236}">
              <a16:creationId xmlns:a16="http://schemas.microsoft.com/office/drawing/2014/main" id="{87A540EE-B622-4FC0-912A-F0DCE281255E}"/>
            </a:ext>
          </a:extLst>
        </xdr:cNvPr>
        <xdr:cNvGrpSpPr/>
      </xdr:nvGrpSpPr>
      <xdr:grpSpPr>
        <a:xfrm>
          <a:off x="10477500" y="5483225"/>
          <a:ext cx="581025" cy="819150"/>
          <a:chOff x="5065013" y="3375188"/>
          <a:chExt cx="561975" cy="809625"/>
        </a:xfrm>
      </xdr:grpSpPr>
      <xdr:cxnSp macro="">
        <xdr:nvCxnSpPr>
          <xdr:cNvPr id="175" name="Shape 8">
            <a:extLst>
              <a:ext uri="{FF2B5EF4-FFF2-40B4-BE49-F238E27FC236}">
                <a16:creationId xmlns:a16="http://schemas.microsoft.com/office/drawing/2014/main" id="{FB10A2C6-5C44-47BE-94A2-1D0263D5635A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28</xdr:row>
      <xdr:rowOff>85725</xdr:rowOff>
    </xdr:from>
    <xdr:ext cx="561975" cy="1609725"/>
    <xdr:grpSp>
      <xdr:nvGrpSpPr>
        <xdr:cNvPr id="176" name="Shape 2">
          <a:extLst>
            <a:ext uri="{FF2B5EF4-FFF2-40B4-BE49-F238E27FC236}">
              <a16:creationId xmlns:a16="http://schemas.microsoft.com/office/drawing/2014/main" id="{E183862C-8646-4B86-A808-65641971448D}"/>
            </a:ext>
          </a:extLst>
        </xdr:cNvPr>
        <xdr:cNvGrpSpPr/>
      </xdr:nvGrpSpPr>
      <xdr:grpSpPr>
        <a:xfrm>
          <a:off x="10487025" y="5483225"/>
          <a:ext cx="561975" cy="1609725"/>
          <a:chOff x="5069775" y="2979900"/>
          <a:chExt cx="552450" cy="1600200"/>
        </a:xfrm>
      </xdr:grpSpPr>
      <xdr:cxnSp macro="">
        <xdr:nvCxnSpPr>
          <xdr:cNvPr id="177" name="Shape 9">
            <a:extLst>
              <a:ext uri="{FF2B5EF4-FFF2-40B4-BE49-F238E27FC236}">
                <a16:creationId xmlns:a16="http://schemas.microsoft.com/office/drawing/2014/main" id="{7ED949F1-F67F-42F8-9CB3-4D374EE9FF78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28</xdr:row>
      <xdr:rowOff>85725</xdr:rowOff>
    </xdr:from>
    <xdr:ext cx="581025" cy="2419350"/>
    <xdr:grpSp>
      <xdr:nvGrpSpPr>
        <xdr:cNvPr id="178" name="Shape 2">
          <a:extLst>
            <a:ext uri="{FF2B5EF4-FFF2-40B4-BE49-F238E27FC236}">
              <a16:creationId xmlns:a16="http://schemas.microsoft.com/office/drawing/2014/main" id="{CF5AEA0B-3094-4864-B6FD-7AD44A0D7A90}"/>
            </a:ext>
          </a:extLst>
        </xdr:cNvPr>
        <xdr:cNvGrpSpPr/>
      </xdr:nvGrpSpPr>
      <xdr:grpSpPr>
        <a:xfrm>
          <a:off x="10477500" y="5483225"/>
          <a:ext cx="581025" cy="2419350"/>
          <a:chOff x="5065013" y="2575088"/>
          <a:chExt cx="561975" cy="2409825"/>
        </a:xfrm>
      </xdr:grpSpPr>
      <xdr:cxnSp macro="">
        <xdr:nvCxnSpPr>
          <xdr:cNvPr id="179" name="Shape 10">
            <a:extLst>
              <a:ext uri="{FF2B5EF4-FFF2-40B4-BE49-F238E27FC236}">
                <a16:creationId xmlns:a16="http://schemas.microsoft.com/office/drawing/2014/main" id="{EDF9AB9D-DDF8-40A2-BB83-84797599FE9C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28</xdr:row>
      <xdr:rowOff>114300</xdr:rowOff>
    </xdr:from>
    <xdr:ext cx="590550" cy="3219450"/>
    <xdr:grpSp>
      <xdr:nvGrpSpPr>
        <xdr:cNvPr id="180" name="Shape 2">
          <a:extLst>
            <a:ext uri="{FF2B5EF4-FFF2-40B4-BE49-F238E27FC236}">
              <a16:creationId xmlns:a16="http://schemas.microsoft.com/office/drawing/2014/main" id="{245AE5CE-C550-4526-ADCC-80E3A83FFEE1}"/>
            </a:ext>
          </a:extLst>
        </xdr:cNvPr>
        <xdr:cNvGrpSpPr/>
      </xdr:nvGrpSpPr>
      <xdr:grpSpPr>
        <a:xfrm>
          <a:off x="10477500" y="5511800"/>
          <a:ext cx="590550" cy="3219450"/>
          <a:chOff x="5060250" y="2175038"/>
          <a:chExt cx="571500" cy="3209925"/>
        </a:xfrm>
      </xdr:grpSpPr>
      <xdr:cxnSp macro="">
        <xdr:nvCxnSpPr>
          <xdr:cNvPr id="181" name="Shape 11">
            <a:extLst>
              <a:ext uri="{FF2B5EF4-FFF2-40B4-BE49-F238E27FC236}">
                <a16:creationId xmlns:a16="http://schemas.microsoft.com/office/drawing/2014/main" id="{08925B8E-98B2-4F3E-ABD1-1C49915CAA97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47</xdr:row>
      <xdr:rowOff>123825</xdr:rowOff>
    </xdr:from>
    <xdr:ext cx="533400" cy="3105150"/>
    <xdr:grpSp>
      <xdr:nvGrpSpPr>
        <xdr:cNvPr id="182" name="Shape 2">
          <a:extLst>
            <a:ext uri="{FF2B5EF4-FFF2-40B4-BE49-F238E27FC236}">
              <a16:creationId xmlns:a16="http://schemas.microsoft.com/office/drawing/2014/main" id="{81138B69-50A5-44D2-9659-1F9B49BCD2D6}"/>
            </a:ext>
          </a:extLst>
        </xdr:cNvPr>
        <xdr:cNvGrpSpPr/>
      </xdr:nvGrpSpPr>
      <xdr:grpSpPr>
        <a:xfrm>
          <a:off x="10477500" y="9140825"/>
          <a:ext cx="533400" cy="3105150"/>
          <a:chOff x="5088825" y="2236950"/>
          <a:chExt cx="514350" cy="3086100"/>
        </a:xfrm>
      </xdr:grpSpPr>
      <xdr:cxnSp macro="">
        <xdr:nvCxnSpPr>
          <xdr:cNvPr id="183" name="Shape 3">
            <a:extLst>
              <a:ext uri="{FF2B5EF4-FFF2-40B4-BE49-F238E27FC236}">
                <a16:creationId xmlns:a16="http://schemas.microsoft.com/office/drawing/2014/main" id="{E1EA85B1-B70B-4946-9A84-E188333C4A0B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51</xdr:row>
      <xdr:rowOff>85725</xdr:rowOff>
    </xdr:from>
    <xdr:ext cx="552450" cy="2333625"/>
    <xdr:grpSp>
      <xdr:nvGrpSpPr>
        <xdr:cNvPr id="184" name="Shape 2">
          <a:extLst>
            <a:ext uri="{FF2B5EF4-FFF2-40B4-BE49-F238E27FC236}">
              <a16:creationId xmlns:a16="http://schemas.microsoft.com/office/drawing/2014/main" id="{FABBB77E-6C9C-4E3C-BBC6-774DC3E3F4EC}"/>
            </a:ext>
          </a:extLst>
        </xdr:cNvPr>
        <xdr:cNvGrpSpPr/>
      </xdr:nvGrpSpPr>
      <xdr:grpSpPr>
        <a:xfrm>
          <a:off x="10487025" y="9864725"/>
          <a:ext cx="552450" cy="2333625"/>
          <a:chOff x="5074538" y="2617950"/>
          <a:chExt cx="542925" cy="2324100"/>
        </a:xfrm>
      </xdr:grpSpPr>
      <xdr:cxnSp macro="">
        <xdr:nvCxnSpPr>
          <xdr:cNvPr id="185" name="Shape 12">
            <a:extLst>
              <a:ext uri="{FF2B5EF4-FFF2-40B4-BE49-F238E27FC236}">
                <a16:creationId xmlns:a16="http://schemas.microsoft.com/office/drawing/2014/main" id="{F8B0D4F5-B597-47CA-BC17-3A87495DE713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55</xdr:row>
      <xdr:rowOff>104775</xdr:rowOff>
    </xdr:from>
    <xdr:ext cx="561975" cy="1552575"/>
    <xdr:grpSp>
      <xdr:nvGrpSpPr>
        <xdr:cNvPr id="186" name="Shape 2">
          <a:extLst>
            <a:ext uri="{FF2B5EF4-FFF2-40B4-BE49-F238E27FC236}">
              <a16:creationId xmlns:a16="http://schemas.microsoft.com/office/drawing/2014/main" id="{6A36468B-7E00-4BC2-BD30-5E718DA2D7B0}"/>
            </a:ext>
          </a:extLst>
        </xdr:cNvPr>
        <xdr:cNvGrpSpPr/>
      </xdr:nvGrpSpPr>
      <xdr:grpSpPr>
        <a:xfrm>
          <a:off x="10477500" y="10645775"/>
          <a:ext cx="561975" cy="1552575"/>
          <a:chOff x="5069775" y="3013238"/>
          <a:chExt cx="552450" cy="1533525"/>
        </a:xfrm>
      </xdr:grpSpPr>
      <xdr:cxnSp macro="">
        <xdr:nvCxnSpPr>
          <xdr:cNvPr id="187" name="Shape 13">
            <a:extLst>
              <a:ext uri="{FF2B5EF4-FFF2-40B4-BE49-F238E27FC236}">
                <a16:creationId xmlns:a16="http://schemas.microsoft.com/office/drawing/2014/main" id="{1EB3B7A2-1D31-43AF-9282-2BE3D136F90F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59</xdr:row>
      <xdr:rowOff>95250</xdr:rowOff>
    </xdr:from>
    <xdr:ext cx="590550" cy="781050"/>
    <xdr:grpSp>
      <xdr:nvGrpSpPr>
        <xdr:cNvPr id="188" name="Shape 2">
          <a:extLst>
            <a:ext uri="{FF2B5EF4-FFF2-40B4-BE49-F238E27FC236}">
              <a16:creationId xmlns:a16="http://schemas.microsoft.com/office/drawing/2014/main" id="{A87D1FA9-5760-4ABC-B291-ACEBFC5631F3}"/>
            </a:ext>
          </a:extLst>
        </xdr:cNvPr>
        <xdr:cNvGrpSpPr/>
      </xdr:nvGrpSpPr>
      <xdr:grpSpPr>
        <a:xfrm>
          <a:off x="10477500" y="11398250"/>
          <a:ext cx="590550" cy="781050"/>
          <a:chOff x="5060250" y="3394238"/>
          <a:chExt cx="571500" cy="771525"/>
        </a:xfrm>
      </xdr:grpSpPr>
      <xdr:cxnSp macro="">
        <xdr:nvCxnSpPr>
          <xdr:cNvPr id="189" name="Shape 14">
            <a:extLst>
              <a:ext uri="{FF2B5EF4-FFF2-40B4-BE49-F238E27FC236}">
                <a16:creationId xmlns:a16="http://schemas.microsoft.com/office/drawing/2014/main" id="{6437EE11-38E2-480B-862A-60E660B39294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63</xdr:row>
      <xdr:rowOff>57150</xdr:rowOff>
    </xdr:from>
    <xdr:ext cx="571500" cy="38100"/>
    <xdr:grpSp>
      <xdr:nvGrpSpPr>
        <xdr:cNvPr id="190" name="Shape 2">
          <a:extLst>
            <a:ext uri="{FF2B5EF4-FFF2-40B4-BE49-F238E27FC236}">
              <a16:creationId xmlns:a16="http://schemas.microsoft.com/office/drawing/2014/main" id="{A4A2B29C-9ED3-435C-962C-AC1BC5E4CD5B}"/>
            </a:ext>
          </a:extLst>
        </xdr:cNvPr>
        <xdr:cNvGrpSpPr/>
      </xdr:nvGrpSpPr>
      <xdr:grpSpPr>
        <a:xfrm>
          <a:off x="10477500" y="12122150"/>
          <a:ext cx="571500" cy="38100"/>
          <a:chOff x="5060250" y="3770475"/>
          <a:chExt cx="571500" cy="19050"/>
        </a:xfrm>
      </xdr:grpSpPr>
      <xdr:cxnSp macro="">
        <xdr:nvCxnSpPr>
          <xdr:cNvPr id="191" name="Shape 7">
            <a:extLst>
              <a:ext uri="{FF2B5EF4-FFF2-40B4-BE49-F238E27FC236}">
                <a16:creationId xmlns:a16="http://schemas.microsoft.com/office/drawing/2014/main" id="{4E377DC3-8CE8-4AC2-A612-9C3A42C5F488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63</xdr:row>
      <xdr:rowOff>104775</xdr:rowOff>
    </xdr:from>
    <xdr:ext cx="581025" cy="819150"/>
    <xdr:grpSp>
      <xdr:nvGrpSpPr>
        <xdr:cNvPr id="192" name="Shape 2">
          <a:extLst>
            <a:ext uri="{FF2B5EF4-FFF2-40B4-BE49-F238E27FC236}">
              <a16:creationId xmlns:a16="http://schemas.microsoft.com/office/drawing/2014/main" id="{FCE970AC-A200-46E7-93C1-D2166B5BD958}"/>
            </a:ext>
          </a:extLst>
        </xdr:cNvPr>
        <xdr:cNvGrpSpPr/>
      </xdr:nvGrpSpPr>
      <xdr:grpSpPr>
        <a:xfrm>
          <a:off x="10477500" y="12169775"/>
          <a:ext cx="581025" cy="819150"/>
          <a:chOff x="5065013" y="3375188"/>
          <a:chExt cx="561975" cy="809625"/>
        </a:xfrm>
      </xdr:grpSpPr>
      <xdr:cxnSp macro="">
        <xdr:nvCxnSpPr>
          <xdr:cNvPr id="193" name="Shape 8">
            <a:extLst>
              <a:ext uri="{FF2B5EF4-FFF2-40B4-BE49-F238E27FC236}">
                <a16:creationId xmlns:a16="http://schemas.microsoft.com/office/drawing/2014/main" id="{882A5AA3-D285-4E61-970F-875FD24C320F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63</xdr:row>
      <xdr:rowOff>104775</xdr:rowOff>
    </xdr:from>
    <xdr:ext cx="561975" cy="1609725"/>
    <xdr:grpSp>
      <xdr:nvGrpSpPr>
        <xdr:cNvPr id="194" name="Shape 2">
          <a:extLst>
            <a:ext uri="{FF2B5EF4-FFF2-40B4-BE49-F238E27FC236}">
              <a16:creationId xmlns:a16="http://schemas.microsoft.com/office/drawing/2014/main" id="{F2A82579-B6C9-4D60-A064-D712512FE882}"/>
            </a:ext>
          </a:extLst>
        </xdr:cNvPr>
        <xdr:cNvGrpSpPr/>
      </xdr:nvGrpSpPr>
      <xdr:grpSpPr>
        <a:xfrm>
          <a:off x="10477500" y="12169775"/>
          <a:ext cx="561975" cy="1609725"/>
          <a:chOff x="5069775" y="2979900"/>
          <a:chExt cx="552450" cy="1600200"/>
        </a:xfrm>
      </xdr:grpSpPr>
      <xdr:cxnSp macro="">
        <xdr:nvCxnSpPr>
          <xdr:cNvPr id="195" name="Shape 15">
            <a:extLst>
              <a:ext uri="{FF2B5EF4-FFF2-40B4-BE49-F238E27FC236}">
                <a16:creationId xmlns:a16="http://schemas.microsoft.com/office/drawing/2014/main" id="{4A9214F2-D7BD-43C1-99A4-75487439D42F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581025</xdr:colOff>
      <xdr:row>63</xdr:row>
      <xdr:rowOff>104775</xdr:rowOff>
    </xdr:from>
    <xdr:ext cx="590550" cy="2419350"/>
    <xdr:grpSp>
      <xdr:nvGrpSpPr>
        <xdr:cNvPr id="196" name="Shape 2">
          <a:extLst>
            <a:ext uri="{FF2B5EF4-FFF2-40B4-BE49-F238E27FC236}">
              <a16:creationId xmlns:a16="http://schemas.microsoft.com/office/drawing/2014/main" id="{7662344D-DEA7-4B6F-AAFB-69EBAE407F12}"/>
            </a:ext>
          </a:extLst>
        </xdr:cNvPr>
        <xdr:cNvGrpSpPr/>
      </xdr:nvGrpSpPr>
      <xdr:grpSpPr>
        <a:xfrm>
          <a:off x="10360025" y="12169775"/>
          <a:ext cx="590550" cy="2419350"/>
          <a:chOff x="5055488" y="2575088"/>
          <a:chExt cx="581025" cy="2409825"/>
        </a:xfrm>
      </xdr:grpSpPr>
      <xdr:cxnSp macro="">
        <xdr:nvCxnSpPr>
          <xdr:cNvPr id="197" name="Shape 16">
            <a:extLst>
              <a:ext uri="{FF2B5EF4-FFF2-40B4-BE49-F238E27FC236}">
                <a16:creationId xmlns:a16="http://schemas.microsoft.com/office/drawing/2014/main" id="{2041B53A-097B-4635-9FAF-C0A35EFD74B2}"/>
              </a:ext>
            </a:extLst>
          </xdr:cNvPr>
          <xdr:cNvCxnSpPr/>
        </xdr:nvCxnSpPr>
        <xdr:spPr>
          <a:xfrm>
            <a:off x="5055488" y="2575088"/>
            <a:ext cx="58102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63</xdr:row>
      <xdr:rowOff>142875</xdr:rowOff>
    </xdr:from>
    <xdr:ext cx="590550" cy="3219450"/>
    <xdr:grpSp>
      <xdr:nvGrpSpPr>
        <xdr:cNvPr id="198" name="Shape 2">
          <a:extLst>
            <a:ext uri="{FF2B5EF4-FFF2-40B4-BE49-F238E27FC236}">
              <a16:creationId xmlns:a16="http://schemas.microsoft.com/office/drawing/2014/main" id="{301224AD-CEB6-4018-A06E-9CC6D24BC083}"/>
            </a:ext>
          </a:extLst>
        </xdr:cNvPr>
        <xdr:cNvGrpSpPr/>
      </xdr:nvGrpSpPr>
      <xdr:grpSpPr>
        <a:xfrm>
          <a:off x="10477500" y="12207875"/>
          <a:ext cx="590550" cy="3219450"/>
          <a:chOff x="5060250" y="2175038"/>
          <a:chExt cx="571500" cy="3209925"/>
        </a:xfrm>
      </xdr:grpSpPr>
      <xdr:cxnSp macro="">
        <xdr:nvCxnSpPr>
          <xdr:cNvPr id="199" name="Shape 11">
            <a:extLst>
              <a:ext uri="{FF2B5EF4-FFF2-40B4-BE49-F238E27FC236}">
                <a16:creationId xmlns:a16="http://schemas.microsoft.com/office/drawing/2014/main" id="{4B5DBC05-1AB4-4F3E-B147-1DF44F1EB8C3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82</xdr:row>
      <xdr:rowOff>123825</xdr:rowOff>
    </xdr:from>
    <xdr:ext cx="533400" cy="3105150"/>
    <xdr:grpSp>
      <xdr:nvGrpSpPr>
        <xdr:cNvPr id="200" name="Shape 2">
          <a:extLst>
            <a:ext uri="{FF2B5EF4-FFF2-40B4-BE49-F238E27FC236}">
              <a16:creationId xmlns:a16="http://schemas.microsoft.com/office/drawing/2014/main" id="{6C8EC29C-47E0-4163-BABA-A94B274E959D}"/>
            </a:ext>
          </a:extLst>
        </xdr:cNvPr>
        <xdr:cNvGrpSpPr/>
      </xdr:nvGrpSpPr>
      <xdr:grpSpPr>
        <a:xfrm>
          <a:off x="10477500" y="15808325"/>
          <a:ext cx="533400" cy="3105150"/>
          <a:chOff x="5088825" y="2236950"/>
          <a:chExt cx="514350" cy="3086100"/>
        </a:xfrm>
      </xdr:grpSpPr>
      <xdr:cxnSp macro="">
        <xdr:nvCxnSpPr>
          <xdr:cNvPr id="201" name="Shape 17">
            <a:extLst>
              <a:ext uri="{FF2B5EF4-FFF2-40B4-BE49-F238E27FC236}">
                <a16:creationId xmlns:a16="http://schemas.microsoft.com/office/drawing/2014/main" id="{33E5CE6E-4B6F-46B4-8858-EB43114DF1EE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86</xdr:row>
      <xdr:rowOff>85725</xdr:rowOff>
    </xdr:from>
    <xdr:ext cx="552450" cy="2333625"/>
    <xdr:grpSp>
      <xdr:nvGrpSpPr>
        <xdr:cNvPr id="202" name="Shape 2">
          <a:extLst>
            <a:ext uri="{FF2B5EF4-FFF2-40B4-BE49-F238E27FC236}">
              <a16:creationId xmlns:a16="http://schemas.microsoft.com/office/drawing/2014/main" id="{85F5C128-C344-40C3-8DE5-3BC62021EEA4}"/>
            </a:ext>
          </a:extLst>
        </xdr:cNvPr>
        <xdr:cNvGrpSpPr/>
      </xdr:nvGrpSpPr>
      <xdr:grpSpPr>
        <a:xfrm>
          <a:off x="10487025" y="16532225"/>
          <a:ext cx="552450" cy="2333625"/>
          <a:chOff x="5074538" y="2617950"/>
          <a:chExt cx="542925" cy="2324100"/>
        </a:xfrm>
      </xdr:grpSpPr>
      <xdr:cxnSp macro="">
        <xdr:nvCxnSpPr>
          <xdr:cNvPr id="203" name="Shape 12">
            <a:extLst>
              <a:ext uri="{FF2B5EF4-FFF2-40B4-BE49-F238E27FC236}">
                <a16:creationId xmlns:a16="http://schemas.microsoft.com/office/drawing/2014/main" id="{56EEAD86-8001-4FE2-AE82-718A6B08F374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90</xdr:row>
      <xdr:rowOff>104775</xdr:rowOff>
    </xdr:from>
    <xdr:ext cx="561975" cy="1552575"/>
    <xdr:grpSp>
      <xdr:nvGrpSpPr>
        <xdr:cNvPr id="204" name="Shape 2">
          <a:extLst>
            <a:ext uri="{FF2B5EF4-FFF2-40B4-BE49-F238E27FC236}">
              <a16:creationId xmlns:a16="http://schemas.microsoft.com/office/drawing/2014/main" id="{1A1672AC-F214-412F-B25D-5DA960527513}"/>
            </a:ext>
          </a:extLst>
        </xdr:cNvPr>
        <xdr:cNvGrpSpPr/>
      </xdr:nvGrpSpPr>
      <xdr:grpSpPr>
        <a:xfrm>
          <a:off x="10477500" y="17313275"/>
          <a:ext cx="561975" cy="1552575"/>
          <a:chOff x="5069775" y="3013238"/>
          <a:chExt cx="552450" cy="1533525"/>
        </a:xfrm>
      </xdr:grpSpPr>
      <xdr:cxnSp macro="">
        <xdr:nvCxnSpPr>
          <xdr:cNvPr id="205" name="Shape 13">
            <a:extLst>
              <a:ext uri="{FF2B5EF4-FFF2-40B4-BE49-F238E27FC236}">
                <a16:creationId xmlns:a16="http://schemas.microsoft.com/office/drawing/2014/main" id="{F921452D-C58D-4C46-A1EC-8FC4AC0C60BD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94</xdr:row>
      <xdr:rowOff>95250</xdr:rowOff>
    </xdr:from>
    <xdr:ext cx="590550" cy="781050"/>
    <xdr:grpSp>
      <xdr:nvGrpSpPr>
        <xdr:cNvPr id="206" name="Shape 2">
          <a:extLst>
            <a:ext uri="{FF2B5EF4-FFF2-40B4-BE49-F238E27FC236}">
              <a16:creationId xmlns:a16="http://schemas.microsoft.com/office/drawing/2014/main" id="{48207D67-A912-4EF6-9AFE-AF9A7AC54686}"/>
            </a:ext>
          </a:extLst>
        </xdr:cNvPr>
        <xdr:cNvGrpSpPr/>
      </xdr:nvGrpSpPr>
      <xdr:grpSpPr>
        <a:xfrm>
          <a:off x="10477500" y="18065750"/>
          <a:ext cx="590550" cy="781050"/>
          <a:chOff x="5060250" y="3394238"/>
          <a:chExt cx="571500" cy="771525"/>
        </a:xfrm>
      </xdr:grpSpPr>
      <xdr:cxnSp macro="">
        <xdr:nvCxnSpPr>
          <xdr:cNvPr id="207" name="Shape 18">
            <a:extLst>
              <a:ext uri="{FF2B5EF4-FFF2-40B4-BE49-F238E27FC236}">
                <a16:creationId xmlns:a16="http://schemas.microsoft.com/office/drawing/2014/main" id="{77B2AA70-B998-43D7-8D70-E876B53CDF97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98</xdr:row>
      <xdr:rowOff>57150</xdr:rowOff>
    </xdr:from>
    <xdr:ext cx="571500" cy="38100"/>
    <xdr:grpSp>
      <xdr:nvGrpSpPr>
        <xdr:cNvPr id="208" name="Shape 2">
          <a:extLst>
            <a:ext uri="{FF2B5EF4-FFF2-40B4-BE49-F238E27FC236}">
              <a16:creationId xmlns:a16="http://schemas.microsoft.com/office/drawing/2014/main" id="{840E9327-AADF-4326-B240-20A900A6C621}"/>
            </a:ext>
          </a:extLst>
        </xdr:cNvPr>
        <xdr:cNvGrpSpPr/>
      </xdr:nvGrpSpPr>
      <xdr:grpSpPr>
        <a:xfrm>
          <a:off x="10477500" y="18789650"/>
          <a:ext cx="571500" cy="38100"/>
          <a:chOff x="5060250" y="3770475"/>
          <a:chExt cx="571500" cy="19050"/>
        </a:xfrm>
      </xdr:grpSpPr>
      <xdr:cxnSp macro="">
        <xdr:nvCxnSpPr>
          <xdr:cNvPr id="209" name="Shape 7">
            <a:extLst>
              <a:ext uri="{FF2B5EF4-FFF2-40B4-BE49-F238E27FC236}">
                <a16:creationId xmlns:a16="http://schemas.microsoft.com/office/drawing/2014/main" id="{A874918F-2A86-40E2-A83A-73B7759C6EA3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98</xdr:row>
      <xdr:rowOff>104775</xdr:rowOff>
    </xdr:from>
    <xdr:ext cx="581025" cy="819150"/>
    <xdr:grpSp>
      <xdr:nvGrpSpPr>
        <xdr:cNvPr id="210" name="Shape 2">
          <a:extLst>
            <a:ext uri="{FF2B5EF4-FFF2-40B4-BE49-F238E27FC236}">
              <a16:creationId xmlns:a16="http://schemas.microsoft.com/office/drawing/2014/main" id="{5455373F-6A63-4A52-9772-3231E856F38D}"/>
            </a:ext>
          </a:extLst>
        </xdr:cNvPr>
        <xdr:cNvGrpSpPr/>
      </xdr:nvGrpSpPr>
      <xdr:grpSpPr>
        <a:xfrm>
          <a:off x="10477500" y="18837275"/>
          <a:ext cx="581025" cy="819150"/>
          <a:chOff x="5065013" y="3375188"/>
          <a:chExt cx="561975" cy="809625"/>
        </a:xfrm>
      </xdr:grpSpPr>
      <xdr:cxnSp macro="">
        <xdr:nvCxnSpPr>
          <xdr:cNvPr id="211" name="Shape 8">
            <a:extLst>
              <a:ext uri="{FF2B5EF4-FFF2-40B4-BE49-F238E27FC236}">
                <a16:creationId xmlns:a16="http://schemas.microsoft.com/office/drawing/2014/main" id="{FD0BF4F2-056F-4240-A470-1BDF14818A5E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98</xdr:row>
      <xdr:rowOff>104775</xdr:rowOff>
    </xdr:from>
    <xdr:ext cx="561975" cy="1609725"/>
    <xdr:grpSp>
      <xdr:nvGrpSpPr>
        <xdr:cNvPr id="212" name="Shape 2">
          <a:extLst>
            <a:ext uri="{FF2B5EF4-FFF2-40B4-BE49-F238E27FC236}">
              <a16:creationId xmlns:a16="http://schemas.microsoft.com/office/drawing/2014/main" id="{C6CE45F2-5980-46B5-AF1D-55383A71495E}"/>
            </a:ext>
          </a:extLst>
        </xdr:cNvPr>
        <xdr:cNvGrpSpPr/>
      </xdr:nvGrpSpPr>
      <xdr:grpSpPr>
        <a:xfrm>
          <a:off x="10477500" y="18837275"/>
          <a:ext cx="561975" cy="1609725"/>
          <a:chOff x="5069775" y="2979900"/>
          <a:chExt cx="552450" cy="1600200"/>
        </a:xfrm>
      </xdr:grpSpPr>
      <xdr:cxnSp macro="">
        <xdr:nvCxnSpPr>
          <xdr:cNvPr id="213" name="Shape 15">
            <a:extLst>
              <a:ext uri="{FF2B5EF4-FFF2-40B4-BE49-F238E27FC236}">
                <a16:creationId xmlns:a16="http://schemas.microsoft.com/office/drawing/2014/main" id="{1BBD9889-671D-49D6-91B6-DE0AB0754081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581025</xdr:colOff>
      <xdr:row>98</xdr:row>
      <xdr:rowOff>104775</xdr:rowOff>
    </xdr:from>
    <xdr:ext cx="590550" cy="2419350"/>
    <xdr:grpSp>
      <xdr:nvGrpSpPr>
        <xdr:cNvPr id="214" name="Shape 2">
          <a:extLst>
            <a:ext uri="{FF2B5EF4-FFF2-40B4-BE49-F238E27FC236}">
              <a16:creationId xmlns:a16="http://schemas.microsoft.com/office/drawing/2014/main" id="{A80E74C6-7A14-4E3D-AD91-65ECBE2C4694}"/>
            </a:ext>
          </a:extLst>
        </xdr:cNvPr>
        <xdr:cNvGrpSpPr/>
      </xdr:nvGrpSpPr>
      <xdr:grpSpPr>
        <a:xfrm>
          <a:off x="10360025" y="18837275"/>
          <a:ext cx="590550" cy="2419350"/>
          <a:chOff x="5055488" y="2575088"/>
          <a:chExt cx="581025" cy="2409825"/>
        </a:xfrm>
      </xdr:grpSpPr>
      <xdr:cxnSp macro="">
        <xdr:nvCxnSpPr>
          <xdr:cNvPr id="215" name="Shape 16">
            <a:extLst>
              <a:ext uri="{FF2B5EF4-FFF2-40B4-BE49-F238E27FC236}">
                <a16:creationId xmlns:a16="http://schemas.microsoft.com/office/drawing/2014/main" id="{89D77C88-3643-4F9E-8F51-48DF5C910EF1}"/>
              </a:ext>
            </a:extLst>
          </xdr:cNvPr>
          <xdr:cNvCxnSpPr/>
        </xdr:nvCxnSpPr>
        <xdr:spPr>
          <a:xfrm>
            <a:off x="5055488" y="2575088"/>
            <a:ext cx="58102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98</xdr:row>
      <xdr:rowOff>142875</xdr:rowOff>
    </xdr:from>
    <xdr:ext cx="590550" cy="3219450"/>
    <xdr:grpSp>
      <xdr:nvGrpSpPr>
        <xdr:cNvPr id="216" name="Shape 2">
          <a:extLst>
            <a:ext uri="{FF2B5EF4-FFF2-40B4-BE49-F238E27FC236}">
              <a16:creationId xmlns:a16="http://schemas.microsoft.com/office/drawing/2014/main" id="{34C990D3-9C56-4491-853B-4DDB1CB0F865}"/>
            </a:ext>
          </a:extLst>
        </xdr:cNvPr>
        <xdr:cNvGrpSpPr/>
      </xdr:nvGrpSpPr>
      <xdr:grpSpPr>
        <a:xfrm>
          <a:off x="10477500" y="18875375"/>
          <a:ext cx="590550" cy="3219450"/>
          <a:chOff x="5060250" y="2175038"/>
          <a:chExt cx="571500" cy="3209925"/>
        </a:xfrm>
      </xdr:grpSpPr>
      <xdr:cxnSp macro="">
        <xdr:nvCxnSpPr>
          <xdr:cNvPr id="217" name="Shape 11">
            <a:extLst>
              <a:ext uri="{FF2B5EF4-FFF2-40B4-BE49-F238E27FC236}">
                <a16:creationId xmlns:a16="http://schemas.microsoft.com/office/drawing/2014/main" id="{FB658C09-0C0B-4BAB-ABD9-31F3741AF654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117</xdr:row>
      <xdr:rowOff>142875</xdr:rowOff>
    </xdr:from>
    <xdr:ext cx="533400" cy="3105150"/>
    <xdr:grpSp>
      <xdr:nvGrpSpPr>
        <xdr:cNvPr id="218" name="Shape 2">
          <a:extLst>
            <a:ext uri="{FF2B5EF4-FFF2-40B4-BE49-F238E27FC236}">
              <a16:creationId xmlns:a16="http://schemas.microsoft.com/office/drawing/2014/main" id="{2FDADDCF-0B2B-4CB9-927D-74FBF77476CB}"/>
            </a:ext>
          </a:extLst>
        </xdr:cNvPr>
        <xdr:cNvGrpSpPr/>
      </xdr:nvGrpSpPr>
      <xdr:grpSpPr>
        <a:xfrm>
          <a:off x="10477500" y="22494875"/>
          <a:ext cx="533400" cy="3105150"/>
          <a:chOff x="5088825" y="2236950"/>
          <a:chExt cx="514350" cy="3086100"/>
        </a:xfrm>
      </xdr:grpSpPr>
      <xdr:cxnSp macro="">
        <xdr:nvCxnSpPr>
          <xdr:cNvPr id="219" name="Shape 3">
            <a:extLst>
              <a:ext uri="{FF2B5EF4-FFF2-40B4-BE49-F238E27FC236}">
                <a16:creationId xmlns:a16="http://schemas.microsoft.com/office/drawing/2014/main" id="{998FF97D-4BC9-44D4-BD9A-31CFD1DBAC8A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121</xdr:row>
      <xdr:rowOff>95250</xdr:rowOff>
    </xdr:from>
    <xdr:ext cx="552450" cy="2333625"/>
    <xdr:grpSp>
      <xdr:nvGrpSpPr>
        <xdr:cNvPr id="220" name="Shape 2">
          <a:extLst>
            <a:ext uri="{FF2B5EF4-FFF2-40B4-BE49-F238E27FC236}">
              <a16:creationId xmlns:a16="http://schemas.microsoft.com/office/drawing/2014/main" id="{552D3025-DEA9-434E-9198-5C23A4F0664D}"/>
            </a:ext>
          </a:extLst>
        </xdr:cNvPr>
        <xdr:cNvGrpSpPr/>
      </xdr:nvGrpSpPr>
      <xdr:grpSpPr>
        <a:xfrm>
          <a:off x="10496550" y="23209250"/>
          <a:ext cx="552450" cy="2333625"/>
          <a:chOff x="5074538" y="2617950"/>
          <a:chExt cx="542925" cy="2324100"/>
        </a:xfrm>
      </xdr:grpSpPr>
      <xdr:cxnSp macro="">
        <xdr:nvCxnSpPr>
          <xdr:cNvPr id="221" name="Shape 12">
            <a:extLst>
              <a:ext uri="{FF2B5EF4-FFF2-40B4-BE49-F238E27FC236}">
                <a16:creationId xmlns:a16="http://schemas.microsoft.com/office/drawing/2014/main" id="{5B0CC135-8301-4E7C-B874-F4BF64DF5229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125</xdr:row>
      <xdr:rowOff>114300</xdr:rowOff>
    </xdr:from>
    <xdr:ext cx="561975" cy="1552575"/>
    <xdr:grpSp>
      <xdr:nvGrpSpPr>
        <xdr:cNvPr id="222" name="Shape 2">
          <a:extLst>
            <a:ext uri="{FF2B5EF4-FFF2-40B4-BE49-F238E27FC236}">
              <a16:creationId xmlns:a16="http://schemas.microsoft.com/office/drawing/2014/main" id="{5D31F191-88DD-4D3D-8687-109F0C4AC2AD}"/>
            </a:ext>
          </a:extLst>
        </xdr:cNvPr>
        <xdr:cNvGrpSpPr/>
      </xdr:nvGrpSpPr>
      <xdr:grpSpPr>
        <a:xfrm>
          <a:off x="10487025" y="23990300"/>
          <a:ext cx="561975" cy="1552575"/>
          <a:chOff x="5069775" y="3013238"/>
          <a:chExt cx="552450" cy="1533525"/>
        </a:xfrm>
      </xdr:grpSpPr>
      <xdr:cxnSp macro="">
        <xdr:nvCxnSpPr>
          <xdr:cNvPr id="223" name="Shape 19">
            <a:extLst>
              <a:ext uri="{FF2B5EF4-FFF2-40B4-BE49-F238E27FC236}">
                <a16:creationId xmlns:a16="http://schemas.microsoft.com/office/drawing/2014/main" id="{C2058655-9018-4D84-9A2F-D748736D18CA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129</xdr:row>
      <xdr:rowOff>104775</xdr:rowOff>
    </xdr:from>
    <xdr:ext cx="600075" cy="781050"/>
    <xdr:grpSp>
      <xdr:nvGrpSpPr>
        <xdr:cNvPr id="224" name="Shape 2">
          <a:extLst>
            <a:ext uri="{FF2B5EF4-FFF2-40B4-BE49-F238E27FC236}">
              <a16:creationId xmlns:a16="http://schemas.microsoft.com/office/drawing/2014/main" id="{B04E93EF-2592-455D-9EF7-149C7FB55AA3}"/>
            </a:ext>
          </a:extLst>
        </xdr:cNvPr>
        <xdr:cNvGrpSpPr/>
      </xdr:nvGrpSpPr>
      <xdr:grpSpPr>
        <a:xfrm>
          <a:off x="10487025" y="24742775"/>
          <a:ext cx="600075" cy="781050"/>
          <a:chOff x="5050725" y="3394238"/>
          <a:chExt cx="590550" cy="771525"/>
        </a:xfrm>
      </xdr:grpSpPr>
      <xdr:cxnSp macro="">
        <xdr:nvCxnSpPr>
          <xdr:cNvPr id="225" name="Shape 20">
            <a:extLst>
              <a:ext uri="{FF2B5EF4-FFF2-40B4-BE49-F238E27FC236}">
                <a16:creationId xmlns:a16="http://schemas.microsoft.com/office/drawing/2014/main" id="{EF3EF5F4-326E-4210-8DD1-D2652308E628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133</xdr:row>
      <xdr:rowOff>66675</xdr:rowOff>
    </xdr:from>
    <xdr:ext cx="571500" cy="38100"/>
    <xdr:grpSp>
      <xdr:nvGrpSpPr>
        <xdr:cNvPr id="226" name="Shape 2">
          <a:extLst>
            <a:ext uri="{FF2B5EF4-FFF2-40B4-BE49-F238E27FC236}">
              <a16:creationId xmlns:a16="http://schemas.microsoft.com/office/drawing/2014/main" id="{3A46124A-1850-48C4-B963-383FF33ED4A1}"/>
            </a:ext>
          </a:extLst>
        </xdr:cNvPr>
        <xdr:cNvGrpSpPr/>
      </xdr:nvGrpSpPr>
      <xdr:grpSpPr>
        <a:xfrm>
          <a:off x="10487025" y="25466675"/>
          <a:ext cx="571500" cy="38100"/>
          <a:chOff x="5060250" y="3770475"/>
          <a:chExt cx="571500" cy="19050"/>
        </a:xfrm>
      </xdr:grpSpPr>
      <xdr:cxnSp macro="">
        <xdr:nvCxnSpPr>
          <xdr:cNvPr id="227" name="Shape 7">
            <a:extLst>
              <a:ext uri="{FF2B5EF4-FFF2-40B4-BE49-F238E27FC236}">
                <a16:creationId xmlns:a16="http://schemas.microsoft.com/office/drawing/2014/main" id="{FFAA916B-52AA-4D1E-B4DA-B31B6B5DD4F5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133</xdr:row>
      <xdr:rowOff>114300</xdr:rowOff>
    </xdr:from>
    <xdr:ext cx="581025" cy="819150"/>
    <xdr:grpSp>
      <xdr:nvGrpSpPr>
        <xdr:cNvPr id="228" name="Shape 2">
          <a:extLst>
            <a:ext uri="{FF2B5EF4-FFF2-40B4-BE49-F238E27FC236}">
              <a16:creationId xmlns:a16="http://schemas.microsoft.com/office/drawing/2014/main" id="{767BA0E8-3F20-448D-92C8-59B6E5F914FF}"/>
            </a:ext>
          </a:extLst>
        </xdr:cNvPr>
        <xdr:cNvGrpSpPr/>
      </xdr:nvGrpSpPr>
      <xdr:grpSpPr>
        <a:xfrm>
          <a:off x="10477500" y="25514300"/>
          <a:ext cx="581025" cy="819150"/>
          <a:chOff x="5065013" y="3375188"/>
          <a:chExt cx="561975" cy="809625"/>
        </a:xfrm>
      </xdr:grpSpPr>
      <xdr:cxnSp macro="">
        <xdr:nvCxnSpPr>
          <xdr:cNvPr id="229" name="Shape 8">
            <a:extLst>
              <a:ext uri="{FF2B5EF4-FFF2-40B4-BE49-F238E27FC236}">
                <a16:creationId xmlns:a16="http://schemas.microsoft.com/office/drawing/2014/main" id="{001C9297-C505-46F2-97B2-3C23F651267B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133</xdr:row>
      <xdr:rowOff>114300</xdr:rowOff>
    </xdr:from>
    <xdr:ext cx="561975" cy="1609725"/>
    <xdr:grpSp>
      <xdr:nvGrpSpPr>
        <xdr:cNvPr id="230" name="Shape 2">
          <a:extLst>
            <a:ext uri="{FF2B5EF4-FFF2-40B4-BE49-F238E27FC236}">
              <a16:creationId xmlns:a16="http://schemas.microsoft.com/office/drawing/2014/main" id="{110F339D-75D4-49FB-B564-86A44DF28195}"/>
            </a:ext>
          </a:extLst>
        </xdr:cNvPr>
        <xdr:cNvGrpSpPr/>
      </xdr:nvGrpSpPr>
      <xdr:grpSpPr>
        <a:xfrm>
          <a:off x="10487025" y="25514300"/>
          <a:ext cx="561975" cy="1609725"/>
          <a:chOff x="5069775" y="2979900"/>
          <a:chExt cx="552450" cy="1600200"/>
        </a:xfrm>
      </xdr:grpSpPr>
      <xdr:cxnSp macro="">
        <xdr:nvCxnSpPr>
          <xdr:cNvPr id="231" name="Shape 15">
            <a:extLst>
              <a:ext uri="{FF2B5EF4-FFF2-40B4-BE49-F238E27FC236}">
                <a16:creationId xmlns:a16="http://schemas.microsoft.com/office/drawing/2014/main" id="{066A7F07-6376-42D6-BF31-324FE237E668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133</xdr:row>
      <xdr:rowOff>114300</xdr:rowOff>
    </xdr:from>
    <xdr:ext cx="581025" cy="2419350"/>
    <xdr:grpSp>
      <xdr:nvGrpSpPr>
        <xdr:cNvPr id="232" name="Shape 2">
          <a:extLst>
            <a:ext uri="{FF2B5EF4-FFF2-40B4-BE49-F238E27FC236}">
              <a16:creationId xmlns:a16="http://schemas.microsoft.com/office/drawing/2014/main" id="{6343189E-13AE-4938-B163-1CDCC76ED8E9}"/>
            </a:ext>
          </a:extLst>
        </xdr:cNvPr>
        <xdr:cNvGrpSpPr/>
      </xdr:nvGrpSpPr>
      <xdr:grpSpPr>
        <a:xfrm>
          <a:off x="10477500" y="25514300"/>
          <a:ext cx="581025" cy="2419350"/>
          <a:chOff x="5065013" y="2575088"/>
          <a:chExt cx="561975" cy="2409825"/>
        </a:xfrm>
      </xdr:grpSpPr>
      <xdr:cxnSp macro="">
        <xdr:nvCxnSpPr>
          <xdr:cNvPr id="233" name="Shape 21">
            <a:extLst>
              <a:ext uri="{FF2B5EF4-FFF2-40B4-BE49-F238E27FC236}">
                <a16:creationId xmlns:a16="http://schemas.microsoft.com/office/drawing/2014/main" id="{55284F87-A7AD-478D-900D-D18A7B9C612F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133</xdr:row>
      <xdr:rowOff>152400</xdr:rowOff>
    </xdr:from>
    <xdr:ext cx="590550" cy="3219450"/>
    <xdr:grpSp>
      <xdr:nvGrpSpPr>
        <xdr:cNvPr id="234" name="Shape 2">
          <a:extLst>
            <a:ext uri="{FF2B5EF4-FFF2-40B4-BE49-F238E27FC236}">
              <a16:creationId xmlns:a16="http://schemas.microsoft.com/office/drawing/2014/main" id="{434CF626-14E7-4486-9720-FA096531E212}"/>
            </a:ext>
          </a:extLst>
        </xdr:cNvPr>
        <xdr:cNvGrpSpPr/>
      </xdr:nvGrpSpPr>
      <xdr:grpSpPr>
        <a:xfrm>
          <a:off x="10477500" y="25552400"/>
          <a:ext cx="590550" cy="3219450"/>
          <a:chOff x="5060250" y="2175038"/>
          <a:chExt cx="571500" cy="3209925"/>
        </a:xfrm>
      </xdr:grpSpPr>
      <xdr:cxnSp macro="">
        <xdr:nvCxnSpPr>
          <xdr:cNvPr id="235" name="Shape 11">
            <a:extLst>
              <a:ext uri="{FF2B5EF4-FFF2-40B4-BE49-F238E27FC236}">
                <a16:creationId xmlns:a16="http://schemas.microsoft.com/office/drawing/2014/main" id="{F58B5586-C98B-4D23-B6CF-38ED6AAA050C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152</xdr:row>
      <xdr:rowOff>123825</xdr:rowOff>
    </xdr:from>
    <xdr:ext cx="533400" cy="3105150"/>
    <xdr:grpSp>
      <xdr:nvGrpSpPr>
        <xdr:cNvPr id="236" name="Shape 2">
          <a:extLst>
            <a:ext uri="{FF2B5EF4-FFF2-40B4-BE49-F238E27FC236}">
              <a16:creationId xmlns:a16="http://schemas.microsoft.com/office/drawing/2014/main" id="{8E653187-AA81-4617-86C1-1695D1B8610E}"/>
            </a:ext>
          </a:extLst>
        </xdr:cNvPr>
        <xdr:cNvGrpSpPr/>
      </xdr:nvGrpSpPr>
      <xdr:grpSpPr>
        <a:xfrm>
          <a:off x="10487025" y="29143325"/>
          <a:ext cx="533400" cy="3105150"/>
          <a:chOff x="5088825" y="2236950"/>
          <a:chExt cx="514350" cy="3086100"/>
        </a:xfrm>
      </xdr:grpSpPr>
      <xdr:cxnSp macro="">
        <xdr:nvCxnSpPr>
          <xdr:cNvPr id="237" name="Shape 3">
            <a:extLst>
              <a:ext uri="{FF2B5EF4-FFF2-40B4-BE49-F238E27FC236}">
                <a16:creationId xmlns:a16="http://schemas.microsoft.com/office/drawing/2014/main" id="{3F88B5CB-F5B6-4F70-B372-8DDB1F76D7E6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38100</xdr:colOff>
      <xdr:row>156</xdr:row>
      <xdr:rowOff>85725</xdr:rowOff>
    </xdr:from>
    <xdr:ext cx="552450" cy="2333625"/>
    <xdr:grpSp>
      <xdr:nvGrpSpPr>
        <xdr:cNvPr id="238" name="Shape 2">
          <a:extLst>
            <a:ext uri="{FF2B5EF4-FFF2-40B4-BE49-F238E27FC236}">
              <a16:creationId xmlns:a16="http://schemas.microsoft.com/office/drawing/2014/main" id="{9E161068-1926-4D5D-98B0-DC1BA1C493FB}"/>
            </a:ext>
          </a:extLst>
        </xdr:cNvPr>
        <xdr:cNvGrpSpPr/>
      </xdr:nvGrpSpPr>
      <xdr:grpSpPr>
        <a:xfrm>
          <a:off x="10515600" y="29867225"/>
          <a:ext cx="552450" cy="2333625"/>
          <a:chOff x="5074538" y="2617950"/>
          <a:chExt cx="542925" cy="2324100"/>
        </a:xfrm>
      </xdr:grpSpPr>
      <xdr:cxnSp macro="">
        <xdr:nvCxnSpPr>
          <xdr:cNvPr id="239" name="Shape 12">
            <a:extLst>
              <a:ext uri="{FF2B5EF4-FFF2-40B4-BE49-F238E27FC236}">
                <a16:creationId xmlns:a16="http://schemas.microsoft.com/office/drawing/2014/main" id="{C1CC479E-7F89-4C1D-90BE-6EBAA45DB49E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160</xdr:row>
      <xdr:rowOff>104775</xdr:rowOff>
    </xdr:from>
    <xdr:ext cx="561975" cy="1552575"/>
    <xdr:grpSp>
      <xdr:nvGrpSpPr>
        <xdr:cNvPr id="240" name="Shape 2">
          <a:extLst>
            <a:ext uri="{FF2B5EF4-FFF2-40B4-BE49-F238E27FC236}">
              <a16:creationId xmlns:a16="http://schemas.microsoft.com/office/drawing/2014/main" id="{2FA79ED3-D480-428C-9B83-786B8CEE1598}"/>
            </a:ext>
          </a:extLst>
        </xdr:cNvPr>
        <xdr:cNvGrpSpPr/>
      </xdr:nvGrpSpPr>
      <xdr:grpSpPr>
        <a:xfrm>
          <a:off x="10496550" y="30648275"/>
          <a:ext cx="561975" cy="1552575"/>
          <a:chOff x="5069775" y="3013238"/>
          <a:chExt cx="552450" cy="1533525"/>
        </a:xfrm>
      </xdr:grpSpPr>
      <xdr:cxnSp macro="">
        <xdr:nvCxnSpPr>
          <xdr:cNvPr id="241" name="Shape 13">
            <a:extLst>
              <a:ext uri="{FF2B5EF4-FFF2-40B4-BE49-F238E27FC236}">
                <a16:creationId xmlns:a16="http://schemas.microsoft.com/office/drawing/2014/main" id="{445F8A31-6534-4D7D-A977-E37A67C2342A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164</xdr:row>
      <xdr:rowOff>95250</xdr:rowOff>
    </xdr:from>
    <xdr:ext cx="600075" cy="781050"/>
    <xdr:grpSp>
      <xdr:nvGrpSpPr>
        <xdr:cNvPr id="242" name="Shape 2">
          <a:extLst>
            <a:ext uri="{FF2B5EF4-FFF2-40B4-BE49-F238E27FC236}">
              <a16:creationId xmlns:a16="http://schemas.microsoft.com/office/drawing/2014/main" id="{DEC6B995-E64B-4BCF-9CF3-E9A42A898F12}"/>
            </a:ext>
          </a:extLst>
        </xdr:cNvPr>
        <xdr:cNvGrpSpPr/>
      </xdr:nvGrpSpPr>
      <xdr:grpSpPr>
        <a:xfrm>
          <a:off x="10496550" y="31400750"/>
          <a:ext cx="600075" cy="781050"/>
          <a:chOff x="5050725" y="3394238"/>
          <a:chExt cx="590550" cy="771525"/>
        </a:xfrm>
      </xdr:grpSpPr>
      <xdr:cxnSp macro="">
        <xdr:nvCxnSpPr>
          <xdr:cNvPr id="243" name="Shape 20">
            <a:extLst>
              <a:ext uri="{FF2B5EF4-FFF2-40B4-BE49-F238E27FC236}">
                <a16:creationId xmlns:a16="http://schemas.microsoft.com/office/drawing/2014/main" id="{D6140953-84E5-40E2-A495-9D03C2927F26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168</xdr:row>
      <xdr:rowOff>57150</xdr:rowOff>
    </xdr:from>
    <xdr:ext cx="590550" cy="38100"/>
    <xdr:grpSp>
      <xdr:nvGrpSpPr>
        <xdr:cNvPr id="244" name="Shape 2">
          <a:extLst>
            <a:ext uri="{FF2B5EF4-FFF2-40B4-BE49-F238E27FC236}">
              <a16:creationId xmlns:a16="http://schemas.microsoft.com/office/drawing/2014/main" id="{73DB142A-F62F-402B-8BA7-6401185FE3D5}"/>
            </a:ext>
          </a:extLst>
        </xdr:cNvPr>
        <xdr:cNvGrpSpPr/>
      </xdr:nvGrpSpPr>
      <xdr:grpSpPr>
        <a:xfrm>
          <a:off x="10496550" y="32124650"/>
          <a:ext cx="590550" cy="38100"/>
          <a:chOff x="5050725" y="3770475"/>
          <a:chExt cx="590550" cy="19050"/>
        </a:xfrm>
      </xdr:grpSpPr>
      <xdr:cxnSp macro="">
        <xdr:nvCxnSpPr>
          <xdr:cNvPr id="245" name="Shape 22">
            <a:extLst>
              <a:ext uri="{FF2B5EF4-FFF2-40B4-BE49-F238E27FC236}">
                <a16:creationId xmlns:a16="http://schemas.microsoft.com/office/drawing/2014/main" id="{AD7D608B-ADA1-41D4-8C9E-60C47EA4D93A}"/>
              </a:ext>
            </a:extLst>
          </xdr:cNvPr>
          <xdr:cNvCxnSpPr/>
        </xdr:nvCxnSpPr>
        <xdr:spPr>
          <a:xfrm rot="10800000" flipH="1">
            <a:off x="5050725" y="3770475"/>
            <a:ext cx="59055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168</xdr:row>
      <xdr:rowOff>104775</xdr:rowOff>
    </xdr:from>
    <xdr:ext cx="581025" cy="819150"/>
    <xdr:grpSp>
      <xdr:nvGrpSpPr>
        <xdr:cNvPr id="246" name="Shape 2">
          <a:extLst>
            <a:ext uri="{FF2B5EF4-FFF2-40B4-BE49-F238E27FC236}">
              <a16:creationId xmlns:a16="http://schemas.microsoft.com/office/drawing/2014/main" id="{159E3A5A-7435-4C83-ADE7-A81071B44523}"/>
            </a:ext>
          </a:extLst>
        </xdr:cNvPr>
        <xdr:cNvGrpSpPr/>
      </xdr:nvGrpSpPr>
      <xdr:grpSpPr>
        <a:xfrm>
          <a:off x="10487025" y="32172275"/>
          <a:ext cx="581025" cy="819150"/>
          <a:chOff x="5065013" y="3375188"/>
          <a:chExt cx="561975" cy="809625"/>
        </a:xfrm>
      </xdr:grpSpPr>
      <xdr:cxnSp macro="">
        <xdr:nvCxnSpPr>
          <xdr:cNvPr id="247" name="Shape 8">
            <a:extLst>
              <a:ext uri="{FF2B5EF4-FFF2-40B4-BE49-F238E27FC236}">
                <a16:creationId xmlns:a16="http://schemas.microsoft.com/office/drawing/2014/main" id="{4CA4D9BB-D51D-493E-B2B8-140398435CF9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168</xdr:row>
      <xdr:rowOff>104775</xdr:rowOff>
    </xdr:from>
    <xdr:ext cx="561975" cy="1609725"/>
    <xdr:grpSp>
      <xdr:nvGrpSpPr>
        <xdr:cNvPr id="248" name="Shape 2">
          <a:extLst>
            <a:ext uri="{FF2B5EF4-FFF2-40B4-BE49-F238E27FC236}">
              <a16:creationId xmlns:a16="http://schemas.microsoft.com/office/drawing/2014/main" id="{3D25F5DE-2787-4030-8C6D-2A02C9739EDE}"/>
            </a:ext>
          </a:extLst>
        </xdr:cNvPr>
        <xdr:cNvGrpSpPr/>
      </xdr:nvGrpSpPr>
      <xdr:grpSpPr>
        <a:xfrm>
          <a:off x="10496550" y="32172275"/>
          <a:ext cx="561975" cy="1609725"/>
          <a:chOff x="5069775" y="2979900"/>
          <a:chExt cx="552450" cy="1600200"/>
        </a:xfrm>
      </xdr:grpSpPr>
      <xdr:cxnSp macro="">
        <xdr:nvCxnSpPr>
          <xdr:cNvPr id="249" name="Shape 15">
            <a:extLst>
              <a:ext uri="{FF2B5EF4-FFF2-40B4-BE49-F238E27FC236}">
                <a16:creationId xmlns:a16="http://schemas.microsoft.com/office/drawing/2014/main" id="{F408DA74-3BE8-4D3C-9077-7466C0040EAF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168</xdr:row>
      <xdr:rowOff>104775</xdr:rowOff>
    </xdr:from>
    <xdr:ext cx="581025" cy="2419350"/>
    <xdr:grpSp>
      <xdr:nvGrpSpPr>
        <xdr:cNvPr id="250" name="Shape 2">
          <a:extLst>
            <a:ext uri="{FF2B5EF4-FFF2-40B4-BE49-F238E27FC236}">
              <a16:creationId xmlns:a16="http://schemas.microsoft.com/office/drawing/2014/main" id="{A4F10410-D1F4-49F7-895D-7525640B61FD}"/>
            </a:ext>
          </a:extLst>
        </xdr:cNvPr>
        <xdr:cNvGrpSpPr/>
      </xdr:nvGrpSpPr>
      <xdr:grpSpPr>
        <a:xfrm>
          <a:off x="10477500" y="32172275"/>
          <a:ext cx="581025" cy="2419350"/>
          <a:chOff x="5065013" y="2575088"/>
          <a:chExt cx="561975" cy="2409825"/>
        </a:xfrm>
      </xdr:grpSpPr>
      <xdr:cxnSp macro="">
        <xdr:nvCxnSpPr>
          <xdr:cNvPr id="251" name="Shape 21">
            <a:extLst>
              <a:ext uri="{FF2B5EF4-FFF2-40B4-BE49-F238E27FC236}">
                <a16:creationId xmlns:a16="http://schemas.microsoft.com/office/drawing/2014/main" id="{DFE792D1-CDD6-4436-A451-C0BBA97C07EA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168</xdr:row>
      <xdr:rowOff>142875</xdr:rowOff>
    </xdr:from>
    <xdr:ext cx="600075" cy="3219450"/>
    <xdr:grpSp>
      <xdr:nvGrpSpPr>
        <xdr:cNvPr id="252" name="Shape 2">
          <a:extLst>
            <a:ext uri="{FF2B5EF4-FFF2-40B4-BE49-F238E27FC236}">
              <a16:creationId xmlns:a16="http://schemas.microsoft.com/office/drawing/2014/main" id="{2210A1C0-4671-432A-AF67-8C05282A07B7}"/>
            </a:ext>
          </a:extLst>
        </xdr:cNvPr>
        <xdr:cNvGrpSpPr/>
      </xdr:nvGrpSpPr>
      <xdr:grpSpPr>
        <a:xfrm>
          <a:off x="10487025" y="32210375"/>
          <a:ext cx="600075" cy="3219450"/>
          <a:chOff x="5050725" y="2175038"/>
          <a:chExt cx="590550" cy="3209925"/>
        </a:xfrm>
      </xdr:grpSpPr>
      <xdr:cxnSp macro="">
        <xdr:nvCxnSpPr>
          <xdr:cNvPr id="253" name="Shape 23">
            <a:extLst>
              <a:ext uri="{FF2B5EF4-FFF2-40B4-BE49-F238E27FC236}">
                <a16:creationId xmlns:a16="http://schemas.microsoft.com/office/drawing/2014/main" id="{46F7309C-FEDE-4F64-82C0-092BB58710F9}"/>
              </a:ext>
            </a:extLst>
          </xdr:cNvPr>
          <xdr:cNvCxnSpPr/>
        </xdr:nvCxnSpPr>
        <xdr:spPr>
          <a:xfrm>
            <a:off x="5050725" y="2175038"/>
            <a:ext cx="59055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187</xdr:row>
      <xdr:rowOff>123825</xdr:rowOff>
    </xdr:from>
    <xdr:ext cx="533400" cy="3105150"/>
    <xdr:grpSp>
      <xdr:nvGrpSpPr>
        <xdr:cNvPr id="254" name="Shape 2">
          <a:extLst>
            <a:ext uri="{FF2B5EF4-FFF2-40B4-BE49-F238E27FC236}">
              <a16:creationId xmlns:a16="http://schemas.microsoft.com/office/drawing/2014/main" id="{D47A968F-A3B2-45D9-BE68-8285FA82F5C6}"/>
            </a:ext>
          </a:extLst>
        </xdr:cNvPr>
        <xdr:cNvGrpSpPr/>
      </xdr:nvGrpSpPr>
      <xdr:grpSpPr>
        <a:xfrm>
          <a:off x="10477500" y="35810825"/>
          <a:ext cx="533400" cy="3105150"/>
          <a:chOff x="5088825" y="2236950"/>
          <a:chExt cx="514350" cy="3086100"/>
        </a:xfrm>
      </xdr:grpSpPr>
      <xdr:cxnSp macro="">
        <xdr:nvCxnSpPr>
          <xdr:cNvPr id="255" name="Shape 3">
            <a:extLst>
              <a:ext uri="{FF2B5EF4-FFF2-40B4-BE49-F238E27FC236}">
                <a16:creationId xmlns:a16="http://schemas.microsoft.com/office/drawing/2014/main" id="{7706D3D8-3FCB-44D5-AB1A-9D52B94F4EFE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191</xdr:row>
      <xdr:rowOff>85725</xdr:rowOff>
    </xdr:from>
    <xdr:ext cx="552450" cy="2333625"/>
    <xdr:grpSp>
      <xdr:nvGrpSpPr>
        <xdr:cNvPr id="256" name="Shape 2">
          <a:extLst>
            <a:ext uri="{FF2B5EF4-FFF2-40B4-BE49-F238E27FC236}">
              <a16:creationId xmlns:a16="http://schemas.microsoft.com/office/drawing/2014/main" id="{D3643C44-1794-404C-8B18-1AC131FA8A26}"/>
            </a:ext>
          </a:extLst>
        </xdr:cNvPr>
        <xdr:cNvGrpSpPr/>
      </xdr:nvGrpSpPr>
      <xdr:grpSpPr>
        <a:xfrm>
          <a:off x="10496550" y="36534725"/>
          <a:ext cx="552450" cy="2333625"/>
          <a:chOff x="5074538" y="2617950"/>
          <a:chExt cx="542925" cy="2324100"/>
        </a:xfrm>
      </xdr:grpSpPr>
      <xdr:cxnSp macro="">
        <xdr:nvCxnSpPr>
          <xdr:cNvPr id="257" name="Shape 24">
            <a:extLst>
              <a:ext uri="{FF2B5EF4-FFF2-40B4-BE49-F238E27FC236}">
                <a16:creationId xmlns:a16="http://schemas.microsoft.com/office/drawing/2014/main" id="{A9E638AD-F69E-4A94-B3B2-2B8A104A890C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195</xdr:row>
      <xdr:rowOff>104775</xdr:rowOff>
    </xdr:from>
    <xdr:ext cx="561975" cy="1552575"/>
    <xdr:grpSp>
      <xdr:nvGrpSpPr>
        <xdr:cNvPr id="258" name="Shape 2">
          <a:extLst>
            <a:ext uri="{FF2B5EF4-FFF2-40B4-BE49-F238E27FC236}">
              <a16:creationId xmlns:a16="http://schemas.microsoft.com/office/drawing/2014/main" id="{5A1B162C-4E7E-4F8D-9187-A0A8A07B1392}"/>
            </a:ext>
          </a:extLst>
        </xdr:cNvPr>
        <xdr:cNvGrpSpPr/>
      </xdr:nvGrpSpPr>
      <xdr:grpSpPr>
        <a:xfrm>
          <a:off x="10487025" y="37315775"/>
          <a:ext cx="561975" cy="1552575"/>
          <a:chOff x="5069775" y="3013238"/>
          <a:chExt cx="552450" cy="1533525"/>
        </a:xfrm>
      </xdr:grpSpPr>
      <xdr:cxnSp macro="">
        <xdr:nvCxnSpPr>
          <xdr:cNvPr id="259" name="Shape 25">
            <a:extLst>
              <a:ext uri="{FF2B5EF4-FFF2-40B4-BE49-F238E27FC236}">
                <a16:creationId xmlns:a16="http://schemas.microsoft.com/office/drawing/2014/main" id="{971D2A26-3887-488A-AC04-7711CD01CC47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199</xdr:row>
      <xdr:rowOff>95250</xdr:rowOff>
    </xdr:from>
    <xdr:ext cx="590550" cy="781050"/>
    <xdr:grpSp>
      <xdr:nvGrpSpPr>
        <xdr:cNvPr id="260" name="Shape 2">
          <a:extLst>
            <a:ext uri="{FF2B5EF4-FFF2-40B4-BE49-F238E27FC236}">
              <a16:creationId xmlns:a16="http://schemas.microsoft.com/office/drawing/2014/main" id="{0D556C8E-A700-445B-A18D-E430C1DD5228}"/>
            </a:ext>
          </a:extLst>
        </xdr:cNvPr>
        <xdr:cNvGrpSpPr/>
      </xdr:nvGrpSpPr>
      <xdr:grpSpPr>
        <a:xfrm>
          <a:off x="10487025" y="38068250"/>
          <a:ext cx="590550" cy="781050"/>
          <a:chOff x="5060250" y="3394238"/>
          <a:chExt cx="571500" cy="771525"/>
        </a:xfrm>
      </xdr:grpSpPr>
      <xdr:cxnSp macro="">
        <xdr:nvCxnSpPr>
          <xdr:cNvPr id="261" name="Shape 18">
            <a:extLst>
              <a:ext uri="{FF2B5EF4-FFF2-40B4-BE49-F238E27FC236}">
                <a16:creationId xmlns:a16="http://schemas.microsoft.com/office/drawing/2014/main" id="{9E7D422C-A55B-4EE6-B3BF-6A32771760ED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203</xdr:row>
      <xdr:rowOff>57150</xdr:rowOff>
    </xdr:from>
    <xdr:ext cx="571500" cy="38100"/>
    <xdr:grpSp>
      <xdr:nvGrpSpPr>
        <xdr:cNvPr id="262" name="Shape 2">
          <a:extLst>
            <a:ext uri="{FF2B5EF4-FFF2-40B4-BE49-F238E27FC236}">
              <a16:creationId xmlns:a16="http://schemas.microsoft.com/office/drawing/2014/main" id="{0CD327D7-167B-424E-9FE2-364CB7A27F3C}"/>
            </a:ext>
          </a:extLst>
        </xdr:cNvPr>
        <xdr:cNvGrpSpPr/>
      </xdr:nvGrpSpPr>
      <xdr:grpSpPr>
        <a:xfrm>
          <a:off x="10487025" y="38792150"/>
          <a:ext cx="571500" cy="38100"/>
          <a:chOff x="5060250" y="3770475"/>
          <a:chExt cx="571500" cy="19050"/>
        </a:xfrm>
      </xdr:grpSpPr>
      <xdr:cxnSp macro="">
        <xdr:nvCxnSpPr>
          <xdr:cNvPr id="263" name="Shape 7">
            <a:extLst>
              <a:ext uri="{FF2B5EF4-FFF2-40B4-BE49-F238E27FC236}">
                <a16:creationId xmlns:a16="http://schemas.microsoft.com/office/drawing/2014/main" id="{808248C1-1E96-41CA-9B6C-EDEBBD6F2480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203</xdr:row>
      <xdr:rowOff>104775</xdr:rowOff>
    </xdr:from>
    <xdr:ext cx="581025" cy="819150"/>
    <xdr:grpSp>
      <xdr:nvGrpSpPr>
        <xdr:cNvPr id="264" name="Shape 2">
          <a:extLst>
            <a:ext uri="{FF2B5EF4-FFF2-40B4-BE49-F238E27FC236}">
              <a16:creationId xmlns:a16="http://schemas.microsoft.com/office/drawing/2014/main" id="{9B2962C9-A8B1-43C0-8663-B1B34BBCE8E1}"/>
            </a:ext>
          </a:extLst>
        </xdr:cNvPr>
        <xdr:cNvGrpSpPr/>
      </xdr:nvGrpSpPr>
      <xdr:grpSpPr>
        <a:xfrm>
          <a:off x="10477500" y="38839775"/>
          <a:ext cx="581025" cy="819150"/>
          <a:chOff x="5065013" y="3375188"/>
          <a:chExt cx="561975" cy="809625"/>
        </a:xfrm>
      </xdr:grpSpPr>
      <xdr:cxnSp macro="">
        <xdr:nvCxnSpPr>
          <xdr:cNvPr id="265" name="Shape 26">
            <a:extLst>
              <a:ext uri="{FF2B5EF4-FFF2-40B4-BE49-F238E27FC236}">
                <a16:creationId xmlns:a16="http://schemas.microsoft.com/office/drawing/2014/main" id="{F2B6F875-9280-427A-901A-A919C2FC48FF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203</xdr:row>
      <xdr:rowOff>104775</xdr:rowOff>
    </xdr:from>
    <xdr:ext cx="561975" cy="1609725"/>
    <xdr:grpSp>
      <xdr:nvGrpSpPr>
        <xdr:cNvPr id="266" name="Shape 2">
          <a:extLst>
            <a:ext uri="{FF2B5EF4-FFF2-40B4-BE49-F238E27FC236}">
              <a16:creationId xmlns:a16="http://schemas.microsoft.com/office/drawing/2014/main" id="{25189BBB-19E8-425A-B033-E4425C09664C}"/>
            </a:ext>
          </a:extLst>
        </xdr:cNvPr>
        <xdr:cNvGrpSpPr/>
      </xdr:nvGrpSpPr>
      <xdr:grpSpPr>
        <a:xfrm>
          <a:off x="10487025" y="38839775"/>
          <a:ext cx="561975" cy="1609725"/>
          <a:chOff x="5069775" y="2979900"/>
          <a:chExt cx="552450" cy="1600200"/>
        </a:xfrm>
      </xdr:grpSpPr>
      <xdr:cxnSp macro="">
        <xdr:nvCxnSpPr>
          <xdr:cNvPr id="267" name="Shape 15">
            <a:extLst>
              <a:ext uri="{FF2B5EF4-FFF2-40B4-BE49-F238E27FC236}">
                <a16:creationId xmlns:a16="http://schemas.microsoft.com/office/drawing/2014/main" id="{96028FD5-133E-4FB4-B10B-31A4237BACBF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203</xdr:row>
      <xdr:rowOff>104775</xdr:rowOff>
    </xdr:from>
    <xdr:ext cx="581025" cy="2419350"/>
    <xdr:grpSp>
      <xdr:nvGrpSpPr>
        <xdr:cNvPr id="268" name="Shape 2">
          <a:extLst>
            <a:ext uri="{FF2B5EF4-FFF2-40B4-BE49-F238E27FC236}">
              <a16:creationId xmlns:a16="http://schemas.microsoft.com/office/drawing/2014/main" id="{4175310C-F359-4721-935A-0E289A829972}"/>
            </a:ext>
          </a:extLst>
        </xdr:cNvPr>
        <xdr:cNvGrpSpPr/>
      </xdr:nvGrpSpPr>
      <xdr:grpSpPr>
        <a:xfrm>
          <a:off x="10477500" y="38839775"/>
          <a:ext cx="581025" cy="2419350"/>
          <a:chOff x="5065013" y="2575088"/>
          <a:chExt cx="561975" cy="2409825"/>
        </a:xfrm>
      </xdr:grpSpPr>
      <xdr:cxnSp macro="">
        <xdr:nvCxnSpPr>
          <xdr:cNvPr id="269" name="Shape 21">
            <a:extLst>
              <a:ext uri="{FF2B5EF4-FFF2-40B4-BE49-F238E27FC236}">
                <a16:creationId xmlns:a16="http://schemas.microsoft.com/office/drawing/2014/main" id="{A999B425-0828-446D-80A5-8BCF5032983F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203</xdr:row>
      <xdr:rowOff>142875</xdr:rowOff>
    </xdr:from>
    <xdr:ext cx="590550" cy="3219450"/>
    <xdr:grpSp>
      <xdr:nvGrpSpPr>
        <xdr:cNvPr id="270" name="Shape 2">
          <a:extLst>
            <a:ext uri="{FF2B5EF4-FFF2-40B4-BE49-F238E27FC236}">
              <a16:creationId xmlns:a16="http://schemas.microsoft.com/office/drawing/2014/main" id="{61461629-DEAE-4371-9E5D-FB16AD871012}"/>
            </a:ext>
          </a:extLst>
        </xdr:cNvPr>
        <xdr:cNvGrpSpPr/>
      </xdr:nvGrpSpPr>
      <xdr:grpSpPr>
        <a:xfrm>
          <a:off x="10477500" y="38877875"/>
          <a:ext cx="590550" cy="3219450"/>
          <a:chOff x="5060250" y="2175038"/>
          <a:chExt cx="571500" cy="3209925"/>
        </a:xfrm>
      </xdr:grpSpPr>
      <xdr:cxnSp macro="">
        <xdr:nvCxnSpPr>
          <xdr:cNvPr id="271" name="Shape 11">
            <a:extLst>
              <a:ext uri="{FF2B5EF4-FFF2-40B4-BE49-F238E27FC236}">
                <a16:creationId xmlns:a16="http://schemas.microsoft.com/office/drawing/2014/main" id="{32A6B4FA-E130-49BF-A360-3D1A3A9E47D6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222</xdr:row>
      <xdr:rowOff>123825</xdr:rowOff>
    </xdr:from>
    <xdr:ext cx="533400" cy="3105150"/>
    <xdr:grpSp>
      <xdr:nvGrpSpPr>
        <xdr:cNvPr id="272" name="Shape 2">
          <a:extLst>
            <a:ext uri="{FF2B5EF4-FFF2-40B4-BE49-F238E27FC236}">
              <a16:creationId xmlns:a16="http://schemas.microsoft.com/office/drawing/2014/main" id="{4284E01C-DC9F-42C6-A887-D35EA657305A}"/>
            </a:ext>
          </a:extLst>
        </xdr:cNvPr>
        <xdr:cNvGrpSpPr/>
      </xdr:nvGrpSpPr>
      <xdr:grpSpPr>
        <a:xfrm>
          <a:off x="10477500" y="42478325"/>
          <a:ext cx="533400" cy="3105150"/>
          <a:chOff x="5088825" y="2236950"/>
          <a:chExt cx="514350" cy="3086100"/>
        </a:xfrm>
      </xdr:grpSpPr>
      <xdr:cxnSp macro="">
        <xdr:nvCxnSpPr>
          <xdr:cNvPr id="273" name="Shape 3">
            <a:extLst>
              <a:ext uri="{FF2B5EF4-FFF2-40B4-BE49-F238E27FC236}">
                <a16:creationId xmlns:a16="http://schemas.microsoft.com/office/drawing/2014/main" id="{2B182FAA-CF40-4D48-93B8-E6D117ED467E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226</xdr:row>
      <xdr:rowOff>85725</xdr:rowOff>
    </xdr:from>
    <xdr:ext cx="552450" cy="2333625"/>
    <xdr:grpSp>
      <xdr:nvGrpSpPr>
        <xdr:cNvPr id="274" name="Shape 2">
          <a:extLst>
            <a:ext uri="{FF2B5EF4-FFF2-40B4-BE49-F238E27FC236}">
              <a16:creationId xmlns:a16="http://schemas.microsoft.com/office/drawing/2014/main" id="{402DADCB-A3A8-4E05-8633-1F6580196C3B}"/>
            </a:ext>
          </a:extLst>
        </xdr:cNvPr>
        <xdr:cNvGrpSpPr/>
      </xdr:nvGrpSpPr>
      <xdr:grpSpPr>
        <a:xfrm>
          <a:off x="10496550" y="43202225"/>
          <a:ext cx="552450" cy="2333625"/>
          <a:chOff x="5074538" y="2617950"/>
          <a:chExt cx="542925" cy="2324100"/>
        </a:xfrm>
      </xdr:grpSpPr>
      <xdr:cxnSp macro="">
        <xdr:nvCxnSpPr>
          <xdr:cNvPr id="275" name="Shape 12">
            <a:extLst>
              <a:ext uri="{FF2B5EF4-FFF2-40B4-BE49-F238E27FC236}">
                <a16:creationId xmlns:a16="http://schemas.microsoft.com/office/drawing/2014/main" id="{26731CD8-7DEA-4D42-85A6-66658837C032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230</xdr:row>
      <xdr:rowOff>104775</xdr:rowOff>
    </xdr:from>
    <xdr:ext cx="561975" cy="1552575"/>
    <xdr:grpSp>
      <xdr:nvGrpSpPr>
        <xdr:cNvPr id="276" name="Shape 2">
          <a:extLst>
            <a:ext uri="{FF2B5EF4-FFF2-40B4-BE49-F238E27FC236}">
              <a16:creationId xmlns:a16="http://schemas.microsoft.com/office/drawing/2014/main" id="{3E0E2DAD-05CE-4240-8563-18D77E359B06}"/>
            </a:ext>
          </a:extLst>
        </xdr:cNvPr>
        <xdr:cNvGrpSpPr/>
      </xdr:nvGrpSpPr>
      <xdr:grpSpPr>
        <a:xfrm>
          <a:off x="10487025" y="43983275"/>
          <a:ext cx="561975" cy="1552575"/>
          <a:chOff x="5069775" y="3013238"/>
          <a:chExt cx="552450" cy="1533525"/>
        </a:xfrm>
      </xdr:grpSpPr>
      <xdr:cxnSp macro="">
        <xdr:nvCxnSpPr>
          <xdr:cNvPr id="277" name="Shape 13">
            <a:extLst>
              <a:ext uri="{FF2B5EF4-FFF2-40B4-BE49-F238E27FC236}">
                <a16:creationId xmlns:a16="http://schemas.microsoft.com/office/drawing/2014/main" id="{C661B018-2325-402F-BFDE-8FCB7A00720B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234</xdr:row>
      <xdr:rowOff>95250</xdr:rowOff>
    </xdr:from>
    <xdr:ext cx="600075" cy="781050"/>
    <xdr:grpSp>
      <xdr:nvGrpSpPr>
        <xdr:cNvPr id="278" name="Shape 2">
          <a:extLst>
            <a:ext uri="{FF2B5EF4-FFF2-40B4-BE49-F238E27FC236}">
              <a16:creationId xmlns:a16="http://schemas.microsoft.com/office/drawing/2014/main" id="{C66FF437-D524-4E2D-AE6A-8D1A1E822B68}"/>
            </a:ext>
          </a:extLst>
        </xdr:cNvPr>
        <xdr:cNvGrpSpPr/>
      </xdr:nvGrpSpPr>
      <xdr:grpSpPr>
        <a:xfrm>
          <a:off x="10487025" y="44735750"/>
          <a:ext cx="600075" cy="781050"/>
          <a:chOff x="5050725" y="3394238"/>
          <a:chExt cx="590550" cy="771525"/>
        </a:xfrm>
      </xdr:grpSpPr>
      <xdr:cxnSp macro="">
        <xdr:nvCxnSpPr>
          <xdr:cNvPr id="279" name="Shape 20">
            <a:extLst>
              <a:ext uri="{FF2B5EF4-FFF2-40B4-BE49-F238E27FC236}">
                <a16:creationId xmlns:a16="http://schemas.microsoft.com/office/drawing/2014/main" id="{C307A59B-4D50-4CEA-A92F-26367D7D3827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238</xdr:row>
      <xdr:rowOff>57150</xdr:rowOff>
    </xdr:from>
    <xdr:ext cx="571500" cy="38100"/>
    <xdr:grpSp>
      <xdr:nvGrpSpPr>
        <xdr:cNvPr id="280" name="Shape 2">
          <a:extLst>
            <a:ext uri="{FF2B5EF4-FFF2-40B4-BE49-F238E27FC236}">
              <a16:creationId xmlns:a16="http://schemas.microsoft.com/office/drawing/2014/main" id="{B82230AD-00D3-4AB3-8B5F-7A8CBFADC753}"/>
            </a:ext>
          </a:extLst>
        </xdr:cNvPr>
        <xdr:cNvGrpSpPr/>
      </xdr:nvGrpSpPr>
      <xdr:grpSpPr>
        <a:xfrm>
          <a:off x="10487025" y="45459650"/>
          <a:ext cx="571500" cy="38100"/>
          <a:chOff x="5060250" y="3770475"/>
          <a:chExt cx="571500" cy="19050"/>
        </a:xfrm>
      </xdr:grpSpPr>
      <xdr:cxnSp macro="">
        <xdr:nvCxnSpPr>
          <xdr:cNvPr id="281" name="Shape 7">
            <a:extLst>
              <a:ext uri="{FF2B5EF4-FFF2-40B4-BE49-F238E27FC236}">
                <a16:creationId xmlns:a16="http://schemas.microsoft.com/office/drawing/2014/main" id="{0B843AB2-8CCA-40AF-9A78-A328A2221537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238</xdr:row>
      <xdr:rowOff>104775</xdr:rowOff>
    </xdr:from>
    <xdr:ext cx="581025" cy="819150"/>
    <xdr:grpSp>
      <xdr:nvGrpSpPr>
        <xdr:cNvPr id="282" name="Shape 2">
          <a:extLst>
            <a:ext uri="{FF2B5EF4-FFF2-40B4-BE49-F238E27FC236}">
              <a16:creationId xmlns:a16="http://schemas.microsoft.com/office/drawing/2014/main" id="{64706836-23BE-4997-A413-9C0C7714FCE4}"/>
            </a:ext>
          </a:extLst>
        </xdr:cNvPr>
        <xdr:cNvGrpSpPr/>
      </xdr:nvGrpSpPr>
      <xdr:grpSpPr>
        <a:xfrm>
          <a:off x="10477500" y="45507275"/>
          <a:ext cx="581025" cy="819150"/>
          <a:chOff x="5065013" y="3375188"/>
          <a:chExt cx="561975" cy="809625"/>
        </a:xfrm>
      </xdr:grpSpPr>
      <xdr:cxnSp macro="">
        <xdr:nvCxnSpPr>
          <xdr:cNvPr id="283" name="Shape 8">
            <a:extLst>
              <a:ext uri="{FF2B5EF4-FFF2-40B4-BE49-F238E27FC236}">
                <a16:creationId xmlns:a16="http://schemas.microsoft.com/office/drawing/2014/main" id="{F0034C5E-A4B0-459F-BE35-8579FC3E1526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238</xdr:row>
      <xdr:rowOff>104775</xdr:rowOff>
    </xdr:from>
    <xdr:ext cx="561975" cy="1609725"/>
    <xdr:grpSp>
      <xdr:nvGrpSpPr>
        <xdr:cNvPr id="284" name="Shape 2">
          <a:extLst>
            <a:ext uri="{FF2B5EF4-FFF2-40B4-BE49-F238E27FC236}">
              <a16:creationId xmlns:a16="http://schemas.microsoft.com/office/drawing/2014/main" id="{FD3636D4-D620-48F7-AB73-F3725A633E10}"/>
            </a:ext>
          </a:extLst>
        </xdr:cNvPr>
        <xdr:cNvGrpSpPr/>
      </xdr:nvGrpSpPr>
      <xdr:grpSpPr>
        <a:xfrm>
          <a:off x="10487025" y="45507275"/>
          <a:ext cx="561975" cy="1609725"/>
          <a:chOff x="5069775" y="2979900"/>
          <a:chExt cx="552450" cy="1600200"/>
        </a:xfrm>
      </xdr:grpSpPr>
      <xdr:cxnSp macro="">
        <xdr:nvCxnSpPr>
          <xdr:cNvPr id="285" name="Shape 15">
            <a:extLst>
              <a:ext uri="{FF2B5EF4-FFF2-40B4-BE49-F238E27FC236}">
                <a16:creationId xmlns:a16="http://schemas.microsoft.com/office/drawing/2014/main" id="{E6254ED2-E08E-4ADF-B6CB-2BCE20FEF1B4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238</xdr:row>
      <xdr:rowOff>104775</xdr:rowOff>
    </xdr:from>
    <xdr:ext cx="581025" cy="2419350"/>
    <xdr:grpSp>
      <xdr:nvGrpSpPr>
        <xdr:cNvPr id="286" name="Shape 2">
          <a:extLst>
            <a:ext uri="{FF2B5EF4-FFF2-40B4-BE49-F238E27FC236}">
              <a16:creationId xmlns:a16="http://schemas.microsoft.com/office/drawing/2014/main" id="{998C6500-14D5-4571-B31C-71F65F08F5A6}"/>
            </a:ext>
          </a:extLst>
        </xdr:cNvPr>
        <xdr:cNvGrpSpPr/>
      </xdr:nvGrpSpPr>
      <xdr:grpSpPr>
        <a:xfrm>
          <a:off x="10477500" y="45507275"/>
          <a:ext cx="581025" cy="2419350"/>
          <a:chOff x="5065013" y="2575088"/>
          <a:chExt cx="561975" cy="2409825"/>
        </a:xfrm>
      </xdr:grpSpPr>
      <xdr:cxnSp macro="">
        <xdr:nvCxnSpPr>
          <xdr:cNvPr id="287" name="Shape 21">
            <a:extLst>
              <a:ext uri="{FF2B5EF4-FFF2-40B4-BE49-F238E27FC236}">
                <a16:creationId xmlns:a16="http://schemas.microsoft.com/office/drawing/2014/main" id="{82FB883E-5EFB-430A-A352-1995AAAB4E47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238</xdr:row>
      <xdr:rowOff>142875</xdr:rowOff>
    </xdr:from>
    <xdr:ext cx="590550" cy="3219450"/>
    <xdr:grpSp>
      <xdr:nvGrpSpPr>
        <xdr:cNvPr id="288" name="Shape 2">
          <a:extLst>
            <a:ext uri="{FF2B5EF4-FFF2-40B4-BE49-F238E27FC236}">
              <a16:creationId xmlns:a16="http://schemas.microsoft.com/office/drawing/2014/main" id="{BE9A4405-D930-4F8C-B301-EA98D6597DCA}"/>
            </a:ext>
          </a:extLst>
        </xdr:cNvPr>
        <xdr:cNvGrpSpPr/>
      </xdr:nvGrpSpPr>
      <xdr:grpSpPr>
        <a:xfrm>
          <a:off x="10477500" y="45545375"/>
          <a:ext cx="590550" cy="3219450"/>
          <a:chOff x="5060250" y="2175038"/>
          <a:chExt cx="571500" cy="3209925"/>
        </a:xfrm>
      </xdr:grpSpPr>
      <xdr:cxnSp macro="">
        <xdr:nvCxnSpPr>
          <xdr:cNvPr id="289" name="Shape 11">
            <a:extLst>
              <a:ext uri="{FF2B5EF4-FFF2-40B4-BE49-F238E27FC236}">
                <a16:creationId xmlns:a16="http://schemas.microsoft.com/office/drawing/2014/main" id="{AA3D0DC4-C620-4B22-A6E1-7B1D4920B23A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257</xdr:row>
      <xdr:rowOff>114300</xdr:rowOff>
    </xdr:from>
    <xdr:ext cx="533400" cy="3105150"/>
    <xdr:grpSp>
      <xdr:nvGrpSpPr>
        <xdr:cNvPr id="290" name="Shape 2">
          <a:extLst>
            <a:ext uri="{FF2B5EF4-FFF2-40B4-BE49-F238E27FC236}">
              <a16:creationId xmlns:a16="http://schemas.microsoft.com/office/drawing/2014/main" id="{C382F120-2588-465D-90FF-F5DF1E212176}"/>
            </a:ext>
          </a:extLst>
        </xdr:cNvPr>
        <xdr:cNvGrpSpPr/>
      </xdr:nvGrpSpPr>
      <xdr:grpSpPr>
        <a:xfrm>
          <a:off x="10477500" y="49136300"/>
          <a:ext cx="533400" cy="3105150"/>
          <a:chOff x="5088825" y="2236950"/>
          <a:chExt cx="514350" cy="3086100"/>
        </a:xfrm>
      </xdr:grpSpPr>
      <xdr:cxnSp macro="">
        <xdr:nvCxnSpPr>
          <xdr:cNvPr id="291" name="Shape 3">
            <a:extLst>
              <a:ext uri="{FF2B5EF4-FFF2-40B4-BE49-F238E27FC236}">
                <a16:creationId xmlns:a16="http://schemas.microsoft.com/office/drawing/2014/main" id="{D01A0EAC-A5E5-4527-BA43-29347CEE65ED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261</xdr:row>
      <xdr:rowOff>66675</xdr:rowOff>
    </xdr:from>
    <xdr:ext cx="552450" cy="2314575"/>
    <xdr:grpSp>
      <xdr:nvGrpSpPr>
        <xdr:cNvPr id="292" name="Shape 2">
          <a:extLst>
            <a:ext uri="{FF2B5EF4-FFF2-40B4-BE49-F238E27FC236}">
              <a16:creationId xmlns:a16="http://schemas.microsoft.com/office/drawing/2014/main" id="{ABC85FE3-3ABA-406D-9724-EBC87019D933}"/>
            </a:ext>
          </a:extLst>
        </xdr:cNvPr>
        <xdr:cNvGrpSpPr/>
      </xdr:nvGrpSpPr>
      <xdr:grpSpPr>
        <a:xfrm>
          <a:off x="10496550" y="49850675"/>
          <a:ext cx="552450" cy="2314575"/>
          <a:chOff x="5074538" y="2632238"/>
          <a:chExt cx="542925" cy="2295525"/>
        </a:xfrm>
      </xdr:grpSpPr>
      <xdr:cxnSp macro="">
        <xdr:nvCxnSpPr>
          <xdr:cNvPr id="293" name="Shape 27">
            <a:extLst>
              <a:ext uri="{FF2B5EF4-FFF2-40B4-BE49-F238E27FC236}">
                <a16:creationId xmlns:a16="http://schemas.microsoft.com/office/drawing/2014/main" id="{2FAABB3B-BE2C-430A-A9C1-AB55AE74B7C7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265</xdr:row>
      <xdr:rowOff>95250</xdr:rowOff>
    </xdr:from>
    <xdr:ext cx="561975" cy="1552575"/>
    <xdr:grpSp>
      <xdr:nvGrpSpPr>
        <xdr:cNvPr id="294" name="Shape 2">
          <a:extLst>
            <a:ext uri="{FF2B5EF4-FFF2-40B4-BE49-F238E27FC236}">
              <a16:creationId xmlns:a16="http://schemas.microsoft.com/office/drawing/2014/main" id="{14EA1EAB-BF55-4C27-8D1F-AC7C395F4280}"/>
            </a:ext>
          </a:extLst>
        </xdr:cNvPr>
        <xdr:cNvGrpSpPr/>
      </xdr:nvGrpSpPr>
      <xdr:grpSpPr>
        <a:xfrm>
          <a:off x="10487025" y="50641250"/>
          <a:ext cx="561975" cy="1552575"/>
          <a:chOff x="5069775" y="3013238"/>
          <a:chExt cx="552450" cy="1533525"/>
        </a:xfrm>
      </xdr:grpSpPr>
      <xdr:cxnSp macro="">
        <xdr:nvCxnSpPr>
          <xdr:cNvPr id="295" name="Shape 13">
            <a:extLst>
              <a:ext uri="{FF2B5EF4-FFF2-40B4-BE49-F238E27FC236}">
                <a16:creationId xmlns:a16="http://schemas.microsoft.com/office/drawing/2014/main" id="{A27409D2-B3A8-4B21-9C23-D74E40AEFFBB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269</xdr:row>
      <xdr:rowOff>85725</xdr:rowOff>
    </xdr:from>
    <xdr:ext cx="590550" cy="781050"/>
    <xdr:grpSp>
      <xdr:nvGrpSpPr>
        <xdr:cNvPr id="296" name="Shape 2">
          <a:extLst>
            <a:ext uri="{FF2B5EF4-FFF2-40B4-BE49-F238E27FC236}">
              <a16:creationId xmlns:a16="http://schemas.microsoft.com/office/drawing/2014/main" id="{CE954C82-4CF6-425C-B060-50B1EB07A227}"/>
            </a:ext>
          </a:extLst>
        </xdr:cNvPr>
        <xdr:cNvGrpSpPr/>
      </xdr:nvGrpSpPr>
      <xdr:grpSpPr>
        <a:xfrm>
          <a:off x="10487025" y="51393725"/>
          <a:ext cx="590550" cy="781050"/>
          <a:chOff x="5060250" y="3394238"/>
          <a:chExt cx="571500" cy="771525"/>
        </a:xfrm>
      </xdr:grpSpPr>
      <xdr:cxnSp macro="">
        <xdr:nvCxnSpPr>
          <xdr:cNvPr id="297" name="Shape 18">
            <a:extLst>
              <a:ext uri="{FF2B5EF4-FFF2-40B4-BE49-F238E27FC236}">
                <a16:creationId xmlns:a16="http://schemas.microsoft.com/office/drawing/2014/main" id="{C6BB7B27-1018-409A-A0B8-B81F5581BD96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273</xdr:row>
      <xdr:rowOff>47625</xdr:rowOff>
    </xdr:from>
    <xdr:ext cx="571500" cy="38100"/>
    <xdr:grpSp>
      <xdr:nvGrpSpPr>
        <xdr:cNvPr id="298" name="Shape 2">
          <a:extLst>
            <a:ext uri="{FF2B5EF4-FFF2-40B4-BE49-F238E27FC236}">
              <a16:creationId xmlns:a16="http://schemas.microsoft.com/office/drawing/2014/main" id="{3C089C33-D5D2-4DEC-B2C4-5275169E9A54}"/>
            </a:ext>
          </a:extLst>
        </xdr:cNvPr>
        <xdr:cNvGrpSpPr/>
      </xdr:nvGrpSpPr>
      <xdr:grpSpPr>
        <a:xfrm>
          <a:off x="10487025" y="52117625"/>
          <a:ext cx="571500" cy="38100"/>
          <a:chOff x="5060250" y="3770475"/>
          <a:chExt cx="571500" cy="19050"/>
        </a:xfrm>
      </xdr:grpSpPr>
      <xdr:cxnSp macro="">
        <xdr:nvCxnSpPr>
          <xdr:cNvPr id="299" name="Shape 7">
            <a:extLst>
              <a:ext uri="{FF2B5EF4-FFF2-40B4-BE49-F238E27FC236}">
                <a16:creationId xmlns:a16="http://schemas.microsoft.com/office/drawing/2014/main" id="{2718D20E-613E-49C6-B2E6-377084B299B2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273</xdr:row>
      <xdr:rowOff>95250</xdr:rowOff>
    </xdr:from>
    <xdr:ext cx="581025" cy="819150"/>
    <xdr:grpSp>
      <xdr:nvGrpSpPr>
        <xdr:cNvPr id="300" name="Shape 2">
          <a:extLst>
            <a:ext uri="{FF2B5EF4-FFF2-40B4-BE49-F238E27FC236}">
              <a16:creationId xmlns:a16="http://schemas.microsoft.com/office/drawing/2014/main" id="{D6964B70-E07A-46F6-A43B-A3DF073CB05A}"/>
            </a:ext>
          </a:extLst>
        </xdr:cNvPr>
        <xdr:cNvGrpSpPr/>
      </xdr:nvGrpSpPr>
      <xdr:grpSpPr>
        <a:xfrm>
          <a:off x="10477500" y="52165250"/>
          <a:ext cx="581025" cy="819150"/>
          <a:chOff x="5065013" y="3375188"/>
          <a:chExt cx="561975" cy="809625"/>
        </a:xfrm>
      </xdr:grpSpPr>
      <xdr:cxnSp macro="">
        <xdr:nvCxnSpPr>
          <xdr:cNvPr id="301" name="Shape 26">
            <a:extLst>
              <a:ext uri="{FF2B5EF4-FFF2-40B4-BE49-F238E27FC236}">
                <a16:creationId xmlns:a16="http://schemas.microsoft.com/office/drawing/2014/main" id="{78FA93CD-B92C-46D8-AEC9-CF44EEB76EEC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273</xdr:row>
      <xdr:rowOff>95250</xdr:rowOff>
    </xdr:from>
    <xdr:ext cx="561975" cy="1609725"/>
    <xdr:grpSp>
      <xdr:nvGrpSpPr>
        <xdr:cNvPr id="302" name="Shape 2">
          <a:extLst>
            <a:ext uri="{FF2B5EF4-FFF2-40B4-BE49-F238E27FC236}">
              <a16:creationId xmlns:a16="http://schemas.microsoft.com/office/drawing/2014/main" id="{DCE87DCB-41A2-49B5-B320-BB9C9B6382B3}"/>
            </a:ext>
          </a:extLst>
        </xdr:cNvPr>
        <xdr:cNvGrpSpPr/>
      </xdr:nvGrpSpPr>
      <xdr:grpSpPr>
        <a:xfrm>
          <a:off x="10487025" y="52165250"/>
          <a:ext cx="561975" cy="1609725"/>
          <a:chOff x="5069775" y="2979900"/>
          <a:chExt cx="552450" cy="1600200"/>
        </a:xfrm>
      </xdr:grpSpPr>
      <xdr:cxnSp macro="">
        <xdr:nvCxnSpPr>
          <xdr:cNvPr id="303" name="Shape 15">
            <a:extLst>
              <a:ext uri="{FF2B5EF4-FFF2-40B4-BE49-F238E27FC236}">
                <a16:creationId xmlns:a16="http://schemas.microsoft.com/office/drawing/2014/main" id="{55A623CC-87CF-4FE2-A39C-4723243BAFDF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273</xdr:row>
      <xdr:rowOff>95250</xdr:rowOff>
    </xdr:from>
    <xdr:ext cx="581025" cy="2419350"/>
    <xdr:grpSp>
      <xdr:nvGrpSpPr>
        <xdr:cNvPr id="304" name="Shape 2">
          <a:extLst>
            <a:ext uri="{FF2B5EF4-FFF2-40B4-BE49-F238E27FC236}">
              <a16:creationId xmlns:a16="http://schemas.microsoft.com/office/drawing/2014/main" id="{D63A287D-DE35-4ED3-8245-F21196B386F6}"/>
            </a:ext>
          </a:extLst>
        </xdr:cNvPr>
        <xdr:cNvGrpSpPr/>
      </xdr:nvGrpSpPr>
      <xdr:grpSpPr>
        <a:xfrm>
          <a:off x="10477500" y="52165250"/>
          <a:ext cx="581025" cy="2419350"/>
          <a:chOff x="5065013" y="2575088"/>
          <a:chExt cx="561975" cy="2409825"/>
        </a:xfrm>
      </xdr:grpSpPr>
      <xdr:cxnSp macro="">
        <xdr:nvCxnSpPr>
          <xdr:cNvPr id="305" name="Shape 21">
            <a:extLst>
              <a:ext uri="{FF2B5EF4-FFF2-40B4-BE49-F238E27FC236}">
                <a16:creationId xmlns:a16="http://schemas.microsoft.com/office/drawing/2014/main" id="{80301FBD-BA00-4267-9C1B-EF7724EC5D7E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273</xdr:row>
      <xdr:rowOff>123825</xdr:rowOff>
    </xdr:from>
    <xdr:ext cx="590550" cy="3219450"/>
    <xdr:grpSp>
      <xdr:nvGrpSpPr>
        <xdr:cNvPr id="306" name="Shape 2">
          <a:extLst>
            <a:ext uri="{FF2B5EF4-FFF2-40B4-BE49-F238E27FC236}">
              <a16:creationId xmlns:a16="http://schemas.microsoft.com/office/drawing/2014/main" id="{84F132AF-465F-4CE4-9AF6-651EC36D44A7}"/>
            </a:ext>
          </a:extLst>
        </xdr:cNvPr>
        <xdr:cNvGrpSpPr/>
      </xdr:nvGrpSpPr>
      <xdr:grpSpPr>
        <a:xfrm>
          <a:off x="10477500" y="52193825"/>
          <a:ext cx="590550" cy="3219450"/>
          <a:chOff x="5060250" y="2175038"/>
          <a:chExt cx="571500" cy="3209925"/>
        </a:xfrm>
      </xdr:grpSpPr>
      <xdr:cxnSp macro="">
        <xdr:nvCxnSpPr>
          <xdr:cNvPr id="307" name="Shape 11">
            <a:extLst>
              <a:ext uri="{FF2B5EF4-FFF2-40B4-BE49-F238E27FC236}">
                <a16:creationId xmlns:a16="http://schemas.microsoft.com/office/drawing/2014/main" id="{6CD79599-EAEC-4A2C-943D-224EED4049F4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292</xdr:row>
      <xdr:rowOff>114300</xdr:rowOff>
    </xdr:from>
    <xdr:ext cx="533400" cy="3105150"/>
    <xdr:grpSp>
      <xdr:nvGrpSpPr>
        <xdr:cNvPr id="308" name="Shape 2">
          <a:extLst>
            <a:ext uri="{FF2B5EF4-FFF2-40B4-BE49-F238E27FC236}">
              <a16:creationId xmlns:a16="http://schemas.microsoft.com/office/drawing/2014/main" id="{AE507862-C7FE-43DF-89AC-047A0007A311}"/>
            </a:ext>
          </a:extLst>
        </xdr:cNvPr>
        <xdr:cNvGrpSpPr/>
      </xdr:nvGrpSpPr>
      <xdr:grpSpPr>
        <a:xfrm>
          <a:off x="10477500" y="55803800"/>
          <a:ext cx="533400" cy="3105150"/>
          <a:chOff x="5088825" y="2236950"/>
          <a:chExt cx="514350" cy="3086100"/>
        </a:xfrm>
      </xdr:grpSpPr>
      <xdr:cxnSp macro="">
        <xdr:nvCxnSpPr>
          <xdr:cNvPr id="309" name="Shape 3">
            <a:extLst>
              <a:ext uri="{FF2B5EF4-FFF2-40B4-BE49-F238E27FC236}">
                <a16:creationId xmlns:a16="http://schemas.microsoft.com/office/drawing/2014/main" id="{5CF5CB8A-FD7C-435B-A62E-5100CEE7E96A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296</xdr:row>
      <xdr:rowOff>66675</xdr:rowOff>
    </xdr:from>
    <xdr:ext cx="552450" cy="2314575"/>
    <xdr:grpSp>
      <xdr:nvGrpSpPr>
        <xdr:cNvPr id="310" name="Shape 2">
          <a:extLst>
            <a:ext uri="{FF2B5EF4-FFF2-40B4-BE49-F238E27FC236}">
              <a16:creationId xmlns:a16="http://schemas.microsoft.com/office/drawing/2014/main" id="{6FEFBEF3-0601-4738-AD71-C328004FE0DA}"/>
            </a:ext>
          </a:extLst>
        </xdr:cNvPr>
        <xdr:cNvGrpSpPr/>
      </xdr:nvGrpSpPr>
      <xdr:grpSpPr>
        <a:xfrm>
          <a:off x="10496550" y="56518175"/>
          <a:ext cx="552450" cy="2314575"/>
          <a:chOff x="5074538" y="2632238"/>
          <a:chExt cx="542925" cy="2295525"/>
        </a:xfrm>
      </xdr:grpSpPr>
      <xdr:cxnSp macro="">
        <xdr:nvCxnSpPr>
          <xdr:cNvPr id="311" name="Shape 27">
            <a:extLst>
              <a:ext uri="{FF2B5EF4-FFF2-40B4-BE49-F238E27FC236}">
                <a16:creationId xmlns:a16="http://schemas.microsoft.com/office/drawing/2014/main" id="{9EABC771-55D6-40BA-9425-E79E92EDC7DD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300</xdr:row>
      <xdr:rowOff>95250</xdr:rowOff>
    </xdr:from>
    <xdr:ext cx="561975" cy="1552575"/>
    <xdr:grpSp>
      <xdr:nvGrpSpPr>
        <xdr:cNvPr id="312" name="Shape 2">
          <a:extLst>
            <a:ext uri="{FF2B5EF4-FFF2-40B4-BE49-F238E27FC236}">
              <a16:creationId xmlns:a16="http://schemas.microsoft.com/office/drawing/2014/main" id="{1E3A3283-A75B-4BDE-9B7D-2FE199F06EFB}"/>
            </a:ext>
          </a:extLst>
        </xdr:cNvPr>
        <xdr:cNvGrpSpPr/>
      </xdr:nvGrpSpPr>
      <xdr:grpSpPr>
        <a:xfrm>
          <a:off x="10487025" y="57308750"/>
          <a:ext cx="561975" cy="1552575"/>
          <a:chOff x="5069775" y="3013238"/>
          <a:chExt cx="552450" cy="1533525"/>
        </a:xfrm>
      </xdr:grpSpPr>
      <xdr:cxnSp macro="">
        <xdr:nvCxnSpPr>
          <xdr:cNvPr id="313" name="Shape 13">
            <a:extLst>
              <a:ext uri="{FF2B5EF4-FFF2-40B4-BE49-F238E27FC236}">
                <a16:creationId xmlns:a16="http://schemas.microsoft.com/office/drawing/2014/main" id="{18CE172D-6693-4AD3-B78F-6F5A64709759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304</xdr:row>
      <xdr:rowOff>85725</xdr:rowOff>
    </xdr:from>
    <xdr:ext cx="600075" cy="781050"/>
    <xdr:grpSp>
      <xdr:nvGrpSpPr>
        <xdr:cNvPr id="314" name="Shape 2">
          <a:extLst>
            <a:ext uri="{FF2B5EF4-FFF2-40B4-BE49-F238E27FC236}">
              <a16:creationId xmlns:a16="http://schemas.microsoft.com/office/drawing/2014/main" id="{A52A00A9-C87D-40BC-836E-2BE9C1AFE09E}"/>
            </a:ext>
          </a:extLst>
        </xdr:cNvPr>
        <xdr:cNvGrpSpPr/>
      </xdr:nvGrpSpPr>
      <xdr:grpSpPr>
        <a:xfrm>
          <a:off x="10487025" y="58061225"/>
          <a:ext cx="600075" cy="781050"/>
          <a:chOff x="5050725" y="3394238"/>
          <a:chExt cx="590550" cy="771525"/>
        </a:xfrm>
      </xdr:grpSpPr>
      <xdr:cxnSp macro="">
        <xdr:nvCxnSpPr>
          <xdr:cNvPr id="315" name="Shape 20">
            <a:extLst>
              <a:ext uri="{FF2B5EF4-FFF2-40B4-BE49-F238E27FC236}">
                <a16:creationId xmlns:a16="http://schemas.microsoft.com/office/drawing/2014/main" id="{3F3DB358-4B0F-4435-8527-6C2CE422928D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308</xdr:row>
      <xdr:rowOff>47625</xdr:rowOff>
    </xdr:from>
    <xdr:ext cx="571500" cy="38100"/>
    <xdr:grpSp>
      <xdr:nvGrpSpPr>
        <xdr:cNvPr id="316" name="Shape 2">
          <a:extLst>
            <a:ext uri="{FF2B5EF4-FFF2-40B4-BE49-F238E27FC236}">
              <a16:creationId xmlns:a16="http://schemas.microsoft.com/office/drawing/2014/main" id="{A1EC9D36-80FE-4394-8A80-D1F8B3EAD085}"/>
            </a:ext>
          </a:extLst>
        </xdr:cNvPr>
        <xdr:cNvGrpSpPr/>
      </xdr:nvGrpSpPr>
      <xdr:grpSpPr>
        <a:xfrm>
          <a:off x="10487025" y="58785125"/>
          <a:ext cx="571500" cy="38100"/>
          <a:chOff x="5060250" y="3770475"/>
          <a:chExt cx="571500" cy="19050"/>
        </a:xfrm>
      </xdr:grpSpPr>
      <xdr:cxnSp macro="">
        <xdr:nvCxnSpPr>
          <xdr:cNvPr id="317" name="Shape 7">
            <a:extLst>
              <a:ext uri="{FF2B5EF4-FFF2-40B4-BE49-F238E27FC236}">
                <a16:creationId xmlns:a16="http://schemas.microsoft.com/office/drawing/2014/main" id="{C6C52994-D318-4E6D-B4E6-01D8D0DDE4EE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308</xdr:row>
      <xdr:rowOff>95250</xdr:rowOff>
    </xdr:from>
    <xdr:ext cx="581025" cy="819150"/>
    <xdr:grpSp>
      <xdr:nvGrpSpPr>
        <xdr:cNvPr id="318" name="Shape 2">
          <a:extLst>
            <a:ext uri="{FF2B5EF4-FFF2-40B4-BE49-F238E27FC236}">
              <a16:creationId xmlns:a16="http://schemas.microsoft.com/office/drawing/2014/main" id="{A15A8F78-3295-4125-A5AC-10277AD8B1E7}"/>
            </a:ext>
          </a:extLst>
        </xdr:cNvPr>
        <xdr:cNvGrpSpPr/>
      </xdr:nvGrpSpPr>
      <xdr:grpSpPr>
        <a:xfrm>
          <a:off x="10477500" y="58832750"/>
          <a:ext cx="581025" cy="819150"/>
          <a:chOff x="5065013" y="3375188"/>
          <a:chExt cx="561975" cy="809625"/>
        </a:xfrm>
      </xdr:grpSpPr>
      <xdr:cxnSp macro="">
        <xdr:nvCxnSpPr>
          <xdr:cNvPr id="319" name="Shape 8">
            <a:extLst>
              <a:ext uri="{FF2B5EF4-FFF2-40B4-BE49-F238E27FC236}">
                <a16:creationId xmlns:a16="http://schemas.microsoft.com/office/drawing/2014/main" id="{B89759D6-66ED-46F2-B0CD-244C0209A41C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308</xdr:row>
      <xdr:rowOff>95250</xdr:rowOff>
    </xdr:from>
    <xdr:ext cx="561975" cy="1609725"/>
    <xdr:grpSp>
      <xdr:nvGrpSpPr>
        <xdr:cNvPr id="320" name="Shape 2">
          <a:extLst>
            <a:ext uri="{FF2B5EF4-FFF2-40B4-BE49-F238E27FC236}">
              <a16:creationId xmlns:a16="http://schemas.microsoft.com/office/drawing/2014/main" id="{B9C29724-113B-42B7-B0C1-1C2F86D57645}"/>
            </a:ext>
          </a:extLst>
        </xdr:cNvPr>
        <xdr:cNvGrpSpPr/>
      </xdr:nvGrpSpPr>
      <xdr:grpSpPr>
        <a:xfrm>
          <a:off x="10487025" y="58832750"/>
          <a:ext cx="561975" cy="1609725"/>
          <a:chOff x="5069775" y="2979900"/>
          <a:chExt cx="552450" cy="1600200"/>
        </a:xfrm>
      </xdr:grpSpPr>
      <xdr:cxnSp macro="">
        <xdr:nvCxnSpPr>
          <xdr:cNvPr id="321" name="Shape 15">
            <a:extLst>
              <a:ext uri="{FF2B5EF4-FFF2-40B4-BE49-F238E27FC236}">
                <a16:creationId xmlns:a16="http://schemas.microsoft.com/office/drawing/2014/main" id="{982229BB-1AFD-4DD0-A421-373953B6D65E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308</xdr:row>
      <xdr:rowOff>95250</xdr:rowOff>
    </xdr:from>
    <xdr:ext cx="581025" cy="2419350"/>
    <xdr:grpSp>
      <xdr:nvGrpSpPr>
        <xdr:cNvPr id="322" name="Shape 2">
          <a:extLst>
            <a:ext uri="{FF2B5EF4-FFF2-40B4-BE49-F238E27FC236}">
              <a16:creationId xmlns:a16="http://schemas.microsoft.com/office/drawing/2014/main" id="{5CD7158E-A898-47FF-9B3C-D13839B7690A}"/>
            </a:ext>
          </a:extLst>
        </xdr:cNvPr>
        <xdr:cNvGrpSpPr/>
      </xdr:nvGrpSpPr>
      <xdr:grpSpPr>
        <a:xfrm>
          <a:off x="10477500" y="58832750"/>
          <a:ext cx="581025" cy="2419350"/>
          <a:chOff x="5065013" y="2575088"/>
          <a:chExt cx="561975" cy="2409825"/>
        </a:xfrm>
      </xdr:grpSpPr>
      <xdr:cxnSp macro="">
        <xdr:nvCxnSpPr>
          <xdr:cNvPr id="323" name="Shape 21">
            <a:extLst>
              <a:ext uri="{FF2B5EF4-FFF2-40B4-BE49-F238E27FC236}">
                <a16:creationId xmlns:a16="http://schemas.microsoft.com/office/drawing/2014/main" id="{5E1125E4-B355-42C7-A1C4-88EEDB34100D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308</xdr:row>
      <xdr:rowOff>123825</xdr:rowOff>
    </xdr:from>
    <xdr:ext cx="590550" cy="3219450"/>
    <xdr:grpSp>
      <xdr:nvGrpSpPr>
        <xdr:cNvPr id="324" name="Shape 2">
          <a:extLst>
            <a:ext uri="{FF2B5EF4-FFF2-40B4-BE49-F238E27FC236}">
              <a16:creationId xmlns:a16="http://schemas.microsoft.com/office/drawing/2014/main" id="{22465D2E-6532-47C8-A314-72A5D812568D}"/>
            </a:ext>
          </a:extLst>
        </xdr:cNvPr>
        <xdr:cNvGrpSpPr/>
      </xdr:nvGrpSpPr>
      <xdr:grpSpPr>
        <a:xfrm>
          <a:off x="10477500" y="58861325"/>
          <a:ext cx="590550" cy="3219450"/>
          <a:chOff x="5060250" y="2175038"/>
          <a:chExt cx="571500" cy="3209925"/>
        </a:xfrm>
      </xdr:grpSpPr>
      <xdr:cxnSp macro="">
        <xdr:nvCxnSpPr>
          <xdr:cNvPr id="325" name="Shape 11">
            <a:extLst>
              <a:ext uri="{FF2B5EF4-FFF2-40B4-BE49-F238E27FC236}">
                <a16:creationId xmlns:a16="http://schemas.microsoft.com/office/drawing/2014/main" id="{54D7C3C4-709B-4F9C-8A30-B55311E38951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9525</xdr:colOff>
      <xdr:row>167</xdr:row>
      <xdr:rowOff>66675</xdr:rowOff>
    </xdr:from>
    <xdr:ext cx="609600" cy="38100"/>
    <xdr:grpSp>
      <xdr:nvGrpSpPr>
        <xdr:cNvPr id="326" name="Shape 2">
          <a:extLst>
            <a:ext uri="{FF2B5EF4-FFF2-40B4-BE49-F238E27FC236}">
              <a16:creationId xmlns:a16="http://schemas.microsoft.com/office/drawing/2014/main" id="{3A982566-4A72-4BF7-8CE1-F5891618C0A5}"/>
            </a:ext>
          </a:extLst>
        </xdr:cNvPr>
        <xdr:cNvGrpSpPr/>
      </xdr:nvGrpSpPr>
      <xdr:grpSpPr>
        <a:xfrm>
          <a:off x="1406525" y="31943675"/>
          <a:ext cx="609600" cy="38100"/>
          <a:chOff x="5041200" y="3775238"/>
          <a:chExt cx="609600" cy="9525"/>
        </a:xfrm>
      </xdr:grpSpPr>
      <xdr:cxnSp macro="">
        <xdr:nvCxnSpPr>
          <xdr:cNvPr id="327" name="Shape 29">
            <a:extLst>
              <a:ext uri="{FF2B5EF4-FFF2-40B4-BE49-F238E27FC236}">
                <a16:creationId xmlns:a16="http://schemas.microsoft.com/office/drawing/2014/main" id="{055304D5-550A-4C19-BAF2-216E958ADFF4}"/>
              </a:ext>
            </a:extLst>
          </xdr:cNvPr>
          <xdr:cNvCxnSpPr/>
        </xdr:nvCxnSpPr>
        <xdr:spPr>
          <a:xfrm rot="10800000" flipH="1">
            <a:off x="5041200" y="3775238"/>
            <a:ext cx="609600" cy="9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9525</xdr:colOff>
      <xdr:row>132</xdr:row>
      <xdr:rowOff>85725</xdr:rowOff>
    </xdr:from>
    <xdr:ext cx="561975" cy="6981825"/>
    <xdr:grpSp>
      <xdr:nvGrpSpPr>
        <xdr:cNvPr id="328" name="Shape 2">
          <a:extLst>
            <a:ext uri="{FF2B5EF4-FFF2-40B4-BE49-F238E27FC236}">
              <a16:creationId xmlns:a16="http://schemas.microsoft.com/office/drawing/2014/main" id="{28545DB9-51CB-40EC-99AD-04389C5C1364}"/>
            </a:ext>
          </a:extLst>
        </xdr:cNvPr>
        <xdr:cNvGrpSpPr/>
      </xdr:nvGrpSpPr>
      <xdr:grpSpPr>
        <a:xfrm>
          <a:off x="1406525" y="25295225"/>
          <a:ext cx="561975" cy="6981825"/>
          <a:chOff x="5069775" y="293850"/>
          <a:chExt cx="552450" cy="6972300"/>
        </a:xfrm>
      </xdr:grpSpPr>
      <xdr:cxnSp macro="">
        <xdr:nvCxnSpPr>
          <xdr:cNvPr id="329" name="Shape 30">
            <a:extLst>
              <a:ext uri="{FF2B5EF4-FFF2-40B4-BE49-F238E27FC236}">
                <a16:creationId xmlns:a16="http://schemas.microsoft.com/office/drawing/2014/main" id="{E547FC4C-7449-46DA-916D-FE9A60982F6D}"/>
              </a:ext>
            </a:extLst>
          </xdr:cNvPr>
          <xdr:cNvCxnSpPr/>
        </xdr:nvCxnSpPr>
        <xdr:spPr>
          <a:xfrm rot="10800000" flipH="1">
            <a:off x="5069775" y="293850"/>
            <a:ext cx="552450" cy="69723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561975</xdr:colOff>
      <xdr:row>97</xdr:row>
      <xdr:rowOff>95250</xdr:rowOff>
    </xdr:from>
    <xdr:ext cx="628650" cy="13916025"/>
    <xdr:grpSp>
      <xdr:nvGrpSpPr>
        <xdr:cNvPr id="330" name="Shape 2">
          <a:extLst>
            <a:ext uri="{FF2B5EF4-FFF2-40B4-BE49-F238E27FC236}">
              <a16:creationId xmlns:a16="http://schemas.microsoft.com/office/drawing/2014/main" id="{6CCBF473-EBEA-4D6F-B7A4-642AEBEEF2C8}"/>
            </a:ext>
          </a:extLst>
        </xdr:cNvPr>
        <xdr:cNvGrpSpPr/>
      </xdr:nvGrpSpPr>
      <xdr:grpSpPr>
        <a:xfrm>
          <a:off x="1260475" y="18637250"/>
          <a:ext cx="628650" cy="13916025"/>
          <a:chOff x="5036438" y="0"/>
          <a:chExt cx="619125" cy="7560000"/>
        </a:xfrm>
      </xdr:grpSpPr>
      <xdr:cxnSp macro="">
        <xdr:nvCxnSpPr>
          <xdr:cNvPr id="331" name="Shape 31">
            <a:extLst>
              <a:ext uri="{FF2B5EF4-FFF2-40B4-BE49-F238E27FC236}">
                <a16:creationId xmlns:a16="http://schemas.microsoft.com/office/drawing/2014/main" id="{BB3CC57E-81C5-4BD0-B030-0114DD6DA435}"/>
              </a:ext>
            </a:extLst>
          </xdr:cNvPr>
          <xdr:cNvCxnSpPr/>
        </xdr:nvCxnSpPr>
        <xdr:spPr>
          <a:xfrm rot="10800000" flipH="1">
            <a:off x="5036438" y="0"/>
            <a:ext cx="61912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457200</xdr:colOff>
      <xdr:row>62</xdr:row>
      <xdr:rowOff>38100</xdr:rowOff>
    </xdr:from>
    <xdr:ext cx="733425" cy="20935950"/>
    <xdr:grpSp>
      <xdr:nvGrpSpPr>
        <xdr:cNvPr id="332" name="Shape 2">
          <a:extLst>
            <a:ext uri="{FF2B5EF4-FFF2-40B4-BE49-F238E27FC236}">
              <a16:creationId xmlns:a16="http://schemas.microsoft.com/office/drawing/2014/main" id="{E04F8F81-504A-4311-888F-C7808D9E356D}"/>
            </a:ext>
          </a:extLst>
        </xdr:cNvPr>
        <xdr:cNvGrpSpPr/>
      </xdr:nvGrpSpPr>
      <xdr:grpSpPr>
        <a:xfrm>
          <a:off x="1155700" y="11912600"/>
          <a:ext cx="733425" cy="20935950"/>
          <a:chOff x="4984050" y="0"/>
          <a:chExt cx="723900" cy="7560000"/>
        </a:xfrm>
      </xdr:grpSpPr>
      <xdr:cxnSp macro="">
        <xdr:nvCxnSpPr>
          <xdr:cNvPr id="333" name="Shape 32">
            <a:extLst>
              <a:ext uri="{FF2B5EF4-FFF2-40B4-BE49-F238E27FC236}">
                <a16:creationId xmlns:a16="http://schemas.microsoft.com/office/drawing/2014/main" id="{9074AB79-AB23-44FE-A307-2D0847FB31CA}"/>
              </a:ext>
            </a:extLst>
          </xdr:cNvPr>
          <xdr:cNvCxnSpPr/>
        </xdr:nvCxnSpPr>
        <xdr:spPr>
          <a:xfrm rot="10800000" flipH="1">
            <a:off x="4984050" y="0"/>
            <a:ext cx="72390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409575</xdr:colOff>
      <xdr:row>27</xdr:row>
      <xdr:rowOff>142875</xdr:rowOff>
    </xdr:from>
    <xdr:ext cx="790575" cy="27803475"/>
    <xdr:grpSp>
      <xdr:nvGrpSpPr>
        <xdr:cNvPr id="334" name="Shape 2">
          <a:extLst>
            <a:ext uri="{FF2B5EF4-FFF2-40B4-BE49-F238E27FC236}">
              <a16:creationId xmlns:a16="http://schemas.microsoft.com/office/drawing/2014/main" id="{4487C77C-2041-43C6-AFB8-53171A4E6667}"/>
            </a:ext>
          </a:extLst>
        </xdr:cNvPr>
        <xdr:cNvGrpSpPr/>
      </xdr:nvGrpSpPr>
      <xdr:grpSpPr>
        <a:xfrm>
          <a:off x="1108075" y="5349875"/>
          <a:ext cx="790575" cy="27803475"/>
          <a:chOff x="4955475" y="0"/>
          <a:chExt cx="781050" cy="7560000"/>
        </a:xfrm>
      </xdr:grpSpPr>
      <xdr:cxnSp macro="">
        <xdr:nvCxnSpPr>
          <xdr:cNvPr id="335" name="Shape 33">
            <a:extLst>
              <a:ext uri="{FF2B5EF4-FFF2-40B4-BE49-F238E27FC236}">
                <a16:creationId xmlns:a16="http://schemas.microsoft.com/office/drawing/2014/main" id="{34DE23DB-459C-4227-81F5-89325B285581}"/>
              </a:ext>
            </a:extLst>
          </xdr:cNvPr>
          <xdr:cNvCxnSpPr/>
        </xdr:nvCxnSpPr>
        <xdr:spPr>
          <a:xfrm rot="10800000" flipH="1">
            <a:off x="4955475" y="0"/>
            <a:ext cx="7810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571500</xdr:colOff>
      <xdr:row>167</xdr:row>
      <xdr:rowOff>142875</xdr:rowOff>
    </xdr:from>
    <xdr:ext cx="619125" cy="7000875"/>
    <xdr:grpSp>
      <xdr:nvGrpSpPr>
        <xdr:cNvPr id="336" name="Shape 2">
          <a:extLst>
            <a:ext uri="{FF2B5EF4-FFF2-40B4-BE49-F238E27FC236}">
              <a16:creationId xmlns:a16="http://schemas.microsoft.com/office/drawing/2014/main" id="{F558F118-F1B6-4F4D-904A-D54EEF5D4A94}"/>
            </a:ext>
          </a:extLst>
        </xdr:cNvPr>
        <xdr:cNvGrpSpPr/>
      </xdr:nvGrpSpPr>
      <xdr:grpSpPr>
        <a:xfrm>
          <a:off x="1270000" y="32019875"/>
          <a:ext cx="619125" cy="7000875"/>
          <a:chOff x="5041200" y="284325"/>
          <a:chExt cx="609600" cy="6991350"/>
        </a:xfrm>
      </xdr:grpSpPr>
      <xdr:cxnSp macro="">
        <xdr:nvCxnSpPr>
          <xdr:cNvPr id="337" name="Shape 34">
            <a:extLst>
              <a:ext uri="{FF2B5EF4-FFF2-40B4-BE49-F238E27FC236}">
                <a16:creationId xmlns:a16="http://schemas.microsoft.com/office/drawing/2014/main" id="{6E716AA7-272F-434B-9CBB-5798490D4D87}"/>
              </a:ext>
            </a:extLst>
          </xdr:cNvPr>
          <xdr:cNvCxnSpPr/>
        </xdr:nvCxnSpPr>
        <xdr:spPr>
          <a:xfrm>
            <a:off x="5041200" y="284325"/>
            <a:ext cx="609600" cy="69913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533400</xdr:colOff>
      <xdr:row>168</xdr:row>
      <xdr:rowOff>0</xdr:rowOff>
    </xdr:from>
    <xdr:ext cx="647700" cy="13925550"/>
    <xdr:grpSp>
      <xdr:nvGrpSpPr>
        <xdr:cNvPr id="338" name="Shape 2">
          <a:extLst>
            <a:ext uri="{FF2B5EF4-FFF2-40B4-BE49-F238E27FC236}">
              <a16:creationId xmlns:a16="http://schemas.microsoft.com/office/drawing/2014/main" id="{E9E780B4-1345-4585-828F-FD4506C0F9AC}"/>
            </a:ext>
          </a:extLst>
        </xdr:cNvPr>
        <xdr:cNvGrpSpPr/>
      </xdr:nvGrpSpPr>
      <xdr:grpSpPr>
        <a:xfrm>
          <a:off x="1231900" y="32067500"/>
          <a:ext cx="647700" cy="13925550"/>
          <a:chOff x="5026913" y="0"/>
          <a:chExt cx="638175" cy="7560000"/>
        </a:xfrm>
      </xdr:grpSpPr>
      <xdr:cxnSp macro="">
        <xdr:nvCxnSpPr>
          <xdr:cNvPr id="339" name="Shape 35">
            <a:extLst>
              <a:ext uri="{FF2B5EF4-FFF2-40B4-BE49-F238E27FC236}">
                <a16:creationId xmlns:a16="http://schemas.microsoft.com/office/drawing/2014/main" id="{A432BEC5-BE0C-4F8B-9A8E-32B77A06DC30}"/>
              </a:ext>
            </a:extLst>
          </xdr:cNvPr>
          <xdr:cNvCxnSpPr/>
        </xdr:nvCxnSpPr>
        <xdr:spPr>
          <a:xfrm>
            <a:off x="5026913" y="0"/>
            <a:ext cx="63817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514350</xdr:colOff>
      <xdr:row>168</xdr:row>
      <xdr:rowOff>0</xdr:rowOff>
    </xdr:from>
    <xdr:ext cx="714375" cy="20945475"/>
    <xdr:grpSp>
      <xdr:nvGrpSpPr>
        <xdr:cNvPr id="340" name="Shape 2">
          <a:extLst>
            <a:ext uri="{FF2B5EF4-FFF2-40B4-BE49-F238E27FC236}">
              <a16:creationId xmlns:a16="http://schemas.microsoft.com/office/drawing/2014/main" id="{C046509E-1047-4503-977F-A2F3074CCEC3}"/>
            </a:ext>
          </a:extLst>
        </xdr:cNvPr>
        <xdr:cNvGrpSpPr/>
      </xdr:nvGrpSpPr>
      <xdr:grpSpPr>
        <a:xfrm>
          <a:off x="1212850" y="32067500"/>
          <a:ext cx="714375" cy="20945475"/>
          <a:chOff x="4993575" y="0"/>
          <a:chExt cx="704850" cy="7560000"/>
        </a:xfrm>
      </xdr:grpSpPr>
      <xdr:cxnSp macro="">
        <xdr:nvCxnSpPr>
          <xdr:cNvPr id="341" name="Shape 36">
            <a:extLst>
              <a:ext uri="{FF2B5EF4-FFF2-40B4-BE49-F238E27FC236}">
                <a16:creationId xmlns:a16="http://schemas.microsoft.com/office/drawing/2014/main" id="{606E5D8F-1A68-4DD5-83FF-EE6675EE3037}"/>
              </a:ext>
            </a:extLst>
          </xdr:cNvPr>
          <xdr:cNvCxnSpPr/>
        </xdr:nvCxnSpPr>
        <xdr:spPr>
          <a:xfrm>
            <a:off x="4993575" y="0"/>
            <a:ext cx="7048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457200</xdr:colOff>
      <xdr:row>168</xdr:row>
      <xdr:rowOff>9525</xdr:rowOff>
    </xdr:from>
    <xdr:ext cx="742950" cy="27917775"/>
    <xdr:grpSp>
      <xdr:nvGrpSpPr>
        <xdr:cNvPr id="342" name="Shape 2">
          <a:extLst>
            <a:ext uri="{FF2B5EF4-FFF2-40B4-BE49-F238E27FC236}">
              <a16:creationId xmlns:a16="http://schemas.microsoft.com/office/drawing/2014/main" id="{6652C338-F208-49FE-B590-82A9876551CF}"/>
            </a:ext>
          </a:extLst>
        </xdr:cNvPr>
        <xdr:cNvGrpSpPr/>
      </xdr:nvGrpSpPr>
      <xdr:grpSpPr>
        <a:xfrm>
          <a:off x="1155700" y="32077025"/>
          <a:ext cx="742950" cy="27917775"/>
          <a:chOff x="4979288" y="0"/>
          <a:chExt cx="733425" cy="7560000"/>
        </a:xfrm>
      </xdr:grpSpPr>
      <xdr:cxnSp macro="">
        <xdr:nvCxnSpPr>
          <xdr:cNvPr id="343" name="Shape 37">
            <a:extLst>
              <a:ext uri="{FF2B5EF4-FFF2-40B4-BE49-F238E27FC236}">
                <a16:creationId xmlns:a16="http://schemas.microsoft.com/office/drawing/2014/main" id="{A2892C01-D950-4F4D-9640-3A10B9939E00}"/>
              </a:ext>
            </a:extLst>
          </xdr:cNvPr>
          <xdr:cNvCxnSpPr/>
        </xdr:nvCxnSpPr>
        <xdr:spPr>
          <a:xfrm>
            <a:off x="4979288" y="0"/>
            <a:ext cx="73342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</xdr:colOff>
      <xdr:row>168</xdr:row>
      <xdr:rowOff>152400</xdr:rowOff>
    </xdr:from>
    <xdr:ext cx="619125" cy="7000875"/>
    <xdr:grpSp>
      <xdr:nvGrpSpPr>
        <xdr:cNvPr id="344" name="Shape 2">
          <a:extLst>
            <a:ext uri="{FF2B5EF4-FFF2-40B4-BE49-F238E27FC236}">
              <a16:creationId xmlns:a16="http://schemas.microsoft.com/office/drawing/2014/main" id="{23C310C7-423F-454D-A5B1-DEF0AD204B94}"/>
            </a:ext>
          </a:extLst>
        </xdr:cNvPr>
        <xdr:cNvGrpSpPr/>
      </xdr:nvGrpSpPr>
      <xdr:grpSpPr>
        <a:xfrm>
          <a:off x="9090025" y="32219900"/>
          <a:ext cx="619125" cy="7000875"/>
          <a:chOff x="5041200" y="284325"/>
          <a:chExt cx="609600" cy="6991350"/>
        </a:xfrm>
      </xdr:grpSpPr>
      <xdr:cxnSp macro="">
        <xdr:nvCxnSpPr>
          <xdr:cNvPr id="345" name="Shape 38">
            <a:extLst>
              <a:ext uri="{FF2B5EF4-FFF2-40B4-BE49-F238E27FC236}">
                <a16:creationId xmlns:a16="http://schemas.microsoft.com/office/drawing/2014/main" id="{56D07FE2-9B84-43EE-B14A-68AFAAF2BF32}"/>
              </a:ext>
            </a:extLst>
          </xdr:cNvPr>
          <xdr:cNvCxnSpPr/>
        </xdr:nvCxnSpPr>
        <xdr:spPr>
          <a:xfrm>
            <a:off x="5041200" y="284325"/>
            <a:ext cx="609600" cy="69913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561975</xdr:colOff>
      <xdr:row>169</xdr:row>
      <xdr:rowOff>0</xdr:rowOff>
    </xdr:from>
    <xdr:ext cx="714375" cy="20945475"/>
    <xdr:grpSp>
      <xdr:nvGrpSpPr>
        <xdr:cNvPr id="346" name="Shape 2">
          <a:extLst>
            <a:ext uri="{FF2B5EF4-FFF2-40B4-BE49-F238E27FC236}">
              <a16:creationId xmlns:a16="http://schemas.microsoft.com/office/drawing/2014/main" id="{D0BAB83C-D1EF-45F2-83CB-2A374EFB2AFA}"/>
            </a:ext>
          </a:extLst>
        </xdr:cNvPr>
        <xdr:cNvGrpSpPr/>
      </xdr:nvGrpSpPr>
      <xdr:grpSpPr>
        <a:xfrm>
          <a:off x="8943975" y="32258000"/>
          <a:ext cx="714375" cy="20945475"/>
          <a:chOff x="4993575" y="0"/>
          <a:chExt cx="704850" cy="7560000"/>
        </a:xfrm>
      </xdr:grpSpPr>
      <xdr:cxnSp macro="">
        <xdr:nvCxnSpPr>
          <xdr:cNvPr id="347" name="Shape 36">
            <a:extLst>
              <a:ext uri="{FF2B5EF4-FFF2-40B4-BE49-F238E27FC236}">
                <a16:creationId xmlns:a16="http://schemas.microsoft.com/office/drawing/2014/main" id="{E6FC8DA3-A496-4331-87EC-E58F5B93AE46}"/>
              </a:ext>
            </a:extLst>
          </xdr:cNvPr>
          <xdr:cNvCxnSpPr/>
        </xdr:nvCxnSpPr>
        <xdr:spPr>
          <a:xfrm>
            <a:off x="4993575" y="0"/>
            <a:ext cx="7048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504825</xdr:colOff>
      <xdr:row>169</xdr:row>
      <xdr:rowOff>28575</xdr:rowOff>
    </xdr:from>
    <xdr:ext cx="762000" cy="27917775"/>
    <xdr:grpSp>
      <xdr:nvGrpSpPr>
        <xdr:cNvPr id="348" name="Shape 2">
          <a:extLst>
            <a:ext uri="{FF2B5EF4-FFF2-40B4-BE49-F238E27FC236}">
              <a16:creationId xmlns:a16="http://schemas.microsoft.com/office/drawing/2014/main" id="{94F76ADB-50FC-4D3C-B4F0-1FA754D89863}"/>
            </a:ext>
          </a:extLst>
        </xdr:cNvPr>
        <xdr:cNvGrpSpPr/>
      </xdr:nvGrpSpPr>
      <xdr:grpSpPr>
        <a:xfrm>
          <a:off x="8886825" y="32286575"/>
          <a:ext cx="762000" cy="27917775"/>
          <a:chOff x="4974525" y="0"/>
          <a:chExt cx="742950" cy="7560000"/>
        </a:xfrm>
      </xdr:grpSpPr>
      <xdr:cxnSp macro="">
        <xdr:nvCxnSpPr>
          <xdr:cNvPr id="349" name="Shape 39">
            <a:extLst>
              <a:ext uri="{FF2B5EF4-FFF2-40B4-BE49-F238E27FC236}">
                <a16:creationId xmlns:a16="http://schemas.microsoft.com/office/drawing/2014/main" id="{4E406E1A-F5A5-48C6-B976-DC8450C279C7}"/>
              </a:ext>
            </a:extLst>
          </xdr:cNvPr>
          <xdr:cNvCxnSpPr/>
        </xdr:nvCxnSpPr>
        <xdr:spPr>
          <a:xfrm>
            <a:off x="4974525" y="0"/>
            <a:ext cx="7429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533400</xdr:colOff>
      <xdr:row>169</xdr:row>
      <xdr:rowOff>9525</xdr:rowOff>
    </xdr:from>
    <xdr:ext cx="647700" cy="13925550"/>
    <xdr:grpSp>
      <xdr:nvGrpSpPr>
        <xdr:cNvPr id="350" name="Shape 2">
          <a:extLst>
            <a:ext uri="{FF2B5EF4-FFF2-40B4-BE49-F238E27FC236}">
              <a16:creationId xmlns:a16="http://schemas.microsoft.com/office/drawing/2014/main" id="{33F3D2D4-501C-4BE8-9B71-1182A68F792F}"/>
            </a:ext>
          </a:extLst>
        </xdr:cNvPr>
        <xdr:cNvGrpSpPr/>
      </xdr:nvGrpSpPr>
      <xdr:grpSpPr>
        <a:xfrm>
          <a:off x="8915400" y="32267525"/>
          <a:ext cx="647700" cy="13925550"/>
          <a:chOff x="5026913" y="0"/>
          <a:chExt cx="638175" cy="7560000"/>
        </a:xfrm>
      </xdr:grpSpPr>
      <xdr:cxnSp macro="">
        <xdr:nvCxnSpPr>
          <xdr:cNvPr id="351" name="Shape 35">
            <a:extLst>
              <a:ext uri="{FF2B5EF4-FFF2-40B4-BE49-F238E27FC236}">
                <a16:creationId xmlns:a16="http://schemas.microsoft.com/office/drawing/2014/main" id="{5738F17F-2D9C-4D0B-8BE4-590C25AAA5C0}"/>
              </a:ext>
            </a:extLst>
          </xdr:cNvPr>
          <xdr:cNvCxnSpPr/>
        </xdr:nvCxnSpPr>
        <xdr:spPr>
          <a:xfrm>
            <a:off x="5026913" y="0"/>
            <a:ext cx="63817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</xdr:colOff>
      <xdr:row>168</xdr:row>
      <xdr:rowOff>66675</xdr:rowOff>
    </xdr:from>
    <xdr:ext cx="609600" cy="38100"/>
    <xdr:grpSp>
      <xdr:nvGrpSpPr>
        <xdr:cNvPr id="352" name="Shape 2">
          <a:extLst>
            <a:ext uri="{FF2B5EF4-FFF2-40B4-BE49-F238E27FC236}">
              <a16:creationId xmlns:a16="http://schemas.microsoft.com/office/drawing/2014/main" id="{2A84E45F-0F83-4787-971D-65359C67EA5B}"/>
            </a:ext>
          </a:extLst>
        </xdr:cNvPr>
        <xdr:cNvGrpSpPr/>
      </xdr:nvGrpSpPr>
      <xdr:grpSpPr>
        <a:xfrm>
          <a:off x="9090025" y="32134175"/>
          <a:ext cx="609600" cy="38100"/>
          <a:chOff x="5041200" y="3775238"/>
          <a:chExt cx="609600" cy="9525"/>
        </a:xfrm>
      </xdr:grpSpPr>
      <xdr:cxnSp macro="">
        <xdr:nvCxnSpPr>
          <xdr:cNvPr id="353" name="Shape 29">
            <a:extLst>
              <a:ext uri="{FF2B5EF4-FFF2-40B4-BE49-F238E27FC236}">
                <a16:creationId xmlns:a16="http://schemas.microsoft.com/office/drawing/2014/main" id="{D4CC4784-E803-4715-AD5D-9E1888D7F1AF}"/>
              </a:ext>
            </a:extLst>
          </xdr:cNvPr>
          <xdr:cNvCxnSpPr/>
        </xdr:nvCxnSpPr>
        <xdr:spPr>
          <a:xfrm rot="10800000" flipH="1">
            <a:off x="5041200" y="3775238"/>
            <a:ext cx="609600" cy="9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38100</xdr:colOff>
      <xdr:row>133</xdr:row>
      <xdr:rowOff>142875</xdr:rowOff>
    </xdr:from>
    <xdr:ext cx="581025" cy="6981825"/>
    <xdr:grpSp>
      <xdr:nvGrpSpPr>
        <xdr:cNvPr id="354" name="Shape 2">
          <a:extLst>
            <a:ext uri="{FF2B5EF4-FFF2-40B4-BE49-F238E27FC236}">
              <a16:creationId xmlns:a16="http://schemas.microsoft.com/office/drawing/2014/main" id="{A577249F-D675-48DF-8B4E-56DAE33CBDAC}"/>
            </a:ext>
          </a:extLst>
        </xdr:cNvPr>
        <xdr:cNvGrpSpPr/>
      </xdr:nvGrpSpPr>
      <xdr:grpSpPr>
        <a:xfrm>
          <a:off x="9118600" y="25542875"/>
          <a:ext cx="581025" cy="6981825"/>
          <a:chOff x="5060250" y="293850"/>
          <a:chExt cx="571500" cy="6972300"/>
        </a:xfrm>
      </xdr:grpSpPr>
      <xdr:cxnSp macro="">
        <xdr:nvCxnSpPr>
          <xdr:cNvPr id="355" name="Shape 40">
            <a:extLst>
              <a:ext uri="{FF2B5EF4-FFF2-40B4-BE49-F238E27FC236}">
                <a16:creationId xmlns:a16="http://schemas.microsoft.com/office/drawing/2014/main" id="{17793DE6-D6C0-4B0E-8245-FEA62C734424}"/>
              </a:ext>
            </a:extLst>
          </xdr:cNvPr>
          <xdr:cNvCxnSpPr/>
        </xdr:nvCxnSpPr>
        <xdr:spPr>
          <a:xfrm rot="10800000" flipH="1">
            <a:off x="5060250" y="293850"/>
            <a:ext cx="571500" cy="69723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581025</xdr:colOff>
      <xdr:row>98</xdr:row>
      <xdr:rowOff>152400</xdr:rowOff>
    </xdr:from>
    <xdr:ext cx="647700" cy="13916025"/>
    <xdr:grpSp>
      <xdr:nvGrpSpPr>
        <xdr:cNvPr id="356" name="Shape 2">
          <a:extLst>
            <a:ext uri="{FF2B5EF4-FFF2-40B4-BE49-F238E27FC236}">
              <a16:creationId xmlns:a16="http://schemas.microsoft.com/office/drawing/2014/main" id="{BD1BD4D9-12A5-490E-9B6E-2AC21702B167}"/>
            </a:ext>
          </a:extLst>
        </xdr:cNvPr>
        <xdr:cNvGrpSpPr/>
      </xdr:nvGrpSpPr>
      <xdr:grpSpPr>
        <a:xfrm>
          <a:off x="8963025" y="18884900"/>
          <a:ext cx="647700" cy="13916025"/>
          <a:chOff x="5031675" y="0"/>
          <a:chExt cx="628650" cy="7560000"/>
        </a:xfrm>
      </xdr:grpSpPr>
      <xdr:cxnSp macro="">
        <xdr:nvCxnSpPr>
          <xdr:cNvPr id="357" name="Shape 41">
            <a:extLst>
              <a:ext uri="{FF2B5EF4-FFF2-40B4-BE49-F238E27FC236}">
                <a16:creationId xmlns:a16="http://schemas.microsoft.com/office/drawing/2014/main" id="{12D3A011-B109-4F53-818E-F12B22346103}"/>
              </a:ext>
            </a:extLst>
          </xdr:cNvPr>
          <xdr:cNvCxnSpPr/>
        </xdr:nvCxnSpPr>
        <xdr:spPr>
          <a:xfrm rot="10800000" flipH="1">
            <a:off x="5031675" y="0"/>
            <a:ext cx="6286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428625</xdr:colOff>
      <xdr:row>29</xdr:row>
      <xdr:rowOff>9525</xdr:rowOff>
    </xdr:from>
    <xdr:ext cx="809625" cy="27803475"/>
    <xdr:grpSp>
      <xdr:nvGrpSpPr>
        <xdr:cNvPr id="358" name="Shape 2">
          <a:extLst>
            <a:ext uri="{FF2B5EF4-FFF2-40B4-BE49-F238E27FC236}">
              <a16:creationId xmlns:a16="http://schemas.microsoft.com/office/drawing/2014/main" id="{64C77317-590F-4CFB-A80D-62BE19325C68}"/>
            </a:ext>
          </a:extLst>
        </xdr:cNvPr>
        <xdr:cNvGrpSpPr/>
      </xdr:nvGrpSpPr>
      <xdr:grpSpPr>
        <a:xfrm>
          <a:off x="8810625" y="5597525"/>
          <a:ext cx="809625" cy="27803475"/>
          <a:chOff x="4950713" y="0"/>
          <a:chExt cx="790575" cy="7560000"/>
        </a:xfrm>
      </xdr:grpSpPr>
      <xdr:cxnSp macro="">
        <xdr:nvCxnSpPr>
          <xdr:cNvPr id="359" name="Shape 42">
            <a:extLst>
              <a:ext uri="{FF2B5EF4-FFF2-40B4-BE49-F238E27FC236}">
                <a16:creationId xmlns:a16="http://schemas.microsoft.com/office/drawing/2014/main" id="{FC9F0B19-DA6A-4F33-8830-10EF759A4BC7}"/>
              </a:ext>
            </a:extLst>
          </xdr:cNvPr>
          <xdr:cNvCxnSpPr/>
        </xdr:nvCxnSpPr>
        <xdr:spPr>
          <a:xfrm rot="10800000" flipH="1">
            <a:off x="4950713" y="0"/>
            <a:ext cx="79057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457200</xdr:colOff>
      <xdr:row>63</xdr:row>
      <xdr:rowOff>76200</xdr:rowOff>
    </xdr:from>
    <xdr:ext cx="733425" cy="20964525"/>
    <xdr:grpSp>
      <xdr:nvGrpSpPr>
        <xdr:cNvPr id="360" name="Shape 2">
          <a:extLst>
            <a:ext uri="{FF2B5EF4-FFF2-40B4-BE49-F238E27FC236}">
              <a16:creationId xmlns:a16="http://schemas.microsoft.com/office/drawing/2014/main" id="{CF7F6E1B-11EB-4395-AA7E-D47EBCA9407A}"/>
            </a:ext>
          </a:extLst>
        </xdr:cNvPr>
        <xdr:cNvGrpSpPr/>
      </xdr:nvGrpSpPr>
      <xdr:grpSpPr>
        <a:xfrm>
          <a:off x="8839200" y="12141200"/>
          <a:ext cx="733425" cy="20964525"/>
          <a:chOff x="4984050" y="0"/>
          <a:chExt cx="723900" cy="7560000"/>
        </a:xfrm>
      </xdr:grpSpPr>
      <xdr:cxnSp macro="">
        <xdr:nvCxnSpPr>
          <xdr:cNvPr id="361" name="Shape 43">
            <a:extLst>
              <a:ext uri="{FF2B5EF4-FFF2-40B4-BE49-F238E27FC236}">
                <a16:creationId xmlns:a16="http://schemas.microsoft.com/office/drawing/2014/main" id="{88721655-4CDF-4318-8308-2BF4126ABC5F}"/>
              </a:ext>
            </a:extLst>
          </xdr:cNvPr>
          <xdr:cNvCxnSpPr/>
        </xdr:nvCxnSpPr>
        <xdr:spPr>
          <a:xfrm rot="10800000" flipH="1">
            <a:off x="4984050" y="0"/>
            <a:ext cx="72390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114300</xdr:colOff>
      <xdr:row>0</xdr:row>
      <xdr:rowOff>19050</xdr:rowOff>
    </xdr:from>
    <xdr:ext cx="4638675" cy="2190750"/>
    <xdr:pic>
      <xdr:nvPicPr>
        <xdr:cNvPr id="362" name="image3.png" title="Изображение">
          <a:extLst>
            <a:ext uri="{FF2B5EF4-FFF2-40B4-BE49-F238E27FC236}">
              <a16:creationId xmlns:a16="http://schemas.microsoft.com/office/drawing/2014/main" id="{E7F4AD65-1E54-434B-82A1-A297BBE907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64300" y="19050"/>
          <a:ext cx="4638675" cy="21907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571500</xdr:colOff>
      <xdr:row>0</xdr:row>
      <xdr:rowOff>180975</xdr:rowOff>
    </xdr:from>
    <xdr:ext cx="4438650" cy="657225"/>
    <xdr:pic>
      <xdr:nvPicPr>
        <xdr:cNvPr id="2" name="image2.png" title="Изображение">
          <a:extLst>
            <a:ext uri="{FF2B5EF4-FFF2-40B4-BE49-F238E27FC236}">
              <a16:creationId xmlns:a16="http://schemas.microsoft.com/office/drawing/2014/main" id="{B32A2E2B-5916-4E15-AA4D-AD3DEDB3258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12100" y="180975"/>
          <a:ext cx="4438650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571500</xdr:colOff>
      <xdr:row>4</xdr:row>
      <xdr:rowOff>76200</xdr:rowOff>
    </xdr:from>
    <xdr:ext cx="4438650" cy="895350"/>
    <xdr:pic>
      <xdr:nvPicPr>
        <xdr:cNvPr id="3" name="image1.png" title="Изображение">
          <a:extLst>
            <a:ext uri="{FF2B5EF4-FFF2-40B4-BE49-F238E27FC236}">
              <a16:creationId xmlns:a16="http://schemas.microsoft.com/office/drawing/2014/main" id="{029EE483-BD85-4E47-AB74-BAE037A92D45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12100" y="819150"/>
          <a:ext cx="4438650" cy="8953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90776</xdr:colOff>
      <xdr:row>0</xdr:row>
      <xdr:rowOff>12699</xdr:rowOff>
    </xdr:from>
    <xdr:to>
      <xdr:col>22</xdr:col>
      <xdr:colOff>779320</xdr:colOff>
      <xdr:row>22</xdr:row>
      <xdr:rowOff>114300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84E074B-1E23-6741-AF70-8CEE28133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376" y="12699"/>
          <a:ext cx="7292544" cy="429260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Ilyas/Downloads/&#1069;&#1082;&#1079;%20&#1073;&#1080;&#1083;&#1077;&#1090;&#8470;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Ilyas/Downloads/&#1041;&#1080;&#1083;&#1077;&#1090;%20&#8470;23%20&#1079;&#1072;&#1076;&#1072;&#1085;&#1080;&#1077;%20&#8470;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дача№2 Экспертные технологии"/>
      <sheetName val="Задача№3"/>
    </sheetNames>
    <sheetDataSet>
      <sheetData sheetId="0">
        <row r="11">
          <cell r="M11" t="str">
            <v>Ведущий 1</v>
          </cell>
          <cell r="N11">
            <v>7.7074271077563381</v>
          </cell>
          <cell r="O11">
            <v>5.7925728922436619</v>
          </cell>
          <cell r="P11">
            <v>6.75</v>
          </cell>
        </row>
        <row r="12">
          <cell r="M12" t="str">
            <v>Ведущий 2</v>
          </cell>
          <cell r="N12">
            <v>7.75</v>
          </cell>
          <cell r="O12">
            <v>4.75</v>
          </cell>
          <cell r="P12">
            <v>6.25</v>
          </cell>
        </row>
        <row r="13">
          <cell r="M13" t="str">
            <v>Ведущий 3</v>
          </cell>
          <cell r="N13">
            <v>9.0773502691896262</v>
          </cell>
          <cell r="O13">
            <v>7.9226497308103738</v>
          </cell>
          <cell r="P13">
            <v>8.5</v>
          </cell>
        </row>
        <row r="14">
          <cell r="M14" t="str">
            <v>Ведущий 4</v>
          </cell>
          <cell r="N14">
            <v>4.7909944487358054</v>
          </cell>
          <cell r="O14">
            <v>2.2090055512641946</v>
          </cell>
          <cell r="P14">
            <v>3.5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34">
          <cell r="C34" t="str">
            <v>p0</v>
          </cell>
          <cell r="D34" t="str">
            <v>p1</v>
          </cell>
          <cell r="E34" t="str">
            <v>p2</v>
          </cell>
          <cell r="F34" t="str">
            <v>p3</v>
          </cell>
          <cell r="G34" t="str">
            <v>p4</v>
          </cell>
          <cell r="H34" t="str">
            <v>p5</v>
          </cell>
          <cell r="I34" t="str">
            <v>p6</v>
          </cell>
          <cell r="J34" t="str">
            <v>p7</v>
          </cell>
          <cell r="K34" t="str">
            <v>p8</v>
          </cell>
          <cell r="L34" t="str">
            <v>p9</v>
          </cell>
          <cell r="M34" t="str">
            <v>p10</v>
          </cell>
          <cell r="N34" t="str">
            <v>p11</v>
          </cell>
          <cell r="O34" t="str">
            <v>p12</v>
          </cell>
        </row>
        <row r="35">
          <cell r="C35">
            <v>0.20124082624305098</v>
          </cell>
          <cell r="D35">
            <v>0.26832110165740131</v>
          </cell>
          <cell r="E35">
            <v>0.17888073443826752</v>
          </cell>
          <cell r="F35">
            <v>0.11925382295884501</v>
          </cell>
          <cell r="G35">
            <v>7.9502548639230008E-2</v>
          </cell>
          <cell r="H35">
            <v>5.3001699092820001E-2</v>
          </cell>
          <cell r="I35">
            <v>3.5334466061880003E-2</v>
          </cell>
          <cell r="J35">
            <v>2.3556310707920001E-2</v>
          </cell>
          <cell r="K35">
            <v>1.5704207138613334E-2</v>
          </cell>
          <cell r="L35">
            <v>1.0469471425742222E-2</v>
          </cell>
          <cell r="M35">
            <v>6.9796476171614811E-3</v>
          </cell>
          <cell r="N35">
            <v>4.6530984114409877E-3</v>
          </cell>
          <cell r="O35">
            <v>3.102065607627325E-3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94A80-D77B-4B52-B2B3-23419930A8E3}">
  <dimension ref="B4:Q20"/>
  <sheetViews>
    <sheetView zoomScale="64" zoomScaleNormal="145" workbookViewId="0">
      <selection activeCell="L11" sqref="L11"/>
    </sheetView>
  </sheetViews>
  <sheetFormatPr baseColWidth="10" defaultColWidth="8.83203125" defaultRowHeight="15"/>
  <cols>
    <col min="12" max="12" width="19.5" customWidth="1"/>
  </cols>
  <sheetData>
    <row r="4" spans="2:17">
      <c r="B4" s="2" t="s">
        <v>24</v>
      </c>
      <c r="C4" s="2"/>
      <c r="D4" s="2"/>
      <c r="E4" s="2"/>
      <c r="F4" s="2"/>
    </row>
    <row r="6" spans="2:17"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2:17"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 spans="2:17">
      <c r="C8" s="20"/>
      <c r="D8" s="20"/>
      <c r="E8" s="20"/>
      <c r="F8" s="20"/>
      <c r="G8" s="20"/>
      <c r="H8" s="20"/>
      <c r="I8" s="20"/>
      <c r="J8" s="20"/>
      <c r="K8" s="20"/>
      <c r="L8" s="20" t="s">
        <v>32</v>
      </c>
      <c r="M8" s="20"/>
      <c r="N8" s="20" t="s">
        <v>33</v>
      </c>
      <c r="O8" s="20"/>
      <c r="P8" s="20"/>
      <c r="Q8" s="20"/>
    </row>
    <row r="9" spans="2:17">
      <c r="C9" s="20"/>
      <c r="D9" s="19"/>
      <c r="E9" s="19" t="s">
        <v>25</v>
      </c>
      <c r="F9" s="19" t="s">
        <v>26</v>
      </c>
      <c r="G9" s="19" t="s">
        <v>27</v>
      </c>
      <c r="H9" s="19" t="s">
        <v>29</v>
      </c>
      <c r="I9" s="20"/>
      <c r="J9" s="19" t="s">
        <v>31</v>
      </c>
      <c r="K9" s="20"/>
      <c r="L9" s="20" t="s">
        <v>201</v>
      </c>
      <c r="M9" s="20"/>
      <c r="N9" s="20" t="s">
        <v>34</v>
      </c>
      <c r="O9" s="20"/>
      <c r="P9" s="20"/>
      <c r="Q9" s="20"/>
    </row>
    <row r="10" spans="2:17">
      <c r="C10" s="20"/>
      <c r="D10" s="19" t="s">
        <v>28</v>
      </c>
      <c r="E10" s="19">
        <v>2</v>
      </c>
      <c r="F10" s="19">
        <v>10</v>
      </c>
      <c r="G10" s="19">
        <v>2</v>
      </c>
      <c r="H10" s="19">
        <v>2</v>
      </c>
      <c r="I10" s="20"/>
      <c r="J10" s="19">
        <v>400</v>
      </c>
      <c r="K10" s="20"/>
      <c r="L10" s="19">
        <v>0</v>
      </c>
      <c r="M10" s="20"/>
      <c r="N10" s="19">
        <f>SUMPRODUCT(J10:J12,L10:L12)</f>
        <v>20000</v>
      </c>
      <c r="O10" s="20"/>
      <c r="P10" s="20"/>
      <c r="Q10" s="20"/>
    </row>
    <row r="11" spans="2:17">
      <c r="C11" s="20"/>
      <c r="D11" s="19" t="s">
        <v>23</v>
      </c>
      <c r="E11" s="19">
        <v>2</v>
      </c>
      <c r="F11" s="19">
        <v>14</v>
      </c>
      <c r="G11" s="19">
        <v>2</v>
      </c>
      <c r="H11" s="19">
        <v>2</v>
      </c>
      <c r="I11" s="20"/>
      <c r="J11" s="19">
        <v>800</v>
      </c>
      <c r="K11" s="20"/>
      <c r="L11" s="19">
        <v>25</v>
      </c>
      <c r="M11" s="20"/>
      <c r="N11" s="20"/>
      <c r="O11" s="20"/>
      <c r="P11" s="20"/>
      <c r="Q11" s="20"/>
    </row>
    <row r="12" spans="2:17">
      <c r="C12" s="20"/>
      <c r="D12" s="19" t="s">
        <v>22</v>
      </c>
      <c r="E12" s="19">
        <v>4</v>
      </c>
      <c r="F12" s="19">
        <v>12</v>
      </c>
      <c r="G12" s="19">
        <v>4</v>
      </c>
      <c r="H12" s="19">
        <v>6</v>
      </c>
      <c r="I12" s="20"/>
      <c r="J12" s="19">
        <v>600</v>
      </c>
      <c r="K12" s="20"/>
      <c r="L12" s="19">
        <v>0</v>
      </c>
      <c r="M12" s="20"/>
      <c r="N12" s="20"/>
      <c r="O12" s="20"/>
      <c r="P12" s="20"/>
      <c r="Q12" s="20"/>
    </row>
    <row r="13" spans="2:17"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</row>
    <row r="14" spans="2:17"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</row>
    <row r="15" spans="2:17">
      <c r="C15" s="20"/>
      <c r="D15" s="19" t="s">
        <v>30</v>
      </c>
      <c r="E15" s="19">
        <v>100</v>
      </c>
      <c r="F15" s="19">
        <v>400</v>
      </c>
      <c r="G15" s="19">
        <v>50</v>
      </c>
      <c r="H15" s="19">
        <v>100</v>
      </c>
      <c r="I15" s="20"/>
      <c r="J15" s="20"/>
      <c r="K15" s="20"/>
      <c r="L15" s="20"/>
      <c r="M15" s="20"/>
      <c r="N15" s="20"/>
      <c r="O15" s="20"/>
      <c r="P15" s="20"/>
      <c r="Q15" s="20"/>
    </row>
    <row r="16" spans="2:17">
      <c r="C16" s="20"/>
      <c r="D16" s="20"/>
      <c r="E16" s="20" t="s">
        <v>35</v>
      </c>
      <c r="F16" s="20" t="s">
        <v>35</v>
      </c>
      <c r="G16" s="20" t="s">
        <v>35</v>
      </c>
      <c r="H16" s="20" t="s">
        <v>35</v>
      </c>
      <c r="I16" s="20"/>
      <c r="J16" s="20"/>
      <c r="K16" s="20"/>
      <c r="L16" s="20"/>
      <c r="M16" s="20"/>
      <c r="N16" s="20"/>
      <c r="O16" s="20"/>
      <c r="P16" s="20"/>
      <c r="Q16" s="20"/>
    </row>
    <row r="17" spans="3:17">
      <c r="C17" s="20"/>
      <c r="D17" s="20" t="s">
        <v>9</v>
      </c>
      <c r="E17" s="20">
        <f>SUMPRODUCT(E10:E12,L10:L12)</f>
        <v>50</v>
      </c>
      <c r="F17" s="20">
        <f>SUMPRODUCT(F10:F12,L10:L12)</f>
        <v>350</v>
      </c>
      <c r="G17" s="20">
        <f>SUMPRODUCT(G10:G12,L10:L12)</f>
        <v>50</v>
      </c>
      <c r="H17" s="20">
        <f>SUMPRODUCT(H10:H12,L10:L12)</f>
        <v>50</v>
      </c>
      <c r="I17" s="20"/>
      <c r="J17" s="20"/>
      <c r="K17" s="20"/>
      <c r="L17" s="20" t="s">
        <v>202</v>
      </c>
      <c r="M17" s="20"/>
      <c r="N17" s="20"/>
      <c r="O17" s="20"/>
      <c r="P17" s="20"/>
      <c r="Q17" s="20"/>
    </row>
    <row r="18" spans="3:17">
      <c r="C18" s="20"/>
      <c r="D18" s="20"/>
      <c r="E18" s="20" t="s">
        <v>200</v>
      </c>
      <c r="F18" s="20"/>
      <c r="G18" s="20"/>
      <c r="H18" s="20"/>
      <c r="I18" s="20"/>
      <c r="J18" s="20"/>
      <c r="K18" s="20"/>
      <c r="L18" s="20" t="s">
        <v>203</v>
      </c>
      <c r="M18" s="20"/>
      <c r="N18" s="20"/>
      <c r="O18" s="20"/>
      <c r="P18" s="20"/>
      <c r="Q18" s="20"/>
    </row>
    <row r="19" spans="3:17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</row>
    <row r="20" spans="3:17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88C06-8107-40D2-BFA8-45CF99FD5F25}">
  <dimension ref="B2:W19"/>
  <sheetViews>
    <sheetView zoomScale="70" zoomScaleNormal="70" workbookViewId="0">
      <selection activeCell="O16" sqref="O16"/>
    </sheetView>
  </sheetViews>
  <sheetFormatPr baseColWidth="10" defaultColWidth="8.83203125" defaultRowHeight="15"/>
  <cols>
    <col min="15" max="15" width="10.33203125" bestFit="1" customWidth="1"/>
  </cols>
  <sheetData>
    <row r="2" spans="2:23">
      <c r="B2" s="2" t="s">
        <v>36</v>
      </c>
      <c r="C2" s="2"/>
      <c r="D2" s="2"/>
      <c r="E2" s="2"/>
      <c r="F2" s="2"/>
      <c r="G2" s="2"/>
    </row>
    <row r="3" spans="2:23">
      <c r="I3" s="11"/>
      <c r="J3" s="11"/>
      <c r="K3" s="11"/>
    </row>
    <row r="6" spans="2:23">
      <c r="B6" s="11"/>
      <c r="C6" s="11"/>
      <c r="D6" s="11"/>
      <c r="E6" s="11"/>
      <c r="F6" s="11"/>
      <c r="G6" s="11"/>
      <c r="O6" s="11"/>
      <c r="P6" s="11" t="s">
        <v>199</v>
      </c>
      <c r="Q6" s="11"/>
      <c r="R6" s="11"/>
      <c r="S6" s="11"/>
      <c r="T6" s="11"/>
      <c r="U6" s="11"/>
      <c r="V6" s="11"/>
      <c r="W6" s="11"/>
    </row>
    <row r="7" spans="2:23" ht="16" thickBot="1">
      <c r="B7" s="11"/>
      <c r="C7" s="11"/>
      <c r="D7" s="11" t="s">
        <v>40</v>
      </c>
      <c r="E7" s="11" t="s">
        <v>41</v>
      </c>
      <c r="F7" s="11" t="s">
        <v>42</v>
      </c>
      <c r="G7" s="11" t="s">
        <v>43</v>
      </c>
      <c r="H7" s="23" t="s">
        <v>47</v>
      </c>
      <c r="L7" s="11"/>
      <c r="M7" s="11" t="s">
        <v>45</v>
      </c>
      <c r="N7" s="11"/>
      <c r="O7" s="11"/>
      <c r="P7" s="11" t="s">
        <v>40</v>
      </c>
      <c r="Q7" s="11" t="s">
        <v>41</v>
      </c>
      <c r="R7" s="11" t="s">
        <v>42</v>
      </c>
      <c r="S7" s="11" t="s">
        <v>43</v>
      </c>
      <c r="T7" s="11" t="s">
        <v>47</v>
      </c>
      <c r="U7" s="11"/>
      <c r="V7" s="11"/>
      <c r="W7" s="11"/>
    </row>
    <row r="8" spans="2:23">
      <c r="B8" s="11"/>
      <c r="C8" s="11" t="s">
        <v>37</v>
      </c>
      <c r="D8" s="12">
        <v>0.2</v>
      </c>
      <c r="E8" s="12">
        <v>0.1</v>
      </c>
      <c r="F8" s="12">
        <v>0.15</v>
      </c>
      <c r="G8" s="31">
        <v>0.18</v>
      </c>
      <c r="H8" s="36">
        <v>1</v>
      </c>
      <c r="L8" s="11"/>
      <c r="M8" s="12">
        <v>500</v>
      </c>
      <c r="N8" s="11"/>
      <c r="O8" s="11" t="s">
        <v>37</v>
      </c>
      <c r="P8" s="25">
        <v>0</v>
      </c>
      <c r="Q8" s="26">
        <v>150</v>
      </c>
      <c r="R8" s="26">
        <v>200</v>
      </c>
      <c r="S8" s="30">
        <v>0</v>
      </c>
      <c r="T8" s="33">
        <v>150</v>
      </c>
      <c r="U8" s="11"/>
      <c r="V8" s="11"/>
      <c r="W8" s="11"/>
    </row>
    <row r="9" spans="2:23">
      <c r="B9" s="11"/>
      <c r="C9" s="11" t="s">
        <v>38</v>
      </c>
      <c r="D9" s="12">
        <v>0.15</v>
      </c>
      <c r="E9" s="12">
        <v>0.09</v>
      </c>
      <c r="F9" s="12">
        <v>0.1</v>
      </c>
      <c r="G9" s="31">
        <v>0.13</v>
      </c>
      <c r="H9" s="37">
        <v>1</v>
      </c>
      <c r="L9" s="11"/>
      <c r="M9" s="12">
        <v>350</v>
      </c>
      <c r="N9" s="11"/>
      <c r="O9" s="11" t="s">
        <v>38</v>
      </c>
      <c r="P9" s="27">
        <v>0</v>
      </c>
      <c r="Q9" s="12">
        <v>0</v>
      </c>
      <c r="R9" s="12">
        <v>150</v>
      </c>
      <c r="S9" s="31">
        <v>200</v>
      </c>
      <c r="T9" s="34">
        <v>0</v>
      </c>
      <c r="U9" s="11"/>
      <c r="V9" s="11"/>
      <c r="W9" s="11"/>
    </row>
    <row r="10" spans="2:23" ht="16" thickBot="1">
      <c r="B10" s="11"/>
      <c r="C10" s="11" t="s">
        <v>39</v>
      </c>
      <c r="D10" s="12">
        <v>0.16</v>
      </c>
      <c r="E10" s="12">
        <v>0.11</v>
      </c>
      <c r="F10" s="12">
        <v>0.16</v>
      </c>
      <c r="G10" s="31">
        <v>0.19</v>
      </c>
      <c r="H10" s="38">
        <v>1</v>
      </c>
      <c r="L10" s="11"/>
      <c r="M10" s="12">
        <v>250</v>
      </c>
      <c r="N10" s="11"/>
      <c r="O10" s="11" t="s">
        <v>39</v>
      </c>
      <c r="P10" s="28">
        <v>250</v>
      </c>
      <c r="Q10" s="29">
        <v>0</v>
      </c>
      <c r="R10" s="29">
        <v>0</v>
      </c>
      <c r="S10" s="32">
        <v>0</v>
      </c>
      <c r="T10" s="35">
        <v>0</v>
      </c>
      <c r="U10" s="11"/>
      <c r="V10" s="11"/>
      <c r="W10" s="11"/>
    </row>
    <row r="11" spans="2:23">
      <c r="B11" s="11"/>
      <c r="C11" s="11"/>
      <c r="D11" s="11"/>
      <c r="E11" s="11"/>
      <c r="F11" s="11"/>
      <c r="G11" s="11"/>
      <c r="L11" s="11"/>
      <c r="M11" s="11">
        <f>SUM(M8:M10)</f>
        <v>1100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</row>
    <row r="12" spans="2:23">
      <c r="B12" s="11"/>
      <c r="C12" s="11"/>
      <c r="D12" s="11"/>
      <c r="E12" s="11"/>
      <c r="F12" s="11"/>
      <c r="G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</row>
    <row r="13" spans="2:23">
      <c r="B13" s="21"/>
      <c r="C13" s="21" t="s">
        <v>44</v>
      </c>
      <c r="D13" s="31">
        <v>250</v>
      </c>
      <c r="E13" s="40">
        <v>150</v>
      </c>
      <c r="F13" s="40">
        <v>350</v>
      </c>
      <c r="G13" s="41">
        <v>200</v>
      </c>
      <c r="H13" s="39">
        <v>150</v>
      </c>
      <c r="I13" s="11">
        <f>SUM(D13:H13)</f>
        <v>1100</v>
      </c>
      <c r="J13" s="11"/>
      <c r="K13" s="11"/>
      <c r="L13" s="11"/>
      <c r="M13" s="11"/>
      <c r="N13" s="11"/>
      <c r="U13" s="11"/>
      <c r="V13" s="11"/>
      <c r="W13" s="11"/>
    </row>
    <row r="14" spans="2:23">
      <c r="B14" s="21"/>
      <c r="C14" s="21" t="s">
        <v>46</v>
      </c>
      <c r="D14" s="11"/>
      <c r="E14" s="11"/>
      <c r="F14" s="11"/>
      <c r="G14" s="11"/>
      <c r="H14" s="11"/>
      <c r="I14" s="11"/>
      <c r="J14" s="11"/>
      <c r="K14" s="11"/>
      <c r="O14" t="s">
        <v>50</v>
      </c>
      <c r="U14" s="11"/>
      <c r="V14" s="11"/>
      <c r="W14" s="11"/>
    </row>
    <row r="15" spans="2:23">
      <c r="B15" s="11"/>
      <c r="H15" s="11"/>
      <c r="I15" s="11"/>
      <c r="J15" s="11"/>
      <c r="K15" s="11"/>
      <c r="O15" s="11" t="s">
        <v>51</v>
      </c>
      <c r="T15" s="11"/>
      <c r="U15" s="11"/>
      <c r="V15" s="11"/>
      <c r="W15" s="11"/>
    </row>
    <row r="16" spans="2:23">
      <c r="C16" s="11"/>
      <c r="D16" s="11" t="s">
        <v>49</v>
      </c>
      <c r="E16" s="11"/>
      <c r="F16" s="11"/>
      <c r="G16" s="11"/>
      <c r="O16" s="18">
        <f>SUMPRODUCT(P8:S10,D8:G10)*100</f>
        <v>12600</v>
      </c>
      <c r="U16" s="11"/>
      <c r="V16" s="11"/>
      <c r="W16" s="11"/>
    </row>
    <row r="17" spans="2:23">
      <c r="D17" s="42">
        <f>SUM(P8:T8)</f>
        <v>500</v>
      </c>
      <c r="E17" s="43" t="s">
        <v>0</v>
      </c>
      <c r="F17" s="44">
        <f>M8</f>
        <v>500</v>
      </c>
      <c r="H17" s="50">
        <f>SUM(P8:P10)</f>
        <v>250</v>
      </c>
      <c r="I17" s="43">
        <f>SUM(Q8:Q10)</f>
        <v>150</v>
      </c>
      <c r="J17" s="43">
        <f>SUM(R8:R10)</f>
        <v>350</v>
      </c>
      <c r="K17" s="43">
        <f>SUM(S8:S10)</f>
        <v>200</v>
      </c>
      <c r="L17" s="51">
        <f>SUM(T8:T10)</f>
        <v>150</v>
      </c>
      <c r="O17" t="s">
        <v>48</v>
      </c>
      <c r="S17" s="11"/>
      <c r="T17" s="11"/>
      <c r="U17" s="11"/>
      <c r="V17" s="11"/>
      <c r="W17" s="11"/>
    </row>
    <row r="18" spans="2:23">
      <c r="D18" s="45">
        <f>SUM(P9:T9)</f>
        <v>350</v>
      </c>
      <c r="E18" s="10" t="s">
        <v>0</v>
      </c>
      <c r="F18" s="46">
        <f>M9</f>
        <v>350</v>
      </c>
      <c r="H18" s="52" t="s">
        <v>0</v>
      </c>
      <c r="I18" s="10" t="s">
        <v>0</v>
      </c>
      <c r="J18" s="10" t="s">
        <v>0</v>
      </c>
      <c r="K18" s="10" t="s">
        <v>0</v>
      </c>
      <c r="L18" s="53" t="s">
        <v>0</v>
      </c>
      <c r="O18" s="18">
        <f>SUMPRODUCT(D8:H10,P8:T10)</f>
        <v>276</v>
      </c>
      <c r="S18" s="11"/>
      <c r="T18" s="11"/>
      <c r="U18" s="11"/>
      <c r="V18" s="11"/>
      <c r="W18" s="11"/>
    </row>
    <row r="19" spans="2:23">
      <c r="B19" s="11"/>
      <c r="D19" s="47">
        <f>SUM(P10:T10)</f>
        <v>250</v>
      </c>
      <c r="E19" s="48" t="s">
        <v>0</v>
      </c>
      <c r="F19" s="49">
        <f>M10</f>
        <v>250</v>
      </c>
      <c r="H19" s="54">
        <f>D13</f>
        <v>250</v>
      </c>
      <c r="I19" s="48">
        <f>E13</f>
        <v>150</v>
      </c>
      <c r="J19" s="48">
        <f>F13</f>
        <v>350</v>
      </c>
      <c r="K19" s="48">
        <f>G13</f>
        <v>200</v>
      </c>
      <c r="L19" s="55">
        <f>H13</f>
        <v>150</v>
      </c>
      <c r="O19" s="11"/>
      <c r="P19" s="11"/>
      <c r="Q19" s="11"/>
      <c r="R19" s="11"/>
    </row>
  </sheetData>
  <conditionalFormatting sqref="P8:T10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4A21F-286A-44B8-A941-325033B55990}">
  <dimension ref="A1:T82"/>
  <sheetViews>
    <sheetView zoomScale="85" zoomScaleNormal="85" workbookViewId="0">
      <selection activeCell="L53" sqref="L53"/>
    </sheetView>
  </sheetViews>
  <sheetFormatPr baseColWidth="10" defaultColWidth="8.83203125" defaultRowHeight="15"/>
  <cols>
    <col min="2" max="2" width="11.1640625" customWidth="1"/>
    <col min="3" max="3" width="9.5" customWidth="1"/>
    <col min="4" max="4" width="8.83203125" customWidth="1"/>
    <col min="8" max="8" width="10.1640625" customWidth="1"/>
    <col min="9" max="9" width="11.83203125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</row>
    <row r="2" spans="1:20">
      <c r="A2" s="3"/>
      <c r="B2" s="5" t="s">
        <v>5</v>
      </c>
      <c r="C2" s="5"/>
      <c r="D2" s="5"/>
      <c r="E2" s="5"/>
      <c r="F2" s="3"/>
      <c r="G2" s="3"/>
      <c r="H2" s="3"/>
      <c r="I2" s="3"/>
      <c r="J2" s="3"/>
    </row>
    <row r="3" spans="1:20">
      <c r="A3" s="3"/>
      <c r="B3" s="3"/>
      <c r="C3" s="3"/>
      <c r="D3" s="4"/>
      <c r="E3" s="4"/>
      <c r="F3" s="3"/>
      <c r="G3" s="3"/>
      <c r="H3" s="3"/>
      <c r="I3" s="3"/>
      <c r="J3" s="3"/>
    </row>
    <row r="4" spans="1:20">
      <c r="A4" s="3"/>
      <c r="B4" s="3" t="s">
        <v>6</v>
      </c>
      <c r="C4" s="3"/>
      <c r="D4" s="3"/>
      <c r="E4" s="3"/>
      <c r="F4" s="3"/>
      <c r="G4" s="3"/>
      <c r="H4" s="3"/>
      <c r="I4" s="3"/>
      <c r="J4" s="3"/>
    </row>
    <row r="5" spans="1:20">
      <c r="A5" s="3"/>
      <c r="B5" s="3"/>
      <c r="C5" s="3"/>
      <c r="D5" s="3"/>
      <c r="E5" s="3"/>
      <c r="F5" s="3"/>
      <c r="G5" s="3"/>
      <c r="H5" s="3"/>
      <c r="I5" s="3"/>
      <c r="J5" s="3"/>
    </row>
    <row r="6" spans="1:20">
      <c r="A6" s="3"/>
      <c r="C6" s="3"/>
      <c r="D6" s="3"/>
      <c r="E6" s="3"/>
      <c r="F6" s="3"/>
      <c r="G6" s="3"/>
      <c r="H6" s="3"/>
      <c r="I6" s="3"/>
      <c r="J6" s="3"/>
    </row>
    <row r="7" spans="1:20">
      <c r="A7" s="3"/>
      <c r="C7" s="3"/>
      <c r="E7" s="3">
        <v>1</v>
      </c>
      <c r="F7" s="3">
        <v>2</v>
      </c>
      <c r="G7" s="3">
        <v>3</v>
      </c>
      <c r="H7" s="6">
        <v>4</v>
      </c>
      <c r="I7" s="6">
        <v>5</v>
      </c>
      <c r="J7" s="6">
        <v>6</v>
      </c>
      <c r="K7" s="6">
        <v>7</v>
      </c>
    </row>
    <row r="8" spans="1:20">
      <c r="A8" s="3"/>
      <c r="D8" s="3">
        <v>1</v>
      </c>
      <c r="E8" s="8">
        <v>0</v>
      </c>
      <c r="F8" s="9">
        <v>3.5</v>
      </c>
      <c r="G8" s="1">
        <v>0</v>
      </c>
      <c r="H8" s="1">
        <v>3</v>
      </c>
      <c r="I8" s="1">
        <v>7</v>
      </c>
      <c r="J8" s="1">
        <v>0</v>
      </c>
      <c r="K8" s="1">
        <v>0</v>
      </c>
    </row>
    <row r="9" spans="1:20">
      <c r="A9" s="3"/>
      <c r="D9" s="3">
        <v>2</v>
      </c>
      <c r="E9" s="9">
        <v>3.5</v>
      </c>
      <c r="F9" s="8">
        <v>0</v>
      </c>
      <c r="G9" s="1">
        <v>6</v>
      </c>
      <c r="H9" s="1">
        <v>0</v>
      </c>
      <c r="I9" s="1">
        <v>0</v>
      </c>
      <c r="J9" s="1">
        <v>0</v>
      </c>
      <c r="K9" s="1">
        <v>0</v>
      </c>
    </row>
    <row r="10" spans="1:20">
      <c r="A10" s="3"/>
      <c r="D10" s="3">
        <v>3</v>
      </c>
      <c r="E10" s="1">
        <v>0</v>
      </c>
      <c r="F10" s="1">
        <v>6</v>
      </c>
      <c r="G10" s="8">
        <v>0</v>
      </c>
      <c r="H10" s="1">
        <v>0</v>
      </c>
      <c r="I10" s="1">
        <v>0</v>
      </c>
      <c r="J10" s="1">
        <v>0</v>
      </c>
      <c r="K10" s="1">
        <v>2</v>
      </c>
    </row>
    <row r="11" spans="1:20">
      <c r="A11" s="3"/>
      <c r="D11" s="6">
        <v>4</v>
      </c>
      <c r="E11" s="1">
        <v>3</v>
      </c>
      <c r="F11" s="1">
        <v>0</v>
      </c>
      <c r="G11" s="1">
        <v>0</v>
      </c>
      <c r="H11" s="8">
        <v>0</v>
      </c>
      <c r="I11" s="1">
        <v>0</v>
      </c>
      <c r="J11" s="1">
        <v>3</v>
      </c>
      <c r="K11" s="1">
        <v>0</v>
      </c>
    </row>
    <row r="12" spans="1:20">
      <c r="A12" s="3"/>
      <c r="D12" s="6">
        <v>5</v>
      </c>
      <c r="E12" s="1">
        <v>7</v>
      </c>
      <c r="F12" s="1">
        <v>0</v>
      </c>
      <c r="G12" s="1">
        <v>0</v>
      </c>
      <c r="H12" s="1">
        <v>0</v>
      </c>
      <c r="I12" s="8">
        <v>0</v>
      </c>
      <c r="J12" s="1">
        <v>0</v>
      </c>
      <c r="K12" s="1">
        <v>2.5</v>
      </c>
    </row>
    <row r="13" spans="1:20">
      <c r="A13" s="3"/>
      <c r="D13" s="6">
        <v>6</v>
      </c>
      <c r="E13" s="1">
        <v>0</v>
      </c>
      <c r="F13" s="1">
        <v>0</v>
      </c>
      <c r="G13" s="1">
        <v>0</v>
      </c>
      <c r="H13" s="1">
        <v>3</v>
      </c>
      <c r="I13" s="1">
        <v>0</v>
      </c>
      <c r="J13" s="8">
        <v>0</v>
      </c>
      <c r="K13" s="1">
        <v>0</v>
      </c>
    </row>
    <row r="14" spans="1:20">
      <c r="A14" s="3"/>
      <c r="D14" s="6">
        <v>7</v>
      </c>
      <c r="E14" s="1">
        <v>0</v>
      </c>
      <c r="F14" s="1">
        <v>0</v>
      </c>
      <c r="G14" s="1">
        <v>2</v>
      </c>
      <c r="H14" s="1">
        <v>0</v>
      </c>
      <c r="I14" s="1">
        <v>2.5</v>
      </c>
      <c r="J14" s="1">
        <v>0</v>
      </c>
      <c r="K14" s="8">
        <v>0</v>
      </c>
    </row>
    <row r="15" spans="1:20">
      <c r="A15" s="3"/>
      <c r="D15" s="3"/>
      <c r="E15" s="3"/>
      <c r="F15" s="3"/>
      <c r="G15" s="3"/>
      <c r="H15" s="3"/>
      <c r="I15" s="3"/>
      <c r="J15" s="3"/>
      <c r="K15" s="3"/>
    </row>
    <row r="16" spans="1:20">
      <c r="A16" s="3"/>
      <c r="J16" s="3"/>
      <c r="T16" t="s">
        <v>4</v>
      </c>
    </row>
    <row r="17" spans="1:10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>
      <c r="A18" s="3"/>
      <c r="B18" s="3"/>
      <c r="C18" s="3"/>
      <c r="D18" s="4"/>
      <c r="E18" s="4"/>
      <c r="F18" s="3"/>
      <c r="G18" s="3"/>
      <c r="H18" s="3"/>
      <c r="I18" s="3"/>
      <c r="J18" s="3"/>
    </row>
    <row r="19" spans="1:10">
      <c r="A19" s="3"/>
      <c r="B19" s="3" t="s">
        <v>8</v>
      </c>
      <c r="C19" s="3"/>
      <c r="D19" s="3"/>
      <c r="E19" s="3"/>
      <c r="F19" s="3"/>
      <c r="G19" s="3"/>
      <c r="H19" s="3"/>
      <c r="I19" s="3"/>
      <c r="J19" s="3"/>
    </row>
    <row r="20" spans="1:10">
      <c r="A20" s="3"/>
      <c r="B20" s="3"/>
      <c r="C20" s="3"/>
      <c r="D20" s="3"/>
      <c r="E20" s="3"/>
      <c r="F20" s="3"/>
      <c r="G20" s="3"/>
      <c r="H20" s="3"/>
      <c r="I20" s="3"/>
      <c r="J20" s="3"/>
    </row>
    <row r="21" spans="1:10">
      <c r="A21" s="3"/>
      <c r="B21" s="3"/>
      <c r="C21" s="3"/>
      <c r="D21" s="3"/>
      <c r="E21" s="3"/>
      <c r="F21" s="3"/>
      <c r="G21" s="3"/>
      <c r="H21" s="3"/>
      <c r="I21" s="3"/>
      <c r="J21" s="3"/>
    </row>
    <row r="22" spans="1:10">
      <c r="A22" s="3"/>
      <c r="C22" s="3">
        <v>1</v>
      </c>
      <c r="D22" s="3">
        <v>2</v>
      </c>
      <c r="E22" s="3">
        <v>3</v>
      </c>
      <c r="F22" s="6">
        <v>4</v>
      </c>
      <c r="G22" s="6">
        <v>5</v>
      </c>
      <c r="H22" s="6">
        <v>6</v>
      </c>
      <c r="I22" s="6">
        <v>7</v>
      </c>
      <c r="J22" s="3" t="s">
        <v>11</v>
      </c>
    </row>
    <row r="23" spans="1:10">
      <c r="A23" s="3"/>
      <c r="B23" s="3">
        <v>1</v>
      </c>
      <c r="C23" s="8">
        <v>0</v>
      </c>
      <c r="D23" s="9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3">
        <f>SUM(C23:I23)</f>
        <v>1</v>
      </c>
    </row>
    <row r="24" spans="1:10">
      <c r="A24" s="3"/>
      <c r="B24" s="3">
        <v>2</v>
      </c>
      <c r="C24" s="9">
        <v>0</v>
      </c>
      <c r="D24" s="8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3">
        <f t="shared" ref="J24:J28" si="0">SUM(C24:I24)</f>
        <v>0</v>
      </c>
    </row>
    <row r="25" spans="1:10">
      <c r="A25" s="3"/>
      <c r="B25" s="3">
        <v>3</v>
      </c>
      <c r="C25" s="1">
        <v>0</v>
      </c>
      <c r="D25" s="1">
        <v>0</v>
      </c>
      <c r="E25" s="8">
        <v>0</v>
      </c>
      <c r="F25" s="1">
        <v>0</v>
      </c>
      <c r="G25" s="1">
        <v>0</v>
      </c>
      <c r="H25" s="1">
        <v>0</v>
      </c>
      <c r="I25" s="1">
        <v>0</v>
      </c>
      <c r="J25" s="3">
        <f t="shared" si="0"/>
        <v>0</v>
      </c>
    </row>
    <row r="26" spans="1:10">
      <c r="A26" s="3"/>
      <c r="B26" s="6">
        <v>4</v>
      </c>
      <c r="C26" s="1">
        <v>0</v>
      </c>
      <c r="D26" s="1">
        <v>0</v>
      </c>
      <c r="E26" s="1">
        <v>0</v>
      </c>
      <c r="F26" s="8">
        <v>0</v>
      </c>
      <c r="G26" s="1">
        <v>0</v>
      </c>
      <c r="H26" s="1">
        <v>0</v>
      </c>
      <c r="I26" s="1">
        <v>0</v>
      </c>
      <c r="J26" s="3">
        <f t="shared" si="0"/>
        <v>0</v>
      </c>
    </row>
    <row r="27" spans="1:10">
      <c r="A27" s="3"/>
      <c r="B27" s="6">
        <v>5</v>
      </c>
      <c r="C27" s="1">
        <v>0</v>
      </c>
      <c r="D27" s="1">
        <v>0</v>
      </c>
      <c r="E27" s="1">
        <v>0</v>
      </c>
      <c r="F27" s="1">
        <v>0</v>
      </c>
      <c r="G27" s="8">
        <v>0</v>
      </c>
      <c r="H27" s="1">
        <v>0</v>
      </c>
      <c r="I27" s="1">
        <v>1</v>
      </c>
      <c r="J27" s="3">
        <f t="shared" si="0"/>
        <v>1</v>
      </c>
    </row>
    <row r="28" spans="1:10">
      <c r="A28" s="3"/>
      <c r="B28" s="6">
        <v>6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8">
        <v>0</v>
      </c>
      <c r="I28" s="1">
        <v>0</v>
      </c>
      <c r="J28" s="3">
        <f t="shared" si="0"/>
        <v>0</v>
      </c>
    </row>
    <row r="29" spans="1:10">
      <c r="A29" s="3"/>
      <c r="B29" s="6">
        <v>7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8">
        <v>0</v>
      </c>
      <c r="J29" s="3">
        <f>SUM(C29:I29)</f>
        <v>0</v>
      </c>
    </row>
    <row r="30" spans="1:10">
      <c r="A30" s="3"/>
      <c r="B30" s="3" t="s">
        <v>1</v>
      </c>
      <c r="C30" s="3">
        <f>SUM(C23:C29)</f>
        <v>0</v>
      </c>
      <c r="D30" s="3">
        <f t="shared" ref="D30:H30" si="1">SUM(D23:D29)</f>
        <v>0</v>
      </c>
      <c r="E30" s="3">
        <f t="shared" si="1"/>
        <v>0</v>
      </c>
      <c r="F30" s="3">
        <f t="shared" si="1"/>
        <v>0</v>
      </c>
      <c r="G30" s="3">
        <f t="shared" si="1"/>
        <v>1</v>
      </c>
      <c r="H30" s="3">
        <f t="shared" si="1"/>
        <v>0</v>
      </c>
      <c r="I30" s="3">
        <f>SUM(I23:I29)</f>
        <v>1</v>
      </c>
      <c r="J30" s="3"/>
    </row>
    <row r="31" spans="1:10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5">
      <c r="A33" s="3"/>
      <c r="B33" s="3"/>
      <c r="C33" s="3" t="s">
        <v>10</v>
      </c>
      <c r="D33" s="3"/>
      <c r="E33" s="3">
        <f>SUMPRODUCT(E8:K14,C23:I29)</f>
        <v>9.5</v>
      </c>
      <c r="F33" s="3"/>
      <c r="G33" s="3"/>
      <c r="H33" s="3"/>
      <c r="I33" s="3"/>
      <c r="J33" s="3"/>
    </row>
    <row r="34" spans="1:15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5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5">
      <c r="A36" s="3"/>
      <c r="B36" s="3"/>
      <c r="C36" s="3" t="s">
        <v>9</v>
      </c>
      <c r="D36" s="3"/>
      <c r="E36" s="3"/>
      <c r="F36" s="3"/>
      <c r="G36" s="3"/>
      <c r="H36" s="3"/>
      <c r="I36" s="3"/>
      <c r="J36" s="3"/>
    </row>
    <row r="37" spans="1:15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5">
      <c r="A38" s="3" t="s">
        <v>2</v>
      </c>
      <c r="B38" s="12">
        <f>J23</f>
        <v>1</v>
      </c>
      <c r="C38" s="10" cm="1">
        <f t="array" ref="C38:G38">TRANSPOSE(J24:J28)</f>
        <v>0</v>
      </c>
      <c r="D38" s="10">
        <v>0</v>
      </c>
      <c r="E38" s="10">
        <v>0</v>
      </c>
      <c r="F38" s="10">
        <v>1</v>
      </c>
      <c r="G38" s="10">
        <v>0</v>
      </c>
      <c r="H38" s="12">
        <f>J29</f>
        <v>0</v>
      </c>
      <c r="I38" s="3"/>
      <c r="J38" s="3"/>
    </row>
    <row r="39" spans="1:15">
      <c r="B39" s="12" t="s">
        <v>3</v>
      </c>
      <c r="C39" s="11" t="s">
        <v>0</v>
      </c>
      <c r="D39" s="11" t="s">
        <v>0</v>
      </c>
      <c r="E39" s="11" t="s">
        <v>0</v>
      </c>
      <c r="F39" s="11" t="s">
        <v>0</v>
      </c>
      <c r="G39" s="11" t="s">
        <v>0</v>
      </c>
      <c r="H39" s="13" t="s">
        <v>3</v>
      </c>
    </row>
    <row r="40" spans="1:15">
      <c r="A40" t="s">
        <v>1</v>
      </c>
      <c r="B40" s="12">
        <f>C30</f>
        <v>0</v>
      </c>
      <c r="C40" s="11" cm="1">
        <f t="array" ref="C40:G40">D30:H30</f>
        <v>0</v>
      </c>
      <c r="D40" s="11">
        <v>0</v>
      </c>
      <c r="E40" s="11">
        <v>0</v>
      </c>
      <c r="F40" s="11">
        <v>1</v>
      </c>
      <c r="G40" s="11">
        <v>0</v>
      </c>
      <c r="H40" s="12">
        <f>I30</f>
        <v>1</v>
      </c>
    </row>
    <row r="46" spans="1: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>
      <c r="A48" s="3"/>
      <c r="B48" s="3"/>
      <c r="C48" s="3"/>
      <c r="D48" s="3"/>
      <c r="E48" s="3"/>
      <c r="F48" s="3"/>
      <c r="G48" s="3"/>
      <c r="H48" s="3"/>
      <c r="I48" s="3"/>
      <c r="J48" s="3"/>
    </row>
    <row r="49" spans="1:15">
      <c r="A49" s="3"/>
      <c r="B49" s="3"/>
      <c r="C49" s="3"/>
      <c r="D49" s="3"/>
      <c r="E49" s="3"/>
      <c r="F49" s="3"/>
      <c r="G49" s="3"/>
      <c r="H49" s="3"/>
      <c r="I49" s="3"/>
      <c r="J49" s="3"/>
    </row>
    <row r="50" spans="1:15">
      <c r="A50" s="3"/>
      <c r="B50" s="3"/>
      <c r="C50" s="3"/>
      <c r="D50" s="3"/>
      <c r="E50" s="3"/>
      <c r="F50" s="3"/>
      <c r="G50" s="3"/>
      <c r="H50" s="3"/>
      <c r="I50" s="3"/>
      <c r="J50" s="3"/>
    </row>
    <row r="51" spans="1:15">
      <c r="A51" s="3"/>
      <c r="B51" s="5" t="s">
        <v>16</v>
      </c>
      <c r="C51" s="5"/>
      <c r="D51" s="5"/>
      <c r="E51" s="5"/>
      <c r="F51" s="5"/>
      <c r="G51" s="3"/>
      <c r="H51" s="3"/>
      <c r="I51" s="3"/>
      <c r="J51" s="3"/>
    </row>
    <row r="52" spans="1:15">
      <c r="A52" s="3"/>
      <c r="B52" s="3"/>
      <c r="C52" s="3"/>
      <c r="D52" s="3"/>
      <c r="E52" s="3"/>
      <c r="F52" s="3"/>
      <c r="G52" s="6"/>
      <c r="H52" s="6"/>
      <c r="I52" s="6"/>
      <c r="J52" s="6"/>
    </row>
    <row r="53" spans="1:15">
      <c r="A53" s="3"/>
      <c r="B53" s="3"/>
      <c r="C53" s="3"/>
      <c r="D53" s="14"/>
      <c r="E53" s="3"/>
      <c r="F53" s="3"/>
      <c r="G53" s="3"/>
      <c r="H53" s="3"/>
      <c r="I53" s="3"/>
    </row>
    <row r="54" spans="1:15">
      <c r="A54" s="3"/>
      <c r="B54" s="3" t="s">
        <v>6</v>
      </c>
      <c r="C54" s="3"/>
      <c r="D54" s="3"/>
      <c r="E54" s="3"/>
      <c r="F54" s="3"/>
      <c r="G54" s="3"/>
      <c r="H54" s="3"/>
      <c r="I54" s="3"/>
      <c r="J54" s="3"/>
    </row>
    <row r="55" spans="1:15">
      <c r="A55" s="3"/>
      <c r="B55" s="3"/>
      <c r="C55" s="3"/>
      <c r="D55" s="3"/>
      <c r="E55" s="3"/>
      <c r="F55" s="3"/>
      <c r="G55" s="3"/>
      <c r="H55" s="3"/>
      <c r="I55" s="3"/>
      <c r="J55" s="3"/>
    </row>
    <row r="56" spans="1:15">
      <c r="A56" s="3"/>
      <c r="C56" s="3"/>
      <c r="D56" s="3"/>
      <c r="E56" s="3"/>
      <c r="F56" s="3"/>
      <c r="G56" s="3"/>
      <c r="H56" s="3"/>
      <c r="I56" s="3"/>
      <c r="J56" s="3"/>
    </row>
    <row r="57" spans="1:15">
      <c r="A57" s="3"/>
      <c r="C57" s="3"/>
      <c r="E57" s="3">
        <v>1</v>
      </c>
      <c r="F57" s="3">
        <v>2</v>
      </c>
      <c r="G57" s="3">
        <v>3</v>
      </c>
      <c r="H57" s="6">
        <v>4</v>
      </c>
      <c r="I57" s="6">
        <v>5</v>
      </c>
      <c r="J57" s="6">
        <v>6</v>
      </c>
      <c r="K57" s="6">
        <v>7</v>
      </c>
    </row>
    <row r="58" spans="1:15">
      <c r="A58" s="3"/>
      <c r="D58" s="3">
        <v>1</v>
      </c>
      <c r="E58" s="8">
        <v>0</v>
      </c>
      <c r="F58" s="9">
        <v>3.5</v>
      </c>
      <c r="G58" s="1">
        <v>0</v>
      </c>
      <c r="H58" s="1">
        <v>3</v>
      </c>
      <c r="I58" s="1">
        <v>7</v>
      </c>
      <c r="J58" s="1">
        <v>0</v>
      </c>
      <c r="K58" s="1">
        <v>0</v>
      </c>
    </row>
    <row r="59" spans="1:15">
      <c r="A59" s="3"/>
      <c r="D59" s="3">
        <v>2</v>
      </c>
      <c r="E59" s="9">
        <v>3.5</v>
      </c>
      <c r="F59" s="8">
        <v>0</v>
      </c>
      <c r="G59" s="1">
        <v>6</v>
      </c>
      <c r="H59" s="1">
        <v>0</v>
      </c>
      <c r="I59" s="1">
        <v>0</v>
      </c>
      <c r="J59" s="1">
        <v>0</v>
      </c>
      <c r="K59" s="1">
        <v>0</v>
      </c>
    </row>
    <row r="60" spans="1:15">
      <c r="A60" s="3"/>
      <c r="D60" s="3">
        <v>3</v>
      </c>
      <c r="E60" s="1">
        <v>0</v>
      </c>
      <c r="F60" s="1">
        <v>6</v>
      </c>
      <c r="G60" s="8">
        <v>0</v>
      </c>
      <c r="H60" s="1">
        <v>0</v>
      </c>
      <c r="I60" s="1">
        <v>0</v>
      </c>
      <c r="J60" s="1">
        <v>0</v>
      </c>
      <c r="K60" s="1">
        <v>2</v>
      </c>
    </row>
    <row r="61" spans="1:15">
      <c r="A61" s="3"/>
      <c r="D61" s="6">
        <v>4</v>
      </c>
      <c r="E61" s="1">
        <v>3</v>
      </c>
      <c r="F61" s="1">
        <v>0</v>
      </c>
      <c r="G61" s="1">
        <v>0</v>
      </c>
      <c r="H61" s="8">
        <v>0</v>
      </c>
      <c r="I61" s="1">
        <v>0</v>
      </c>
      <c r="J61" s="1">
        <v>3</v>
      </c>
      <c r="K61" s="1">
        <v>0</v>
      </c>
    </row>
    <row r="62" spans="1:15">
      <c r="A62" s="3"/>
      <c r="D62" s="6">
        <v>5</v>
      </c>
      <c r="E62" s="1">
        <v>7</v>
      </c>
      <c r="F62" s="1">
        <v>0</v>
      </c>
      <c r="G62" s="1">
        <v>0</v>
      </c>
      <c r="H62" s="1">
        <v>0</v>
      </c>
      <c r="I62" s="8">
        <v>0</v>
      </c>
      <c r="J62" s="1">
        <v>2</v>
      </c>
      <c r="K62" s="1">
        <v>2.5</v>
      </c>
    </row>
    <row r="63" spans="1:15">
      <c r="A63" s="3"/>
      <c r="D63" s="6">
        <v>6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8">
        <v>0</v>
      </c>
      <c r="K63" s="1">
        <v>0</v>
      </c>
    </row>
    <row r="64" spans="1:15">
      <c r="A64" s="3"/>
      <c r="D64" s="6">
        <v>7</v>
      </c>
      <c r="E64" s="1">
        <v>0</v>
      </c>
      <c r="F64" s="1">
        <v>0</v>
      </c>
      <c r="G64" s="1">
        <v>2</v>
      </c>
      <c r="H64" s="1">
        <v>0</v>
      </c>
      <c r="I64" s="1">
        <v>2.5</v>
      </c>
      <c r="J64" s="1">
        <v>0</v>
      </c>
      <c r="K64" s="8">
        <v>0</v>
      </c>
      <c r="M64" s="3"/>
      <c r="N64" s="3"/>
      <c r="O64" s="3"/>
    </row>
    <row r="65" spans="1:15">
      <c r="A65" s="3"/>
      <c r="D65" s="3"/>
      <c r="E65" s="3"/>
      <c r="F65" s="3"/>
      <c r="G65" s="3"/>
      <c r="H65" s="3"/>
      <c r="I65" s="3"/>
      <c r="J65" s="3"/>
      <c r="K65" s="3"/>
      <c r="M65" s="3"/>
      <c r="N65" s="3"/>
      <c r="O65" s="3"/>
    </row>
    <row r="69" spans="1:15">
      <c r="D69" t="s">
        <v>17</v>
      </c>
      <c r="F69" s="72" t="s">
        <v>19</v>
      </c>
      <c r="H69" s="72" t="s">
        <v>15</v>
      </c>
    </row>
    <row r="70" spans="1:15">
      <c r="D70" t="s">
        <v>12</v>
      </c>
      <c r="F70" s="107" t="s">
        <v>13</v>
      </c>
      <c r="H70" s="107" t="s">
        <v>21</v>
      </c>
    </row>
    <row r="71" spans="1:15">
      <c r="D71" t="s">
        <v>18</v>
      </c>
      <c r="F71" s="107" t="s">
        <v>14</v>
      </c>
      <c r="H71" s="107" t="s">
        <v>14</v>
      </c>
    </row>
    <row r="72" spans="1:15">
      <c r="F72" s="107"/>
      <c r="H72" s="107"/>
    </row>
    <row r="73" spans="1:15">
      <c r="F73" s="107"/>
      <c r="H73" s="107"/>
    </row>
    <row r="74" spans="1:15">
      <c r="F74" s="107"/>
      <c r="H74" s="107"/>
    </row>
    <row r="75" spans="1:15">
      <c r="D75" s="16">
        <v>5</v>
      </c>
      <c r="F75" s="107" t="s">
        <v>20</v>
      </c>
      <c r="H75" s="108">
        <f>SUM(F76:F82)</f>
        <v>22</v>
      </c>
    </row>
    <row r="76" spans="1:15">
      <c r="D76" s="16">
        <v>6</v>
      </c>
      <c r="F76" s="107" cm="1">
        <f t="array" ref="F76">INDEX($E$58:$K$64,D75,D76)</f>
        <v>2</v>
      </c>
    </row>
    <row r="77" spans="1:15">
      <c r="D77" s="16">
        <v>4</v>
      </c>
      <c r="F77" s="107" cm="1">
        <f t="array" ref="F77">INDEX($E$58:$K$64,D76,D77)</f>
        <v>3</v>
      </c>
    </row>
    <row r="78" spans="1:15">
      <c r="D78" s="17">
        <v>1</v>
      </c>
      <c r="F78" s="107" cm="1">
        <f t="array" ref="F78">INDEX($E$58:$K$64,D77,D78)</f>
        <v>3</v>
      </c>
    </row>
    <row r="79" spans="1:15">
      <c r="D79" s="17">
        <v>2</v>
      </c>
      <c r="F79" s="107" cm="1">
        <f t="array" ref="F79">INDEX($E$58:$K$64,D78,D79)</f>
        <v>3.5</v>
      </c>
    </row>
    <row r="80" spans="1:15">
      <c r="D80" s="17">
        <v>3</v>
      </c>
      <c r="F80" s="107" cm="1">
        <f t="array" ref="F80">INDEX($E$58:$K$64,D79,D80)</f>
        <v>6</v>
      </c>
    </row>
    <row r="81" spans="4:6">
      <c r="D81" s="17">
        <v>7</v>
      </c>
      <c r="F81" s="107" cm="1">
        <f t="array" ref="F81">INDEX($E$58:$K$64,D80,D81)</f>
        <v>2</v>
      </c>
    </row>
    <row r="82" spans="4:6">
      <c r="D82" s="16">
        <f>D75</f>
        <v>5</v>
      </c>
      <c r="F82" s="108" cm="1">
        <f t="array" ref="F82">INDEX($E$58:$K$64,D81,D82)</f>
        <v>2.5</v>
      </c>
    </row>
  </sheetData>
  <conditionalFormatting sqref="C23:I29 D53:I53">
    <cfRule type="cellIs" dxfId="1" priority="3" operator="equal">
      <formula>0</formula>
    </cfRule>
  </conditionalFormatting>
  <conditionalFormatting sqref="E58:K6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90E49-9A2F-41C9-ACF0-FA389159CBED}">
  <dimension ref="B3:R64"/>
  <sheetViews>
    <sheetView topLeftCell="A8" workbookViewId="0">
      <selection activeCell="F52" sqref="F52"/>
    </sheetView>
  </sheetViews>
  <sheetFormatPr baseColWidth="10" defaultColWidth="8.83203125" defaultRowHeight="15"/>
  <cols>
    <col min="5" max="5" width="11.6640625" customWidth="1"/>
    <col min="6" max="6" width="10.5" bestFit="1" customWidth="1"/>
  </cols>
  <sheetData>
    <row r="3" spans="2:14">
      <c r="B3" s="56" t="s">
        <v>52</v>
      </c>
      <c r="C3" s="2"/>
      <c r="D3" s="2"/>
      <c r="E3" s="2" t="s">
        <v>53</v>
      </c>
      <c r="F3" s="2"/>
      <c r="G3" s="2"/>
    </row>
    <row r="5" spans="2:14">
      <c r="B5" t="s">
        <v>54</v>
      </c>
      <c r="E5" t="s">
        <v>57</v>
      </c>
      <c r="G5" t="s">
        <v>58</v>
      </c>
      <c r="J5" s="57" t="s">
        <v>65</v>
      </c>
    </row>
    <row r="6" spans="2:14">
      <c r="B6" t="s">
        <v>55</v>
      </c>
      <c r="E6" t="s">
        <v>59</v>
      </c>
      <c r="G6" t="s">
        <v>59</v>
      </c>
      <c r="J6" s="11" t="s">
        <v>66</v>
      </c>
      <c r="K6" s="11">
        <v>1</v>
      </c>
      <c r="L6" s="11">
        <v>2</v>
      </c>
      <c r="M6" s="11">
        <v>3</v>
      </c>
      <c r="N6" s="11">
        <v>4</v>
      </c>
    </row>
    <row r="7" spans="2:14">
      <c r="B7" t="s">
        <v>56</v>
      </c>
      <c r="E7" t="s">
        <v>60</v>
      </c>
      <c r="G7" t="s">
        <v>62</v>
      </c>
      <c r="J7" s="11">
        <v>1</v>
      </c>
      <c r="K7" s="12">
        <v>15</v>
      </c>
      <c r="L7" s="12">
        <v>13</v>
      </c>
      <c r="M7" s="12">
        <v>13</v>
      </c>
      <c r="N7" s="12">
        <v>9</v>
      </c>
    </row>
    <row r="8" spans="2:14">
      <c r="E8" t="s">
        <v>61</v>
      </c>
      <c r="G8" t="s">
        <v>63</v>
      </c>
      <c r="J8" s="11">
        <v>2</v>
      </c>
      <c r="K8" s="12">
        <v>18</v>
      </c>
      <c r="L8" s="12">
        <v>20</v>
      </c>
      <c r="M8" s="12">
        <v>24</v>
      </c>
      <c r="N8" s="12">
        <v>19</v>
      </c>
    </row>
    <row r="9" spans="2:14">
      <c r="G9" t="s">
        <v>64</v>
      </c>
      <c r="J9" s="11">
        <v>3</v>
      </c>
      <c r="K9" s="12">
        <v>12</v>
      </c>
      <c r="L9" s="12">
        <v>15</v>
      </c>
      <c r="M9" s="12">
        <v>21</v>
      </c>
      <c r="N9" s="12">
        <v>12</v>
      </c>
    </row>
    <row r="10" spans="2:14">
      <c r="J10" s="11"/>
      <c r="K10" s="11"/>
      <c r="L10" s="11"/>
      <c r="M10" s="11"/>
      <c r="N10" s="11"/>
    </row>
    <row r="12" spans="2:14">
      <c r="B12" t="s">
        <v>67</v>
      </c>
    </row>
    <row r="17" spans="2:7">
      <c r="B17" t="s">
        <v>68</v>
      </c>
    </row>
    <row r="20" spans="2:7">
      <c r="B20" s="57" t="s">
        <v>65</v>
      </c>
    </row>
    <row r="21" spans="2:7">
      <c r="B21" s="11" t="s">
        <v>66</v>
      </c>
      <c r="C21" s="58">
        <v>1</v>
      </c>
      <c r="D21" s="11">
        <v>2</v>
      </c>
      <c r="E21" s="11">
        <v>3</v>
      </c>
      <c r="F21" s="11">
        <v>4</v>
      </c>
      <c r="G21" t="s">
        <v>69</v>
      </c>
    </row>
    <row r="22" spans="2:7">
      <c r="B22" s="58">
        <v>1</v>
      </c>
      <c r="C22" s="59">
        <v>15</v>
      </c>
      <c r="D22" s="59">
        <v>13</v>
      </c>
      <c r="E22" s="59">
        <v>13</v>
      </c>
      <c r="F22" s="59">
        <v>9</v>
      </c>
      <c r="G22" s="60">
        <f>MIN(C22:F22)</f>
        <v>9</v>
      </c>
    </row>
    <row r="23" spans="2:7">
      <c r="B23" s="11">
        <v>2</v>
      </c>
      <c r="C23" s="59">
        <v>18</v>
      </c>
      <c r="D23" s="12">
        <v>20</v>
      </c>
      <c r="E23" s="12">
        <v>24</v>
      </c>
      <c r="F23" s="12">
        <v>19</v>
      </c>
      <c r="G23">
        <f>MIN(C23:F23)</f>
        <v>18</v>
      </c>
    </row>
    <row r="24" spans="2:7">
      <c r="B24" s="11">
        <v>3</v>
      </c>
      <c r="C24" s="59">
        <v>12</v>
      </c>
      <c r="D24" s="12">
        <v>15</v>
      </c>
      <c r="E24" s="12">
        <v>21</v>
      </c>
      <c r="F24" s="12">
        <v>12</v>
      </c>
      <c r="G24">
        <f>MIN(C24:F24)</f>
        <v>12</v>
      </c>
    </row>
    <row r="25" spans="2:7">
      <c r="B25" s="11" t="s">
        <v>70</v>
      </c>
      <c r="C25" s="58">
        <f>MAX(C22:C24)</f>
        <v>18</v>
      </c>
      <c r="D25" s="11">
        <f t="shared" ref="D25:F25" si="0">MAX(D22:D24)</f>
        <v>20</v>
      </c>
      <c r="E25" s="11">
        <f t="shared" si="0"/>
        <v>24</v>
      </c>
      <c r="F25" s="11">
        <f t="shared" si="0"/>
        <v>19</v>
      </c>
    </row>
    <row r="26" spans="2:7">
      <c r="B26" t="s">
        <v>71</v>
      </c>
      <c r="C26" s="1">
        <f>30-C25</f>
        <v>12</v>
      </c>
      <c r="D26" s="1">
        <f>30-D25</f>
        <v>10</v>
      </c>
      <c r="E26" s="1">
        <f>30-E25</f>
        <v>6</v>
      </c>
      <c r="F26" s="1">
        <f>30-F25</f>
        <v>11</v>
      </c>
    </row>
    <row r="32" spans="2:7">
      <c r="B32" s="63" t="s">
        <v>72</v>
      </c>
      <c r="C32" s="63"/>
      <c r="D32" s="63"/>
    </row>
    <row r="34" spans="2:18">
      <c r="B34" s="67" t="s">
        <v>55</v>
      </c>
      <c r="C34" s="67"/>
      <c r="M34" s="67" t="s">
        <v>90</v>
      </c>
      <c r="N34" s="67"/>
    </row>
    <row r="36" spans="2:18">
      <c r="B36" s="61" t="s">
        <v>73</v>
      </c>
      <c r="C36" s="61"/>
      <c r="D36" s="61"/>
      <c r="E36" s="61"/>
    </row>
    <row r="37" spans="2:18">
      <c r="K37" s="57" t="s">
        <v>65</v>
      </c>
    </row>
    <row r="38" spans="2:18">
      <c r="B38" s="11" t="s">
        <v>74</v>
      </c>
      <c r="C38" s="11">
        <v>1</v>
      </c>
      <c r="D38" s="11">
        <v>2</v>
      </c>
      <c r="E38" s="11">
        <v>3</v>
      </c>
      <c r="K38" s="11" t="s">
        <v>66</v>
      </c>
      <c r="L38" s="11">
        <v>1</v>
      </c>
      <c r="M38" s="11">
        <v>2</v>
      </c>
      <c r="N38" s="11">
        <v>3</v>
      </c>
      <c r="O38" s="11">
        <v>4</v>
      </c>
    </row>
    <row r="39" spans="2:18">
      <c r="B39" s="11">
        <v>1</v>
      </c>
      <c r="C39" s="12">
        <v>15</v>
      </c>
      <c r="D39" s="12">
        <v>18</v>
      </c>
      <c r="E39" s="12">
        <v>12</v>
      </c>
      <c r="K39" s="11">
        <v>1</v>
      </c>
      <c r="L39" s="12">
        <v>15</v>
      </c>
      <c r="M39" s="12">
        <v>13</v>
      </c>
      <c r="N39" s="12">
        <v>13</v>
      </c>
      <c r="O39" s="12">
        <v>9</v>
      </c>
    </row>
    <row r="40" spans="2:18">
      <c r="B40" s="11">
        <v>2</v>
      </c>
      <c r="C40" s="12">
        <v>13</v>
      </c>
      <c r="D40" s="12">
        <v>20</v>
      </c>
      <c r="E40" s="12">
        <v>15</v>
      </c>
      <c r="K40" s="11">
        <v>2</v>
      </c>
      <c r="L40" s="12">
        <v>18</v>
      </c>
      <c r="M40" s="12">
        <v>20</v>
      </c>
      <c r="N40" s="12">
        <v>24</v>
      </c>
      <c r="O40" s="12">
        <v>19</v>
      </c>
    </row>
    <row r="41" spans="2:18">
      <c r="B41" s="11">
        <v>3</v>
      </c>
      <c r="C41" s="12">
        <v>13</v>
      </c>
      <c r="D41" s="12">
        <v>24</v>
      </c>
      <c r="E41" s="12">
        <v>21</v>
      </c>
      <c r="K41" s="11">
        <v>3</v>
      </c>
      <c r="L41" s="12">
        <v>12</v>
      </c>
      <c r="M41" s="12">
        <v>15</v>
      </c>
      <c r="N41" s="12">
        <v>21</v>
      </c>
      <c r="O41" s="12">
        <v>12</v>
      </c>
    </row>
    <row r="42" spans="2:18">
      <c r="B42" s="11">
        <v>4</v>
      </c>
      <c r="C42" s="12">
        <v>9</v>
      </c>
      <c r="D42" s="12">
        <v>19</v>
      </c>
      <c r="E42" s="12">
        <v>12</v>
      </c>
    </row>
    <row r="46" spans="2:18">
      <c r="B46" s="57" t="s">
        <v>75</v>
      </c>
      <c r="H46" t="s">
        <v>79</v>
      </c>
      <c r="L46" t="s">
        <v>75</v>
      </c>
      <c r="R46" t="s">
        <v>79</v>
      </c>
    </row>
    <row r="47" spans="2:18">
      <c r="C47" s="22" t="s">
        <v>76</v>
      </c>
      <c r="D47" s="22" t="s">
        <v>77</v>
      </c>
      <c r="E47" s="22" t="s">
        <v>78</v>
      </c>
      <c r="H47" s="22" t="s">
        <v>80</v>
      </c>
      <c r="L47" s="22" t="s">
        <v>91</v>
      </c>
      <c r="M47" s="22" t="s">
        <v>92</v>
      </c>
      <c r="N47" s="22" t="s">
        <v>93</v>
      </c>
      <c r="O47" s="22" t="s">
        <v>94</v>
      </c>
      <c r="R47" s="22" t="s">
        <v>80</v>
      </c>
    </row>
    <row r="48" spans="2:18">
      <c r="C48" s="1">
        <v>0</v>
      </c>
      <c r="D48" s="1">
        <v>5.5555555555555566E-2</v>
      </c>
      <c r="E48" s="1">
        <v>0</v>
      </c>
      <c r="H48" s="1">
        <f>SUM(C48:E48)</f>
        <v>5.5555555555555566E-2</v>
      </c>
      <c r="L48" s="1">
        <v>5.5555555555555552E-2</v>
      </c>
      <c r="M48" s="1">
        <v>0</v>
      </c>
      <c r="N48" s="1">
        <v>0</v>
      </c>
      <c r="O48" s="1">
        <v>0</v>
      </c>
      <c r="R48" s="1">
        <f>SUM(L48:O48)</f>
        <v>5.5555555555555552E-2</v>
      </c>
    </row>
    <row r="52" spans="2:18">
      <c r="B52" s="57" t="s">
        <v>9</v>
      </c>
      <c r="L52" s="57" t="s">
        <v>9</v>
      </c>
    </row>
    <row r="53" spans="2:18">
      <c r="B53" s="11">
        <f>SUMPRODUCT(C39:E39,$C$48:$E$48)</f>
        <v>1.0000000000000002</v>
      </c>
      <c r="C53" s="11" t="s">
        <v>81</v>
      </c>
      <c r="D53" s="11">
        <v>1</v>
      </c>
      <c r="L53" s="11">
        <f>SUMPRODUCT(L39:O39,$L$48:$O$48)</f>
        <v>0.83333333333333326</v>
      </c>
      <c r="M53" s="11" t="s">
        <v>35</v>
      </c>
      <c r="N53" s="11">
        <v>1</v>
      </c>
    </row>
    <row r="54" spans="2:18">
      <c r="B54" s="11">
        <f t="shared" ref="B54:B56" si="1">SUMPRODUCT(C40:E40,$C$48:$E$48)</f>
        <v>1.1111111111111114</v>
      </c>
      <c r="C54" s="11" t="s">
        <v>81</v>
      </c>
      <c r="D54" s="11">
        <v>1</v>
      </c>
      <c r="L54" s="11">
        <f t="shared" ref="L54:L55" si="2">SUMPRODUCT(L40:O40,$L$48:$O$48)</f>
        <v>1</v>
      </c>
      <c r="M54" s="11" t="s">
        <v>35</v>
      </c>
      <c r="N54" s="11">
        <v>1</v>
      </c>
    </row>
    <row r="55" spans="2:18">
      <c r="B55" s="11">
        <f t="shared" si="1"/>
        <v>1.3333333333333335</v>
      </c>
      <c r="C55" s="11" t="s">
        <v>81</v>
      </c>
      <c r="D55" s="11">
        <v>1</v>
      </c>
      <c r="L55" s="11">
        <f t="shared" si="2"/>
        <v>0.66666666666666663</v>
      </c>
      <c r="M55" s="11" t="s">
        <v>35</v>
      </c>
      <c r="N55" s="11">
        <v>1</v>
      </c>
    </row>
    <row r="56" spans="2:18">
      <c r="B56" s="11">
        <f t="shared" si="1"/>
        <v>1.0555555555555558</v>
      </c>
      <c r="C56" s="11" t="s">
        <v>81</v>
      </c>
      <c r="D56" s="11">
        <v>1</v>
      </c>
    </row>
    <row r="59" spans="2:18">
      <c r="B59" s="57" t="s">
        <v>88</v>
      </c>
      <c r="F59" s="57" t="s">
        <v>82</v>
      </c>
      <c r="L59" s="57" t="s">
        <v>88</v>
      </c>
      <c r="R59" s="57" t="s">
        <v>82</v>
      </c>
    </row>
    <row r="60" spans="2:18">
      <c r="B60" s="22" t="s">
        <v>85</v>
      </c>
      <c r="C60" s="64" t="s">
        <v>86</v>
      </c>
      <c r="D60" s="22" t="s">
        <v>87</v>
      </c>
      <c r="F60" s="62" t="s">
        <v>84</v>
      </c>
      <c r="L60" s="22" t="s">
        <v>85</v>
      </c>
      <c r="M60" s="22" t="s">
        <v>86</v>
      </c>
      <c r="N60" s="22" t="s">
        <v>87</v>
      </c>
      <c r="O60" s="22" t="s">
        <v>95</v>
      </c>
      <c r="R60" s="62" t="s">
        <v>84</v>
      </c>
    </row>
    <row r="61" spans="2:18">
      <c r="B61" s="65">
        <f>C48*$F$61</f>
        <v>0</v>
      </c>
      <c r="C61" s="65">
        <f>D48*$F$61</f>
        <v>1</v>
      </c>
      <c r="D61" s="65">
        <f>E48*$F$61</f>
        <v>0</v>
      </c>
      <c r="F61" s="66">
        <f>1/H48</f>
        <v>17.999999999999996</v>
      </c>
      <c r="L61" s="65">
        <f>L48*$R$61</f>
        <v>1</v>
      </c>
      <c r="M61" s="65">
        <f>M48*$R$61</f>
        <v>0</v>
      </c>
      <c r="N61" s="65">
        <f>N48*$R$61</f>
        <v>0</v>
      </c>
      <c r="O61" s="65">
        <f>O48*$R$61</f>
        <v>0</v>
      </c>
      <c r="R61" s="66">
        <f>1/R48</f>
        <v>18</v>
      </c>
    </row>
    <row r="63" spans="2:18">
      <c r="B63" t="s">
        <v>89</v>
      </c>
      <c r="F63" t="s">
        <v>83</v>
      </c>
      <c r="L63" t="s">
        <v>89</v>
      </c>
      <c r="P63" t="s">
        <v>83</v>
      </c>
    </row>
    <row r="64" spans="2:18">
      <c r="R64" s="66">
        <f>30-R61</f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FA650-4F42-4811-9B3F-EA47561E0549}">
  <dimension ref="C7:Y59"/>
  <sheetViews>
    <sheetView zoomScale="85" zoomScaleNormal="85" workbookViewId="0">
      <selection activeCell="I16" sqref="I16"/>
    </sheetView>
  </sheetViews>
  <sheetFormatPr baseColWidth="10" defaultColWidth="8.83203125" defaultRowHeight="15"/>
  <sheetData>
    <row r="7" spans="3:21">
      <c r="C7" s="7" t="s">
        <v>7</v>
      </c>
      <c r="D7" s="2"/>
      <c r="E7" s="2"/>
      <c r="F7" s="2" t="s">
        <v>96</v>
      </c>
      <c r="G7" s="2"/>
      <c r="H7" s="2"/>
      <c r="I7" s="2"/>
      <c r="J7" s="2"/>
    </row>
    <row r="9" spans="3:21">
      <c r="C9" t="s">
        <v>54</v>
      </c>
      <c r="F9" t="s">
        <v>57</v>
      </c>
      <c r="H9" t="s">
        <v>58</v>
      </c>
      <c r="K9" s="57" t="s">
        <v>97</v>
      </c>
      <c r="Q9" s="57" t="s">
        <v>98</v>
      </c>
    </row>
    <row r="10" spans="3:21">
      <c r="C10" t="s">
        <v>55</v>
      </c>
      <c r="F10" t="s">
        <v>59</v>
      </c>
      <c r="H10" t="s">
        <v>59</v>
      </c>
      <c r="K10" s="11" t="s">
        <v>66</v>
      </c>
      <c r="L10" s="11">
        <v>1</v>
      </c>
      <c r="M10" s="11">
        <v>2</v>
      </c>
      <c r="N10" s="11">
        <v>3</v>
      </c>
      <c r="O10" s="11">
        <v>4</v>
      </c>
      <c r="Q10" s="11" t="s">
        <v>99</v>
      </c>
      <c r="R10" s="11">
        <v>1</v>
      </c>
      <c r="S10" s="11">
        <v>2</v>
      </c>
      <c r="T10" s="11">
        <v>3</v>
      </c>
      <c r="U10" s="11">
        <v>4</v>
      </c>
    </row>
    <row r="11" spans="3:21">
      <c r="C11" t="s">
        <v>56</v>
      </c>
      <c r="F11" t="s">
        <v>60</v>
      </c>
      <c r="H11" t="s">
        <v>62</v>
      </c>
      <c r="K11" s="11">
        <v>1</v>
      </c>
      <c r="L11" s="12">
        <v>350</v>
      </c>
      <c r="M11" s="12">
        <v>260</v>
      </c>
      <c r="N11" s="12">
        <v>300</v>
      </c>
      <c r="O11" s="12">
        <v>230</v>
      </c>
      <c r="Q11" s="11">
        <v>1</v>
      </c>
      <c r="R11" s="12">
        <v>210</v>
      </c>
      <c r="S11" s="12">
        <v>200</v>
      </c>
      <c r="T11" s="12">
        <v>230</v>
      </c>
      <c r="U11" s="12">
        <v>160</v>
      </c>
    </row>
    <row r="12" spans="3:21">
      <c r="F12" t="s">
        <v>61</v>
      </c>
      <c r="H12" t="s">
        <v>63</v>
      </c>
      <c r="K12" s="11">
        <v>2</v>
      </c>
      <c r="L12" s="12">
        <v>300</v>
      </c>
      <c r="M12" s="12">
        <v>280</v>
      </c>
      <c r="N12" s="12">
        <v>270</v>
      </c>
      <c r="O12" s="12">
        <v>340</v>
      </c>
      <c r="Q12" s="11">
        <v>2</v>
      </c>
      <c r="R12" s="12">
        <v>160</v>
      </c>
      <c r="S12" s="12">
        <v>220</v>
      </c>
      <c r="T12" s="12">
        <v>240</v>
      </c>
      <c r="U12" s="12">
        <v>150</v>
      </c>
    </row>
    <row r="13" spans="3:21">
      <c r="H13" t="s">
        <v>64</v>
      </c>
      <c r="K13" s="11">
        <v>3</v>
      </c>
      <c r="L13" s="12">
        <v>310</v>
      </c>
      <c r="M13" s="12">
        <v>230</v>
      </c>
      <c r="N13" s="12">
        <v>360</v>
      </c>
      <c r="O13" s="12">
        <v>130</v>
      </c>
      <c r="Q13" s="11">
        <v>3</v>
      </c>
      <c r="R13" s="12">
        <v>240</v>
      </c>
      <c r="S13" s="12">
        <v>310</v>
      </c>
      <c r="T13" s="12">
        <v>315</v>
      </c>
      <c r="U13" s="12">
        <v>210</v>
      </c>
    </row>
    <row r="14" spans="3:21">
      <c r="K14" s="11"/>
      <c r="L14" s="11"/>
      <c r="M14" s="11"/>
      <c r="N14" s="11"/>
      <c r="O14" s="11"/>
    </row>
    <row r="15" spans="3:21">
      <c r="K15" t="s">
        <v>100</v>
      </c>
      <c r="Q15" t="s">
        <v>101</v>
      </c>
    </row>
    <row r="19" spans="3:20">
      <c r="C19" s="60" t="s">
        <v>102</v>
      </c>
      <c r="D19" s="60"/>
    </row>
    <row r="22" spans="3:20">
      <c r="C22" t="s">
        <v>103</v>
      </c>
    </row>
    <row r="24" spans="3:20">
      <c r="C24" s="57" t="s">
        <v>97</v>
      </c>
      <c r="O24" s="57" t="s">
        <v>98</v>
      </c>
    </row>
    <row r="25" spans="3:20">
      <c r="C25" s="11" t="s">
        <v>66</v>
      </c>
      <c r="D25" s="11">
        <v>1</v>
      </c>
      <c r="E25" s="11">
        <v>2</v>
      </c>
      <c r="F25" s="11">
        <v>3</v>
      </c>
      <c r="G25" s="11">
        <v>4</v>
      </c>
      <c r="O25" s="11" t="s">
        <v>99</v>
      </c>
      <c r="P25" s="11">
        <v>1</v>
      </c>
      <c r="Q25" s="11">
        <v>2</v>
      </c>
      <c r="R25" s="11">
        <v>3</v>
      </c>
      <c r="S25" s="11">
        <v>4</v>
      </c>
      <c r="T25" t="s">
        <v>70</v>
      </c>
    </row>
    <row r="26" spans="3:20">
      <c r="C26" s="11">
        <v>1</v>
      </c>
      <c r="D26" s="69">
        <v>350</v>
      </c>
      <c r="E26" s="12">
        <v>260</v>
      </c>
      <c r="F26" s="12">
        <v>300</v>
      </c>
      <c r="G26" s="12">
        <v>230</v>
      </c>
      <c r="O26" s="11">
        <v>1</v>
      </c>
      <c r="P26" s="12">
        <v>210</v>
      </c>
      <c r="Q26" s="12">
        <v>200</v>
      </c>
      <c r="R26" s="69">
        <v>230</v>
      </c>
      <c r="S26" s="12">
        <v>160</v>
      </c>
      <c r="T26">
        <f>MAX(P26:S26)</f>
        <v>230</v>
      </c>
    </row>
    <row r="27" spans="3:20">
      <c r="C27" s="11">
        <v>2</v>
      </c>
      <c r="D27" s="12">
        <v>300</v>
      </c>
      <c r="E27" s="69">
        <v>280</v>
      </c>
      <c r="F27" s="12">
        <v>270</v>
      </c>
      <c r="G27" s="69">
        <v>340</v>
      </c>
      <c r="O27" s="11">
        <v>2</v>
      </c>
      <c r="P27" s="12">
        <v>160</v>
      </c>
      <c r="Q27" s="12">
        <v>220</v>
      </c>
      <c r="R27" s="69">
        <v>240</v>
      </c>
      <c r="S27" s="12">
        <v>150</v>
      </c>
      <c r="T27">
        <f t="shared" ref="T27:T28" si="0">MAX(P27:S27)</f>
        <v>240</v>
      </c>
    </row>
    <row r="28" spans="3:20">
      <c r="C28" s="11">
        <v>3</v>
      </c>
      <c r="D28" s="12">
        <v>310</v>
      </c>
      <c r="E28" s="12">
        <v>230</v>
      </c>
      <c r="F28" s="68">
        <v>360</v>
      </c>
      <c r="G28" s="12">
        <v>130</v>
      </c>
      <c r="O28" s="11">
        <v>3</v>
      </c>
      <c r="P28" s="12">
        <v>240</v>
      </c>
      <c r="Q28" s="13">
        <v>310</v>
      </c>
      <c r="R28" s="68">
        <v>315</v>
      </c>
      <c r="S28" s="12">
        <v>210</v>
      </c>
      <c r="T28">
        <f t="shared" si="0"/>
        <v>315</v>
      </c>
    </row>
    <row r="29" spans="3:20">
      <c r="C29" t="s">
        <v>70</v>
      </c>
      <c r="D29">
        <f>MAX(D26:D28)</f>
        <v>350</v>
      </c>
      <c r="E29">
        <f>MAX(E26:E28)</f>
        <v>280</v>
      </c>
      <c r="F29">
        <f>MAX(F26:F28)</f>
        <v>360</v>
      </c>
      <c r="G29">
        <f>MAX(G26:G28)</f>
        <v>340</v>
      </c>
    </row>
    <row r="32" spans="3:20">
      <c r="C32" s="60" t="s">
        <v>104</v>
      </c>
      <c r="D32" s="60"/>
      <c r="E32" s="60"/>
    </row>
    <row r="36" spans="3:25">
      <c r="C36" s="57" t="s">
        <v>97</v>
      </c>
      <c r="O36" s="57" t="s">
        <v>98</v>
      </c>
    </row>
    <row r="37" spans="3:25">
      <c r="C37" s="11" t="s">
        <v>66</v>
      </c>
      <c r="D37" s="11">
        <v>1</v>
      </c>
      <c r="E37" s="11">
        <v>2</v>
      </c>
      <c r="F37" s="11">
        <v>3</v>
      </c>
      <c r="G37" s="11">
        <v>4</v>
      </c>
      <c r="I37" s="57" t="s">
        <v>88</v>
      </c>
      <c r="J37" s="57"/>
      <c r="O37" s="11" t="s">
        <v>99</v>
      </c>
      <c r="P37" s="11">
        <v>1</v>
      </c>
      <c r="Q37" s="11">
        <v>2</v>
      </c>
      <c r="R37" s="11">
        <v>3</v>
      </c>
      <c r="S37" s="11">
        <v>4</v>
      </c>
    </row>
    <row r="38" spans="3:25">
      <c r="C38" s="11">
        <v>1</v>
      </c>
      <c r="D38" s="69">
        <v>350</v>
      </c>
      <c r="E38" s="13">
        <v>260</v>
      </c>
      <c r="F38" s="13">
        <v>300</v>
      </c>
      <c r="G38" s="13">
        <v>230</v>
      </c>
      <c r="H38" s="21" t="s">
        <v>85</v>
      </c>
      <c r="I38" s="71">
        <v>0.20001147458115306</v>
      </c>
      <c r="O38" s="11">
        <v>1</v>
      </c>
      <c r="P38" s="13">
        <v>210</v>
      </c>
      <c r="Q38" s="13">
        <v>200</v>
      </c>
      <c r="R38" s="13">
        <v>230</v>
      </c>
      <c r="S38" s="13">
        <v>160</v>
      </c>
    </row>
    <row r="39" spans="3:25">
      <c r="C39" s="11">
        <v>2</v>
      </c>
      <c r="D39" s="13">
        <v>300</v>
      </c>
      <c r="E39" s="69">
        <v>280</v>
      </c>
      <c r="F39" s="13">
        <v>270</v>
      </c>
      <c r="G39" s="69">
        <v>340</v>
      </c>
      <c r="H39" s="21" t="s">
        <v>86</v>
      </c>
      <c r="I39" s="71">
        <v>-3.4399999999997104E-6</v>
      </c>
      <c r="O39" s="11">
        <v>2</v>
      </c>
      <c r="P39" s="13">
        <v>160</v>
      </c>
      <c r="Q39" s="13">
        <v>220</v>
      </c>
      <c r="R39" s="13">
        <v>240</v>
      </c>
      <c r="S39" s="13">
        <v>150</v>
      </c>
    </row>
    <row r="40" spans="3:25">
      <c r="C40" s="11">
        <v>3</v>
      </c>
      <c r="D40" s="13">
        <v>310</v>
      </c>
      <c r="E40" s="13">
        <v>230</v>
      </c>
      <c r="F40" s="69">
        <v>360</v>
      </c>
      <c r="G40" s="13">
        <v>130</v>
      </c>
      <c r="H40" s="21" t="s">
        <v>87</v>
      </c>
      <c r="I40" s="71">
        <v>0.79999086045097312</v>
      </c>
      <c r="O40" s="11">
        <v>3</v>
      </c>
      <c r="P40" s="70">
        <v>320</v>
      </c>
      <c r="Q40" s="69">
        <v>310</v>
      </c>
      <c r="R40" s="69">
        <v>315</v>
      </c>
      <c r="S40" s="69">
        <v>210</v>
      </c>
    </row>
    <row r="41" spans="3:25">
      <c r="W41" t="s">
        <v>9</v>
      </c>
    </row>
    <row r="42" spans="3:25">
      <c r="P42" s="57" t="s">
        <v>88</v>
      </c>
      <c r="Q42" s="57"/>
    </row>
    <row r="43" spans="3:25">
      <c r="D43" t="s">
        <v>79</v>
      </c>
      <c r="P43" t="s">
        <v>105</v>
      </c>
      <c r="Q43" t="s">
        <v>106</v>
      </c>
      <c r="R43" t="s">
        <v>107</v>
      </c>
      <c r="S43" t="s">
        <v>108</v>
      </c>
      <c r="W43" s="11">
        <f>H56</f>
        <v>330.00000325582874</v>
      </c>
      <c r="X43" s="11" t="s">
        <v>35</v>
      </c>
      <c r="Y43" s="11">
        <f>$E$48</f>
        <v>329.99978400020046</v>
      </c>
    </row>
    <row r="44" spans="3:25">
      <c r="D44" s="21" t="s">
        <v>114</v>
      </c>
      <c r="E44">
        <f>SUM(E48+Q48)</f>
        <v>627.99872203907796</v>
      </c>
      <c r="P44" s="71">
        <v>0.59999999612472932</v>
      </c>
      <c r="Q44" s="71">
        <v>0</v>
      </c>
      <c r="R44" s="71">
        <v>0.40000001564845733</v>
      </c>
      <c r="S44" s="71">
        <v>-3.581031364242146E-10</v>
      </c>
      <c r="W44" s="11">
        <f t="shared" ref="W44:W45" si="1">H57</f>
        <v>288.00000294074721</v>
      </c>
      <c r="X44" s="11" t="s">
        <v>35</v>
      </c>
      <c r="Y44" s="11">
        <f t="shared" ref="Y44:Y45" si="2">$E$48</f>
        <v>329.99978400020046</v>
      </c>
    </row>
    <row r="45" spans="3:25">
      <c r="W45" s="11">
        <f t="shared" si="1"/>
        <v>330.0000043855573</v>
      </c>
      <c r="X45" s="11" t="s">
        <v>35</v>
      </c>
      <c r="Y45" s="11">
        <f t="shared" si="2"/>
        <v>329.99978400020046</v>
      </c>
    </row>
    <row r="46" spans="3:25">
      <c r="W46" s="11"/>
      <c r="X46" s="11"/>
      <c r="Y46" s="11"/>
    </row>
    <row r="47" spans="3:25">
      <c r="D47" s="57" t="s">
        <v>109</v>
      </c>
      <c r="E47" s="57"/>
      <c r="F47" s="57"/>
      <c r="O47" s="57"/>
      <c r="P47" s="57" t="s">
        <v>109</v>
      </c>
      <c r="Q47" s="57"/>
      <c r="R47" s="57"/>
      <c r="W47" s="11"/>
      <c r="X47" s="11"/>
      <c r="Y47" s="11"/>
    </row>
    <row r="48" spans="3:25">
      <c r="D48" s="21" t="s">
        <v>110</v>
      </c>
      <c r="E48" s="72">
        <f>SUM(D49:G51)</f>
        <v>329.99978400020046</v>
      </c>
      <c r="O48" s="21"/>
      <c r="P48" s="21" t="s">
        <v>111</v>
      </c>
      <c r="Q48" s="77">
        <f>SUM(P49:S51)</f>
        <v>297.9989380388775</v>
      </c>
      <c r="W48" s="11">
        <f>S56</f>
        <v>297.99893460635354</v>
      </c>
      <c r="X48" s="11" t="s">
        <v>35</v>
      </c>
      <c r="Y48" s="11">
        <f>$Q$48</f>
        <v>297.9989380388775</v>
      </c>
    </row>
    <row r="49" spans="4:25">
      <c r="D49" s="1">
        <f t="shared" ref="D49:G51" si="3">D38*$I38*P$44</f>
        <v>42.002409390757634</v>
      </c>
      <c r="E49" s="1">
        <f t="shared" si="3"/>
        <v>0</v>
      </c>
      <c r="F49" s="1">
        <f t="shared" si="3"/>
        <v>24.001377888699675</v>
      </c>
      <c r="G49" s="1">
        <f t="shared" si="3"/>
        <v>-1.6473689364718887E-8</v>
      </c>
      <c r="P49" s="1">
        <f>P38*$I38*P$44</f>
        <v>25.201445634454579</v>
      </c>
      <c r="Q49" s="1">
        <f t="shared" ref="Q49:S49" si="4">Q38*$I38*Q$44</f>
        <v>0</v>
      </c>
      <c r="R49" s="1">
        <f t="shared" si="4"/>
        <v>18.401056381336417</v>
      </c>
      <c r="S49" s="1">
        <f t="shared" si="4"/>
        <v>-1.1459957818934878E-8</v>
      </c>
      <c r="W49" s="11">
        <f t="shared" ref="W49:W51" si="5">S57</f>
        <v>287.99870485603225</v>
      </c>
      <c r="X49" s="11" t="s">
        <v>35</v>
      </c>
      <c r="Y49" s="11">
        <f t="shared" ref="Y49:Y51" si="6">$Q$48</f>
        <v>297.9989380388775</v>
      </c>
    </row>
    <row r="50" spans="4:25">
      <c r="D50" s="1">
        <f t="shared" si="3"/>
        <v>-6.1919999600066862E-4</v>
      </c>
      <c r="E50" s="1">
        <f t="shared" si="3"/>
        <v>0</v>
      </c>
      <c r="F50" s="1">
        <f t="shared" si="3"/>
        <v>-3.7152001453425593E-4</v>
      </c>
      <c r="G50" s="1">
        <f t="shared" si="3"/>
        <v>4.1883742836172617E-13</v>
      </c>
      <c r="P50" s="1">
        <f t="shared" ref="P50:S50" si="7">P39*$I39*P$44</f>
        <v>-3.3023999786702319E-4</v>
      </c>
      <c r="Q50" s="1">
        <f t="shared" si="7"/>
        <v>0</v>
      </c>
      <c r="R50" s="1">
        <f t="shared" si="7"/>
        <v>-3.302400129193386E-4</v>
      </c>
      <c r="S50" s="1">
        <f t="shared" si="7"/>
        <v>1.847812183948792E-13</v>
      </c>
      <c r="W50" s="11">
        <f t="shared" si="5"/>
        <v>297.99893459572172</v>
      </c>
      <c r="X50" s="11" t="s">
        <v>35</v>
      </c>
      <c r="Y50" s="11">
        <f t="shared" si="6"/>
        <v>297.9989380388775</v>
      </c>
    </row>
    <row r="51" spans="4:25">
      <c r="D51" s="1">
        <f t="shared" si="3"/>
        <v>148.79829908282485</v>
      </c>
      <c r="E51" s="1">
        <f t="shared" si="3"/>
        <v>0</v>
      </c>
      <c r="F51" s="1">
        <f t="shared" si="3"/>
        <v>115.19868841164437</v>
      </c>
      <c r="G51" s="1">
        <f t="shared" si="3"/>
        <v>-3.7242300710965958E-8</v>
      </c>
      <c r="P51" s="1">
        <f t="shared" ref="P51:S51" si="8">P40*$I40*P$44</f>
        <v>153.59824421452888</v>
      </c>
      <c r="Q51" s="1">
        <f t="shared" si="8"/>
        <v>0</v>
      </c>
      <c r="R51" s="1">
        <f t="shared" si="8"/>
        <v>100.7988523601888</v>
      </c>
      <c r="S51" s="1">
        <f t="shared" si="8"/>
        <v>-6.0160639610021925E-8</v>
      </c>
      <c r="W51" s="11">
        <f t="shared" si="5"/>
        <v>199.99940062768886</v>
      </c>
      <c r="X51" s="11" t="s">
        <v>35</v>
      </c>
      <c r="Y51" s="11">
        <f t="shared" si="6"/>
        <v>297.9989380388775</v>
      </c>
    </row>
    <row r="52" spans="4:25">
      <c r="W52" s="11"/>
      <c r="X52" s="11"/>
      <c r="Y52" s="11"/>
    </row>
    <row r="53" spans="4:25">
      <c r="W53" s="11"/>
      <c r="X53" s="11"/>
      <c r="Y53" s="11"/>
    </row>
    <row r="54" spans="4:25">
      <c r="W54" s="75">
        <f>SUM(I38:I40)</f>
        <v>0.99999889503212613</v>
      </c>
      <c r="X54" s="11" t="s">
        <v>0</v>
      </c>
      <c r="Y54" s="76">
        <v>1</v>
      </c>
    </row>
    <row r="55" spans="4:25">
      <c r="H55" s="11" t="s">
        <v>112</v>
      </c>
      <c r="S55" t="s">
        <v>113</v>
      </c>
      <c r="W55" s="75">
        <f>SUM(P44:S44)</f>
        <v>1.0000000114150835</v>
      </c>
      <c r="X55" s="11" t="s">
        <v>0</v>
      </c>
      <c r="Y55" s="76">
        <v>1</v>
      </c>
    </row>
    <row r="56" spans="4:25">
      <c r="D56">
        <f>D38*P$44</f>
        <v>209.99999864365526</v>
      </c>
      <c r="E56">
        <f t="shared" ref="E56:G56" si="9">E38*Q$44</f>
        <v>0</v>
      </c>
      <c r="F56">
        <f t="shared" si="9"/>
        <v>120.0000046945372</v>
      </c>
      <c r="G56" s="46">
        <f t="shared" si="9"/>
        <v>-8.2363721377569359E-8</v>
      </c>
      <c r="H56" s="11">
        <f>SUM(D56:G56)</f>
        <v>330.00000325582874</v>
      </c>
      <c r="O56">
        <f>P38*$I38</f>
        <v>42.00240966204214</v>
      </c>
      <c r="P56">
        <f t="shared" ref="P56:R56" si="10">Q38*$I38</f>
        <v>40.002294916230611</v>
      </c>
      <c r="Q56">
        <f t="shared" si="10"/>
        <v>46.002639153665207</v>
      </c>
      <c r="R56" s="46">
        <f t="shared" si="10"/>
        <v>32.001835932984491</v>
      </c>
      <c r="S56" cm="1">
        <f t="array" ref="S56:S59">TRANSPOSE(O59:R59)</f>
        <v>297.99893460635354</v>
      </c>
    </row>
    <row r="57" spans="4:25">
      <c r="D57">
        <f t="shared" ref="D57:D58" si="11">D39*P$44</f>
        <v>179.99999883741879</v>
      </c>
      <c r="E57">
        <f t="shared" ref="E57:E58" si="12">E39*Q$44</f>
        <v>0</v>
      </c>
      <c r="F57">
        <f t="shared" ref="F57:F58" si="13">F39*R$44</f>
        <v>108.00000422508347</v>
      </c>
      <c r="G57" s="46">
        <f t="shared" ref="G57:G58" si="14">G39*S$44</f>
        <v>-1.2175506638423296E-7</v>
      </c>
      <c r="H57" s="11">
        <f t="shared" ref="H57:H58" si="15">SUM(D57:G57)</f>
        <v>288.00000294074721</v>
      </c>
      <c r="O57">
        <f t="shared" ref="O57:R57" si="16">P39*$I39</f>
        <v>-5.5039999999995364E-4</v>
      </c>
      <c r="P57">
        <f t="shared" si="16"/>
        <v>-7.5679999999993632E-4</v>
      </c>
      <c r="Q57">
        <f t="shared" si="16"/>
        <v>-8.2559999999993051E-4</v>
      </c>
      <c r="R57" s="46">
        <f t="shared" si="16"/>
        <v>-5.159999999999566E-4</v>
      </c>
      <c r="S57">
        <v>287.99870485603225</v>
      </c>
    </row>
    <row r="58" spans="4:25">
      <c r="D58">
        <f t="shared" si="11"/>
        <v>185.9999987986661</v>
      </c>
      <c r="E58">
        <f t="shared" si="12"/>
        <v>0</v>
      </c>
      <c r="F58">
        <f t="shared" si="13"/>
        <v>144.00000563344463</v>
      </c>
      <c r="G58" s="46">
        <f t="shared" si="14"/>
        <v>-4.6553407735147896E-8</v>
      </c>
      <c r="H58" s="11">
        <f t="shared" si="15"/>
        <v>330.0000043855573</v>
      </c>
      <c r="O58" s="73">
        <f t="shared" ref="O58:R58" si="17">P40*$I40</f>
        <v>255.99707534431138</v>
      </c>
      <c r="P58" s="73">
        <f t="shared" si="17"/>
        <v>247.99716673980166</v>
      </c>
      <c r="Q58" s="73">
        <f t="shared" si="17"/>
        <v>251.99712104205653</v>
      </c>
      <c r="R58" s="49">
        <f t="shared" si="17"/>
        <v>167.99808069470436</v>
      </c>
      <c r="S58">
        <v>297.99893459572172</v>
      </c>
    </row>
    <row r="59" spans="4:25">
      <c r="O59">
        <f>SUM(O56:O58)</f>
        <v>297.99893460635354</v>
      </c>
      <c r="P59">
        <f t="shared" ref="P59:R59" si="18">SUM(P56:P58)</f>
        <v>287.99870485603225</v>
      </c>
      <c r="Q59">
        <f t="shared" si="18"/>
        <v>297.99893459572172</v>
      </c>
      <c r="R59">
        <f t="shared" si="18"/>
        <v>199.99940062768886</v>
      </c>
      <c r="S59">
        <v>199.99940062768886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1BC61-FD08-4134-A857-C9314C494FEB}">
  <dimension ref="B3:V82"/>
  <sheetViews>
    <sheetView workbookViewId="0">
      <selection activeCell="F51" sqref="F51"/>
    </sheetView>
  </sheetViews>
  <sheetFormatPr baseColWidth="10" defaultColWidth="8.83203125" defaultRowHeight="15"/>
  <sheetData>
    <row r="3" spans="2:14">
      <c r="B3" s="2" t="s">
        <v>120</v>
      </c>
      <c r="C3" s="2"/>
      <c r="D3" s="2"/>
      <c r="E3" s="2"/>
    </row>
    <row r="5" spans="2:14">
      <c r="B5" s="57" t="s">
        <v>115</v>
      </c>
      <c r="C5" s="57"/>
      <c r="D5" s="57" t="s">
        <v>118</v>
      </c>
      <c r="F5" s="57" t="s">
        <v>125</v>
      </c>
      <c r="J5" s="57" t="s">
        <v>65</v>
      </c>
    </row>
    <row r="6" spans="2:14">
      <c r="D6" t="s">
        <v>119</v>
      </c>
      <c r="F6" t="s">
        <v>126</v>
      </c>
      <c r="J6" s="11"/>
      <c r="K6" s="11" t="s">
        <v>135</v>
      </c>
      <c r="L6" s="11" t="s">
        <v>136</v>
      </c>
      <c r="M6" s="11" t="s">
        <v>137</v>
      </c>
      <c r="N6" s="11" t="s">
        <v>138</v>
      </c>
    </row>
    <row r="7" spans="2:14">
      <c r="B7" t="s">
        <v>116</v>
      </c>
      <c r="D7" t="s">
        <v>121</v>
      </c>
      <c r="F7" t="s">
        <v>127</v>
      </c>
      <c r="J7" s="11" t="s">
        <v>131</v>
      </c>
      <c r="K7" s="12">
        <v>50</v>
      </c>
      <c r="L7" s="12">
        <v>25</v>
      </c>
      <c r="M7" s="12">
        <v>30</v>
      </c>
      <c r="N7" s="12">
        <v>45</v>
      </c>
    </row>
    <row r="8" spans="2:14">
      <c r="D8" t="s">
        <v>122</v>
      </c>
      <c r="F8" t="s">
        <v>128</v>
      </c>
      <c r="J8" s="11" t="s">
        <v>132</v>
      </c>
      <c r="K8" s="12">
        <v>30</v>
      </c>
      <c r="L8" s="12">
        <v>40</v>
      </c>
      <c r="M8" s="12">
        <v>45</v>
      </c>
      <c r="N8" s="12">
        <v>50</v>
      </c>
    </row>
    <row r="9" spans="2:14">
      <c r="B9" t="s">
        <v>117</v>
      </c>
      <c r="D9" t="s">
        <v>123</v>
      </c>
      <c r="F9" t="s">
        <v>129</v>
      </c>
      <c r="J9" s="11" t="s">
        <v>133</v>
      </c>
      <c r="K9" s="12">
        <v>75</v>
      </c>
      <c r="L9" s="12">
        <v>70</v>
      </c>
      <c r="M9" s="12">
        <v>30</v>
      </c>
      <c r="N9" s="12">
        <v>75</v>
      </c>
    </row>
    <row r="10" spans="2:14">
      <c r="D10" t="s">
        <v>124</v>
      </c>
      <c r="F10" t="s">
        <v>130</v>
      </c>
      <c r="J10" s="11" t="s">
        <v>134</v>
      </c>
      <c r="K10" s="12">
        <v>10</v>
      </c>
      <c r="L10" s="12">
        <v>25</v>
      </c>
      <c r="M10" s="12">
        <v>30</v>
      </c>
      <c r="N10" s="12">
        <v>45</v>
      </c>
    </row>
    <row r="11" spans="2:14">
      <c r="I11" s="21"/>
      <c r="J11" s="78" t="s">
        <v>140</v>
      </c>
      <c r="K11" s="79">
        <v>0.1</v>
      </c>
      <c r="L11" s="79">
        <v>0.2</v>
      </c>
      <c r="M11" s="79">
        <v>0.5</v>
      </c>
      <c r="N11" s="74">
        <f>1-SUM(K11:M11)</f>
        <v>0.19999999999999996</v>
      </c>
    </row>
    <row r="13" spans="2:14">
      <c r="K13" t="s">
        <v>139</v>
      </c>
    </row>
    <row r="16" spans="2:14">
      <c r="B16" s="80" t="s">
        <v>141</v>
      </c>
      <c r="C16" s="80"/>
      <c r="D16" s="80"/>
      <c r="E16" s="80"/>
    </row>
    <row r="18" spans="2:17">
      <c r="B18" s="83" t="s">
        <v>142</v>
      </c>
      <c r="C18" s="83"/>
      <c r="K18" s="83" t="s">
        <v>144</v>
      </c>
      <c r="L18" s="83"/>
    </row>
    <row r="21" spans="2:17">
      <c r="B21" s="11"/>
      <c r="C21" s="11" t="s">
        <v>135</v>
      </c>
      <c r="D21" s="11" t="s">
        <v>136</v>
      </c>
      <c r="E21" s="11" t="s">
        <v>137</v>
      </c>
      <c r="F21" s="11" t="s">
        <v>138</v>
      </c>
      <c r="G21" s="81" t="s">
        <v>143</v>
      </c>
      <c r="K21" s="11"/>
      <c r="L21" s="11" t="s">
        <v>135</v>
      </c>
      <c r="M21" s="11" t="s">
        <v>136</v>
      </c>
      <c r="N21" s="11" t="s">
        <v>137</v>
      </c>
      <c r="O21" s="11" t="s">
        <v>138</v>
      </c>
      <c r="P21" s="81" t="s">
        <v>143</v>
      </c>
    </row>
    <row r="22" spans="2:17">
      <c r="B22" s="11" t="s">
        <v>131</v>
      </c>
      <c r="C22" s="12">
        <v>50</v>
      </c>
      <c r="D22" s="12">
        <v>25</v>
      </c>
      <c r="E22" s="12">
        <v>30</v>
      </c>
      <c r="F22" s="12">
        <v>45</v>
      </c>
      <c r="G22">
        <f>SUMPRODUCT(C22:F22,$C$26:$F$26)</f>
        <v>34</v>
      </c>
      <c r="K22" s="11" t="s">
        <v>131</v>
      </c>
      <c r="L22" s="12">
        <v>50</v>
      </c>
      <c r="M22" s="12">
        <v>25</v>
      </c>
      <c r="N22" s="12">
        <v>30</v>
      </c>
      <c r="O22" s="12">
        <v>45</v>
      </c>
      <c r="P22">
        <f>SUMPRODUCT(L22:O22,$L$26:$O$26)</f>
        <v>37.5</v>
      </c>
    </row>
    <row r="23" spans="2:17">
      <c r="B23" s="11" t="s">
        <v>132</v>
      </c>
      <c r="C23" s="12">
        <v>30</v>
      </c>
      <c r="D23" s="12">
        <v>40</v>
      </c>
      <c r="E23" s="12">
        <v>45</v>
      </c>
      <c r="F23" s="12">
        <v>50</v>
      </c>
      <c r="G23">
        <f>SUMPRODUCT(C23:F23,$C$26:$F$26)</f>
        <v>43.5</v>
      </c>
      <c r="K23" s="11" t="s">
        <v>132</v>
      </c>
      <c r="L23" s="12">
        <v>30</v>
      </c>
      <c r="M23" s="12">
        <v>40</v>
      </c>
      <c r="N23" s="12">
        <v>45</v>
      </c>
      <c r="O23" s="12">
        <v>50</v>
      </c>
      <c r="P23">
        <f t="shared" ref="P23:P25" si="0">SUMPRODUCT(L23:O23,$L$26:$O$26)</f>
        <v>41.25</v>
      </c>
    </row>
    <row r="24" spans="2:17">
      <c r="B24" s="82" t="s">
        <v>133</v>
      </c>
      <c r="C24" s="16">
        <v>75</v>
      </c>
      <c r="D24" s="16">
        <v>70</v>
      </c>
      <c r="E24" s="12">
        <v>30</v>
      </c>
      <c r="F24" s="12">
        <v>75</v>
      </c>
      <c r="G24" s="83">
        <f>SUMPRODUCT(C24:F24,$C$26:$F$26)</f>
        <v>51.5</v>
      </c>
      <c r="H24" t="s">
        <v>70</v>
      </c>
      <c r="K24" s="82" t="s">
        <v>133</v>
      </c>
      <c r="L24" s="16">
        <v>75</v>
      </c>
      <c r="M24" s="16">
        <v>70</v>
      </c>
      <c r="N24" s="16">
        <v>30</v>
      </c>
      <c r="O24" s="16">
        <v>75</v>
      </c>
      <c r="P24" s="83">
        <f t="shared" si="0"/>
        <v>62.5</v>
      </c>
      <c r="Q24" t="s">
        <v>70</v>
      </c>
    </row>
    <row r="25" spans="2:17">
      <c r="B25" s="11" t="s">
        <v>134</v>
      </c>
      <c r="C25" s="12">
        <v>10</v>
      </c>
      <c r="D25" s="12">
        <v>25</v>
      </c>
      <c r="E25" s="12">
        <v>30</v>
      </c>
      <c r="F25" s="12">
        <v>45</v>
      </c>
      <c r="G25">
        <f>SUMPRODUCT(C25:F25,$C$26:$F$26)</f>
        <v>30</v>
      </c>
      <c r="K25" s="11" t="s">
        <v>134</v>
      </c>
      <c r="L25" s="12">
        <v>10</v>
      </c>
      <c r="M25" s="12">
        <v>25</v>
      </c>
      <c r="N25" s="12">
        <v>30</v>
      </c>
      <c r="O25" s="12">
        <v>45</v>
      </c>
      <c r="P25">
        <f t="shared" si="0"/>
        <v>27.5</v>
      </c>
    </row>
    <row r="26" spans="2:17">
      <c r="B26" s="78" t="s">
        <v>140</v>
      </c>
      <c r="C26" s="79">
        <v>0.1</v>
      </c>
      <c r="D26" s="79">
        <v>0.2</v>
      </c>
      <c r="E26" s="79">
        <v>0.5</v>
      </c>
      <c r="F26" s="74">
        <f>1-SUM(C26:E26)</f>
        <v>0.19999999999999996</v>
      </c>
      <c r="K26" s="78" t="s">
        <v>140</v>
      </c>
      <c r="L26" s="79">
        <f>1/4</f>
        <v>0.25</v>
      </c>
      <c r="M26" s="79">
        <f t="shared" ref="M26:O26" si="1">1/4</f>
        <v>0.25</v>
      </c>
      <c r="N26" s="79">
        <f t="shared" si="1"/>
        <v>0.25</v>
      </c>
      <c r="O26" s="79">
        <f t="shared" si="1"/>
        <v>0.25</v>
      </c>
    </row>
    <row r="30" spans="2:17">
      <c r="B30" s="83" t="s">
        <v>145</v>
      </c>
      <c r="C30" s="83"/>
      <c r="D30" s="83"/>
    </row>
    <row r="32" spans="2:17">
      <c r="J32" t="s">
        <v>146</v>
      </c>
    </row>
    <row r="33" spans="2:17">
      <c r="B33" s="11"/>
      <c r="C33" s="11" t="s">
        <v>135</v>
      </c>
      <c r="D33" s="11" t="s">
        <v>136</v>
      </c>
      <c r="E33" s="11" t="s">
        <v>137</v>
      </c>
      <c r="F33" s="11" t="s">
        <v>138</v>
      </c>
    </row>
    <row r="34" spans="2:17">
      <c r="B34" s="11" t="s">
        <v>131</v>
      </c>
      <c r="C34" s="12">
        <v>50</v>
      </c>
      <c r="D34" s="12">
        <v>25</v>
      </c>
      <c r="E34" s="12">
        <v>30</v>
      </c>
      <c r="F34" s="12">
        <v>45</v>
      </c>
      <c r="J34" s="11"/>
      <c r="K34" s="11" t="s">
        <v>135</v>
      </c>
      <c r="L34" s="11" t="s">
        <v>136</v>
      </c>
      <c r="M34" s="11" t="s">
        <v>137</v>
      </c>
      <c r="N34" s="11" t="s">
        <v>138</v>
      </c>
      <c r="O34" s="81" t="s">
        <v>69</v>
      </c>
    </row>
    <row r="35" spans="2:17">
      <c r="B35" s="11" t="s">
        <v>132</v>
      </c>
      <c r="C35" s="12">
        <v>30</v>
      </c>
      <c r="D35" s="12">
        <v>40</v>
      </c>
      <c r="E35" s="12">
        <v>45</v>
      </c>
      <c r="F35" s="12">
        <v>50</v>
      </c>
      <c r="J35" s="11" t="s">
        <v>131</v>
      </c>
      <c r="K35" s="12">
        <f>C34*C$38</f>
        <v>5</v>
      </c>
      <c r="L35" s="12">
        <f t="shared" ref="L35:N38" si="2">D34*D$38</f>
        <v>5</v>
      </c>
      <c r="M35" s="12">
        <f t="shared" si="2"/>
        <v>15</v>
      </c>
      <c r="N35" s="12">
        <f t="shared" si="2"/>
        <v>8.9999999999999982</v>
      </c>
      <c r="O35" s="24">
        <f>MIN(K35:N35)</f>
        <v>5</v>
      </c>
    </row>
    <row r="36" spans="2:17">
      <c r="B36" s="11" t="s">
        <v>133</v>
      </c>
      <c r="C36" s="12">
        <v>75</v>
      </c>
      <c r="D36" s="12">
        <v>70</v>
      </c>
      <c r="E36" s="12">
        <v>30</v>
      </c>
      <c r="F36" s="12">
        <v>75</v>
      </c>
      <c r="J36" s="11" t="s">
        <v>132</v>
      </c>
      <c r="K36" s="12">
        <f t="shared" ref="K36:K38" si="3">C35*C$38</f>
        <v>3</v>
      </c>
      <c r="L36" s="12">
        <f t="shared" si="2"/>
        <v>8</v>
      </c>
      <c r="M36" s="12">
        <f t="shared" si="2"/>
        <v>22.5</v>
      </c>
      <c r="N36" s="12">
        <f t="shared" si="2"/>
        <v>9.9999999999999982</v>
      </c>
      <c r="O36" s="24">
        <f t="shared" ref="O36:O38" si="4">MIN(K36:N36)</f>
        <v>3</v>
      </c>
    </row>
    <row r="37" spans="2:17">
      <c r="B37" s="11" t="s">
        <v>134</v>
      </c>
      <c r="C37" s="12">
        <v>10</v>
      </c>
      <c r="D37" s="12">
        <v>25</v>
      </c>
      <c r="E37" s="12">
        <v>30</v>
      </c>
      <c r="F37" s="12">
        <v>45</v>
      </c>
      <c r="J37" s="82" t="s">
        <v>133</v>
      </c>
      <c r="K37" s="16">
        <f t="shared" si="3"/>
        <v>7.5</v>
      </c>
      <c r="L37" s="16">
        <f t="shared" si="2"/>
        <v>14</v>
      </c>
      <c r="M37" s="16">
        <f t="shared" si="2"/>
        <v>15</v>
      </c>
      <c r="N37" s="16">
        <f t="shared" si="2"/>
        <v>14.999999999999996</v>
      </c>
      <c r="O37" s="84">
        <f t="shared" si="4"/>
        <v>7.5</v>
      </c>
      <c r="P37" t="s">
        <v>70</v>
      </c>
    </row>
    <row r="38" spans="2:17">
      <c r="B38" s="78" t="s">
        <v>140</v>
      </c>
      <c r="C38" s="79">
        <v>0.1</v>
      </c>
      <c r="D38" s="79">
        <v>0.2</v>
      </c>
      <c r="E38" s="79">
        <v>0.5</v>
      </c>
      <c r="F38" s="74">
        <f>1-SUM(C38:E38)</f>
        <v>0.19999999999999996</v>
      </c>
      <c r="J38" s="11" t="s">
        <v>134</v>
      </c>
      <c r="K38" s="12">
        <f t="shared" si="3"/>
        <v>1</v>
      </c>
      <c r="L38" s="12">
        <f t="shared" si="2"/>
        <v>5</v>
      </c>
      <c r="M38" s="12">
        <f t="shared" si="2"/>
        <v>15</v>
      </c>
      <c r="N38" s="12">
        <f t="shared" si="2"/>
        <v>8.9999999999999982</v>
      </c>
      <c r="O38" s="24">
        <f t="shared" si="4"/>
        <v>1</v>
      </c>
    </row>
    <row r="44" spans="2:17">
      <c r="B44" s="80" t="s">
        <v>147</v>
      </c>
      <c r="C44" s="80"/>
      <c r="D44" s="80"/>
      <c r="E44" s="80"/>
      <c r="F44" s="80"/>
    </row>
    <row r="47" spans="2:17">
      <c r="J47" s="2" t="s">
        <v>148</v>
      </c>
      <c r="K47" s="2"/>
      <c r="L47" s="2"/>
      <c r="M47" s="2"/>
      <c r="N47" s="2"/>
    </row>
    <row r="48" spans="2:17">
      <c r="B48" s="11"/>
      <c r="C48" s="11" t="s">
        <v>135</v>
      </c>
      <c r="D48" s="11" t="s">
        <v>136</v>
      </c>
      <c r="E48" s="11" t="s">
        <v>137</v>
      </c>
      <c r="F48" s="11" t="s">
        <v>138</v>
      </c>
      <c r="J48" s="11"/>
      <c r="K48" s="11" t="s">
        <v>135</v>
      </c>
      <c r="L48" s="11" t="s">
        <v>136</v>
      </c>
      <c r="M48" s="11" t="s">
        <v>137</v>
      </c>
      <c r="N48" s="11" t="s">
        <v>138</v>
      </c>
      <c r="O48" s="11" t="s">
        <v>69</v>
      </c>
      <c r="P48" s="11" t="s">
        <v>70</v>
      </c>
      <c r="Q48" s="11" t="s">
        <v>149</v>
      </c>
    </row>
    <row r="49" spans="2:22">
      <c r="B49" s="11" t="s">
        <v>131</v>
      </c>
      <c r="C49" s="12">
        <v>50</v>
      </c>
      <c r="D49" s="12">
        <v>25</v>
      </c>
      <c r="E49" s="12">
        <v>30</v>
      </c>
      <c r="F49" s="12">
        <v>45</v>
      </c>
      <c r="J49" s="11" t="s">
        <v>131</v>
      </c>
      <c r="K49" s="12">
        <v>50</v>
      </c>
      <c r="L49" s="12">
        <v>25</v>
      </c>
      <c r="M49" s="12">
        <v>30</v>
      </c>
      <c r="N49" s="12">
        <v>45</v>
      </c>
      <c r="O49">
        <f>MIN(K49:N49)</f>
        <v>25</v>
      </c>
      <c r="P49">
        <f>MAX(K49:N49)</f>
        <v>50</v>
      </c>
      <c r="Q49">
        <f>MIN(K49:N49)</f>
        <v>25</v>
      </c>
    </row>
    <row r="50" spans="2:22">
      <c r="B50" s="11" t="s">
        <v>132</v>
      </c>
      <c r="C50" s="12">
        <v>30</v>
      </c>
      <c r="D50" s="12">
        <v>40</v>
      </c>
      <c r="E50" s="12">
        <v>45</v>
      </c>
      <c r="F50" s="12">
        <v>50</v>
      </c>
      <c r="J50" s="11" t="s">
        <v>132</v>
      </c>
      <c r="K50" s="12">
        <v>30</v>
      </c>
      <c r="L50" s="12">
        <v>40</v>
      </c>
      <c r="M50" s="12">
        <v>45</v>
      </c>
      <c r="N50" s="12">
        <v>50</v>
      </c>
      <c r="O50">
        <f>MIN(K50:N50)</f>
        <v>30</v>
      </c>
      <c r="P50">
        <f t="shared" ref="P50:P52" si="5">MAX(K50:N50)</f>
        <v>50</v>
      </c>
      <c r="Q50">
        <f t="shared" ref="Q50:Q52" si="6">MIN(K50:N50)</f>
        <v>30</v>
      </c>
    </row>
    <row r="51" spans="2:22">
      <c r="B51" s="11" t="s">
        <v>133</v>
      </c>
      <c r="C51" s="12">
        <v>75</v>
      </c>
      <c r="D51" s="12">
        <v>70</v>
      </c>
      <c r="E51" s="12">
        <v>30</v>
      </c>
      <c r="F51" s="12">
        <v>75</v>
      </c>
      <c r="J51" s="82" t="s">
        <v>133</v>
      </c>
      <c r="K51" s="16">
        <v>75</v>
      </c>
      <c r="L51" s="16">
        <v>70</v>
      </c>
      <c r="M51" s="16">
        <v>30</v>
      </c>
      <c r="N51" s="16">
        <v>75</v>
      </c>
      <c r="O51">
        <f>MIN(K51:N51)</f>
        <v>30</v>
      </c>
      <c r="P51" s="83">
        <f t="shared" si="5"/>
        <v>75</v>
      </c>
      <c r="Q51" s="83">
        <f t="shared" si="6"/>
        <v>30</v>
      </c>
    </row>
    <row r="52" spans="2:22">
      <c r="B52" s="11" t="s">
        <v>134</v>
      </c>
      <c r="C52" s="12">
        <v>10</v>
      </c>
      <c r="D52" s="12">
        <v>25</v>
      </c>
      <c r="E52" s="12">
        <v>30</v>
      </c>
      <c r="F52" s="12">
        <v>45</v>
      </c>
      <c r="J52" s="82" t="s">
        <v>134</v>
      </c>
      <c r="K52" s="16">
        <v>10</v>
      </c>
      <c r="L52" s="16">
        <v>25</v>
      </c>
      <c r="M52" s="16">
        <v>30</v>
      </c>
      <c r="N52" s="16">
        <v>45</v>
      </c>
      <c r="O52" s="83">
        <f>MIN(K52:N52)</f>
        <v>10</v>
      </c>
      <c r="P52">
        <f t="shared" si="5"/>
        <v>45</v>
      </c>
      <c r="Q52">
        <f t="shared" si="6"/>
        <v>10</v>
      </c>
    </row>
    <row r="59" spans="2:22">
      <c r="B59" s="2" t="s">
        <v>150</v>
      </c>
      <c r="C59" s="2"/>
    </row>
    <row r="61" spans="2:22">
      <c r="M61" t="s">
        <v>151</v>
      </c>
    </row>
    <row r="62" spans="2:22">
      <c r="B62" s="11"/>
      <c r="C62" s="11" t="s">
        <v>135</v>
      </c>
      <c r="D62" s="11" t="s">
        <v>136</v>
      </c>
      <c r="E62" s="11" t="s">
        <v>137</v>
      </c>
      <c r="F62" s="11" t="s">
        <v>138</v>
      </c>
      <c r="G62" s="11" t="s">
        <v>70</v>
      </c>
      <c r="H62" s="11" t="s">
        <v>69</v>
      </c>
      <c r="L62" s="65">
        <v>0</v>
      </c>
      <c r="M62" s="65">
        <v>0.1</v>
      </c>
      <c r="N62" s="65">
        <v>0.2</v>
      </c>
      <c r="O62" s="65">
        <v>0.3</v>
      </c>
      <c r="P62" s="65">
        <v>0.4</v>
      </c>
      <c r="Q62" s="65">
        <v>0.5</v>
      </c>
      <c r="R62" s="65">
        <v>0.6</v>
      </c>
      <c r="S62" s="65">
        <v>0.7</v>
      </c>
      <c r="T62" s="65">
        <v>0.8</v>
      </c>
      <c r="U62" s="65">
        <v>0.9</v>
      </c>
      <c r="V62" s="65">
        <v>1</v>
      </c>
    </row>
    <row r="63" spans="2:22">
      <c r="B63" s="11" t="s">
        <v>131</v>
      </c>
      <c r="C63" s="12">
        <v>50</v>
      </c>
      <c r="D63" s="12">
        <v>25</v>
      </c>
      <c r="E63" s="12">
        <v>30</v>
      </c>
      <c r="F63" s="12">
        <v>45</v>
      </c>
      <c r="G63">
        <f>MAX(C63:F63)</f>
        <v>50</v>
      </c>
      <c r="H63">
        <f>MIN(C63:F63)</f>
        <v>25</v>
      </c>
      <c r="L63">
        <f t="shared" ref="L63:V66" si="7">L$62*$G63+(1-L$62)*$H63</f>
        <v>25</v>
      </c>
      <c r="M63">
        <f t="shared" si="7"/>
        <v>27.5</v>
      </c>
      <c r="N63">
        <f t="shared" si="7"/>
        <v>30</v>
      </c>
      <c r="O63">
        <f t="shared" si="7"/>
        <v>32.5</v>
      </c>
      <c r="P63">
        <f>P$62*$G63+(1-P$62)*$H63</f>
        <v>35</v>
      </c>
      <c r="Q63">
        <f t="shared" si="7"/>
        <v>37.5</v>
      </c>
      <c r="R63">
        <f t="shared" si="7"/>
        <v>40</v>
      </c>
      <c r="S63">
        <f t="shared" si="7"/>
        <v>42.5</v>
      </c>
      <c r="T63">
        <f t="shared" si="7"/>
        <v>45</v>
      </c>
      <c r="U63">
        <f t="shared" si="7"/>
        <v>47.5</v>
      </c>
      <c r="V63">
        <f t="shared" si="7"/>
        <v>50</v>
      </c>
    </row>
    <row r="64" spans="2:22">
      <c r="B64" s="11" t="s">
        <v>132</v>
      </c>
      <c r="C64" s="12">
        <v>30</v>
      </c>
      <c r="D64" s="12">
        <v>40</v>
      </c>
      <c r="E64" s="12">
        <v>45</v>
      </c>
      <c r="F64" s="12">
        <v>50</v>
      </c>
      <c r="G64">
        <f>MAX(C64:F64)</f>
        <v>50</v>
      </c>
      <c r="H64">
        <f>MIN(C64:F64)</f>
        <v>30</v>
      </c>
      <c r="L64" s="2">
        <f t="shared" si="7"/>
        <v>30</v>
      </c>
      <c r="M64">
        <f>M$62*$G64+(1-M$62)*$H64</f>
        <v>32</v>
      </c>
      <c r="N64">
        <f t="shared" si="7"/>
        <v>34</v>
      </c>
      <c r="O64">
        <f t="shared" si="7"/>
        <v>36</v>
      </c>
      <c r="P64">
        <f t="shared" ref="P64:V66" si="8">P$62*$G64+(1-P$62)*$H64</f>
        <v>38</v>
      </c>
      <c r="Q64">
        <f t="shared" si="7"/>
        <v>40</v>
      </c>
      <c r="R64">
        <f t="shared" si="8"/>
        <v>42</v>
      </c>
      <c r="S64">
        <f t="shared" si="7"/>
        <v>44</v>
      </c>
      <c r="T64">
        <f t="shared" si="8"/>
        <v>46</v>
      </c>
      <c r="U64">
        <f t="shared" si="7"/>
        <v>48</v>
      </c>
      <c r="V64">
        <f t="shared" si="8"/>
        <v>50</v>
      </c>
    </row>
    <row r="65" spans="2:22">
      <c r="B65" s="11" t="s">
        <v>133</v>
      </c>
      <c r="C65" s="12">
        <v>75</v>
      </c>
      <c r="D65" s="12">
        <v>70</v>
      </c>
      <c r="E65" s="12">
        <v>30</v>
      </c>
      <c r="F65" s="12">
        <v>75</v>
      </c>
      <c r="G65" s="85">
        <f>MAX(C65:F65)</f>
        <v>75</v>
      </c>
      <c r="H65">
        <f>MIN(C65:F65)</f>
        <v>30</v>
      </c>
      <c r="L65" s="83">
        <f t="shared" si="7"/>
        <v>30</v>
      </c>
      <c r="M65" s="83">
        <f t="shared" si="7"/>
        <v>34.5</v>
      </c>
      <c r="N65" s="83">
        <f t="shared" si="7"/>
        <v>39</v>
      </c>
      <c r="O65" s="83">
        <f t="shared" si="7"/>
        <v>43.5</v>
      </c>
      <c r="P65" s="83">
        <f t="shared" si="8"/>
        <v>48</v>
      </c>
      <c r="Q65" s="83">
        <f t="shared" si="7"/>
        <v>52.5</v>
      </c>
      <c r="R65" s="83">
        <f t="shared" si="8"/>
        <v>57</v>
      </c>
      <c r="S65" s="83">
        <f t="shared" si="7"/>
        <v>61.5</v>
      </c>
      <c r="T65" s="83">
        <f t="shared" si="8"/>
        <v>66</v>
      </c>
      <c r="U65" s="83">
        <f t="shared" si="7"/>
        <v>70.5</v>
      </c>
      <c r="V65" s="83">
        <f t="shared" si="8"/>
        <v>75</v>
      </c>
    </row>
    <row r="66" spans="2:22">
      <c r="B66" s="11" t="s">
        <v>134</v>
      </c>
      <c r="C66" s="12">
        <v>10</v>
      </c>
      <c r="D66" s="12">
        <v>25</v>
      </c>
      <c r="E66" s="12">
        <v>30</v>
      </c>
      <c r="F66" s="12">
        <v>45</v>
      </c>
      <c r="G66">
        <f>MAX(C66:F66)</f>
        <v>45</v>
      </c>
      <c r="H66">
        <f>MIN(C66:F66)</f>
        <v>10</v>
      </c>
      <c r="L66" s="73">
        <f t="shared" si="7"/>
        <v>10</v>
      </c>
      <c r="M66" s="73">
        <f>M$62*$G66+(1-M$62)*$H66</f>
        <v>13.5</v>
      </c>
      <c r="N66" s="73">
        <f t="shared" si="7"/>
        <v>17</v>
      </c>
      <c r="O66" s="73">
        <f t="shared" si="7"/>
        <v>20.5</v>
      </c>
      <c r="P66" s="73">
        <f t="shared" si="8"/>
        <v>24</v>
      </c>
      <c r="Q66" s="73">
        <f t="shared" si="7"/>
        <v>27.5</v>
      </c>
      <c r="R66" s="73">
        <f t="shared" si="8"/>
        <v>31</v>
      </c>
      <c r="S66" s="73">
        <f t="shared" si="7"/>
        <v>34.5</v>
      </c>
      <c r="T66" s="73">
        <f t="shared" si="8"/>
        <v>38</v>
      </c>
      <c r="U66" s="73">
        <f t="shared" si="7"/>
        <v>41.5</v>
      </c>
      <c r="V66" s="73">
        <f t="shared" si="8"/>
        <v>45</v>
      </c>
    </row>
    <row r="67" spans="2:22">
      <c r="L67">
        <f t="shared" ref="L67" si="9">MAX(L63:L66)</f>
        <v>30</v>
      </c>
      <c r="M67">
        <f>MAX(M63:M66)</f>
        <v>34.5</v>
      </c>
      <c r="N67">
        <f>MAX(N63:N66)</f>
        <v>39</v>
      </c>
      <c r="O67">
        <f t="shared" ref="O67" si="10">MAX(O63:O66)</f>
        <v>43.5</v>
      </c>
      <c r="P67">
        <f>MAX(P63:P66)</f>
        <v>48</v>
      </c>
      <c r="Q67">
        <f t="shared" ref="Q67:R67" si="11">MAX(Q63:Q66)</f>
        <v>52.5</v>
      </c>
      <c r="R67">
        <f t="shared" si="11"/>
        <v>57</v>
      </c>
      <c r="S67">
        <f t="shared" ref="S67:T67" si="12">MAX(S63:S66)</f>
        <v>61.5</v>
      </c>
      <c r="T67">
        <f t="shared" si="12"/>
        <v>66</v>
      </c>
      <c r="U67">
        <f t="shared" ref="U67:V67" si="13">MAX(U63:U66)</f>
        <v>70.5</v>
      </c>
      <c r="V67">
        <f t="shared" si="13"/>
        <v>75</v>
      </c>
    </row>
    <row r="74" spans="2:22">
      <c r="B74" s="2" t="s">
        <v>152</v>
      </c>
      <c r="C74" s="2"/>
    </row>
    <row r="75" spans="2:22">
      <c r="J75" s="57" t="s">
        <v>153</v>
      </c>
      <c r="K75" s="57"/>
    </row>
    <row r="77" spans="2:22">
      <c r="B77" s="11"/>
      <c r="C77" s="11" t="s">
        <v>135</v>
      </c>
      <c r="D77" s="11" t="s">
        <v>136</v>
      </c>
      <c r="E77" s="11" t="s">
        <v>137</v>
      </c>
      <c r="F77" s="11" t="s">
        <v>138</v>
      </c>
      <c r="J77" s="11"/>
      <c r="K77" s="11" t="s">
        <v>135</v>
      </c>
      <c r="L77" s="11" t="s">
        <v>136</v>
      </c>
      <c r="M77" s="11" t="s">
        <v>137</v>
      </c>
      <c r="N77" s="11" t="s">
        <v>138</v>
      </c>
      <c r="O77" s="11" t="s">
        <v>70</v>
      </c>
    </row>
    <row r="78" spans="2:22">
      <c r="B78" s="11" t="s">
        <v>131</v>
      </c>
      <c r="C78" s="12">
        <v>50</v>
      </c>
      <c r="D78" s="12">
        <v>25</v>
      </c>
      <c r="E78" s="12">
        <v>30</v>
      </c>
      <c r="F78" s="12">
        <v>45</v>
      </c>
      <c r="J78" s="11" t="s">
        <v>131</v>
      </c>
      <c r="K78" s="12">
        <f t="shared" ref="K78:K79" si="14">C$82-C78</f>
        <v>25</v>
      </c>
      <c r="L78" s="12">
        <f t="shared" ref="L78:L81" si="15">D$82-D78</f>
        <v>45</v>
      </c>
      <c r="M78" s="12">
        <f t="shared" ref="M78:M81" si="16">E$82-E78</f>
        <v>15</v>
      </c>
      <c r="N78" s="12">
        <f t="shared" ref="N78:N81" si="17">F$82-F78</f>
        <v>30</v>
      </c>
      <c r="O78">
        <f>MAX(K78:N78)</f>
        <v>45</v>
      </c>
    </row>
    <row r="79" spans="2:22">
      <c r="B79" s="11" t="s">
        <v>132</v>
      </c>
      <c r="C79" s="12">
        <v>30</v>
      </c>
      <c r="D79" s="12">
        <v>40</v>
      </c>
      <c r="E79" s="86">
        <v>45</v>
      </c>
      <c r="F79" s="12">
        <v>50</v>
      </c>
      <c r="J79" s="11" t="s">
        <v>132</v>
      </c>
      <c r="K79" s="12">
        <f t="shared" si="14"/>
        <v>45</v>
      </c>
      <c r="L79" s="12">
        <f t="shared" si="15"/>
        <v>30</v>
      </c>
      <c r="M79" s="12">
        <f t="shared" si="16"/>
        <v>0</v>
      </c>
      <c r="N79" s="12">
        <f t="shared" si="17"/>
        <v>25</v>
      </c>
      <c r="O79">
        <f t="shared" ref="O79:O81" si="18">MAX(K79:N79)</f>
        <v>45</v>
      </c>
    </row>
    <row r="80" spans="2:22">
      <c r="B80" s="11" t="s">
        <v>133</v>
      </c>
      <c r="C80" s="86">
        <v>75</v>
      </c>
      <c r="D80" s="86">
        <v>70</v>
      </c>
      <c r="E80" s="12">
        <v>30</v>
      </c>
      <c r="F80" s="86">
        <v>75</v>
      </c>
      <c r="J80" s="82" t="s">
        <v>133</v>
      </c>
      <c r="K80" s="16">
        <f>C$82-C80</f>
        <v>0</v>
      </c>
      <c r="L80" s="16">
        <f t="shared" si="15"/>
        <v>0</v>
      </c>
      <c r="M80" s="16">
        <f t="shared" si="16"/>
        <v>15</v>
      </c>
      <c r="N80" s="16">
        <f t="shared" si="17"/>
        <v>0</v>
      </c>
      <c r="O80" s="83">
        <f t="shared" si="18"/>
        <v>15</v>
      </c>
      <c r="P80" t="s">
        <v>69</v>
      </c>
    </row>
    <row r="81" spans="2:15">
      <c r="B81" s="11" t="s">
        <v>134</v>
      </c>
      <c r="C81" s="12">
        <v>10</v>
      </c>
      <c r="D81" s="12">
        <v>25</v>
      </c>
      <c r="E81" s="12">
        <v>30</v>
      </c>
      <c r="F81" s="12">
        <v>45</v>
      </c>
      <c r="J81" s="11" t="s">
        <v>134</v>
      </c>
      <c r="K81" s="12">
        <f>C$82-C81</f>
        <v>65</v>
      </c>
      <c r="L81" s="12">
        <f t="shared" si="15"/>
        <v>45</v>
      </c>
      <c r="M81" s="12">
        <f t="shared" si="16"/>
        <v>15</v>
      </c>
      <c r="N81" s="12">
        <f t="shared" si="17"/>
        <v>30</v>
      </c>
      <c r="O81">
        <f t="shared" si="18"/>
        <v>65</v>
      </c>
    </row>
    <row r="82" spans="2:15">
      <c r="B82" s="15" t="s">
        <v>70</v>
      </c>
      <c r="C82">
        <f>MAX(C78:C81)</f>
        <v>75</v>
      </c>
      <c r="D82">
        <f t="shared" ref="D82:F82" si="19">MAX(D78:D81)</f>
        <v>70</v>
      </c>
      <c r="E82">
        <f t="shared" si="19"/>
        <v>45</v>
      </c>
      <c r="F82">
        <f t="shared" si="19"/>
        <v>75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2602F-202A-461F-A912-3B076F091FE3}">
  <dimension ref="C3:BJ124"/>
  <sheetViews>
    <sheetView topLeftCell="A50" zoomScale="40" zoomScaleNormal="40" workbookViewId="0">
      <selection activeCell="AZ77" sqref="AZ77"/>
    </sheetView>
  </sheetViews>
  <sheetFormatPr baseColWidth="10" defaultColWidth="8.83203125" defaultRowHeight="15"/>
  <sheetData>
    <row r="3" spans="3:6">
      <c r="C3" t="s">
        <v>154</v>
      </c>
    </row>
    <row r="6" spans="3:6">
      <c r="C6" t="s">
        <v>115</v>
      </c>
      <c r="F6" t="s">
        <v>155</v>
      </c>
    </row>
    <row r="8" spans="3:6">
      <c r="C8" s="89" t="s">
        <v>160</v>
      </c>
      <c r="F8" t="s">
        <v>159</v>
      </c>
    </row>
    <row r="9" spans="3:6">
      <c r="F9" t="s">
        <v>156</v>
      </c>
    </row>
    <row r="10" spans="3:6">
      <c r="F10" t="s">
        <v>157</v>
      </c>
    </row>
    <row r="11" spans="3:6">
      <c r="C11" s="88" t="s">
        <v>161</v>
      </c>
      <c r="F11" t="s">
        <v>158</v>
      </c>
    </row>
    <row r="20" spans="10:39">
      <c r="P20" s="57"/>
      <c r="Q20" s="57" t="s">
        <v>167</v>
      </c>
      <c r="R20" s="57"/>
    </row>
    <row r="23" spans="10:39">
      <c r="AA23" s="93" t="s">
        <v>168</v>
      </c>
      <c r="AB23" s="93"/>
    </row>
    <row r="26" spans="10:39" ht="16" thickBot="1"/>
    <row r="27" spans="10:39">
      <c r="L27">
        <v>160</v>
      </c>
      <c r="O27">
        <v>1</v>
      </c>
      <c r="Q27" s="90">
        <f>H37+L27</f>
        <v>510</v>
      </c>
    </row>
    <row r="28" spans="10:39">
      <c r="L28" s="89" t="s">
        <v>164</v>
      </c>
      <c r="N28" s="87" t="s">
        <v>165</v>
      </c>
      <c r="Q28" s="91"/>
    </row>
    <row r="29" spans="10:39" ht="16" thickBot="1">
      <c r="N29">
        <v>100</v>
      </c>
      <c r="O29">
        <v>2</v>
      </c>
      <c r="Q29" s="92">
        <f>J31+N29</f>
        <v>320</v>
      </c>
    </row>
    <row r="30" spans="10:39" ht="16" thickBot="1">
      <c r="J30" s="87" t="s">
        <v>163</v>
      </c>
      <c r="AM30" s="90"/>
    </row>
    <row r="31" spans="10:39">
      <c r="J31">
        <v>220</v>
      </c>
      <c r="L31">
        <v>110</v>
      </c>
      <c r="Q31" s="90">
        <f>H37+L31</f>
        <v>460</v>
      </c>
      <c r="AH31" s="89"/>
      <c r="AJ31" s="87"/>
      <c r="AM31" s="91"/>
    </row>
    <row r="32" spans="10:39" ht="16" thickBot="1">
      <c r="L32" s="89" t="s">
        <v>165</v>
      </c>
      <c r="N32" s="87" t="s">
        <v>164</v>
      </c>
      <c r="Q32" s="91"/>
      <c r="AM32" s="92"/>
    </row>
    <row r="33" spans="8:39" ht="16" thickBot="1">
      <c r="N33">
        <v>90</v>
      </c>
      <c r="Q33" s="92">
        <f>J31+N33</f>
        <v>310</v>
      </c>
      <c r="AF33" s="87"/>
    </row>
    <row r="34" spans="8:39" ht="16" thickBot="1">
      <c r="AM34" s="90"/>
    </row>
    <row r="35" spans="8:39">
      <c r="L35">
        <v>150</v>
      </c>
      <c r="Q35" s="90">
        <f>H37+L35</f>
        <v>500</v>
      </c>
      <c r="AH35" s="89"/>
      <c r="AJ35" s="87"/>
      <c r="AM35" s="91"/>
    </row>
    <row r="36" spans="8:39" ht="16" thickBot="1">
      <c r="L36" s="89" t="s">
        <v>163</v>
      </c>
      <c r="N36" s="87" t="s">
        <v>165</v>
      </c>
      <c r="Q36" s="91"/>
      <c r="AM36" s="92"/>
    </row>
    <row r="37" spans="8:39" ht="16" thickBot="1">
      <c r="H37">
        <v>350</v>
      </c>
      <c r="N37">
        <v>110</v>
      </c>
      <c r="Q37" s="92">
        <f>J39+N37</f>
        <v>420</v>
      </c>
    </row>
    <row r="38" spans="8:39" ht="16" thickBot="1">
      <c r="H38" s="89" t="s">
        <v>66</v>
      </c>
      <c r="J38" s="87" t="s">
        <v>164</v>
      </c>
      <c r="AH38">
        <v>150</v>
      </c>
      <c r="AM38" s="94">
        <f>AD40+AH38</f>
        <v>500</v>
      </c>
    </row>
    <row r="39" spans="8:39">
      <c r="J39">
        <v>310</v>
      </c>
      <c r="L39">
        <v>90</v>
      </c>
      <c r="Q39" s="90">
        <f>H37+L39</f>
        <v>440</v>
      </c>
      <c r="AH39" s="89" t="s">
        <v>163</v>
      </c>
      <c r="AJ39" s="87" t="s">
        <v>165</v>
      </c>
      <c r="AM39" s="95"/>
    </row>
    <row r="40" spans="8:39" ht="16" thickBot="1">
      <c r="L40" s="89" t="s">
        <v>165</v>
      </c>
      <c r="N40" s="87" t="s">
        <v>163</v>
      </c>
      <c r="Q40" s="91"/>
      <c r="AD40">
        <v>350</v>
      </c>
      <c r="AJ40">
        <v>110</v>
      </c>
      <c r="AM40" s="96">
        <f>AF42+AJ40</f>
        <v>420</v>
      </c>
    </row>
    <row r="41" spans="8:39" ht="16" thickBot="1">
      <c r="N41">
        <v>90</v>
      </c>
      <c r="Q41" s="92">
        <f>J39+N41</f>
        <v>400</v>
      </c>
      <c r="AD41" s="89" t="s">
        <v>66</v>
      </c>
      <c r="AF41" s="87" t="s">
        <v>164</v>
      </c>
    </row>
    <row r="42" spans="8:39" ht="16" thickBot="1">
      <c r="AF42">
        <v>310</v>
      </c>
      <c r="AM42" s="90"/>
    </row>
    <row r="43" spans="8:39">
      <c r="L43">
        <v>100</v>
      </c>
      <c r="Q43" s="90">
        <f>H37+L43</f>
        <v>450</v>
      </c>
      <c r="AH43" s="89"/>
      <c r="AJ43" s="87"/>
      <c r="AM43" s="91"/>
    </row>
    <row r="44" spans="8:39" ht="16" thickBot="1">
      <c r="L44" s="89" t="s">
        <v>163</v>
      </c>
      <c r="N44" s="87" t="s">
        <v>164</v>
      </c>
      <c r="Q44" s="91"/>
      <c r="AM44" s="92"/>
    </row>
    <row r="45" spans="8:39" ht="16" thickBot="1">
      <c r="N45">
        <v>90</v>
      </c>
      <c r="Q45" s="92">
        <f>J47+N45</f>
        <v>250</v>
      </c>
    </row>
    <row r="46" spans="8:39" ht="16" thickBot="1">
      <c r="J46" s="87" t="s">
        <v>165</v>
      </c>
      <c r="AM46" s="90"/>
    </row>
    <row r="47" spans="8:39">
      <c r="J47">
        <v>160</v>
      </c>
      <c r="L47">
        <v>130</v>
      </c>
      <c r="Q47" s="90">
        <f>H37+L47</f>
        <v>480</v>
      </c>
      <c r="AH47" s="89"/>
      <c r="AJ47" s="87"/>
      <c r="AM47" s="91"/>
    </row>
    <row r="48" spans="8:39" ht="16" thickBot="1">
      <c r="L48" s="89" t="s">
        <v>164</v>
      </c>
      <c r="N48" s="87" t="s">
        <v>163</v>
      </c>
      <c r="Q48" s="91"/>
      <c r="AM48" s="92"/>
    </row>
    <row r="49" spans="8:52" ht="16" thickBot="1">
      <c r="N49">
        <v>100</v>
      </c>
      <c r="Q49" s="92">
        <f>J47+N49</f>
        <v>260</v>
      </c>
      <c r="AF49" s="87"/>
    </row>
    <row r="50" spans="8:52" ht="16" thickBot="1">
      <c r="AM50" s="90"/>
    </row>
    <row r="51" spans="8:52">
      <c r="L51">
        <v>180</v>
      </c>
      <c r="Q51" s="90">
        <f>H61+L51</f>
        <v>460</v>
      </c>
      <c r="AH51" s="89"/>
      <c r="AJ51" s="87"/>
      <c r="AM51" s="91"/>
    </row>
    <row r="52" spans="8:52" ht="16" thickBot="1">
      <c r="L52" s="89" t="s">
        <v>164</v>
      </c>
      <c r="N52" s="87" t="s">
        <v>165</v>
      </c>
      <c r="Q52" s="91"/>
      <c r="AM52" s="92"/>
    </row>
    <row r="53" spans="8:52" ht="16" thickBot="1">
      <c r="N53">
        <v>90</v>
      </c>
      <c r="Q53" s="92">
        <f>J55+N53</f>
        <v>550</v>
      </c>
    </row>
    <row r="54" spans="8:52" ht="16" thickBot="1">
      <c r="J54" s="87" t="s">
        <v>166</v>
      </c>
      <c r="W54" s="98"/>
      <c r="AM54" s="90"/>
    </row>
    <row r="55" spans="8:52">
      <c r="J55">
        <v>460</v>
      </c>
      <c r="L55">
        <v>120</v>
      </c>
      <c r="Q55" s="90">
        <f>H61+L55</f>
        <v>400</v>
      </c>
      <c r="AH55" s="89"/>
      <c r="AJ55" s="87"/>
      <c r="AM55" s="91"/>
    </row>
    <row r="56" spans="8:52" ht="16" thickBot="1">
      <c r="L56" s="89" t="s">
        <v>165</v>
      </c>
      <c r="N56" s="87" t="s">
        <v>164</v>
      </c>
      <c r="Q56" s="91"/>
      <c r="AM56" s="92"/>
    </row>
    <row r="57" spans="8:52" ht="16" thickBot="1">
      <c r="N57">
        <v>100</v>
      </c>
      <c r="Q57" s="92">
        <f>J55+N57</f>
        <v>560</v>
      </c>
      <c r="AF57" s="87"/>
    </row>
    <row r="58" spans="8:52" ht="16" thickBot="1">
      <c r="AM58" s="90"/>
    </row>
    <row r="59" spans="8:52">
      <c r="L59">
        <v>190</v>
      </c>
      <c r="Q59" s="90">
        <f>H61+L59</f>
        <v>470</v>
      </c>
      <c r="AH59" s="89"/>
      <c r="AJ59" s="87"/>
      <c r="AM59" s="91"/>
    </row>
    <row r="60" spans="8:52" ht="16" thickBot="1">
      <c r="L60" s="89" t="s">
        <v>166</v>
      </c>
      <c r="N60" s="87" t="s">
        <v>165</v>
      </c>
      <c r="Q60" s="91"/>
      <c r="AM60" s="92"/>
    </row>
    <row r="61" spans="8:52" ht="16" thickBot="1">
      <c r="H61">
        <v>280</v>
      </c>
      <c r="N61">
        <v>80</v>
      </c>
      <c r="Q61" s="92">
        <f>J63+N61</f>
        <v>440</v>
      </c>
    </row>
    <row r="62" spans="8:52" ht="16" thickBot="1">
      <c r="H62" s="89" t="s">
        <v>163</v>
      </c>
      <c r="J62" s="87" t="s">
        <v>164</v>
      </c>
      <c r="AM62" s="90"/>
    </row>
    <row r="63" spans="8:52">
      <c r="J63">
        <v>360</v>
      </c>
      <c r="L63">
        <v>120</v>
      </c>
      <c r="Q63" s="90">
        <f>H61+L63</f>
        <v>400</v>
      </c>
      <c r="AH63" s="89"/>
      <c r="AJ63" s="87"/>
      <c r="AM63" s="91"/>
    </row>
    <row r="64" spans="8:52" ht="16" thickBot="1">
      <c r="L64" s="89" t="s">
        <v>165</v>
      </c>
      <c r="N64" s="87" t="s">
        <v>166</v>
      </c>
      <c r="Q64" s="91"/>
      <c r="AM64" s="92"/>
      <c r="AX64" s="57" t="s">
        <v>181</v>
      </c>
      <c r="AY64" s="57"/>
      <c r="AZ64" s="57"/>
    </row>
    <row r="65" spans="6:62" ht="16" thickBot="1">
      <c r="N65">
        <v>90</v>
      </c>
      <c r="Q65" s="92">
        <f>J63+N65</f>
        <v>450</v>
      </c>
      <c r="AD65" s="89"/>
      <c r="AF65" s="87"/>
    </row>
    <row r="66" spans="6:62" ht="16" thickBot="1">
      <c r="AM66" s="90"/>
      <c r="AX66" s="61">
        <v>1</v>
      </c>
      <c r="AY66" t="s">
        <v>169</v>
      </c>
      <c r="AZ66" t="s">
        <v>170</v>
      </c>
      <c r="BA66" t="s">
        <v>171</v>
      </c>
      <c r="BB66" t="s">
        <v>172</v>
      </c>
      <c r="BC66" t="s">
        <v>173</v>
      </c>
      <c r="BD66" t="s">
        <v>174</v>
      </c>
      <c r="BE66" t="s">
        <v>175</v>
      </c>
      <c r="BF66" t="s">
        <v>176</v>
      </c>
      <c r="BG66" t="s">
        <v>177</v>
      </c>
      <c r="BH66" t="s">
        <v>178</v>
      </c>
      <c r="BI66" t="s">
        <v>179</v>
      </c>
      <c r="BJ66" t="s">
        <v>180</v>
      </c>
    </row>
    <row r="67" spans="6:62">
      <c r="L67">
        <v>130</v>
      </c>
      <c r="Q67" s="90">
        <f>H61+L67</f>
        <v>410</v>
      </c>
      <c r="AH67" s="89"/>
      <c r="AJ67" s="87"/>
      <c r="AM67" s="91"/>
      <c r="AX67" t="s">
        <v>169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02">
        <v>500</v>
      </c>
      <c r="BH67" s="1">
        <v>0</v>
      </c>
      <c r="BI67" s="1">
        <v>0</v>
      </c>
      <c r="BJ67" s="100">
        <v>450</v>
      </c>
    </row>
    <row r="68" spans="6:62" ht="16" thickBot="1">
      <c r="L68" s="89" t="s">
        <v>166</v>
      </c>
      <c r="N68" s="87" t="s">
        <v>164</v>
      </c>
      <c r="Q68" s="91"/>
      <c r="AM68" s="92"/>
      <c r="AX68" t="s">
        <v>170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01">
        <v>510</v>
      </c>
      <c r="BE68" s="1">
        <v>0</v>
      </c>
      <c r="BF68" s="1">
        <v>0</v>
      </c>
      <c r="BG68" s="1">
        <v>0</v>
      </c>
      <c r="BH68" s="1">
        <v>0</v>
      </c>
      <c r="BI68" s="100">
        <v>480</v>
      </c>
      <c r="BJ68" s="1">
        <v>0</v>
      </c>
    </row>
    <row r="69" spans="6:62" ht="16" thickBot="1">
      <c r="N69">
        <v>100</v>
      </c>
      <c r="Q69" s="92">
        <f>J71+N69</f>
        <v>260</v>
      </c>
      <c r="AX69" t="s">
        <v>171</v>
      </c>
      <c r="AY69" s="1">
        <v>0</v>
      </c>
      <c r="AZ69" s="1">
        <v>0</v>
      </c>
      <c r="BA69" s="1">
        <v>0</v>
      </c>
      <c r="BB69" s="1">
        <v>0</v>
      </c>
      <c r="BC69" s="100">
        <v>460</v>
      </c>
      <c r="BD69" s="1">
        <v>0</v>
      </c>
      <c r="BE69" s="1">
        <v>0</v>
      </c>
      <c r="BF69" s="1">
        <v>440</v>
      </c>
      <c r="BG69" s="1">
        <v>0</v>
      </c>
      <c r="BH69" s="1">
        <v>0</v>
      </c>
      <c r="BI69" s="1">
        <v>0</v>
      </c>
      <c r="BJ69" s="1">
        <v>0</v>
      </c>
    </row>
    <row r="70" spans="6:62" ht="16" thickBot="1">
      <c r="J70" s="87" t="s">
        <v>165</v>
      </c>
      <c r="AM70" s="90"/>
      <c r="AX70" t="s">
        <v>172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470</v>
      </c>
      <c r="BH70" s="1">
        <v>0</v>
      </c>
      <c r="BI70" s="1">
        <v>0</v>
      </c>
      <c r="BJ70" s="1">
        <v>410</v>
      </c>
    </row>
    <row r="71" spans="6:62">
      <c r="J71">
        <v>160</v>
      </c>
      <c r="L71">
        <v>80</v>
      </c>
      <c r="Q71" s="90">
        <f>H61+L71</f>
        <v>360</v>
      </c>
      <c r="AH71" s="89"/>
      <c r="AJ71" s="87"/>
      <c r="AM71" s="91"/>
      <c r="AX71" t="s">
        <v>173</v>
      </c>
      <c r="AY71" s="1">
        <v>0</v>
      </c>
      <c r="AZ71" s="1">
        <v>0</v>
      </c>
      <c r="BA71" s="102">
        <v>460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360</v>
      </c>
      <c r="BI71" s="1">
        <v>0</v>
      </c>
      <c r="BJ71" s="1">
        <v>0</v>
      </c>
    </row>
    <row r="72" spans="6:62" ht="16" thickBot="1">
      <c r="L72" s="89" t="s">
        <v>164</v>
      </c>
      <c r="N72" s="87" t="s">
        <v>166</v>
      </c>
      <c r="Q72" s="91"/>
      <c r="AM72" s="92"/>
      <c r="AX72" t="s">
        <v>174</v>
      </c>
      <c r="AY72" s="1">
        <v>0</v>
      </c>
      <c r="AZ72" s="1">
        <v>400</v>
      </c>
      <c r="BA72" s="1">
        <v>0</v>
      </c>
      <c r="BB72" s="1">
        <v>0</v>
      </c>
      <c r="BC72" s="1">
        <v>0</v>
      </c>
      <c r="BD72" s="1">
        <v>0</v>
      </c>
      <c r="BE72" s="100">
        <v>400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</row>
    <row r="73" spans="6:62" ht="16" thickBot="1">
      <c r="N73">
        <v>80</v>
      </c>
      <c r="Q73" s="92">
        <f>J71+N73</f>
        <v>240</v>
      </c>
      <c r="AF73" s="87"/>
      <c r="AX73" t="s">
        <v>175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460</v>
      </c>
      <c r="BE73" s="1">
        <v>0</v>
      </c>
      <c r="BF73" s="1">
        <v>0</v>
      </c>
      <c r="BG73" s="1">
        <v>0</v>
      </c>
      <c r="BH73" s="1">
        <v>0</v>
      </c>
      <c r="BI73" s="1">
        <v>470</v>
      </c>
      <c r="BJ73" s="1">
        <v>0</v>
      </c>
    </row>
    <row r="74" spans="6:62" ht="16" thickBot="1">
      <c r="F74" s="82" t="s">
        <v>162</v>
      </c>
      <c r="AM74" s="90"/>
      <c r="AX74" t="s">
        <v>176</v>
      </c>
      <c r="AY74" s="1">
        <v>0</v>
      </c>
      <c r="AZ74" s="1">
        <v>0</v>
      </c>
      <c r="BA74" s="1">
        <v>450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00">
        <v>420</v>
      </c>
      <c r="BI74" s="1">
        <v>0</v>
      </c>
      <c r="BJ74" s="1">
        <v>0</v>
      </c>
    </row>
    <row r="75" spans="6:62">
      <c r="L75">
        <v>100</v>
      </c>
      <c r="Q75" s="90">
        <f>H85+L75</f>
        <v>450</v>
      </c>
      <c r="AH75" s="89"/>
      <c r="AJ75" s="87"/>
      <c r="AM75" s="91"/>
      <c r="AX75" t="s">
        <v>177</v>
      </c>
      <c r="AY75" s="101">
        <v>410</v>
      </c>
      <c r="AZ75" s="1">
        <v>0</v>
      </c>
      <c r="BA75" s="1">
        <v>0</v>
      </c>
      <c r="BB75" s="100">
        <v>500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</row>
    <row r="76" spans="6:62" ht="16" thickBot="1">
      <c r="L76" s="89" t="s">
        <v>163</v>
      </c>
      <c r="N76" s="87" t="s">
        <v>165</v>
      </c>
      <c r="Q76" s="91"/>
      <c r="AM76" s="92"/>
      <c r="AX76" t="s">
        <v>178</v>
      </c>
      <c r="AY76" s="1">
        <v>0</v>
      </c>
      <c r="AZ76" s="1">
        <v>0</v>
      </c>
      <c r="BA76" s="1">
        <v>0</v>
      </c>
      <c r="BB76" s="1">
        <v>0</v>
      </c>
      <c r="BC76" s="1">
        <v>420</v>
      </c>
      <c r="BD76" s="1">
        <v>0</v>
      </c>
      <c r="BE76" s="1">
        <v>0</v>
      </c>
      <c r="BF76" s="100">
        <v>450</v>
      </c>
      <c r="BG76" s="1">
        <v>0</v>
      </c>
      <c r="BH76" s="1">
        <v>0</v>
      </c>
      <c r="BI76" s="1">
        <v>0</v>
      </c>
      <c r="BJ76" s="1">
        <v>0</v>
      </c>
    </row>
    <row r="77" spans="6:62" ht="16" thickBot="1">
      <c r="N77">
        <v>110</v>
      </c>
      <c r="Q77" s="92">
        <f>J79+N77</f>
        <v>470</v>
      </c>
      <c r="AB77" s="82" t="s">
        <v>162</v>
      </c>
      <c r="AX77" t="s">
        <v>179</v>
      </c>
      <c r="AY77" s="1">
        <v>0</v>
      </c>
      <c r="AZ77" s="102">
        <v>450</v>
      </c>
      <c r="BA77" s="1">
        <v>0</v>
      </c>
      <c r="BB77" s="1">
        <v>0</v>
      </c>
      <c r="BC77" s="1">
        <v>0</v>
      </c>
      <c r="BD77" s="1">
        <v>0</v>
      </c>
      <c r="BE77" s="1">
        <v>380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</row>
    <row r="78" spans="6:62" ht="16" thickBot="1">
      <c r="J78" s="87" t="s">
        <v>166</v>
      </c>
      <c r="AM78" s="90"/>
      <c r="AX78" t="s">
        <v>180</v>
      </c>
      <c r="AY78" s="1">
        <v>410</v>
      </c>
      <c r="AZ78" s="1">
        <v>0</v>
      </c>
      <c r="BA78" s="1">
        <v>0</v>
      </c>
      <c r="BB78" s="1">
        <v>440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</row>
    <row r="79" spans="6:62">
      <c r="J79">
        <v>360</v>
      </c>
      <c r="L79">
        <v>60</v>
      </c>
      <c r="Q79" s="90">
        <f>H85+L79</f>
        <v>410</v>
      </c>
      <c r="AH79" s="89"/>
      <c r="AJ79" s="87"/>
      <c r="AM79" s="91"/>
    </row>
    <row r="80" spans="6:62" ht="16" thickBot="1">
      <c r="L80" s="89" t="s">
        <v>165</v>
      </c>
      <c r="N80" s="87" t="s">
        <v>163</v>
      </c>
      <c r="Q80" s="91"/>
      <c r="AM80" s="92"/>
    </row>
    <row r="81" spans="8:62" ht="16" thickBot="1">
      <c r="N81">
        <v>100</v>
      </c>
      <c r="Q81" s="92">
        <f>J79+N81</f>
        <v>460</v>
      </c>
      <c r="AF81" s="87"/>
    </row>
    <row r="82" spans="8:62" ht="16" thickBot="1">
      <c r="AM82" s="90"/>
    </row>
    <row r="83" spans="8:62">
      <c r="L83">
        <v>110</v>
      </c>
      <c r="Q83" s="90">
        <f>H85+L83</f>
        <v>460</v>
      </c>
      <c r="AH83" s="89"/>
      <c r="AJ83" s="87"/>
      <c r="AM83" s="91"/>
    </row>
    <row r="84" spans="8:62" ht="16" thickBot="1">
      <c r="L84" s="89" t="s">
        <v>166</v>
      </c>
      <c r="N84" s="87" t="s">
        <v>165</v>
      </c>
      <c r="Q84" s="91"/>
      <c r="AM84" s="92"/>
      <c r="AX84" s="97">
        <v>2</v>
      </c>
      <c r="AY84" t="s">
        <v>169</v>
      </c>
      <c r="AZ84" t="s">
        <v>170</v>
      </c>
      <c r="BA84" t="s">
        <v>171</v>
      </c>
      <c r="BB84" t="s">
        <v>172</v>
      </c>
      <c r="BC84" t="s">
        <v>173</v>
      </c>
      <c r="BD84" t="s">
        <v>174</v>
      </c>
      <c r="BE84" t="s">
        <v>175</v>
      </c>
      <c r="BF84" t="s">
        <v>176</v>
      </c>
      <c r="BG84" t="s">
        <v>177</v>
      </c>
      <c r="BH84" t="s">
        <v>178</v>
      </c>
      <c r="BI84" t="s">
        <v>179</v>
      </c>
      <c r="BJ84" t="s">
        <v>180</v>
      </c>
    </row>
    <row r="85" spans="8:62" ht="16" thickBot="1">
      <c r="H85">
        <v>350</v>
      </c>
      <c r="N85">
        <v>80</v>
      </c>
      <c r="Q85" s="92">
        <f>J87+N85</f>
        <v>340</v>
      </c>
      <c r="AX85" t="s">
        <v>169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02">
        <v>420</v>
      </c>
      <c r="BH85" s="1">
        <v>0</v>
      </c>
      <c r="BI85" s="1">
        <v>0</v>
      </c>
      <c r="BJ85" s="1">
        <v>250</v>
      </c>
    </row>
    <row r="86" spans="8:62" ht="16" thickBot="1">
      <c r="H86" s="89" t="s">
        <v>164</v>
      </c>
      <c r="J86" s="87" t="s">
        <v>163</v>
      </c>
      <c r="AM86" s="90"/>
      <c r="AX86" t="s">
        <v>170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01">
        <v>320</v>
      </c>
      <c r="BE86" s="1">
        <v>0</v>
      </c>
      <c r="BF86" s="1">
        <v>0</v>
      </c>
      <c r="BG86" s="1">
        <v>0</v>
      </c>
      <c r="BH86" s="1">
        <v>0</v>
      </c>
      <c r="BI86" s="1">
        <v>260</v>
      </c>
      <c r="BJ86" s="1">
        <v>0</v>
      </c>
    </row>
    <row r="87" spans="8:62">
      <c r="J87">
        <v>260</v>
      </c>
      <c r="L87">
        <v>150</v>
      </c>
      <c r="Q87" s="90">
        <f>H85+L87</f>
        <v>500</v>
      </c>
      <c r="AH87" s="89"/>
      <c r="AJ87" s="87"/>
      <c r="AM87" s="91"/>
      <c r="AX87" t="s">
        <v>171</v>
      </c>
      <c r="AY87" s="1">
        <v>0</v>
      </c>
      <c r="AZ87" s="1">
        <v>0</v>
      </c>
      <c r="BA87" s="1">
        <v>0</v>
      </c>
      <c r="BB87" s="1">
        <v>0</v>
      </c>
      <c r="BC87" s="1">
        <v>310</v>
      </c>
      <c r="BD87" s="1">
        <v>0</v>
      </c>
      <c r="BE87" s="1">
        <v>0</v>
      </c>
      <c r="BF87" s="99">
        <v>400</v>
      </c>
      <c r="BG87" s="1">
        <v>0</v>
      </c>
      <c r="BH87" s="1">
        <v>0</v>
      </c>
      <c r="BI87" s="1">
        <v>0</v>
      </c>
      <c r="BJ87" s="1">
        <v>0</v>
      </c>
    </row>
    <row r="88" spans="8:62" ht="16" thickBot="1">
      <c r="L88" s="89" t="s">
        <v>165</v>
      </c>
      <c r="N88" s="87" t="s">
        <v>166</v>
      </c>
      <c r="Q88" s="91"/>
      <c r="AM88" s="92"/>
      <c r="AX88" t="s">
        <v>172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99">
        <v>440</v>
      </c>
      <c r="BH88" s="1">
        <v>0</v>
      </c>
      <c r="BI88" s="1">
        <v>0</v>
      </c>
      <c r="BJ88" s="1">
        <v>260</v>
      </c>
    </row>
    <row r="89" spans="8:62" ht="16" thickBot="1">
      <c r="N89">
        <v>90</v>
      </c>
      <c r="Q89" s="92">
        <f>J87+N89</f>
        <v>350</v>
      </c>
      <c r="AD89" s="89"/>
      <c r="AF89" s="87"/>
      <c r="AX89" t="s">
        <v>173</v>
      </c>
      <c r="AY89" s="1">
        <v>0</v>
      </c>
      <c r="AZ89" s="1">
        <v>0</v>
      </c>
      <c r="BA89" s="102">
        <v>550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240</v>
      </c>
      <c r="BI89" s="1">
        <v>0</v>
      </c>
      <c r="BJ89" s="1">
        <v>0</v>
      </c>
    </row>
    <row r="90" spans="8:62" ht="16" thickBot="1">
      <c r="AM90" s="90"/>
      <c r="AX90" t="s">
        <v>174</v>
      </c>
      <c r="AY90" s="1">
        <v>0</v>
      </c>
      <c r="AZ90" s="99">
        <v>560</v>
      </c>
      <c r="BA90" s="1">
        <v>0</v>
      </c>
      <c r="BB90" s="1">
        <v>0</v>
      </c>
      <c r="BC90" s="1">
        <v>0</v>
      </c>
      <c r="BD90" s="1">
        <v>0</v>
      </c>
      <c r="BE90" s="1">
        <v>450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</row>
    <row r="91" spans="8:62">
      <c r="L91">
        <v>120</v>
      </c>
      <c r="Q91" s="90">
        <f>H85+L91</f>
        <v>470</v>
      </c>
      <c r="AH91" s="89"/>
      <c r="AJ91" s="87"/>
      <c r="AM91" s="91"/>
      <c r="AX91" t="s">
        <v>175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99">
        <v>340</v>
      </c>
      <c r="BE91" s="1">
        <v>0</v>
      </c>
      <c r="BF91" s="1">
        <v>0</v>
      </c>
      <c r="BG91" s="1">
        <v>0</v>
      </c>
      <c r="BH91" s="1">
        <v>0</v>
      </c>
      <c r="BI91" s="1">
        <v>210</v>
      </c>
      <c r="BJ91" s="1">
        <v>0</v>
      </c>
    </row>
    <row r="92" spans="8:62" ht="16" thickBot="1">
      <c r="L92" s="89" t="s">
        <v>166</v>
      </c>
      <c r="N92" s="87" t="s">
        <v>163</v>
      </c>
      <c r="Q92" s="91"/>
      <c r="AM92" s="92"/>
      <c r="AX92" t="s">
        <v>176</v>
      </c>
      <c r="AY92" s="1">
        <v>0</v>
      </c>
      <c r="AZ92" s="1">
        <v>0</v>
      </c>
      <c r="BA92" s="99">
        <v>470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180</v>
      </c>
      <c r="BI92" s="1">
        <v>0</v>
      </c>
      <c r="BJ92" s="1">
        <v>0</v>
      </c>
    </row>
    <row r="93" spans="8:62" ht="16" thickBot="1">
      <c r="N93">
        <v>100</v>
      </c>
      <c r="Q93" s="92">
        <f>J95+N93</f>
        <v>210</v>
      </c>
      <c r="AX93" t="s">
        <v>177</v>
      </c>
      <c r="AY93" s="101">
        <v>460</v>
      </c>
      <c r="AZ93" s="1">
        <v>0</v>
      </c>
      <c r="BA93" s="1">
        <v>0</v>
      </c>
      <c r="BB93" s="1">
        <v>350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</row>
    <row r="94" spans="8:62" ht="16" thickBot="1">
      <c r="J94" s="87" t="s">
        <v>165</v>
      </c>
      <c r="AM94" s="90"/>
      <c r="AX94" t="s">
        <v>178</v>
      </c>
      <c r="AY94" s="1">
        <v>0</v>
      </c>
      <c r="AZ94" s="1">
        <v>0</v>
      </c>
      <c r="BA94" s="1">
        <v>0</v>
      </c>
      <c r="BB94" s="1">
        <v>0</v>
      </c>
      <c r="BC94" s="99">
        <v>390</v>
      </c>
      <c r="BD94" s="1">
        <v>0</v>
      </c>
      <c r="BE94" s="1">
        <v>0</v>
      </c>
      <c r="BF94" s="1">
        <v>340</v>
      </c>
      <c r="BG94" s="1">
        <v>0</v>
      </c>
      <c r="BH94" s="1">
        <v>0</v>
      </c>
      <c r="BI94" s="1">
        <v>0</v>
      </c>
      <c r="BJ94" s="1">
        <v>0</v>
      </c>
    </row>
    <row r="95" spans="8:62">
      <c r="J95">
        <v>110</v>
      </c>
      <c r="L95">
        <v>70</v>
      </c>
      <c r="Q95" s="90">
        <f>H85+L95</f>
        <v>420</v>
      </c>
      <c r="AH95" s="89"/>
      <c r="AJ95" s="87"/>
      <c r="AM95" s="91"/>
      <c r="AX95" t="s">
        <v>179</v>
      </c>
      <c r="AY95" s="1">
        <v>0</v>
      </c>
      <c r="AZ95" s="102">
        <v>520</v>
      </c>
      <c r="BA95" s="1">
        <v>0</v>
      </c>
      <c r="BB95" s="1">
        <v>0</v>
      </c>
      <c r="BC95" s="1">
        <v>0</v>
      </c>
      <c r="BD95" s="1">
        <v>0</v>
      </c>
      <c r="BE95" s="1">
        <v>370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</row>
    <row r="96" spans="8:62" ht="16" thickBot="1">
      <c r="L96" s="89" t="s">
        <v>163</v>
      </c>
      <c r="N96" s="87" t="s">
        <v>166</v>
      </c>
      <c r="Q96" s="91"/>
      <c r="AM96" s="92"/>
      <c r="AX96" t="s">
        <v>180</v>
      </c>
      <c r="AY96" s="99">
        <v>510</v>
      </c>
      <c r="AZ96" s="1">
        <v>0</v>
      </c>
      <c r="BA96" s="1">
        <v>0</v>
      </c>
      <c r="BB96" s="1">
        <v>410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</row>
    <row r="97" spans="8:39" ht="16" thickBot="1">
      <c r="N97">
        <v>70</v>
      </c>
      <c r="Q97" s="92">
        <f>J95+N97</f>
        <v>180</v>
      </c>
      <c r="AF97" s="87"/>
    </row>
    <row r="98" spans="8:39" ht="16" thickBot="1">
      <c r="AM98" s="90"/>
    </row>
    <row r="99" spans="8:39">
      <c r="L99">
        <v>150</v>
      </c>
      <c r="Q99" s="90">
        <f>H109+L99</f>
        <v>450</v>
      </c>
      <c r="AH99" s="89"/>
      <c r="AJ99" s="87"/>
      <c r="AM99" s="91"/>
    </row>
    <row r="100" spans="8:39" ht="16" thickBot="1">
      <c r="L100" s="89" t="s">
        <v>163</v>
      </c>
      <c r="N100" s="87" t="s">
        <v>164</v>
      </c>
      <c r="Q100" s="91"/>
      <c r="AM100" s="92"/>
    </row>
    <row r="101" spans="8:39" ht="16" thickBot="1">
      <c r="N101">
        <v>110</v>
      </c>
      <c r="Q101" s="92">
        <f>J103+N101</f>
        <v>520</v>
      </c>
    </row>
    <row r="102" spans="8:39" ht="16" thickBot="1">
      <c r="J102" s="87" t="s">
        <v>166</v>
      </c>
      <c r="AM102" s="90"/>
    </row>
    <row r="103" spans="8:39">
      <c r="J103">
        <v>410</v>
      </c>
      <c r="L103">
        <v>110</v>
      </c>
      <c r="Q103" s="90">
        <f>H109+L103</f>
        <v>410</v>
      </c>
      <c r="AH103" s="89"/>
      <c r="AJ103" s="87"/>
      <c r="AM103" s="91"/>
    </row>
    <row r="104" spans="8:39" ht="16" thickBot="1">
      <c r="L104" s="89" t="s">
        <v>164</v>
      </c>
      <c r="N104" s="87" t="s">
        <v>163</v>
      </c>
      <c r="Q104" s="91"/>
      <c r="AM104" s="92"/>
    </row>
    <row r="105" spans="8:39" ht="16" thickBot="1">
      <c r="N105">
        <v>100</v>
      </c>
      <c r="Q105" s="92">
        <f>J103+N105</f>
        <v>510</v>
      </c>
      <c r="AF105" s="87"/>
    </row>
    <row r="106" spans="8:39" ht="16" thickBot="1">
      <c r="AM106" s="90"/>
    </row>
    <row r="107" spans="8:39">
      <c r="L107">
        <v>120</v>
      </c>
      <c r="Q107" s="90">
        <f>H109+L107</f>
        <v>420</v>
      </c>
      <c r="AH107" s="89"/>
      <c r="AJ107" s="87"/>
      <c r="AM107" s="91"/>
    </row>
    <row r="108" spans="8:39" ht="16" thickBot="1">
      <c r="L108" s="89" t="s">
        <v>166</v>
      </c>
      <c r="N108" s="87" t="s">
        <v>164</v>
      </c>
      <c r="Q108" s="91"/>
      <c r="AM108" s="92"/>
    </row>
    <row r="109" spans="8:39" ht="16" thickBot="1">
      <c r="H109">
        <v>300</v>
      </c>
      <c r="N109">
        <v>70</v>
      </c>
      <c r="Q109" s="92">
        <f>J111+N109</f>
        <v>390</v>
      </c>
    </row>
    <row r="110" spans="8:39" ht="16" thickBot="1">
      <c r="H110" s="89" t="s">
        <v>165</v>
      </c>
      <c r="J110" s="87" t="s">
        <v>163</v>
      </c>
      <c r="AM110" s="90"/>
    </row>
    <row r="111" spans="8:39">
      <c r="J111">
        <v>320</v>
      </c>
      <c r="L111">
        <v>140</v>
      </c>
      <c r="Q111" s="90">
        <f>H109+L111</f>
        <v>440</v>
      </c>
      <c r="AH111" s="89"/>
      <c r="AJ111" s="87"/>
      <c r="AM111" s="91"/>
    </row>
    <row r="112" spans="8:39" ht="16" thickBot="1">
      <c r="L112" s="89" t="s">
        <v>164</v>
      </c>
      <c r="N112" s="87" t="s">
        <v>166</v>
      </c>
      <c r="Q112" s="91"/>
      <c r="AM112" s="92"/>
    </row>
    <row r="113" spans="10:39" ht="16" thickBot="1">
      <c r="N113">
        <v>90</v>
      </c>
      <c r="Q113" s="92">
        <f>J111+N113</f>
        <v>410</v>
      </c>
      <c r="AD113" s="89"/>
      <c r="AF113" s="87"/>
    </row>
    <row r="114" spans="10:39" ht="16" thickBot="1">
      <c r="AM114" s="90"/>
    </row>
    <row r="115" spans="10:39">
      <c r="L115">
        <v>150</v>
      </c>
      <c r="Q115" s="90">
        <f>H109+L115</f>
        <v>450</v>
      </c>
      <c r="AH115" s="89"/>
      <c r="AJ115" s="87"/>
      <c r="AM115" s="91"/>
    </row>
    <row r="116" spans="10:39" ht="16" thickBot="1">
      <c r="L116" s="89" t="s">
        <v>166</v>
      </c>
      <c r="N116" s="87" t="s">
        <v>163</v>
      </c>
      <c r="Q116" s="91"/>
      <c r="AM116" s="92"/>
    </row>
    <row r="117" spans="10:39" ht="16" thickBot="1">
      <c r="N117">
        <v>80</v>
      </c>
      <c r="Q117" s="92">
        <f>J119+N117</f>
        <v>340</v>
      </c>
    </row>
    <row r="118" spans="10:39" ht="16" thickBot="1">
      <c r="J118" s="87" t="s">
        <v>164</v>
      </c>
      <c r="AM118" s="90"/>
    </row>
    <row r="119" spans="10:39">
      <c r="J119">
        <v>260</v>
      </c>
      <c r="L119">
        <v>80</v>
      </c>
      <c r="Q119" s="90">
        <f>H109+L119</f>
        <v>380</v>
      </c>
      <c r="AH119" s="89"/>
      <c r="AJ119" s="87"/>
      <c r="AM119" s="91"/>
    </row>
    <row r="120" spans="10:39" ht="16" thickBot="1">
      <c r="L120" s="89" t="s">
        <v>163</v>
      </c>
      <c r="N120" s="87" t="s">
        <v>166</v>
      </c>
      <c r="Q120" s="91"/>
      <c r="AM120" s="92"/>
    </row>
    <row r="121" spans="10:39" ht="16" thickBot="1">
      <c r="N121">
        <v>110</v>
      </c>
      <c r="Q121" s="92">
        <f>J119+N121</f>
        <v>370</v>
      </c>
      <c r="AF121" s="87"/>
    </row>
    <row r="122" spans="10:39">
      <c r="AM122" s="90"/>
    </row>
    <row r="123" spans="10:39">
      <c r="AH123" s="89"/>
      <c r="AJ123" s="87"/>
      <c r="AM123" s="91"/>
    </row>
    <row r="124" spans="10:39" ht="16" thickBot="1">
      <c r="AM124" s="9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CC055-37E4-41DD-8827-21D879D31065}">
  <dimension ref="A2:Z226"/>
  <sheetViews>
    <sheetView zoomScale="40" zoomScaleNormal="40" workbookViewId="0">
      <selection activeCell="R78" sqref="R78"/>
    </sheetView>
  </sheetViews>
  <sheetFormatPr baseColWidth="10" defaultColWidth="8.83203125" defaultRowHeight="15"/>
  <sheetData>
    <row r="2" spans="2:26">
      <c r="B2" s="103" t="s">
        <v>182</v>
      </c>
      <c r="C2" s="103"/>
      <c r="D2" s="103"/>
      <c r="E2" s="103"/>
      <c r="F2" s="103" t="s">
        <v>183</v>
      </c>
      <c r="G2" s="103"/>
    </row>
    <row r="5" spans="2:26">
      <c r="B5" s="57" t="s">
        <v>184</v>
      </c>
      <c r="C5" s="57"/>
      <c r="D5" s="57"/>
      <c r="E5" s="57"/>
      <c r="F5" s="57" t="s">
        <v>187</v>
      </c>
      <c r="G5" s="57"/>
      <c r="H5" s="57"/>
      <c r="I5" s="57" t="s">
        <v>190</v>
      </c>
      <c r="J5" s="57"/>
      <c r="K5" s="57"/>
      <c r="L5" s="57"/>
      <c r="M5" s="57"/>
      <c r="N5" s="57" t="s">
        <v>194</v>
      </c>
      <c r="O5" s="57"/>
      <c r="P5" s="57"/>
      <c r="Q5" s="57"/>
    </row>
    <row r="6" spans="2:26">
      <c r="F6" t="s">
        <v>188</v>
      </c>
      <c r="I6" t="s">
        <v>191</v>
      </c>
      <c r="N6" s="11" t="s">
        <v>195</v>
      </c>
      <c r="P6" s="11" t="s">
        <v>196</v>
      </c>
      <c r="S6" s="11" t="s">
        <v>195</v>
      </c>
      <c r="U6" s="11" t="s">
        <v>196</v>
      </c>
      <c r="X6" s="11" t="s">
        <v>195</v>
      </c>
      <c r="Z6" s="11" t="s">
        <v>196</v>
      </c>
    </row>
    <row r="7" spans="2:26">
      <c r="B7" s="93" t="s">
        <v>185</v>
      </c>
      <c r="C7" s="93"/>
      <c r="F7" t="s">
        <v>189</v>
      </c>
      <c r="I7" t="s">
        <v>192</v>
      </c>
      <c r="N7" s="11"/>
      <c r="O7" s="1">
        <v>1</v>
      </c>
      <c r="P7" s="104">
        <v>0.65</v>
      </c>
      <c r="S7" s="11"/>
      <c r="T7" s="1">
        <v>1</v>
      </c>
      <c r="U7" s="104">
        <v>0.6</v>
      </c>
      <c r="X7" s="11"/>
      <c r="Y7" s="1">
        <v>1</v>
      </c>
      <c r="Z7" s="104">
        <v>0.15</v>
      </c>
    </row>
    <row r="8" spans="2:26">
      <c r="F8" t="s">
        <v>197</v>
      </c>
      <c r="I8" t="s">
        <v>193</v>
      </c>
      <c r="M8" s="1">
        <v>1</v>
      </c>
      <c r="N8" s="105">
        <v>0.2</v>
      </c>
      <c r="O8" s="1">
        <v>2</v>
      </c>
      <c r="P8" s="104">
        <v>0.3</v>
      </c>
      <c r="R8" s="1">
        <v>2</v>
      </c>
      <c r="S8" s="105">
        <v>0.45</v>
      </c>
      <c r="T8" s="1">
        <v>2</v>
      </c>
      <c r="U8" s="104">
        <v>0.3</v>
      </c>
      <c r="W8" s="1">
        <v>3</v>
      </c>
      <c r="X8" s="105">
        <v>0.5</v>
      </c>
      <c r="Y8" s="1">
        <v>2</v>
      </c>
      <c r="Z8" s="104">
        <v>0.5</v>
      </c>
    </row>
    <row r="9" spans="2:26">
      <c r="B9" s="106" t="s">
        <v>186</v>
      </c>
      <c r="C9" s="106"/>
      <c r="D9" s="106"/>
      <c r="N9" s="11"/>
      <c r="O9" s="1">
        <v>3</v>
      </c>
      <c r="P9" s="104">
        <v>0.05</v>
      </c>
      <c r="S9" s="11"/>
      <c r="T9" s="1">
        <v>3</v>
      </c>
      <c r="U9" s="104">
        <v>0.1</v>
      </c>
      <c r="X9" s="11"/>
      <c r="Y9" s="1">
        <v>3</v>
      </c>
      <c r="Z9" s="104">
        <v>0.35</v>
      </c>
    </row>
    <row r="10" spans="2:26">
      <c r="N10" s="11"/>
      <c r="P10" s="11"/>
    </row>
    <row r="14" spans="2:26">
      <c r="K14" s="106" t="s">
        <v>135</v>
      </c>
      <c r="N14" s="11"/>
      <c r="P14" s="11"/>
    </row>
    <row r="18" spans="7:11">
      <c r="I18" s="93" t="s">
        <v>131</v>
      </c>
      <c r="K18" s="106" t="s">
        <v>136</v>
      </c>
    </row>
    <row r="22" spans="7:11">
      <c r="K22" s="106" t="s">
        <v>137</v>
      </c>
    </row>
    <row r="26" spans="7:11">
      <c r="K26" s="106" t="s">
        <v>135</v>
      </c>
    </row>
    <row r="30" spans="7:11">
      <c r="G30" s="106" t="s">
        <v>135</v>
      </c>
      <c r="I30" s="93" t="s">
        <v>132</v>
      </c>
      <c r="K30" s="106" t="s">
        <v>136</v>
      </c>
    </row>
    <row r="34" spans="9:11">
      <c r="K34" s="106" t="s">
        <v>137</v>
      </c>
    </row>
    <row r="38" spans="9:11">
      <c r="K38" s="106" t="s">
        <v>135</v>
      </c>
    </row>
    <row r="42" spans="9:11">
      <c r="I42" s="93" t="s">
        <v>133</v>
      </c>
      <c r="K42" s="106" t="s">
        <v>136</v>
      </c>
    </row>
    <row r="46" spans="9:11">
      <c r="K46" s="106" t="s">
        <v>137</v>
      </c>
    </row>
    <row r="50" spans="9:11">
      <c r="K50" s="106" t="s">
        <v>135</v>
      </c>
    </row>
    <row r="54" spans="9:11">
      <c r="I54" s="93" t="s">
        <v>131</v>
      </c>
      <c r="K54" s="106" t="s">
        <v>136</v>
      </c>
    </row>
    <row r="58" spans="9:11">
      <c r="K58" s="106" t="s">
        <v>137</v>
      </c>
    </row>
    <row r="62" spans="9:11">
      <c r="K62" s="106" t="s">
        <v>135</v>
      </c>
    </row>
    <row r="65" spans="4:11">
      <c r="D65" t="s">
        <v>198</v>
      </c>
    </row>
    <row r="66" spans="4:11">
      <c r="D66" s="93" t="s">
        <v>131</v>
      </c>
      <c r="G66" s="106" t="s">
        <v>136</v>
      </c>
      <c r="I66" s="93" t="s">
        <v>132</v>
      </c>
      <c r="K66" s="106" t="s">
        <v>136</v>
      </c>
    </row>
    <row r="70" spans="4:11">
      <c r="K70" s="106" t="s">
        <v>137</v>
      </c>
    </row>
    <row r="74" spans="4:11">
      <c r="K74" s="106" t="s">
        <v>135</v>
      </c>
    </row>
    <row r="78" spans="4:11">
      <c r="I78" s="93" t="s">
        <v>133</v>
      </c>
      <c r="K78" s="106" t="s">
        <v>136</v>
      </c>
    </row>
    <row r="82" spans="9:11">
      <c r="K82" s="106" t="s">
        <v>137</v>
      </c>
    </row>
    <row r="86" spans="9:11">
      <c r="K86" s="106" t="s">
        <v>135</v>
      </c>
    </row>
    <row r="90" spans="9:11">
      <c r="I90" s="93" t="s">
        <v>131</v>
      </c>
      <c r="K90" s="106" t="s">
        <v>136</v>
      </c>
    </row>
    <row r="94" spans="9:11">
      <c r="K94" s="106" t="s">
        <v>137</v>
      </c>
    </row>
    <row r="98" spans="7:11">
      <c r="K98" s="106" t="s">
        <v>135</v>
      </c>
    </row>
    <row r="102" spans="7:11">
      <c r="G102" s="106" t="s">
        <v>137</v>
      </c>
      <c r="I102" s="93" t="s">
        <v>132</v>
      </c>
      <c r="K102" s="106" t="s">
        <v>136</v>
      </c>
    </row>
    <row r="106" spans="7:11">
      <c r="K106" s="106" t="s">
        <v>137</v>
      </c>
    </row>
    <row r="110" spans="7:11">
      <c r="K110" s="106" t="s">
        <v>135</v>
      </c>
    </row>
    <row r="114" spans="1:11">
      <c r="I114" s="93" t="s">
        <v>133</v>
      </c>
      <c r="K114" s="106" t="s">
        <v>136</v>
      </c>
    </row>
    <row r="118" spans="1:11">
      <c r="K118" s="106" t="s">
        <v>137</v>
      </c>
    </row>
    <row r="120" spans="1:11">
      <c r="A120" t="s">
        <v>162</v>
      </c>
    </row>
    <row r="122" spans="1:11">
      <c r="K122" s="106" t="s">
        <v>135</v>
      </c>
    </row>
    <row r="126" spans="1:11">
      <c r="I126" s="93" t="s">
        <v>131</v>
      </c>
      <c r="K126" s="106" t="s">
        <v>136</v>
      </c>
    </row>
    <row r="130" spans="7:11">
      <c r="K130" s="106" t="s">
        <v>137</v>
      </c>
    </row>
    <row r="134" spans="7:11">
      <c r="K134" s="106" t="s">
        <v>135</v>
      </c>
    </row>
    <row r="138" spans="7:11">
      <c r="G138" s="106" t="s">
        <v>135</v>
      </c>
      <c r="I138" s="93" t="s">
        <v>132</v>
      </c>
      <c r="K138" s="106" t="s">
        <v>136</v>
      </c>
    </row>
    <row r="142" spans="7:11">
      <c r="K142" s="106" t="s">
        <v>137</v>
      </c>
    </row>
    <row r="146" spans="9:11">
      <c r="K146" s="106" t="s">
        <v>135</v>
      </c>
    </row>
    <row r="150" spans="9:11">
      <c r="I150" s="93" t="s">
        <v>133</v>
      </c>
      <c r="K150" s="106" t="s">
        <v>136</v>
      </c>
    </row>
    <row r="154" spans="9:11">
      <c r="K154" s="106" t="s">
        <v>137</v>
      </c>
    </row>
    <row r="158" spans="9:11">
      <c r="K158" s="106" t="s">
        <v>135</v>
      </c>
    </row>
    <row r="162" spans="4:11">
      <c r="I162" s="93" t="s">
        <v>131</v>
      </c>
      <c r="K162" s="106" t="s">
        <v>136</v>
      </c>
    </row>
    <row r="166" spans="4:11">
      <c r="K166" s="106" t="s">
        <v>137</v>
      </c>
    </row>
    <row r="170" spans="4:11">
      <c r="K170" s="106" t="s">
        <v>135</v>
      </c>
    </row>
    <row r="173" spans="4:11">
      <c r="D173">
        <v>0</v>
      </c>
    </row>
    <row r="174" spans="4:11">
      <c r="D174" s="93" t="s">
        <v>132</v>
      </c>
      <c r="G174" s="106" t="s">
        <v>136</v>
      </c>
      <c r="I174" s="93" t="s">
        <v>132</v>
      </c>
      <c r="K174" s="106" t="s">
        <v>136</v>
      </c>
    </row>
    <row r="178" spans="9:11">
      <c r="K178" s="106" t="s">
        <v>137</v>
      </c>
    </row>
    <row r="182" spans="9:11">
      <c r="K182" s="106" t="s">
        <v>135</v>
      </c>
    </row>
    <row r="186" spans="9:11">
      <c r="I186" s="93" t="s">
        <v>133</v>
      </c>
      <c r="K186" s="106" t="s">
        <v>136</v>
      </c>
    </row>
    <row r="190" spans="9:11">
      <c r="K190" s="106" t="s">
        <v>137</v>
      </c>
    </row>
    <row r="194" spans="9:11">
      <c r="K194" s="106" t="s">
        <v>135</v>
      </c>
    </row>
    <row r="198" spans="9:11">
      <c r="I198" s="93" t="s">
        <v>131</v>
      </c>
      <c r="K198" s="106" t="s">
        <v>136</v>
      </c>
    </row>
    <row r="202" spans="9:11">
      <c r="K202" s="106" t="s">
        <v>137</v>
      </c>
    </row>
    <row r="206" spans="9:11">
      <c r="K206" s="106" t="s">
        <v>135</v>
      </c>
    </row>
    <row r="210" spans="7:11">
      <c r="G210" s="106" t="s">
        <v>137</v>
      </c>
      <c r="I210" s="93" t="s">
        <v>132</v>
      </c>
      <c r="K210" s="106" t="s">
        <v>136</v>
      </c>
    </row>
    <row r="214" spans="7:11">
      <c r="K214" s="106" t="s">
        <v>137</v>
      </c>
    </row>
    <row r="218" spans="7:11">
      <c r="K218" s="106" t="s">
        <v>135</v>
      </c>
    </row>
    <row r="222" spans="7:11">
      <c r="I222" s="93" t="s">
        <v>133</v>
      </c>
      <c r="K222" s="106" t="s">
        <v>136</v>
      </c>
    </row>
    <row r="226" spans="11:11">
      <c r="K226" s="106" t="s">
        <v>137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7C69-ABBD-4B83-87A0-46412FA1916F}">
  <dimension ref="B1:S1000"/>
  <sheetViews>
    <sheetView topLeftCell="E7" workbookViewId="0">
      <selection activeCell="S27" sqref="S27"/>
    </sheetView>
  </sheetViews>
  <sheetFormatPr baseColWidth="10" defaultColWidth="12.33203125" defaultRowHeight="15" customHeight="1"/>
  <cols>
    <col min="1" max="26" width="9.1640625" style="109" customWidth="1"/>
    <col min="27" max="16384" width="12.33203125" style="109"/>
  </cols>
  <sheetData>
    <row r="1" spans="2:19" ht="15.75" customHeight="1"/>
    <row r="2" spans="2:19" ht="15.75" customHeight="1">
      <c r="B2" s="110" t="s">
        <v>54</v>
      </c>
    </row>
    <row r="3" spans="2:19" ht="15.75" customHeight="1">
      <c r="D3" s="110" t="s">
        <v>204</v>
      </c>
      <c r="G3" s="110" t="s">
        <v>205</v>
      </c>
    </row>
    <row r="4" spans="2:19" ht="15.75" customHeight="1">
      <c r="B4" s="110" t="s">
        <v>206</v>
      </c>
      <c r="D4" s="110" t="s">
        <v>207</v>
      </c>
      <c r="G4" s="110" t="s">
        <v>208</v>
      </c>
    </row>
    <row r="5" spans="2:19" ht="15.75" customHeight="1">
      <c r="B5" s="110" t="s">
        <v>209</v>
      </c>
      <c r="D5" s="110" t="s">
        <v>210</v>
      </c>
      <c r="G5" s="110" t="s">
        <v>211</v>
      </c>
    </row>
    <row r="6" spans="2:19" ht="15.75" customHeight="1"/>
    <row r="7" spans="2:19" ht="15.75" customHeight="1"/>
    <row r="8" spans="2:19" ht="15.75" customHeight="1">
      <c r="B8" s="111" t="s">
        <v>212</v>
      </c>
      <c r="C8" s="111"/>
      <c r="D8" s="111" t="s">
        <v>213</v>
      </c>
      <c r="E8" s="111"/>
      <c r="F8" s="111" t="s">
        <v>214</v>
      </c>
      <c r="G8" s="111"/>
      <c r="H8" s="111" t="s">
        <v>213</v>
      </c>
      <c r="I8" s="111"/>
      <c r="J8" s="111" t="s">
        <v>214</v>
      </c>
      <c r="L8" s="110" t="s">
        <v>215</v>
      </c>
      <c r="O8" s="110" t="s">
        <v>216</v>
      </c>
    </row>
    <row r="9" spans="2:19" ht="15.75" customHeight="1">
      <c r="B9" s="112"/>
      <c r="C9" s="112"/>
      <c r="D9" s="112"/>
      <c r="E9" s="112"/>
      <c r="F9" s="112"/>
    </row>
    <row r="10" spans="2:19" ht="15.75" customHeight="1">
      <c r="B10" s="112"/>
      <c r="C10" s="112"/>
      <c r="D10" s="112"/>
      <c r="E10" s="112"/>
      <c r="F10" s="112"/>
      <c r="O10" s="110" t="s">
        <v>217</v>
      </c>
    </row>
    <row r="11" spans="2:19" ht="15.75" customHeight="1">
      <c r="B11" s="112"/>
      <c r="C11" s="112"/>
      <c r="D11" s="112"/>
      <c r="E11" s="112"/>
      <c r="F11" s="112"/>
    </row>
    <row r="12" spans="2:19" ht="15.75" customHeight="1">
      <c r="B12" s="112"/>
      <c r="C12" s="112"/>
      <c r="D12" s="112"/>
      <c r="E12" s="112"/>
      <c r="F12" s="112"/>
    </row>
    <row r="13" spans="2:19" ht="15.75" customHeight="1">
      <c r="B13" s="112"/>
      <c r="C13" s="112"/>
      <c r="D13" s="112"/>
      <c r="E13" s="112"/>
      <c r="F13" s="112"/>
      <c r="O13" s="110" t="s">
        <v>66</v>
      </c>
      <c r="P13" s="111" t="s">
        <v>218</v>
      </c>
      <c r="Q13" s="111" t="s">
        <v>219</v>
      </c>
      <c r="R13" s="111" t="s">
        <v>220</v>
      </c>
      <c r="S13" s="111"/>
    </row>
    <row r="14" spans="2:19" ht="15.75" customHeight="1" thickBot="1">
      <c r="B14" s="112"/>
      <c r="C14" s="112"/>
      <c r="D14" s="112"/>
      <c r="E14" s="112"/>
      <c r="F14" s="112"/>
      <c r="O14" s="111" t="s">
        <v>131</v>
      </c>
      <c r="P14" s="113">
        <f>L15</f>
        <v>80</v>
      </c>
      <c r="Q14" s="114"/>
      <c r="R14" s="114"/>
    </row>
    <row r="15" spans="2:19" ht="15.75" customHeight="1">
      <c r="B15" s="112"/>
      <c r="C15" s="112"/>
      <c r="D15" s="112"/>
      <c r="E15" s="112"/>
      <c r="F15" s="112">
        <v>80</v>
      </c>
      <c r="L15" s="115">
        <v>80</v>
      </c>
      <c r="O15" s="111" t="s">
        <v>221</v>
      </c>
      <c r="P15" s="114"/>
      <c r="Q15" s="116">
        <f>L25</f>
        <v>90</v>
      </c>
      <c r="R15" s="114">
        <f>L29</f>
        <v>0</v>
      </c>
    </row>
    <row r="16" spans="2:19" ht="15.75" customHeight="1">
      <c r="B16" s="112"/>
      <c r="C16" s="112"/>
      <c r="D16" s="112"/>
      <c r="E16" s="112"/>
      <c r="F16" s="117" t="s">
        <v>218</v>
      </c>
      <c r="L16" s="118"/>
      <c r="O16" s="111" t="s">
        <v>222</v>
      </c>
      <c r="P16" s="114"/>
      <c r="Q16" s="114">
        <f>L33</f>
        <v>70</v>
      </c>
      <c r="R16" s="114">
        <f>L37</f>
        <v>0</v>
      </c>
    </row>
    <row r="17" spans="2:19" ht="15.75" customHeight="1" thickBot="1">
      <c r="B17" s="112"/>
      <c r="C17" s="112"/>
      <c r="D17" s="112"/>
      <c r="E17" s="112"/>
      <c r="F17" s="112">
        <v>20</v>
      </c>
      <c r="L17" s="119">
        <v>20</v>
      </c>
      <c r="O17" s="111" t="s">
        <v>132</v>
      </c>
      <c r="P17" s="114">
        <f>F47</f>
        <v>60</v>
      </c>
      <c r="Q17" s="114"/>
      <c r="R17" s="114"/>
    </row>
    <row r="18" spans="2:19" ht="15.75" customHeight="1">
      <c r="B18" s="112"/>
      <c r="C18" s="112"/>
      <c r="D18" s="112"/>
      <c r="E18" s="112"/>
      <c r="F18" s="112"/>
      <c r="O18" s="111" t="s">
        <v>223</v>
      </c>
      <c r="P18" s="114"/>
      <c r="Q18" s="114">
        <f>L57</f>
        <v>80</v>
      </c>
      <c r="R18" s="114">
        <f>L61</f>
        <v>0</v>
      </c>
    </row>
    <row r="19" spans="2:19" ht="15.75" customHeight="1">
      <c r="B19" s="112"/>
      <c r="C19" s="112"/>
      <c r="D19" s="112"/>
      <c r="E19" s="112"/>
      <c r="F19" s="112"/>
      <c r="O19" s="111" t="s">
        <v>224</v>
      </c>
      <c r="P19" s="114"/>
      <c r="Q19" s="114">
        <f>L65</f>
        <v>50</v>
      </c>
      <c r="R19" s="114">
        <f>L69</f>
        <v>0</v>
      </c>
    </row>
    <row r="20" spans="2:19" ht="15.75" customHeight="1">
      <c r="B20" s="112"/>
      <c r="C20" s="112"/>
      <c r="D20" s="112"/>
      <c r="E20" s="112"/>
      <c r="F20" s="112"/>
      <c r="O20" s="111" t="s">
        <v>70</v>
      </c>
      <c r="P20" s="110">
        <f>MAX(P14:P19)</f>
        <v>80</v>
      </c>
      <c r="Q20" s="110">
        <f t="shared" ref="Q20:R20" si="0">MAX(Q14:Q19)</f>
        <v>90</v>
      </c>
      <c r="R20" s="110">
        <f t="shared" si="0"/>
        <v>0</v>
      </c>
    </row>
    <row r="21" spans="2:19" ht="15.75" customHeight="1">
      <c r="B21" s="112"/>
      <c r="C21" s="112"/>
      <c r="D21" s="112"/>
      <c r="E21" s="112"/>
      <c r="F21" s="112"/>
    </row>
    <row r="22" spans="2:19" ht="15.75" customHeight="1">
      <c r="B22" s="112"/>
      <c r="C22" s="112"/>
      <c r="D22" s="112"/>
      <c r="E22" s="112"/>
      <c r="F22" s="112"/>
      <c r="O22" s="120" t="s">
        <v>225</v>
      </c>
      <c r="P22" s="121"/>
      <c r="Q22" s="121"/>
      <c r="R22" s="121"/>
      <c r="S22" s="121"/>
    </row>
    <row r="23" spans="2:19" ht="15.75" customHeight="1">
      <c r="B23" s="112"/>
      <c r="C23" s="112"/>
      <c r="D23" s="112"/>
      <c r="E23" s="112"/>
      <c r="F23" s="112"/>
      <c r="G23" s="112"/>
      <c r="H23" s="112"/>
      <c r="I23" s="112"/>
      <c r="J23" s="112"/>
    </row>
    <row r="24" spans="2:19" ht="15.75" customHeight="1" thickBot="1">
      <c r="B24" s="112"/>
      <c r="C24" s="112"/>
      <c r="D24" s="122" t="s">
        <v>131</v>
      </c>
      <c r="E24" s="112"/>
      <c r="F24" s="112"/>
      <c r="G24" s="112"/>
      <c r="H24" s="112"/>
      <c r="I24" s="112"/>
      <c r="J24" s="112"/>
    </row>
    <row r="25" spans="2:19" ht="15.75" customHeight="1">
      <c r="B25" s="112"/>
      <c r="C25" s="112"/>
      <c r="D25" s="112"/>
      <c r="E25" s="112"/>
      <c r="F25" s="112"/>
      <c r="G25" s="112"/>
      <c r="H25" s="112"/>
      <c r="I25" s="112"/>
      <c r="J25" s="112">
        <v>90</v>
      </c>
      <c r="L25" s="115">
        <f>J25</f>
        <v>90</v>
      </c>
      <c r="O25" s="110" t="s">
        <v>226</v>
      </c>
      <c r="P25" s="111" t="s">
        <v>218</v>
      </c>
      <c r="Q25" s="111" t="s">
        <v>219</v>
      </c>
      <c r="R25" s="111" t="s">
        <v>220</v>
      </c>
      <c r="S25" s="111" t="s">
        <v>70</v>
      </c>
    </row>
    <row r="26" spans="2:19" ht="15.75" customHeight="1">
      <c r="B26" s="112"/>
      <c r="C26" s="112"/>
      <c r="D26" s="112"/>
      <c r="E26" s="112"/>
      <c r="F26" s="112"/>
      <c r="G26" s="112"/>
      <c r="H26" s="112"/>
      <c r="I26" s="112"/>
      <c r="J26" s="117" t="s">
        <v>218</v>
      </c>
      <c r="L26" s="118"/>
      <c r="O26" s="111" t="s">
        <v>131</v>
      </c>
      <c r="P26" s="113">
        <f>L17</f>
        <v>20</v>
      </c>
      <c r="Q26" s="114"/>
      <c r="R26" s="114"/>
      <c r="S26" s="110">
        <f t="shared" ref="S26:S31" si="1">MAX(P26:R26)</f>
        <v>20</v>
      </c>
    </row>
    <row r="27" spans="2:19" ht="15.75" customHeight="1" thickBot="1">
      <c r="B27" s="112"/>
      <c r="C27" s="112"/>
      <c r="D27" s="112"/>
      <c r="E27" s="112"/>
      <c r="F27" s="112"/>
      <c r="G27" s="112"/>
      <c r="H27" s="112"/>
      <c r="I27" s="112"/>
      <c r="J27" s="112">
        <v>10</v>
      </c>
      <c r="L27" s="119">
        <f>J27</f>
        <v>10</v>
      </c>
      <c r="O27" s="111" t="s">
        <v>221</v>
      </c>
      <c r="P27" s="114"/>
      <c r="Q27" s="114">
        <f>L27</f>
        <v>10</v>
      </c>
      <c r="R27" s="114">
        <f>L31</f>
        <v>0</v>
      </c>
      <c r="S27" s="110">
        <f>MAX(P27:R27)</f>
        <v>10</v>
      </c>
    </row>
    <row r="28" spans="2:19" ht="15.75" customHeight="1" thickBot="1">
      <c r="B28" s="112"/>
      <c r="C28" s="112"/>
      <c r="D28" s="112"/>
      <c r="E28" s="112"/>
      <c r="F28" s="112"/>
      <c r="G28" s="112"/>
      <c r="H28" s="122" t="s">
        <v>131</v>
      </c>
      <c r="I28" s="112"/>
      <c r="J28" s="112"/>
      <c r="O28" s="111" t="s">
        <v>222</v>
      </c>
      <c r="P28" s="114"/>
      <c r="Q28" s="116">
        <f>L35</f>
        <v>30</v>
      </c>
      <c r="R28" s="114">
        <f>L39</f>
        <v>0</v>
      </c>
      <c r="S28" s="110">
        <f t="shared" si="1"/>
        <v>30</v>
      </c>
    </row>
    <row r="29" spans="2:19" ht="15.75" customHeight="1">
      <c r="B29" s="112"/>
      <c r="C29" s="112"/>
      <c r="D29" s="112"/>
      <c r="E29" s="112"/>
      <c r="F29" s="112"/>
      <c r="G29" s="112"/>
      <c r="H29" s="112"/>
      <c r="I29" s="112"/>
      <c r="J29" s="112">
        <v>0</v>
      </c>
      <c r="L29" s="115">
        <f>J29</f>
        <v>0</v>
      </c>
      <c r="O29" s="111" t="s">
        <v>132</v>
      </c>
      <c r="P29" s="116">
        <f>F49</f>
        <v>40</v>
      </c>
      <c r="Q29" s="114"/>
      <c r="R29" s="114"/>
      <c r="S29" s="110">
        <f t="shared" si="1"/>
        <v>40</v>
      </c>
    </row>
    <row r="30" spans="2:19" ht="15.75" customHeight="1">
      <c r="B30" s="112"/>
      <c r="C30" s="112"/>
      <c r="D30" s="112"/>
      <c r="E30" s="112"/>
      <c r="F30" s="112"/>
      <c r="G30" s="112"/>
      <c r="H30" s="112"/>
      <c r="I30" s="112"/>
      <c r="J30" s="117" t="s">
        <v>227</v>
      </c>
      <c r="L30" s="118"/>
      <c r="O30" s="111" t="s">
        <v>223</v>
      </c>
      <c r="P30" s="114"/>
      <c r="Q30" s="116">
        <f>L59</f>
        <v>20</v>
      </c>
      <c r="R30" s="114">
        <f>L63</f>
        <v>0</v>
      </c>
      <c r="S30" s="110">
        <f t="shared" si="1"/>
        <v>20</v>
      </c>
    </row>
    <row r="31" spans="2:19" ht="15.75" customHeight="1" thickBot="1">
      <c r="B31" s="112"/>
      <c r="C31" s="112"/>
      <c r="D31" s="112"/>
      <c r="E31" s="112"/>
      <c r="F31" s="112"/>
      <c r="G31" s="112"/>
      <c r="H31" s="112"/>
      <c r="I31" s="112"/>
      <c r="J31" s="112">
        <v>0</v>
      </c>
      <c r="L31" s="119">
        <f>J31</f>
        <v>0</v>
      </c>
      <c r="O31" s="111" t="s">
        <v>224</v>
      </c>
      <c r="P31" s="114"/>
      <c r="Q31" s="116">
        <f>L67</f>
        <v>50</v>
      </c>
      <c r="R31" s="114">
        <f>L71</f>
        <v>0</v>
      </c>
      <c r="S31" s="110">
        <f t="shared" si="1"/>
        <v>50</v>
      </c>
    </row>
    <row r="32" spans="2:19" ht="15.75" customHeight="1" thickBot="1">
      <c r="B32" s="112"/>
      <c r="C32" s="112"/>
      <c r="D32" s="112"/>
      <c r="E32" s="112"/>
      <c r="F32" s="123" t="s">
        <v>227</v>
      </c>
      <c r="G32" s="112"/>
      <c r="H32" s="112"/>
      <c r="I32" s="112"/>
      <c r="J32" s="112"/>
    </row>
    <row r="33" spans="2:12" ht="15.75" customHeight="1">
      <c r="B33" s="112"/>
      <c r="C33" s="112"/>
      <c r="D33" s="112"/>
      <c r="E33" s="112"/>
      <c r="F33" s="112"/>
      <c r="G33" s="112"/>
      <c r="H33" s="112"/>
      <c r="I33" s="112"/>
      <c r="J33" s="112">
        <v>70</v>
      </c>
      <c r="L33" s="115">
        <f>J33</f>
        <v>70</v>
      </c>
    </row>
    <row r="34" spans="2:12" ht="15.75" customHeight="1">
      <c r="B34" s="112"/>
      <c r="C34" s="112"/>
      <c r="D34" s="112"/>
      <c r="E34" s="112"/>
      <c r="F34" s="112"/>
      <c r="G34" s="112"/>
      <c r="H34" s="112"/>
      <c r="I34" s="112"/>
      <c r="J34" s="117" t="s">
        <v>218</v>
      </c>
      <c r="L34" s="118"/>
    </row>
    <row r="35" spans="2:12" ht="15.75" customHeight="1" thickBot="1">
      <c r="B35" s="112"/>
      <c r="C35" s="112"/>
      <c r="D35" s="112"/>
      <c r="E35" s="112"/>
      <c r="F35" s="112"/>
      <c r="G35" s="112"/>
      <c r="H35" s="112"/>
      <c r="I35" s="112"/>
      <c r="J35" s="112">
        <v>30</v>
      </c>
      <c r="L35" s="119">
        <f>J35</f>
        <v>30</v>
      </c>
    </row>
    <row r="36" spans="2:12" ht="15.75" customHeight="1" thickBot="1">
      <c r="B36" s="112"/>
      <c r="C36" s="112"/>
      <c r="D36" s="112"/>
      <c r="E36" s="112"/>
      <c r="F36" s="112"/>
      <c r="G36" s="112"/>
      <c r="H36" s="122" t="s">
        <v>132</v>
      </c>
      <c r="I36" s="112"/>
      <c r="J36" s="112"/>
    </row>
    <row r="37" spans="2:12" ht="15.75" customHeight="1">
      <c r="B37" s="112"/>
      <c r="C37" s="112"/>
      <c r="D37" s="112"/>
      <c r="E37" s="112"/>
      <c r="F37" s="112"/>
      <c r="G37" s="112"/>
      <c r="H37" s="112"/>
      <c r="I37" s="112"/>
      <c r="J37" s="112">
        <v>0</v>
      </c>
      <c r="L37" s="115">
        <f>J37</f>
        <v>0</v>
      </c>
    </row>
    <row r="38" spans="2:12" ht="15.75" customHeight="1">
      <c r="B38" s="112"/>
      <c r="C38" s="112"/>
      <c r="D38" s="112"/>
      <c r="E38" s="112"/>
      <c r="F38" s="112"/>
      <c r="G38" s="112"/>
      <c r="H38" s="112"/>
      <c r="I38" s="112"/>
      <c r="J38" s="117" t="s">
        <v>227</v>
      </c>
      <c r="L38" s="118"/>
    </row>
    <row r="39" spans="2:12" ht="15.75" customHeight="1" thickBot="1">
      <c r="B39" s="112"/>
      <c r="C39" s="112"/>
      <c r="D39" s="112"/>
      <c r="E39" s="112"/>
      <c r="F39" s="112"/>
      <c r="G39" s="112"/>
      <c r="H39" s="112"/>
      <c r="I39" s="112"/>
      <c r="J39" s="112">
        <v>0</v>
      </c>
      <c r="L39" s="119">
        <f>J39</f>
        <v>0</v>
      </c>
    </row>
    <row r="40" spans="2:12" ht="15.75" customHeight="1">
      <c r="B40" s="124" t="s">
        <v>162</v>
      </c>
      <c r="C40" s="112"/>
      <c r="D40" s="112"/>
      <c r="E40" s="112"/>
      <c r="F40" s="112"/>
      <c r="G40" s="112"/>
      <c r="H40" s="112"/>
      <c r="I40" s="112"/>
      <c r="J40" s="112"/>
    </row>
    <row r="41" spans="2:12" ht="15.75" customHeight="1">
      <c r="B41" s="112"/>
      <c r="C41" s="112"/>
      <c r="D41" s="112"/>
      <c r="E41" s="112"/>
      <c r="F41" s="112"/>
      <c r="G41" s="112"/>
    </row>
    <row r="42" spans="2:12" ht="15.75" customHeight="1">
      <c r="B42" s="112"/>
      <c r="C42" s="112"/>
      <c r="D42" s="112"/>
      <c r="E42" s="112"/>
      <c r="F42" s="112"/>
      <c r="G42" s="112"/>
    </row>
    <row r="43" spans="2:12" ht="15.75" customHeight="1">
      <c r="B43" s="112"/>
      <c r="C43" s="112"/>
      <c r="D43" s="112"/>
      <c r="E43" s="112"/>
      <c r="F43" s="112"/>
      <c r="G43" s="112"/>
    </row>
    <row r="44" spans="2:12" ht="15.75" customHeight="1">
      <c r="B44" s="112"/>
      <c r="C44" s="112"/>
      <c r="D44" s="112"/>
      <c r="E44" s="112"/>
      <c r="F44" s="112"/>
      <c r="G44" s="112"/>
    </row>
    <row r="45" spans="2:12" ht="15.75" customHeight="1">
      <c r="B45" s="112"/>
      <c r="C45" s="112"/>
      <c r="D45" s="112"/>
      <c r="E45" s="112"/>
      <c r="F45" s="112"/>
      <c r="G45" s="112"/>
    </row>
    <row r="46" spans="2:12" ht="15.75" customHeight="1" thickBot="1">
      <c r="B46" s="112"/>
      <c r="C46" s="112"/>
      <c r="D46" s="112"/>
      <c r="E46" s="112"/>
      <c r="F46" s="112"/>
      <c r="G46" s="112"/>
    </row>
    <row r="47" spans="2:12" ht="15.75" customHeight="1">
      <c r="B47" s="112"/>
      <c r="C47" s="112"/>
      <c r="D47" s="112"/>
      <c r="E47" s="112"/>
      <c r="F47" s="112">
        <v>60</v>
      </c>
      <c r="G47" s="112"/>
      <c r="L47" s="115">
        <v>60</v>
      </c>
    </row>
    <row r="48" spans="2:12" ht="15.75" customHeight="1">
      <c r="B48" s="112"/>
      <c r="C48" s="112"/>
      <c r="D48" s="112"/>
      <c r="E48" s="112"/>
      <c r="F48" s="117" t="s">
        <v>218</v>
      </c>
      <c r="G48" s="112"/>
      <c r="L48" s="118"/>
    </row>
    <row r="49" spans="2:12" ht="15.75" customHeight="1" thickBot="1">
      <c r="B49" s="112"/>
      <c r="C49" s="112"/>
      <c r="D49" s="112"/>
      <c r="E49" s="112"/>
      <c r="F49" s="112">
        <v>40</v>
      </c>
      <c r="G49" s="112"/>
      <c r="L49" s="119">
        <v>40</v>
      </c>
    </row>
    <row r="50" spans="2:12" ht="15.75" customHeight="1">
      <c r="B50" s="112"/>
      <c r="C50" s="112"/>
      <c r="D50" s="112"/>
      <c r="E50" s="112"/>
      <c r="F50" s="112"/>
      <c r="G50" s="112"/>
    </row>
    <row r="51" spans="2:12" ht="15.75" customHeight="1">
      <c r="B51" s="112"/>
      <c r="C51" s="112"/>
      <c r="D51" s="112"/>
      <c r="E51" s="112"/>
      <c r="F51" s="112"/>
      <c r="G51" s="112"/>
    </row>
    <row r="52" spans="2:12" ht="15.75" customHeight="1">
      <c r="B52" s="112"/>
      <c r="C52" s="112"/>
      <c r="D52" s="112"/>
      <c r="E52" s="112"/>
      <c r="F52" s="112"/>
      <c r="G52" s="112"/>
    </row>
    <row r="53" spans="2:12" ht="15.75" customHeight="1">
      <c r="B53" s="112"/>
      <c r="C53" s="112"/>
      <c r="D53" s="112"/>
      <c r="E53" s="112"/>
      <c r="F53" s="112"/>
      <c r="G53" s="112"/>
    </row>
    <row r="54" spans="2:12" ht="15.75" customHeight="1">
      <c r="B54" s="112"/>
      <c r="C54" s="112"/>
      <c r="D54" s="112"/>
      <c r="E54" s="112"/>
      <c r="F54" s="112"/>
      <c r="G54" s="112"/>
    </row>
    <row r="55" spans="2:12" ht="15.75" customHeight="1">
      <c r="B55" s="112"/>
      <c r="C55" s="112"/>
      <c r="D55" s="112"/>
      <c r="E55" s="112"/>
      <c r="F55" s="112"/>
      <c r="G55" s="112"/>
      <c r="H55" s="112"/>
      <c r="I55" s="112"/>
      <c r="J55" s="112"/>
    </row>
    <row r="56" spans="2:12" ht="15.75" customHeight="1" thickBot="1">
      <c r="B56" s="112"/>
      <c r="C56" s="112"/>
      <c r="D56" s="122" t="s">
        <v>132</v>
      </c>
      <c r="E56" s="112"/>
      <c r="F56" s="112"/>
      <c r="G56" s="112"/>
      <c r="H56" s="112"/>
      <c r="I56" s="112"/>
      <c r="J56" s="112"/>
    </row>
    <row r="57" spans="2:12" ht="15.75" customHeight="1">
      <c r="B57" s="112"/>
      <c r="C57" s="112"/>
      <c r="D57" s="112"/>
      <c r="E57" s="112"/>
      <c r="F57" s="112"/>
      <c r="G57" s="112"/>
      <c r="H57" s="112"/>
      <c r="I57" s="112"/>
      <c r="J57" s="112">
        <v>80</v>
      </c>
      <c r="L57" s="115">
        <f>J57</f>
        <v>80</v>
      </c>
    </row>
    <row r="58" spans="2:12" ht="15.75" customHeight="1">
      <c r="B58" s="112"/>
      <c r="C58" s="112"/>
      <c r="D58" s="112"/>
      <c r="E58" s="112"/>
      <c r="F58" s="112"/>
      <c r="G58" s="112"/>
      <c r="H58" s="112"/>
      <c r="I58" s="112"/>
      <c r="J58" s="117" t="s">
        <v>218</v>
      </c>
      <c r="L58" s="118"/>
    </row>
    <row r="59" spans="2:12" ht="15.75" customHeight="1" thickBot="1">
      <c r="B59" s="112"/>
      <c r="C59" s="112"/>
      <c r="D59" s="112"/>
      <c r="E59" s="112"/>
      <c r="F59" s="112"/>
      <c r="G59" s="112"/>
      <c r="H59" s="112"/>
      <c r="I59" s="112"/>
      <c r="J59" s="112">
        <v>20</v>
      </c>
      <c r="L59" s="119">
        <f>J59</f>
        <v>20</v>
      </c>
    </row>
    <row r="60" spans="2:12" ht="15.75" customHeight="1" thickBot="1">
      <c r="B60" s="112"/>
      <c r="C60" s="112"/>
      <c r="D60" s="112"/>
      <c r="E60" s="112"/>
      <c r="F60" s="112"/>
      <c r="G60" s="112"/>
      <c r="H60" s="122" t="s">
        <v>131</v>
      </c>
      <c r="I60" s="112"/>
      <c r="J60" s="112"/>
    </row>
    <row r="61" spans="2:12" ht="15.75" customHeight="1">
      <c r="B61" s="112"/>
      <c r="C61" s="112"/>
      <c r="D61" s="112"/>
      <c r="E61" s="112"/>
      <c r="F61" s="112"/>
      <c r="G61" s="112"/>
      <c r="H61" s="112"/>
      <c r="I61" s="112"/>
      <c r="J61" s="112">
        <v>0</v>
      </c>
      <c r="L61" s="115">
        <f>J61</f>
        <v>0</v>
      </c>
    </row>
    <row r="62" spans="2:12" ht="15.75" customHeight="1">
      <c r="B62" s="112"/>
      <c r="C62" s="112"/>
      <c r="D62" s="112"/>
      <c r="E62" s="112"/>
      <c r="F62" s="112"/>
      <c r="G62" s="112"/>
      <c r="H62" s="112"/>
      <c r="I62" s="112"/>
      <c r="J62" s="117" t="s">
        <v>227</v>
      </c>
      <c r="L62" s="118"/>
    </row>
    <row r="63" spans="2:12" ht="15.75" customHeight="1" thickBot="1">
      <c r="B63" s="112"/>
      <c r="C63" s="112"/>
      <c r="D63" s="112"/>
      <c r="E63" s="112"/>
      <c r="F63" s="112"/>
      <c r="G63" s="112"/>
      <c r="H63" s="112"/>
      <c r="I63" s="112"/>
      <c r="J63" s="112">
        <v>0</v>
      </c>
      <c r="L63" s="119">
        <f>J63</f>
        <v>0</v>
      </c>
    </row>
    <row r="64" spans="2:12" ht="15.75" customHeight="1" thickBot="1">
      <c r="B64" s="112"/>
      <c r="C64" s="112"/>
      <c r="D64" s="112"/>
      <c r="E64" s="112"/>
      <c r="F64" s="117" t="s">
        <v>227</v>
      </c>
      <c r="G64" s="112"/>
      <c r="H64" s="112"/>
      <c r="I64" s="112"/>
      <c r="J64" s="112"/>
    </row>
    <row r="65" spans="2:12" ht="15.75" customHeight="1">
      <c r="B65" s="112"/>
      <c r="C65" s="112"/>
      <c r="D65" s="112"/>
      <c r="E65" s="112"/>
      <c r="F65" s="112"/>
      <c r="G65" s="112"/>
      <c r="H65" s="112"/>
      <c r="I65" s="112"/>
      <c r="J65" s="112">
        <v>50</v>
      </c>
      <c r="L65" s="115">
        <f>J65</f>
        <v>50</v>
      </c>
    </row>
    <row r="66" spans="2:12" ht="15.75" customHeight="1">
      <c r="B66" s="112"/>
      <c r="C66" s="112"/>
      <c r="D66" s="112"/>
      <c r="E66" s="112"/>
      <c r="F66" s="112"/>
      <c r="G66" s="112"/>
      <c r="H66" s="112"/>
      <c r="I66" s="112"/>
      <c r="J66" s="117" t="s">
        <v>218</v>
      </c>
      <c r="L66" s="118"/>
    </row>
    <row r="67" spans="2:12" ht="15.75" customHeight="1" thickBot="1">
      <c r="B67" s="112"/>
      <c r="C67" s="112"/>
      <c r="D67" s="112"/>
      <c r="E67" s="112"/>
      <c r="F67" s="112"/>
      <c r="G67" s="112"/>
      <c r="H67" s="112"/>
      <c r="I67" s="112"/>
      <c r="J67" s="112">
        <v>50</v>
      </c>
      <c r="L67" s="119">
        <f>J67</f>
        <v>50</v>
      </c>
    </row>
    <row r="68" spans="2:12" ht="15.75" customHeight="1" thickBot="1">
      <c r="B68" s="112"/>
      <c r="C68" s="112"/>
      <c r="D68" s="112"/>
      <c r="E68" s="112"/>
      <c r="F68" s="112"/>
      <c r="G68" s="112"/>
      <c r="H68" s="122" t="s">
        <v>132</v>
      </c>
      <c r="I68" s="112"/>
      <c r="J68" s="112"/>
    </row>
    <row r="69" spans="2:12" ht="15.75" customHeight="1">
      <c r="B69" s="112"/>
      <c r="C69" s="112"/>
      <c r="D69" s="112"/>
      <c r="E69" s="112"/>
      <c r="F69" s="112"/>
      <c r="G69" s="112"/>
      <c r="H69" s="112"/>
      <c r="I69" s="112"/>
      <c r="J69" s="110">
        <v>0</v>
      </c>
      <c r="L69" s="115">
        <f>J69</f>
        <v>0</v>
      </c>
    </row>
    <row r="70" spans="2:12" ht="15.75" customHeight="1">
      <c r="B70" s="112"/>
      <c r="C70" s="112"/>
      <c r="D70" s="112"/>
      <c r="E70" s="112"/>
      <c r="F70" s="112"/>
      <c r="G70" s="112"/>
      <c r="H70" s="112"/>
      <c r="I70" s="112"/>
      <c r="J70" s="117" t="s">
        <v>227</v>
      </c>
      <c r="L70" s="118"/>
    </row>
    <row r="71" spans="2:12" ht="15.75" customHeight="1" thickBot="1">
      <c r="J71" s="110">
        <v>0</v>
      </c>
      <c r="L71" s="119">
        <f>J71</f>
        <v>0</v>
      </c>
    </row>
    <row r="72" spans="2:12" ht="15.75" customHeight="1"/>
    <row r="73" spans="2:12" ht="15.75" customHeight="1"/>
    <row r="74" spans="2:12" ht="15.75" customHeight="1"/>
    <row r="75" spans="2:12" ht="15.75" customHeight="1"/>
    <row r="76" spans="2:12" ht="15.75" customHeight="1"/>
    <row r="77" spans="2:12" ht="15.75" customHeight="1"/>
    <row r="78" spans="2:12" ht="15.75" customHeight="1"/>
    <row r="79" spans="2:12" ht="15.75" customHeight="1"/>
    <row r="80" spans="2:12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F5486-7461-4BAD-A816-16BCDD548BCC}">
  <dimension ref="A1:Z1000"/>
  <sheetViews>
    <sheetView zoomScale="70" zoomScaleNormal="70" workbookViewId="0">
      <selection activeCell="H24" sqref="H24"/>
    </sheetView>
  </sheetViews>
  <sheetFormatPr baseColWidth="10" defaultColWidth="14.5" defaultRowHeight="15" customHeight="1"/>
  <cols>
    <col min="1" max="2" width="8.6640625" style="109" customWidth="1"/>
    <col min="3" max="3" width="13.5" style="109" customWidth="1"/>
    <col min="4" max="4" width="10.1640625" style="109" customWidth="1"/>
    <col min="5" max="5" width="16.5" style="109" customWidth="1"/>
    <col min="6" max="6" width="12.1640625" style="109" customWidth="1"/>
    <col min="7" max="7" width="12.5" style="109" customWidth="1"/>
    <col min="8" max="8" width="13.1640625" style="109" customWidth="1"/>
    <col min="9" max="10" width="8.6640625" style="109" customWidth="1"/>
    <col min="11" max="11" width="12.5" style="109" customWidth="1"/>
    <col min="12" max="14" width="10.5" style="109" customWidth="1"/>
    <col min="15" max="15" width="10.83203125" style="109" customWidth="1"/>
    <col min="16" max="16" width="10.5" style="109" customWidth="1"/>
    <col min="17" max="26" width="8.6640625" style="109" customWidth="1"/>
    <col min="27" max="16384" width="14.5" style="109"/>
  </cols>
  <sheetData>
    <row r="1" spans="1:26" ht="14.25" customHeight="1">
      <c r="A1" s="125"/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4.25" customHeight="1">
      <c r="A2" s="125"/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4.25" customHeight="1">
      <c r="A3" s="125"/>
      <c r="B3" s="125"/>
      <c r="C3" s="125"/>
      <c r="D3" s="125" t="s">
        <v>228</v>
      </c>
      <c r="E3" s="125" t="s">
        <v>229</v>
      </c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1:26" ht="14.25" customHeight="1">
      <c r="A4" s="125"/>
      <c r="B4" s="125"/>
      <c r="C4" s="126" t="s">
        <v>230</v>
      </c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spans="1:26" ht="14.25" customHeight="1">
      <c r="A5" s="125"/>
      <c r="B5" s="125"/>
      <c r="C5" s="112"/>
      <c r="D5" s="112" t="s">
        <v>231</v>
      </c>
      <c r="E5" s="112" t="s">
        <v>232</v>
      </c>
      <c r="F5" s="112" t="s">
        <v>233</v>
      </c>
      <c r="G5" s="112" t="s">
        <v>234</v>
      </c>
      <c r="H5" s="112" t="s">
        <v>235</v>
      </c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spans="1:26" ht="14.25" customHeight="1">
      <c r="A6" s="125"/>
      <c r="B6" s="125"/>
      <c r="C6" s="112" t="s">
        <v>231</v>
      </c>
      <c r="D6" s="127">
        <f>30-10</f>
        <v>20</v>
      </c>
      <c r="E6" s="127">
        <v>20</v>
      </c>
      <c r="F6" s="127">
        <v>20</v>
      </c>
      <c r="G6" s="127">
        <v>20</v>
      </c>
      <c r="H6" s="127">
        <v>20</v>
      </c>
      <c r="I6" s="126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spans="1:26" ht="14.25" customHeight="1">
      <c r="A7" s="125"/>
      <c r="B7" s="125"/>
      <c r="C7" s="112" t="s">
        <v>232</v>
      </c>
      <c r="D7" s="127">
        <f>30-20</f>
        <v>10</v>
      </c>
      <c r="E7" s="127">
        <f>60-20</f>
        <v>40</v>
      </c>
      <c r="F7" s="127">
        <v>40</v>
      </c>
      <c r="G7" s="127">
        <v>40</v>
      </c>
      <c r="H7" s="127">
        <v>40</v>
      </c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spans="1:26" ht="14.25" customHeight="1">
      <c r="A8" s="125"/>
      <c r="B8" s="125"/>
      <c r="C8" s="112" t="s">
        <v>233</v>
      </c>
      <c r="D8" s="127">
        <f>30-30</f>
        <v>0</v>
      </c>
      <c r="E8" s="127">
        <f>60-30</f>
        <v>30</v>
      </c>
      <c r="F8" s="127">
        <f>90-30</f>
        <v>60</v>
      </c>
      <c r="G8" s="127">
        <v>60</v>
      </c>
      <c r="H8" s="127">
        <v>60</v>
      </c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spans="1:26" ht="14.25" customHeight="1">
      <c r="A9" s="125"/>
      <c r="B9" s="125"/>
      <c r="C9" s="112" t="s">
        <v>236</v>
      </c>
      <c r="D9" s="127">
        <f>30-40</f>
        <v>-10</v>
      </c>
      <c r="E9" s="127">
        <f>60-40</f>
        <v>20</v>
      </c>
      <c r="F9" s="127">
        <f>90-40</f>
        <v>50</v>
      </c>
      <c r="G9" s="127">
        <f>120-40</f>
        <v>80</v>
      </c>
      <c r="H9" s="127">
        <v>80</v>
      </c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spans="1:26" ht="14.25" customHeight="1">
      <c r="A10" s="125"/>
      <c r="B10" s="125"/>
      <c r="C10" s="112" t="s">
        <v>237</v>
      </c>
      <c r="D10" s="127">
        <f>30-50</f>
        <v>-20</v>
      </c>
      <c r="E10" s="127">
        <f>60-50</f>
        <v>10</v>
      </c>
      <c r="F10" s="127">
        <f>90-50</f>
        <v>40</v>
      </c>
      <c r="G10" s="127">
        <f>120-50</f>
        <v>70</v>
      </c>
      <c r="H10" s="127">
        <f>150-50</f>
        <v>100</v>
      </c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14.25" customHeight="1">
      <c r="A11" s="125"/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spans="1:26" ht="14.25" customHeight="1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spans="1:26" ht="14.25" customHeight="1">
      <c r="A13" s="125"/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spans="1:26" ht="14.25" customHeight="1">
      <c r="A14" s="125"/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spans="1:26" ht="14.25" customHeight="1">
      <c r="A15" s="125"/>
      <c r="B15" s="125"/>
      <c r="C15" s="128" t="s">
        <v>238</v>
      </c>
      <c r="D15" s="128"/>
      <c r="E15" s="128"/>
      <c r="F15" s="128"/>
      <c r="G15" s="128"/>
      <c r="H15" s="125"/>
      <c r="I15" s="125"/>
      <c r="J15" s="125"/>
      <c r="K15" s="129" t="s">
        <v>239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spans="1:26" ht="14.25" customHeight="1">
      <c r="A16" s="125"/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9"/>
      <c r="M16" s="129"/>
      <c r="N16" s="129"/>
      <c r="O16" s="129"/>
      <c r="P16" s="130"/>
      <c r="Q16" s="130"/>
      <c r="R16" s="131"/>
      <c r="S16" s="131"/>
      <c r="T16" s="131"/>
      <c r="U16" s="125"/>
      <c r="V16" s="125"/>
      <c r="W16" s="125"/>
      <c r="X16" s="125"/>
      <c r="Y16" s="125"/>
      <c r="Z16" s="125"/>
    </row>
    <row r="17" spans="1:26" ht="14.25" customHeight="1">
      <c r="A17" s="125"/>
      <c r="B17" s="125"/>
      <c r="C17" s="112"/>
      <c r="D17" s="112" t="s">
        <v>231</v>
      </c>
      <c r="E17" s="112" t="s">
        <v>232</v>
      </c>
      <c r="F17" s="112" t="s">
        <v>233</v>
      </c>
      <c r="G17" s="112" t="s">
        <v>234</v>
      </c>
      <c r="H17" s="112" t="s">
        <v>235</v>
      </c>
      <c r="I17" s="125"/>
      <c r="J17" s="125"/>
      <c r="K17" s="112"/>
      <c r="L17" s="112" t="s">
        <v>231</v>
      </c>
      <c r="M17" s="112" t="s">
        <v>232</v>
      </c>
      <c r="N17" s="112" t="s">
        <v>233</v>
      </c>
      <c r="O17" s="112" t="s">
        <v>234</v>
      </c>
      <c r="P17" s="112" t="s">
        <v>235</v>
      </c>
      <c r="Q17" s="112" t="s">
        <v>69</v>
      </c>
      <c r="R17" s="112" t="s">
        <v>70</v>
      </c>
      <c r="S17" s="112" t="s">
        <v>149</v>
      </c>
      <c r="T17" s="125"/>
      <c r="U17" s="125"/>
      <c r="V17" s="125"/>
      <c r="W17" s="125"/>
      <c r="X17" s="125"/>
      <c r="Y17" s="125"/>
      <c r="Z17" s="125"/>
    </row>
    <row r="18" spans="1:26" ht="14.25" customHeight="1">
      <c r="A18" s="125"/>
      <c r="B18" s="125"/>
      <c r="C18" s="112" t="s">
        <v>231</v>
      </c>
      <c r="D18" s="127">
        <f>30-10</f>
        <v>20</v>
      </c>
      <c r="E18" s="127">
        <v>20</v>
      </c>
      <c r="F18" s="127">
        <v>20</v>
      </c>
      <c r="G18" s="127">
        <v>20</v>
      </c>
      <c r="H18" s="127">
        <v>20</v>
      </c>
      <c r="I18" s="125"/>
      <c r="J18" s="125"/>
      <c r="K18" s="112" t="s">
        <v>231</v>
      </c>
      <c r="L18" s="127">
        <f>30-10</f>
        <v>20</v>
      </c>
      <c r="M18" s="127">
        <v>20</v>
      </c>
      <c r="N18" s="127">
        <v>20</v>
      </c>
      <c r="O18" s="127">
        <v>20</v>
      </c>
      <c r="P18" s="127">
        <v>20</v>
      </c>
      <c r="Q18" s="132">
        <f t="shared" ref="Q18:Q22" si="0">MIN(L18:P18)</f>
        <v>20</v>
      </c>
      <c r="R18" s="112">
        <f t="shared" ref="R18:R22" si="1">MAX(L18:P18)</f>
        <v>20</v>
      </c>
      <c r="S18" s="133">
        <f t="shared" ref="S18:S22" si="2">MIN(L18:P18)</f>
        <v>20</v>
      </c>
      <c r="T18" s="134"/>
      <c r="U18" s="125"/>
      <c r="V18" s="125"/>
      <c r="W18" s="125"/>
      <c r="X18" s="125"/>
      <c r="Y18" s="125"/>
      <c r="Z18" s="125"/>
    </row>
    <row r="19" spans="1:26" ht="14.25" customHeight="1">
      <c r="A19" s="125"/>
      <c r="B19" s="125"/>
      <c r="C19" s="112" t="s">
        <v>232</v>
      </c>
      <c r="D19" s="127">
        <f>30-20</f>
        <v>10</v>
      </c>
      <c r="E19" s="127">
        <f>60-20</f>
        <v>40</v>
      </c>
      <c r="F19" s="127">
        <v>40</v>
      </c>
      <c r="G19" s="127">
        <v>40</v>
      </c>
      <c r="H19" s="127">
        <v>40</v>
      </c>
      <c r="I19" s="125"/>
      <c r="J19" s="125"/>
      <c r="K19" s="112" t="s">
        <v>232</v>
      </c>
      <c r="L19" s="127">
        <f>30-20</f>
        <v>10</v>
      </c>
      <c r="M19" s="127">
        <f>60-20</f>
        <v>40</v>
      </c>
      <c r="N19" s="127">
        <v>40</v>
      </c>
      <c r="O19" s="127">
        <v>40</v>
      </c>
      <c r="P19" s="127">
        <v>40</v>
      </c>
      <c r="Q19" s="132">
        <f t="shared" si="0"/>
        <v>10</v>
      </c>
      <c r="R19" s="112">
        <f t="shared" si="1"/>
        <v>40</v>
      </c>
      <c r="S19" s="125">
        <f t="shared" si="2"/>
        <v>10</v>
      </c>
      <c r="T19" s="125"/>
      <c r="U19" s="125"/>
      <c r="V19" s="125"/>
      <c r="W19" s="125"/>
      <c r="X19" s="125"/>
      <c r="Y19" s="125"/>
      <c r="Z19" s="125"/>
    </row>
    <row r="20" spans="1:26" ht="14.25" customHeight="1">
      <c r="A20" s="125"/>
      <c r="B20" s="125"/>
      <c r="C20" s="112" t="s">
        <v>233</v>
      </c>
      <c r="D20" s="127">
        <f>30-30</f>
        <v>0</v>
      </c>
      <c r="E20" s="127">
        <f>60-30</f>
        <v>30</v>
      </c>
      <c r="F20" s="127">
        <f>90-30</f>
        <v>60</v>
      </c>
      <c r="G20" s="127">
        <v>60</v>
      </c>
      <c r="H20" s="127">
        <v>60</v>
      </c>
      <c r="I20" s="125"/>
      <c r="J20" s="125"/>
      <c r="K20" s="112" t="s">
        <v>233</v>
      </c>
      <c r="L20" s="127">
        <f>30-30</f>
        <v>0</v>
      </c>
      <c r="M20" s="127">
        <f>60-30</f>
        <v>30</v>
      </c>
      <c r="N20" s="127">
        <f>90-30</f>
        <v>60</v>
      </c>
      <c r="O20" s="127">
        <v>60</v>
      </c>
      <c r="P20" s="127">
        <v>60</v>
      </c>
      <c r="Q20" s="132">
        <f t="shared" si="0"/>
        <v>0</v>
      </c>
      <c r="R20" s="112">
        <f t="shared" si="1"/>
        <v>60</v>
      </c>
      <c r="S20" s="125">
        <f t="shared" si="2"/>
        <v>0</v>
      </c>
      <c r="T20" s="125"/>
      <c r="U20" s="125"/>
      <c r="V20" s="125"/>
      <c r="W20" s="125"/>
      <c r="X20" s="125"/>
      <c r="Y20" s="125"/>
      <c r="Z20" s="125"/>
    </row>
    <row r="21" spans="1:26" ht="14.25" customHeight="1">
      <c r="A21" s="125"/>
      <c r="B21" s="125"/>
      <c r="C21" s="112" t="s">
        <v>236</v>
      </c>
      <c r="D21" s="127">
        <f>30-40</f>
        <v>-10</v>
      </c>
      <c r="E21" s="127">
        <f>60-40</f>
        <v>20</v>
      </c>
      <c r="F21" s="127">
        <f>90-40</f>
        <v>50</v>
      </c>
      <c r="G21" s="127">
        <f>120-40</f>
        <v>80</v>
      </c>
      <c r="H21" s="127">
        <v>80</v>
      </c>
      <c r="I21" s="125"/>
      <c r="J21" s="125"/>
      <c r="K21" s="112" t="s">
        <v>236</v>
      </c>
      <c r="L21" s="127">
        <f>30-40</f>
        <v>-10</v>
      </c>
      <c r="M21" s="127">
        <f>60-40</f>
        <v>20</v>
      </c>
      <c r="N21" s="127">
        <f>90-40</f>
        <v>50</v>
      </c>
      <c r="O21" s="127">
        <f>120-40</f>
        <v>80</v>
      </c>
      <c r="P21" s="127">
        <v>80</v>
      </c>
      <c r="Q21" s="132">
        <f t="shared" si="0"/>
        <v>-10</v>
      </c>
      <c r="R21" s="112">
        <f t="shared" si="1"/>
        <v>80</v>
      </c>
      <c r="S21" s="125">
        <f t="shared" si="2"/>
        <v>-10</v>
      </c>
      <c r="T21" s="125"/>
      <c r="U21" s="125"/>
      <c r="V21" s="125"/>
      <c r="W21" s="125"/>
      <c r="X21" s="125"/>
      <c r="Y21" s="125"/>
      <c r="Z21" s="125"/>
    </row>
    <row r="22" spans="1:26" ht="14.25" customHeight="1">
      <c r="A22" s="125"/>
      <c r="B22" s="125"/>
      <c r="C22" s="112" t="s">
        <v>237</v>
      </c>
      <c r="D22" s="127">
        <f>30-50</f>
        <v>-20</v>
      </c>
      <c r="E22" s="127">
        <f>60-50</f>
        <v>10</v>
      </c>
      <c r="F22" s="127">
        <f>90-50</f>
        <v>40</v>
      </c>
      <c r="G22" s="127">
        <f>120-50</f>
        <v>70</v>
      </c>
      <c r="H22" s="127">
        <f>150-50</f>
        <v>100</v>
      </c>
      <c r="I22" s="125"/>
      <c r="J22" s="125"/>
      <c r="K22" s="112" t="s">
        <v>237</v>
      </c>
      <c r="L22" s="127">
        <f>30-50</f>
        <v>-20</v>
      </c>
      <c r="M22" s="127">
        <f>60-50</f>
        <v>10</v>
      </c>
      <c r="N22" s="127">
        <f>90-50</f>
        <v>40</v>
      </c>
      <c r="O22" s="127">
        <f>120-50</f>
        <v>70</v>
      </c>
      <c r="P22" s="127">
        <f>150-50</f>
        <v>100</v>
      </c>
      <c r="Q22" s="135">
        <f t="shared" si="0"/>
        <v>-20</v>
      </c>
      <c r="R22" s="136">
        <f t="shared" si="1"/>
        <v>100</v>
      </c>
      <c r="S22" s="125">
        <f t="shared" si="2"/>
        <v>-20</v>
      </c>
      <c r="T22" s="125"/>
      <c r="U22" s="125"/>
      <c r="V22" s="125"/>
      <c r="W22" s="125"/>
      <c r="X22" s="125"/>
      <c r="Y22" s="125"/>
      <c r="Z22" s="125"/>
    </row>
    <row r="23" spans="1:26" ht="14.25" customHeight="1">
      <c r="A23" s="125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spans="1:26" ht="14.25" customHeight="1">
      <c r="A24" s="125"/>
      <c r="B24" s="125"/>
      <c r="C24" s="129" t="s">
        <v>150</v>
      </c>
      <c r="D24" s="129"/>
      <c r="E24" s="137" t="s">
        <v>240</v>
      </c>
      <c r="F24" s="131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spans="1:26" ht="14.25" customHeight="1">
      <c r="A25" s="125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38" t="s">
        <v>241</v>
      </c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</row>
    <row r="26" spans="1:26" ht="14.25" customHeight="1">
      <c r="A26" s="125"/>
      <c r="B26" s="112"/>
      <c r="C26" s="112" t="s">
        <v>231</v>
      </c>
      <c r="D26" s="112" t="s">
        <v>232</v>
      </c>
      <c r="E26" s="112" t="s">
        <v>233</v>
      </c>
      <c r="F26" s="112" t="s">
        <v>234</v>
      </c>
      <c r="G26" s="112" t="s">
        <v>235</v>
      </c>
      <c r="H26" s="112" t="s">
        <v>70</v>
      </c>
      <c r="I26" s="112" t="s">
        <v>69</v>
      </c>
      <c r="J26" s="125"/>
      <c r="K26" s="139">
        <v>0</v>
      </c>
      <c r="L26" s="139">
        <v>0.1</v>
      </c>
      <c r="M26" s="139">
        <v>0.2</v>
      </c>
      <c r="N26" s="140">
        <v>0.3</v>
      </c>
      <c r="O26" s="139">
        <v>0.4</v>
      </c>
      <c r="P26" s="139">
        <v>0.5</v>
      </c>
      <c r="Q26" s="139">
        <v>0.6</v>
      </c>
      <c r="R26" s="140">
        <v>0.7</v>
      </c>
      <c r="S26" s="139">
        <v>0.8</v>
      </c>
      <c r="T26" s="139">
        <v>0.9</v>
      </c>
      <c r="U26" s="141">
        <v>1</v>
      </c>
      <c r="V26" s="125"/>
      <c r="W26" s="125"/>
      <c r="X26" s="125"/>
      <c r="Y26" s="125"/>
      <c r="Z26" s="125"/>
    </row>
    <row r="27" spans="1:26" ht="14.25" customHeight="1">
      <c r="A27" s="125"/>
      <c r="B27" s="112" t="s">
        <v>231</v>
      </c>
      <c r="C27" s="127">
        <f>30-10</f>
        <v>20</v>
      </c>
      <c r="D27" s="127">
        <v>20</v>
      </c>
      <c r="E27" s="127">
        <v>20</v>
      </c>
      <c r="F27" s="127">
        <v>20</v>
      </c>
      <c r="G27" s="127">
        <v>20</v>
      </c>
      <c r="H27" s="112">
        <f t="shared" ref="H27:H31" si="3">MAX(C27:G27)</f>
        <v>20</v>
      </c>
      <c r="I27" s="112">
        <f t="shared" ref="I27:I31" si="4">MIN(C27:G27)</f>
        <v>20</v>
      </c>
      <c r="J27" s="125"/>
      <c r="K27" s="142">
        <f t="shared" ref="K27:U31" si="5">K$26*$H27+(1-K$26)*$I27</f>
        <v>20</v>
      </c>
      <c r="L27" s="142">
        <f t="shared" si="5"/>
        <v>20</v>
      </c>
      <c r="M27" s="142">
        <f t="shared" si="5"/>
        <v>20</v>
      </c>
      <c r="N27" s="142">
        <f t="shared" si="5"/>
        <v>20</v>
      </c>
      <c r="O27" s="143">
        <f t="shared" si="5"/>
        <v>20</v>
      </c>
      <c r="P27" s="143">
        <f t="shared" si="5"/>
        <v>20</v>
      </c>
      <c r="Q27" s="143">
        <f t="shared" si="5"/>
        <v>20</v>
      </c>
      <c r="R27" s="143">
        <f t="shared" si="5"/>
        <v>20</v>
      </c>
      <c r="S27" s="143">
        <f t="shared" si="5"/>
        <v>20</v>
      </c>
      <c r="T27" s="143">
        <f t="shared" si="5"/>
        <v>20</v>
      </c>
      <c r="U27" s="143">
        <f t="shared" si="5"/>
        <v>20</v>
      </c>
      <c r="V27" s="125"/>
      <c r="W27" s="125"/>
      <c r="X27" s="125"/>
      <c r="Y27" s="125"/>
      <c r="Z27" s="125"/>
    </row>
    <row r="28" spans="1:26" ht="14.25" customHeight="1">
      <c r="A28" s="125"/>
      <c r="B28" s="112" t="s">
        <v>232</v>
      </c>
      <c r="C28" s="127">
        <f>30-20</f>
        <v>10</v>
      </c>
      <c r="D28" s="127">
        <f>60-20</f>
        <v>40</v>
      </c>
      <c r="E28" s="127">
        <v>40</v>
      </c>
      <c r="F28" s="127">
        <v>40</v>
      </c>
      <c r="G28" s="127">
        <v>40</v>
      </c>
      <c r="H28" s="112">
        <f t="shared" si="3"/>
        <v>40</v>
      </c>
      <c r="I28" s="112">
        <f t="shared" si="4"/>
        <v>10</v>
      </c>
      <c r="J28" s="125"/>
      <c r="K28" s="143">
        <f t="shared" si="5"/>
        <v>10</v>
      </c>
      <c r="L28" s="144">
        <f t="shared" si="5"/>
        <v>13</v>
      </c>
      <c r="M28" s="144">
        <f t="shared" si="5"/>
        <v>16</v>
      </c>
      <c r="N28" s="144">
        <f t="shared" si="5"/>
        <v>19</v>
      </c>
      <c r="O28" s="144">
        <f t="shared" si="5"/>
        <v>22</v>
      </c>
      <c r="P28" s="144">
        <f t="shared" si="5"/>
        <v>25</v>
      </c>
      <c r="Q28" s="144">
        <f t="shared" si="5"/>
        <v>28</v>
      </c>
      <c r="R28" s="144">
        <f t="shared" si="5"/>
        <v>31</v>
      </c>
      <c r="S28" s="144">
        <f t="shared" si="5"/>
        <v>34</v>
      </c>
      <c r="T28" s="144">
        <f t="shared" si="5"/>
        <v>37</v>
      </c>
      <c r="U28" s="144">
        <f t="shared" si="5"/>
        <v>40</v>
      </c>
      <c r="V28" s="125"/>
      <c r="W28" s="125"/>
      <c r="X28" s="125"/>
      <c r="Y28" s="125"/>
      <c r="Z28" s="125"/>
    </row>
    <row r="29" spans="1:26" ht="14.25" customHeight="1">
      <c r="A29" s="125"/>
      <c r="B29" s="112" t="s">
        <v>233</v>
      </c>
      <c r="C29" s="127">
        <f>30-30</f>
        <v>0</v>
      </c>
      <c r="D29" s="127">
        <f>60-30</f>
        <v>30</v>
      </c>
      <c r="E29" s="127">
        <f>90-30</f>
        <v>60</v>
      </c>
      <c r="F29" s="127">
        <v>60</v>
      </c>
      <c r="G29" s="127">
        <v>60</v>
      </c>
      <c r="H29" s="112">
        <f t="shared" si="3"/>
        <v>60</v>
      </c>
      <c r="I29" s="112">
        <f t="shared" si="4"/>
        <v>0</v>
      </c>
      <c r="J29" s="125"/>
      <c r="K29" s="143">
        <f t="shared" si="5"/>
        <v>0</v>
      </c>
      <c r="L29" s="143">
        <f t="shared" si="5"/>
        <v>6</v>
      </c>
      <c r="M29" s="143">
        <f t="shared" si="5"/>
        <v>12</v>
      </c>
      <c r="N29" s="143">
        <f t="shared" si="5"/>
        <v>18</v>
      </c>
      <c r="O29" s="143">
        <f t="shared" si="5"/>
        <v>24</v>
      </c>
      <c r="P29" s="143">
        <f t="shared" si="5"/>
        <v>30</v>
      </c>
      <c r="Q29" s="143">
        <f t="shared" si="5"/>
        <v>36</v>
      </c>
      <c r="R29" s="143">
        <f t="shared" si="5"/>
        <v>42</v>
      </c>
      <c r="S29" s="143">
        <f t="shared" si="5"/>
        <v>48</v>
      </c>
      <c r="T29" s="143">
        <f t="shared" si="5"/>
        <v>54</v>
      </c>
      <c r="U29" s="143">
        <f t="shared" si="5"/>
        <v>60</v>
      </c>
      <c r="V29" s="125"/>
      <c r="W29" s="125"/>
      <c r="X29" s="125"/>
      <c r="Y29" s="125"/>
      <c r="Z29" s="125"/>
    </row>
    <row r="30" spans="1:26" ht="14.25" customHeight="1">
      <c r="A30" s="125"/>
      <c r="B30" s="112" t="s">
        <v>236</v>
      </c>
      <c r="C30" s="127">
        <f>30-40</f>
        <v>-10</v>
      </c>
      <c r="D30" s="127">
        <f>60-40</f>
        <v>20</v>
      </c>
      <c r="E30" s="127">
        <f>90-40</f>
        <v>50</v>
      </c>
      <c r="F30" s="127">
        <f>120-40</f>
        <v>80</v>
      </c>
      <c r="G30" s="127">
        <v>80</v>
      </c>
      <c r="H30" s="112">
        <f t="shared" si="3"/>
        <v>80</v>
      </c>
      <c r="I30" s="112">
        <f t="shared" si="4"/>
        <v>-10</v>
      </c>
      <c r="J30" s="125"/>
      <c r="K30" s="143">
        <f t="shared" si="5"/>
        <v>-10</v>
      </c>
      <c r="L30" s="143">
        <f t="shared" si="5"/>
        <v>-1</v>
      </c>
      <c r="M30" s="143">
        <f t="shared" si="5"/>
        <v>8</v>
      </c>
      <c r="N30" s="143">
        <f t="shared" si="5"/>
        <v>17</v>
      </c>
      <c r="O30" s="143">
        <f t="shared" si="5"/>
        <v>26</v>
      </c>
      <c r="P30" s="143">
        <f t="shared" si="5"/>
        <v>35</v>
      </c>
      <c r="Q30" s="143">
        <f t="shared" si="5"/>
        <v>44</v>
      </c>
      <c r="R30" s="143">
        <f t="shared" si="5"/>
        <v>53</v>
      </c>
      <c r="S30" s="143">
        <f t="shared" si="5"/>
        <v>62</v>
      </c>
      <c r="T30" s="143">
        <f t="shared" si="5"/>
        <v>71</v>
      </c>
      <c r="U30" s="143">
        <f t="shared" si="5"/>
        <v>80</v>
      </c>
      <c r="V30" s="125"/>
      <c r="W30" s="125"/>
      <c r="X30" s="125"/>
      <c r="Y30" s="125"/>
      <c r="Z30" s="125"/>
    </row>
    <row r="31" spans="1:26" ht="14.25" customHeight="1">
      <c r="A31" s="125"/>
      <c r="B31" s="112" t="s">
        <v>237</v>
      </c>
      <c r="C31" s="127">
        <f>30-50</f>
        <v>-20</v>
      </c>
      <c r="D31" s="127">
        <f>60-50</f>
        <v>10</v>
      </c>
      <c r="E31" s="127">
        <f>90-50</f>
        <v>40</v>
      </c>
      <c r="F31" s="127">
        <f>120-50</f>
        <v>70</v>
      </c>
      <c r="G31" s="127">
        <f>150-50</f>
        <v>100</v>
      </c>
      <c r="H31" s="112">
        <f t="shared" si="3"/>
        <v>100</v>
      </c>
      <c r="I31" s="112">
        <f t="shared" si="4"/>
        <v>-20</v>
      </c>
      <c r="J31" s="125"/>
      <c r="K31" s="145">
        <f t="shared" si="5"/>
        <v>-20</v>
      </c>
      <c r="L31" s="145">
        <f t="shared" si="5"/>
        <v>-8</v>
      </c>
      <c r="M31" s="145">
        <f t="shared" si="5"/>
        <v>4</v>
      </c>
      <c r="N31" s="145">
        <f t="shared" si="5"/>
        <v>16</v>
      </c>
      <c r="O31" s="146">
        <f t="shared" si="5"/>
        <v>28</v>
      </c>
      <c r="P31" s="146">
        <f t="shared" si="5"/>
        <v>40</v>
      </c>
      <c r="Q31" s="146">
        <f t="shared" si="5"/>
        <v>52</v>
      </c>
      <c r="R31" s="146">
        <f t="shared" si="5"/>
        <v>64</v>
      </c>
      <c r="S31" s="146">
        <f t="shared" si="5"/>
        <v>76</v>
      </c>
      <c r="T31" s="146">
        <f t="shared" si="5"/>
        <v>88</v>
      </c>
      <c r="U31" s="146">
        <f t="shared" si="5"/>
        <v>100</v>
      </c>
      <c r="V31" s="125"/>
      <c r="W31" s="125"/>
      <c r="X31" s="125"/>
      <c r="Y31" s="125"/>
      <c r="Z31" s="125"/>
    </row>
    <row r="32" spans="1:26" ht="14.25" customHeight="1">
      <c r="A32" s="125"/>
      <c r="B32" s="125"/>
      <c r="C32" s="125"/>
      <c r="D32" s="125"/>
      <c r="E32" s="125"/>
      <c r="F32" s="125"/>
      <c r="G32" s="125"/>
      <c r="H32" s="125"/>
      <c r="I32" s="125"/>
      <c r="J32" s="125"/>
      <c r="K32" s="143">
        <f t="shared" ref="K32:U32" si="6">MAX(K27:K31)</f>
        <v>20</v>
      </c>
      <c r="L32" s="143">
        <f t="shared" si="6"/>
        <v>20</v>
      </c>
      <c r="M32" s="143">
        <f t="shared" si="6"/>
        <v>20</v>
      </c>
      <c r="N32" s="143">
        <f t="shared" si="6"/>
        <v>20</v>
      </c>
      <c r="O32" s="143">
        <f t="shared" si="6"/>
        <v>28</v>
      </c>
      <c r="P32" s="143">
        <f t="shared" si="6"/>
        <v>40</v>
      </c>
      <c r="Q32" s="143">
        <f t="shared" si="6"/>
        <v>52</v>
      </c>
      <c r="R32" s="143">
        <f t="shared" si="6"/>
        <v>64</v>
      </c>
      <c r="S32" s="143">
        <f t="shared" si="6"/>
        <v>76</v>
      </c>
      <c r="T32" s="143">
        <f t="shared" si="6"/>
        <v>88</v>
      </c>
      <c r="U32" s="143">
        <f t="shared" si="6"/>
        <v>100</v>
      </c>
      <c r="V32" s="125"/>
      <c r="W32" s="125"/>
      <c r="X32" s="125"/>
      <c r="Y32" s="125"/>
      <c r="Z32" s="125"/>
    </row>
    <row r="33" spans="1:26" ht="14.25" customHeight="1">
      <c r="A33" s="125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spans="1:26" ht="14.25" customHeight="1">
      <c r="A34" s="125"/>
      <c r="B34" s="125"/>
      <c r="C34" s="129" t="s">
        <v>152</v>
      </c>
      <c r="D34" s="129"/>
      <c r="E34" s="137" t="s">
        <v>242</v>
      </c>
      <c r="F34" s="131"/>
      <c r="G34" s="131"/>
      <c r="H34" s="131"/>
      <c r="I34" s="131"/>
      <c r="J34" s="131"/>
      <c r="K34" s="131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spans="1:26" ht="14.25" customHeight="1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6" t="s">
        <v>153</v>
      </c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spans="1:26" ht="14.25" customHeight="1">
      <c r="A36" s="125"/>
      <c r="B36" s="125"/>
      <c r="C36" s="112"/>
      <c r="D36" s="112" t="s">
        <v>231</v>
      </c>
      <c r="E36" s="112" t="s">
        <v>232</v>
      </c>
      <c r="F36" s="112" t="s">
        <v>233</v>
      </c>
      <c r="G36" s="112" t="s">
        <v>234</v>
      </c>
      <c r="H36" s="112" t="s">
        <v>235</v>
      </c>
      <c r="I36" s="125"/>
      <c r="J36" s="125"/>
      <c r="K36" s="112"/>
      <c r="L36" s="112" t="s">
        <v>231</v>
      </c>
      <c r="M36" s="112" t="s">
        <v>232</v>
      </c>
      <c r="N36" s="112" t="s">
        <v>233</v>
      </c>
      <c r="O36" s="112" t="s">
        <v>234</v>
      </c>
      <c r="P36" s="112" t="s">
        <v>235</v>
      </c>
      <c r="Q36" s="112" t="s">
        <v>70</v>
      </c>
      <c r="R36" s="125"/>
      <c r="S36" s="125"/>
      <c r="T36" s="125"/>
      <c r="U36" s="125"/>
      <c r="V36" s="125"/>
      <c r="W36" s="125"/>
      <c r="X36" s="125"/>
      <c r="Y36" s="125"/>
      <c r="Z36" s="125"/>
    </row>
    <row r="37" spans="1:26" ht="14.25" customHeight="1">
      <c r="A37" s="125"/>
      <c r="B37" s="125"/>
      <c r="C37" s="112" t="s">
        <v>231</v>
      </c>
      <c r="D37" s="127">
        <f>30-10</f>
        <v>20</v>
      </c>
      <c r="E37" s="127">
        <v>20</v>
      </c>
      <c r="F37" s="127">
        <v>20</v>
      </c>
      <c r="G37" s="127">
        <v>20</v>
      </c>
      <c r="H37" s="127">
        <v>20</v>
      </c>
      <c r="I37" s="125"/>
      <c r="J37" s="125"/>
      <c r="K37" s="112" t="s">
        <v>231</v>
      </c>
      <c r="L37" s="127">
        <f t="shared" ref="L37:P37" si="7">D42-D37</f>
        <v>0</v>
      </c>
      <c r="M37" s="127">
        <f t="shared" si="7"/>
        <v>20</v>
      </c>
      <c r="N37" s="127">
        <f t="shared" si="7"/>
        <v>40</v>
      </c>
      <c r="O37" s="127">
        <f t="shared" si="7"/>
        <v>60</v>
      </c>
      <c r="P37" s="127">
        <f t="shared" si="7"/>
        <v>80</v>
      </c>
      <c r="Q37" s="147">
        <f t="shared" ref="Q37:Q41" si="8">MAX(L37:P37)</f>
        <v>80</v>
      </c>
      <c r="R37" s="125"/>
      <c r="S37" s="125"/>
      <c r="T37" s="125"/>
      <c r="U37" s="125"/>
      <c r="V37" s="125"/>
      <c r="W37" s="125"/>
      <c r="X37" s="125"/>
      <c r="Y37" s="125"/>
      <c r="Z37" s="125"/>
    </row>
    <row r="38" spans="1:26" ht="14.25" customHeight="1">
      <c r="A38" s="125"/>
      <c r="B38" s="125"/>
      <c r="C38" s="112" t="s">
        <v>232</v>
      </c>
      <c r="D38" s="127">
        <f>30-20</f>
        <v>10</v>
      </c>
      <c r="E38" s="127">
        <f>60-20</f>
        <v>40</v>
      </c>
      <c r="F38" s="127">
        <v>40</v>
      </c>
      <c r="G38" s="127">
        <v>40</v>
      </c>
      <c r="H38" s="127">
        <v>40</v>
      </c>
      <c r="I38" s="125"/>
      <c r="J38" s="125"/>
      <c r="K38" s="112" t="s">
        <v>232</v>
      </c>
      <c r="L38" s="127">
        <f t="shared" ref="L38:P38" si="9">D42-D38</f>
        <v>10</v>
      </c>
      <c r="M38" s="127">
        <f t="shared" si="9"/>
        <v>0</v>
      </c>
      <c r="N38" s="127">
        <f t="shared" si="9"/>
        <v>20</v>
      </c>
      <c r="O38" s="127">
        <f t="shared" si="9"/>
        <v>40</v>
      </c>
      <c r="P38" s="127">
        <f t="shared" si="9"/>
        <v>60</v>
      </c>
      <c r="Q38" s="147">
        <f t="shared" si="8"/>
        <v>60</v>
      </c>
      <c r="R38" s="125"/>
      <c r="S38" s="125"/>
      <c r="T38" s="125"/>
      <c r="U38" s="125"/>
      <c r="V38" s="125"/>
      <c r="W38" s="125"/>
      <c r="X38" s="125"/>
      <c r="Y38" s="125"/>
      <c r="Z38" s="125"/>
    </row>
    <row r="39" spans="1:26" ht="14.25" customHeight="1">
      <c r="A39" s="125"/>
      <c r="B39" s="125"/>
      <c r="C39" s="112" t="s">
        <v>233</v>
      </c>
      <c r="D39" s="127">
        <f>30-30</f>
        <v>0</v>
      </c>
      <c r="E39" s="127">
        <f>60-30</f>
        <v>30</v>
      </c>
      <c r="F39" s="127">
        <f>90-30</f>
        <v>60</v>
      </c>
      <c r="G39" s="127">
        <v>60</v>
      </c>
      <c r="H39" s="127">
        <v>60</v>
      </c>
      <c r="I39" s="125"/>
      <c r="J39" s="125"/>
      <c r="K39" s="112" t="s">
        <v>233</v>
      </c>
      <c r="L39" s="127">
        <f t="shared" ref="L39:P39" si="10">D42-D39</f>
        <v>20</v>
      </c>
      <c r="M39" s="127">
        <f t="shared" si="10"/>
        <v>10</v>
      </c>
      <c r="N39" s="127">
        <f t="shared" si="10"/>
        <v>0</v>
      </c>
      <c r="O39" s="127">
        <f t="shared" si="10"/>
        <v>20</v>
      </c>
      <c r="P39" s="127">
        <f t="shared" si="10"/>
        <v>40</v>
      </c>
      <c r="Q39" s="147">
        <f t="shared" si="8"/>
        <v>40</v>
      </c>
      <c r="R39" s="125"/>
      <c r="S39" s="125"/>
      <c r="T39" s="125"/>
      <c r="U39" s="125"/>
      <c r="V39" s="125"/>
      <c r="W39" s="125"/>
      <c r="X39" s="125"/>
      <c r="Y39" s="125"/>
      <c r="Z39" s="125"/>
    </row>
    <row r="40" spans="1:26" ht="14.25" customHeight="1">
      <c r="A40" s="125"/>
      <c r="B40" s="125"/>
      <c r="C40" s="112" t="s">
        <v>236</v>
      </c>
      <c r="D40" s="127">
        <f>30-40</f>
        <v>-10</v>
      </c>
      <c r="E40" s="127">
        <f>60-40</f>
        <v>20</v>
      </c>
      <c r="F40" s="127">
        <f>90-40</f>
        <v>50</v>
      </c>
      <c r="G40" s="127">
        <f>120-40</f>
        <v>80</v>
      </c>
      <c r="H40" s="127">
        <v>80</v>
      </c>
      <c r="I40" s="125"/>
      <c r="J40" s="125"/>
      <c r="K40" s="112" t="s">
        <v>236</v>
      </c>
      <c r="L40" s="127">
        <f t="shared" ref="L40:P40" si="11">D42-D40</f>
        <v>30</v>
      </c>
      <c r="M40" s="127">
        <f t="shared" si="11"/>
        <v>20</v>
      </c>
      <c r="N40" s="127">
        <f t="shared" si="11"/>
        <v>10</v>
      </c>
      <c r="O40" s="127">
        <f t="shared" si="11"/>
        <v>0</v>
      </c>
      <c r="P40" s="127">
        <f t="shared" si="11"/>
        <v>20</v>
      </c>
      <c r="Q40" s="148">
        <f t="shared" si="8"/>
        <v>30</v>
      </c>
      <c r="R40" s="125" t="s">
        <v>69</v>
      </c>
      <c r="S40" s="125"/>
      <c r="T40" s="125"/>
      <c r="U40" s="125"/>
      <c r="V40" s="125"/>
      <c r="W40" s="125"/>
      <c r="X40" s="125"/>
      <c r="Y40" s="125"/>
      <c r="Z40" s="125"/>
    </row>
    <row r="41" spans="1:26" ht="14.25" customHeight="1">
      <c r="A41" s="125"/>
      <c r="B41" s="125"/>
      <c r="C41" s="112" t="s">
        <v>237</v>
      </c>
      <c r="D41" s="127">
        <f>30-50</f>
        <v>-20</v>
      </c>
      <c r="E41" s="127">
        <f>60-50</f>
        <v>10</v>
      </c>
      <c r="F41" s="127">
        <f>90-50</f>
        <v>40</v>
      </c>
      <c r="G41" s="127">
        <f>120-50</f>
        <v>70</v>
      </c>
      <c r="H41" s="127">
        <f>150-50</f>
        <v>100</v>
      </c>
      <c r="I41" s="125"/>
      <c r="J41" s="125"/>
      <c r="K41" s="112" t="s">
        <v>237</v>
      </c>
      <c r="L41" s="127">
        <f t="shared" ref="L41:P41" si="12">D42-D41</f>
        <v>40</v>
      </c>
      <c r="M41" s="127">
        <f t="shared" si="12"/>
        <v>30</v>
      </c>
      <c r="N41" s="127">
        <f t="shared" si="12"/>
        <v>20</v>
      </c>
      <c r="O41" s="127">
        <f t="shared" si="12"/>
        <v>10</v>
      </c>
      <c r="P41" s="127">
        <f t="shared" si="12"/>
        <v>0</v>
      </c>
      <c r="Q41" s="147">
        <f t="shared" si="8"/>
        <v>40</v>
      </c>
      <c r="R41" s="125"/>
      <c r="S41" s="125"/>
      <c r="T41" s="125"/>
      <c r="U41" s="125"/>
      <c r="V41" s="125"/>
      <c r="W41" s="125"/>
      <c r="X41" s="125"/>
      <c r="Y41" s="125"/>
      <c r="Z41" s="125"/>
    </row>
    <row r="42" spans="1:26" ht="14.25" customHeight="1">
      <c r="A42" s="125"/>
      <c r="B42" s="125"/>
      <c r="C42" s="112" t="s">
        <v>70</v>
      </c>
      <c r="D42" s="125">
        <f t="shared" ref="D42:H42" si="13">MAX(D37:D41)</f>
        <v>20</v>
      </c>
      <c r="E42" s="125">
        <f t="shared" si="13"/>
        <v>40</v>
      </c>
      <c r="F42" s="125">
        <f t="shared" si="13"/>
        <v>60</v>
      </c>
      <c r="G42" s="125">
        <f t="shared" si="13"/>
        <v>80</v>
      </c>
      <c r="H42" s="125">
        <f t="shared" si="13"/>
        <v>100</v>
      </c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</row>
    <row r="43" spans="1:26" ht="14.25" customHeight="1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</row>
    <row r="44" spans="1:26" ht="14.25" customHeight="1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12" t="s">
        <v>243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</row>
    <row r="45" spans="1:26" ht="14.25" customHeight="1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12" t="s">
        <v>244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6" spans="1:26" ht="14.25" customHeight="1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12" t="s">
        <v>245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</row>
    <row r="47" spans="1:26" ht="14.25" customHeight="1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</row>
    <row r="48" spans="1:26" ht="14.25" customHeight="1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</row>
    <row r="49" spans="1:26" ht="14.25" customHeight="1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</row>
    <row r="50" spans="1:26" ht="14.25" customHeight="1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</row>
    <row r="51" spans="1:26" ht="14.25" customHeight="1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</row>
    <row r="52" spans="1:26" ht="14.25" customHeight="1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</row>
    <row r="53" spans="1:26" ht="14.25" customHeight="1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</row>
    <row r="54" spans="1:26" ht="14.25" customHeight="1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</row>
    <row r="55" spans="1:26" ht="14.25" customHeight="1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</row>
    <row r="56" spans="1:26" ht="14.25" customHeight="1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</row>
    <row r="57" spans="1:26" ht="14.25" customHeight="1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</row>
    <row r="58" spans="1:26" ht="14.25" customHeight="1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</row>
    <row r="59" spans="1:26" ht="14.25" customHeight="1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</row>
    <row r="60" spans="1:26" ht="14.25" customHeight="1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</row>
    <row r="61" spans="1:26" ht="14.25" customHeight="1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</row>
    <row r="62" spans="1:26" ht="14.25" customHeight="1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</row>
    <row r="63" spans="1:26" ht="14.25" customHeight="1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</row>
    <row r="64" spans="1:26" ht="14.25" customHeight="1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</row>
    <row r="65" spans="1:26" ht="14.25" customHeight="1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</row>
    <row r="66" spans="1:26" ht="14.25" customHeight="1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</row>
    <row r="67" spans="1:26" ht="14.25" customHeight="1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</row>
    <row r="68" spans="1:26" ht="14.25" customHeight="1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</row>
    <row r="69" spans="1:26" ht="14.25" customHeight="1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</row>
    <row r="70" spans="1:26" ht="14.25" customHeight="1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</row>
    <row r="71" spans="1:26" ht="14.25" customHeight="1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</row>
    <row r="72" spans="1:26" ht="14.25" customHeight="1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</row>
    <row r="73" spans="1:26" ht="14.25" customHeight="1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</row>
    <row r="74" spans="1:26" ht="14.25" customHeight="1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</row>
    <row r="75" spans="1:26" ht="14.25" customHeight="1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</row>
    <row r="76" spans="1:26" ht="14.25" customHeight="1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</row>
    <row r="77" spans="1:26" ht="14.25" customHeight="1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</row>
    <row r="78" spans="1:26" ht="14.25" customHeight="1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</row>
    <row r="79" spans="1:26" ht="14.25" customHeight="1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</row>
    <row r="80" spans="1:26" ht="14.25" customHeight="1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</row>
    <row r="81" spans="1:26" ht="14.25" customHeight="1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</row>
    <row r="82" spans="1:26" ht="14.25" customHeight="1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</row>
    <row r="83" spans="1:26" ht="14.25" customHeight="1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</row>
    <row r="84" spans="1:26" ht="14.25" customHeight="1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</row>
    <row r="85" spans="1:26" ht="14.25" customHeight="1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</row>
    <row r="86" spans="1:26" ht="14.25" customHeight="1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</row>
    <row r="87" spans="1:26" ht="14.25" customHeight="1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1:26" ht="14.25" customHeight="1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</row>
    <row r="89" spans="1:26" ht="14.25" customHeight="1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</row>
    <row r="90" spans="1:26" ht="14.25" customHeight="1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</row>
    <row r="91" spans="1:26" ht="14.25" customHeight="1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</row>
    <row r="92" spans="1:26" ht="14.25" customHeight="1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</row>
    <row r="93" spans="1:26" ht="14.25" customHeight="1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</row>
    <row r="94" spans="1:26" ht="14.25" customHeight="1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</row>
    <row r="95" spans="1:26" ht="14.25" customHeight="1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</row>
    <row r="96" spans="1:26" ht="14.25" customHeight="1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</row>
    <row r="97" spans="1:26" ht="14.25" customHeight="1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</row>
    <row r="98" spans="1:26" ht="14.25" customHeight="1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</row>
    <row r="99" spans="1:26" ht="14.25" customHeight="1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</row>
    <row r="100" spans="1:26" ht="14.25" customHeight="1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</row>
    <row r="101" spans="1:26" ht="14.25" customHeight="1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</row>
    <row r="102" spans="1:26" ht="14.25" customHeight="1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</row>
    <row r="103" spans="1:26" ht="14.25" customHeight="1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</row>
    <row r="104" spans="1:26" ht="14.25" customHeight="1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</row>
    <row r="105" spans="1:26" ht="14.25" customHeight="1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</row>
    <row r="106" spans="1:26" ht="14.25" customHeight="1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</row>
    <row r="107" spans="1:26" ht="14.25" customHeight="1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</row>
    <row r="108" spans="1:26" ht="14.25" customHeight="1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</row>
    <row r="109" spans="1:26" ht="14.25" customHeight="1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</row>
    <row r="110" spans="1:26" ht="14.25" customHeight="1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</row>
    <row r="111" spans="1:26" ht="14.25" customHeight="1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</row>
    <row r="112" spans="1:26" ht="14.25" customHeight="1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</row>
    <row r="113" spans="1:26" ht="14.25" customHeight="1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</row>
    <row r="114" spans="1:26" ht="14.25" customHeight="1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</row>
    <row r="115" spans="1:26" ht="14.25" customHeight="1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</row>
    <row r="116" spans="1:26" ht="14.25" customHeight="1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</row>
    <row r="117" spans="1:26" ht="14.25" customHeight="1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</row>
    <row r="118" spans="1:26" ht="14.25" customHeight="1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</row>
    <row r="119" spans="1:26" ht="14.25" customHeight="1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</row>
    <row r="120" spans="1:26" ht="14.25" customHeight="1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</row>
    <row r="121" spans="1:26" ht="14.25" customHeight="1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</row>
    <row r="122" spans="1:26" ht="14.25" customHeight="1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</row>
    <row r="123" spans="1:26" ht="14.25" customHeight="1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</row>
    <row r="124" spans="1:26" ht="14.25" customHeight="1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</row>
    <row r="125" spans="1:26" ht="14.25" customHeight="1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</row>
    <row r="126" spans="1:26" ht="14.25" customHeight="1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</row>
    <row r="127" spans="1:26" ht="14.25" customHeight="1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</row>
    <row r="128" spans="1:26" ht="14.25" customHeight="1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</row>
    <row r="129" spans="1:26" ht="14.25" customHeight="1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</row>
    <row r="130" spans="1:26" ht="14.25" customHeight="1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</row>
    <row r="131" spans="1:26" ht="14.25" customHeight="1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</row>
    <row r="132" spans="1:26" ht="14.25" customHeight="1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</row>
    <row r="133" spans="1:26" ht="14.25" customHeight="1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</row>
    <row r="134" spans="1:26" ht="14.25" customHeight="1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</row>
    <row r="135" spans="1:26" ht="14.25" customHeight="1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</row>
    <row r="136" spans="1:26" ht="14.25" customHeight="1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</row>
    <row r="137" spans="1:26" ht="14.25" customHeight="1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</row>
    <row r="138" spans="1:26" ht="14.25" customHeight="1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</row>
    <row r="139" spans="1:26" ht="14.25" customHeight="1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</row>
    <row r="140" spans="1:26" ht="14.25" customHeight="1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</row>
    <row r="141" spans="1:26" ht="14.25" customHeight="1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</row>
    <row r="142" spans="1:26" ht="14.25" customHeight="1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</row>
    <row r="143" spans="1:26" ht="14.25" customHeight="1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</row>
    <row r="144" spans="1:26" ht="14.25" customHeight="1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</row>
    <row r="145" spans="1:26" ht="14.25" customHeight="1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</row>
    <row r="146" spans="1:26" ht="14.25" customHeight="1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</row>
    <row r="147" spans="1:26" ht="14.25" customHeight="1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</row>
    <row r="148" spans="1:26" ht="14.25" customHeight="1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</row>
    <row r="149" spans="1:26" ht="14.25" customHeight="1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</row>
    <row r="150" spans="1:26" ht="14.25" customHeight="1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</row>
    <row r="151" spans="1:26" ht="14.25" customHeight="1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</row>
    <row r="152" spans="1:26" ht="14.25" customHeight="1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</row>
    <row r="153" spans="1:26" ht="14.25" customHeight="1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</row>
    <row r="154" spans="1:26" ht="14.25" customHeight="1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</row>
    <row r="155" spans="1:26" ht="14.25" customHeight="1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</row>
    <row r="156" spans="1:26" ht="14.25" customHeight="1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</row>
    <row r="157" spans="1:26" ht="14.25" customHeight="1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</row>
    <row r="158" spans="1:26" ht="14.25" customHeight="1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</row>
    <row r="159" spans="1:26" ht="14.25" customHeight="1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</row>
    <row r="160" spans="1:26" ht="14.25" customHeight="1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</row>
    <row r="161" spans="1:26" ht="14.25" customHeight="1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</row>
    <row r="162" spans="1:26" ht="14.25" customHeight="1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</row>
    <row r="163" spans="1:26" ht="14.25" customHeight="1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</row>
    <row r="164" spans="1:26" ht="14.25" customHeight="1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</row>
    <row r="165" spans="1:26" ht="14.25" customHeight="1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</row>
    <row r="166" spans="1:26" ht="14.25" customHeight="1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</row>
    <row r="167" spans="1:26" ht="14.25" customHeight="1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</row>
    <row r="168" spans="1:26" ht="14.25" customHeight="1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</row>
    <row r="169" spans="1:26" ht="14.25" customHeight="1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</row>
    <row r="170" spans="1:26" ht="14.25" customHeight="1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</row>
    <row r="171" spans="1:26" ht="14.25" customHeight="1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</row>
    <row r="172" spans="1:26" ht="14.25" customHeight="1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</row>
    <row r="173" spans="1:26" ht="14.25" customHeight="1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</row>
    <row r="174" spans="1:26" ht="14.25" customHeight="1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</row>
    <row r="175" spans="1:26" ht="14.25" customHeight="1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</row>
    <row r="176" spans="1:26" ht="14.25" customHeight="1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</row>
    <row r="177" spans="1:26" ht="14.25" customHeight="1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</row>
    <row r="178" spans="1:26" ht="14.25" customHeight="1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</row>
    <row r="179" spans="1:26" ht="14.25" customHeight="1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</row>
    <row r="180" spans="1:26" ht="14.25" customHeight="1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</row>
    <row r="181" spans="1:26" ht="14.25" customHeight="1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</row>
    <row r="182" spans="1:26" ht="14.25" customHeight="1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</row>
    <row r="183" spans="1:26" ht="14.25" customHeight="1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</row>
    <row r="184" spans="1:26" ht="14.25" customHeight="1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</row>
    <row r="185" spans="1:26" ht="14.25" customHeight="1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</row>
    <row r="186" spans="1:26" ht="14.25" customHeight="1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</row>
    <row r="187" spans="1:26" ht="14.25" customHeight="1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</row>
    <row r="188" spans="1:26" ht="14.25" customHeight="1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</row>
    <row r="189" spans="1:26" ht="14.25" customHeight="1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</row>
    <row r="190" spans="1:26" ht="14.25" customHeight="1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</row>
    <row r="191" spans="1:26" ht="14.25" customHeight="1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spans="1:26" ht="14.25" customHeight="1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</row>
    <row r="193" spans="1:26" ht="14.25" customHeight="1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</row>
    <row r="194" spans="1:26" ht="14.25" customHeight="1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</row>
    <row r="195" spans="1:26" ht="14.25" customHeight="1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</row>
    <row r="196" spans="1:26" ht="14.25" customHeight="1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</row>
    <row r="197" spans="1:26" ht="14.25" customHeight="1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</row>
    <row r="198" spans="1:26" ht="14.25" customHeight="1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</row>
    <row r="199" spans="1:26" ht="14.25" customHeight="1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</row>
    <row r="200" spans="1:26" ht="14.25" customHeight="1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</row>
    <row r="201" spans="1:26" ht="14.25" customHeight="1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</row>
    <row r="202" spans="1:26" ht="14.25" customHeight="1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</row>
    <row r="203" spans="1:26" ht="14.25" customHeight="1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</row>
    <row r="204" spans="1:26" ht="14.25" customHeight="1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</row>
    <row r="205" spans="1:26" ht="14.25" customHeight="1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</row>
    <row r="206" spans="1:26" ht="14.25" customHeight="1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</row>
    <row r="207" spans="1:26" ht="14.25" customHeight="1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</row>
    <row r="208" spans="1:26" ht="14.25" customHeight="1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</row>
    <row r="209" spans="1:26" ht="14.25" customHeight="1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</row>
    <row r="210" spans="1:26" ht="14.25" customHeight="1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</row>
    <row r="211" spans="1:26" ht="14.25" customHeight="1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</row>
    <row r="212" spans="1:26" ht="14.25" customHeight="1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</row>
    <row r="213" spans="1:26" ht="14.25" customHeight="1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</row>
    <row r="214" spans="1:26" ht="14.25" customHeight="1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</row>
    <row r="215" spans="1:26" ht="14.25" customHeight="1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</row>
    <row r="216" spans="1:26" ht="14.25" customHeight="1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</row>
    <row r="217" spans="1:26" ht="14.25" customHeight="1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</row>
    <row r="218" spans="1:26" ht="14.25" customHeight="1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</row>
    <row r="219" spans="1:26" ht="14.25" customHeight="1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</row>
    <row r="220" spans="1:26" ht="14.25" customHeight="1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</row>
    <row r="221" spans="1:26" ht="14.25" customHeight="1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</row>
    <row r="222" spans="1:26" ht="14.25" customHeight="1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</row>
    <row r="223" spans="1:26" ht="14.25" customHeight="1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</row>
    <row r="224" spans="1:26" ht="14.25" customHeight="1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</row>
    <row r="225" spans="1:26" ht="14.25" customHeight="1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</row>
    <row r="226" spans="1:26" ht="14.25" customHeight="1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</row>
    <row r="227" spans="1:26" ht="14.25" customHeight="1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</row>
    <row r="228" spans="1:26" ht="14.25" customHeight="1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</row>
    <row r="229" spans="1:26" ht="14.25" customHeight="1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</row>
    <row r="230" spans="1:26" ht="14.25" customHeight="1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</row>
    <row r="231" spans="1:26" ht="14.25" customHeight="1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</row>
    <row r="232" spans="1:26" ht="14.25" customHeight="1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</row>
    <row r="233" spans="1:26" ht="14.25" customHeight="1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</row>
    <row r="234" spans="1:26" ht="14.25" customHeight="1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</row>
    <row r="235" spans="1:26" ht="14.25" customHeight="1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</row>
    <row r="236" spans="1:26" ht="14.25" customHeight="1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</row>
    <row r="237" spans="1:26" ht="14.25" customHeight="1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</row>
    <row r="238" spans="1:26" ht="14.25" customHeight="1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</row>
    <row r="239" spans="1:26" ht="14.25" customHeight="1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</row>
    <row r="240" spans="1:26" ht="14.25" customHeight="1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</row>
    <row r="241" spans="1:26" ht="14.25" customHeight="1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</row>
    <row r="242" spans="1:26" ht="14.25" customHeight="1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</row>
    <row r="243" spans="1:26" ht="14.25" customHeight="1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</row>
    <row r="244" spans="1:26" ht="14.25" customHeight="1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</row>
    <row r="245" spans="1:26" ht="14.25" customHeight="1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</row>
    <row r="246" spans="1:26" ht="14.25" customHeight="1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</row>
    <row r="247" spans="1:26" ht="14.25" customHeight="1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</row>
    <row r="248" spans="1:26" ht="14.25" customHeight="1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</row>
    <row r="249" spans="1:26" ht="14.25" customHeight="1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</row>
    <row r="250" spans="1:26" ht="14.25" customHeight="1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</row>
    <row r="251" spans="1:26" ht="14.25" customHeight="1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spans="1:26" ht="14.25" customHeight="1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  <row r="253" spans="1:26" ht="14.25" customHeight="1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</row>
    <row r="254" spans="1:26" ht="14.25" customHeight="1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</row>
    <row r="255" spans="1:26" ht="14.25" customHeight="1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</row>
    <row r="256" spans="1:26" ht="14.25" customHeight="1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</row>
    <row r="257" spans="1:26" ht="14.25" customHeight="1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</row>
    <row r="258" spans="1:26" ht="14.25" customHeight="1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</row>
    <row r="259" spans="1:26" ht="14.25" customHeight="1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</row>
    <row r="260" spans="1:26" ht="14.25" customHeight="1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</row>
    <row r="261" spans="1:26" ht="14.25" customHeight="1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</row>
    <row r="262" spans="1:26" ht="14.25" customHeight="1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</row>
    <row r="263" spans="1:26" ht="14.25" customHeight="1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</row>
    <row r="264" spans="1:26" ht="14.25" customHeight="1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</row>
    <row r="265" spans="1:26" ht="14.25" customHeight="1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</row>
    <row r="266" spans="1:26" ht="14.25" customHeight="1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</row>
    <row r="267" spans="1:26" ht="14.25" customHeight="1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</row>
    <row r="268" spans="1:26" ht="14.25" customHeight="1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</row>
    <row r="269" spans="1:26" ht="14.25" customHeight="1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</row>
    <row r="270" spans="1:26" ht="14.25" customHeight="1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</row>
    <row r="271" spans="1:26" ht="14.25" customHeight="1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</row>
    <row r="272" spans="1:26" ht="14.25" customHeight="1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</row>
    <row r="273" spans="1:26" ht="14.25" customHeight="1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</row>
    <row r="274" spans="1:26" ht="14.25" customHeight="1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</row>
    <row r="275" spans="1:26" ht="14.25" customHeight="1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</row>
    <row r="276" spans="1:26" ht="14.25" customHeight="1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</row>
    <row r="277" spans="1:26" ht="14.25" customHeight="1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</row>
    <row r="278" spans="1:26" ht="14.25" customHeight="1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</row>
    <row r="279" spans="1:26" ht="14.25" customHeight="1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</row>
    <row r="280" spans="1:26" ht="14.25" customHeight="1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</row>
    <row r="281" spans="1:26" ht="14.25" customHeight="1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</row>
    <row r="282" spans="1:26" ht="14.25" customHeight="1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</row>
    <row r="283" spans="1:26" ht="14.25" customHeight="1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</row>
    <row r="284" spans="1:26" ht="14.25" customHeight="1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</row>
    <row r="285" spans="1:26" ht="14.25" customHeight="1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</row>
    <row r="286" spans="1:26" ht="14.25" customHeight="1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</row>
    <row r="287" spans="1:26" ht="14.25" customHeight="1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</row>
    <row r="288" spans="1:26" ht="14.25" customHeight="1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</row>
    <row r="289" spans="1:26" ht="14.25" customHeight="1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</row>
    <row r="290" spans="1:26" ht="14.25" customHeight="1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</row>
    <row r="291" spans="1:26" ht="14.25" customHeight="1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</row>
    <row r="292" spans="1:26" ht="14.25" customHeight="1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</row>
    <row r="293" spans="1:26" ht="14.25" customHeight="1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</row>
    <row r="294" spans="1:26" ht="14.25" customHeight="1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</row>
    <row r="295" spans="1:26" ht="14.25" customHeight="1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</row>
    <row r="296" spans="1:26" ht="14.25" customHeight="1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</row>
    <row r="297" spans="1:26" ht="14.25" customHeight="1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</row>
    <row r="298" spans="1:26" ht="14.25" customHeight="1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</row>
    <row r="299" spans="1:26" ht="14.25" customHeight="1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</row>
    <row r="300" spans="1:26" ht="14.25" customHeight="1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</row>
    <row r="301" spans="1:26" ht="14.25" customHeight="1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</row>
    <row r="302" spans="1:26" ht="14.25" customHeight="1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</row>
    <row r="303" spans="1:26" ht="14.25" customHeight="1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</row>
    <row r="304" spans="1:26" ht="14.25" customHeight="1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</row>
    <row r="305" spans="1:26" ht="14.25" customHeight="1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</row>
    <row r="306" spans="1:26" ht="14.25" customHeight="1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</row>
    <row r="307" spans="1:26" ht="14.25" customHeight="1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</row>
    <row r="308" spans="1:26" ht="14.25" customHeight="1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</row>
    <row r="309" spans="1:26" ht="14.25" customHeight="1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</row>
    <row r="310" spans="1:26" ht="14.25" customHeight="1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</row>
    <row r="311" spans="1:26" ht="14.25" customHeight="1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</row>
    <row r="312" spans="1:26" ht="14.25" customHeight="1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</row>
    <row r="313" spans="1:26" ht="14.25" customHeight="1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</row>
    <row r="314" spans="1:26" ht="14.25" customHeight="1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</row>
    <row r="315" spans="1:26" ht="14.25" customHeight="1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</row>
    <row r="316" spans="1:26" ht="14.25" customHeight="1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</row>
    <row r="317" spans="1:26" ht="14.25" customHeight="1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</row>
    <row r="318" spans="1:26" ht="14.25" customHeight="1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</row>
    <row r="319" spans="1:26" ht="14.25" customHeight="1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</row>
    <row r="320" spans="1:26" ht="14.25" customHeight="1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</row>
    <row r="321" spans="1:26" ht="14.25" customHeight="1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</row>
    <row r="322" spans="1:26" ht="14.25" customHeight="1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</row>
    <row r="323" spans="1:26" ht="14.25" customHeight="1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</row>
    <row r="324" spans="1:26" ht="14.25" customHeight="1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</row>
    <row r="325" spans="1:26" ht="14.25" customHeight="1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</row>
    <row r="326" spans="1:26" ht="14.25" customHeight="1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</row>
    <row r="327" spans="1:26" ht="14.25" customHeight="1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</row>
    <row r="328" spans="1:26" ht="14.25" customHeight="1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</row>
    <row r="329" spans="1:26" ht="14.25" customHeight="1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</row>
    <row r="330" spans="1:26" ht="14.25" customHeight="1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</row>
    <row r="331" spans="1:26" ht="14.25" customHeight="1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</row>
    <row r="332" spans="1:26" ht="14.25" customHeight="1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</row>
    <row r="333" spans="1:26" ht="14.25" customHeight="1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</row>
    <row r="334" spans="1:26" ht="14.25" customHeight="1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</row>
    <row r="335" spans="1:26" ht="14.25" customHeight="1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</row>
    <row r="336" spans="1:26" ht="14.25" customHeight="1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</row>
    <row r="337" spans="1:26" ht="14.25" customHeight="1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</row>
    <row r="338" spans="1:26" ht="14.25" customHeight="1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</row>
    <row r="339" spans="1:26" ht="14.25" customHeight="1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</row>
    <row r="340" spans="1:26" ht="14.25" customHeight="1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</row>
    <row r="341" spans="1:26" ht="14.25" customHeight="1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</row>
    <row r="342" spans="1:26" ht="14.25" customHeight="1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</row>
    <row r="343" spans="1:26" ht="14.25" customHeight="1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</row>
    <row r="344" spans="1:26" ht="14.25" customHeight="1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</row>
    <row r="345" spans="1:26" ht="14.25" customHeight="1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</row>
    <row r="346" spans="1:26" ht="14.25" customHeight="1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</row>
    <row r="347" spans="1:26" ht="14.25" customHeight="1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</row>
    <row r="348" spans="1:26" ht="14.25" customHeight="1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</row>
    <row r="349" spans="1:26" ht="14.25" customHeight="1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</row>
    <row r="350" spans="1:26" ht="14.25" customHeight="1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</row>
    <row r="351" spans="1:26" ht="14.25" customHeight="1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</row>
    <row r="352" spans="1:26" ht="14.25" customHeight="1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</row>
    <row r="353" spans="1:26" ht="14.25" customHeight="1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</row>
    <row r="354" spans="1:26" ht="14.25" customHeight="1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</row>
    <row r="355" spans="1:26" ht="14.25" customHeight="1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</row>
    <row r="356" spans="1:26" ht="14.25" customHeight="1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</row>
    <row r="357" spans="1:26" ht="14.25" customHeight="1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</row>
    <row r="358" spans="1:26" ht="14.25" customHeight="1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</row>
    <row r="359" spans="1:26" ht="14.25" customHeight="1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</row>
    <row r="360" spans="1:26" ht="14.25" customHeight="1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</row>
    <row r="361" spans="1:26" ht="14.25" customHeight="1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</row>
    <row r="362" spans="1:26" ht="14.25" customHeight="1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</row>
    <row r="363" spans="1:26" ht="14.25" customHeight="1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</row>
    <row r="364" spans="1:26" ht="14.25" customHeight="1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</row>
    <row r="365" spans="1:26" ht="14.25" customHeight="1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</row>
    <row r="366" spans="1:26" ht="14.25" customHeight="1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</row>
    <row r="367" spans="1:26" ht="14.25" customHeight="1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</row>
    <row r="368" spans="1:26" ht="14.25" customHeight="1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</row>
    <row r="369" spans="1:26" ht="14.25" customHeight="1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</row>
    <row r="370" spans="1:26" ht="14.25" customHeight="1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</row>
    <row r="371" spans="1:26" ht="14.25" customHeight="1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</row>
    <row r="372" spans="1:26" ht="14.25" customHeight="1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</row>
    <row r="373" spans="1:26" ht="14.25" customHeight="1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</row>
    <row r="374" spans="1:26" ht="14.25" customHeight="1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</row>
    <row r="375" spans="1:26" ht="14.25" customHeight="1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</row>
    <row r="376" spans="1:26" ht="14.25" customHeight="1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</row>
    <row r="377" spans="1:26" ht="14.25" customHeight="1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</row>
    <row r="378" spans="1:26" ht="14.25" customHeight="1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</row>
    <row r="379" spans="1:26" ht="14.25" customHeight="1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</row>
    <row r="380" spans="1:26" ht="14.25" customHeight="1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</row>
    <row r="381" spans="1:26" ht="14.25" customHeight="1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</row>
    <row r="382" spans="1:26" ht="14.25" customHeight="1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</row>
    <row r="383" spans="1:26" ht="14.25" customHeight="1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</row>
    <row r="384" spans="1:26" ht="14.25" customHeight="1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</row>
    <row r="385" spans="1:26" ht="14.25" customHeight="1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</row>
    <row r="386" spans="1:26" ht="14.25" customHeight="1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</row>
    <row r="387" spans="1:26" ht="14.25" customHeight="1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</row>
    <row r="388" spans="1:26" ht="14.25" customHeight="1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</row>
    <row r="389" spans="1:26" ht="14.25" customHeight="1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</row>
    <row r="390" spans="1:26" ht="14.25" customHeight="1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</row>
    <row r="391" spans="1:26" ht="14.25" customHeight="1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</row>
    <row r="392" spans="1:26" ht="14.25" customHeight="1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</row>
    <row r="393" spans="1:26" ht="14.25" customHeight="1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</row>
    <row r="394" spans="1:26" ht="14.25" customHeight="1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</row>
    <row r="395" spans="1:26" ht="14.25" customHeight="1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</row>
    <row r="396" spans="1:26" ht="14.25" customHeight="1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</row>
    <row r="397" spans="1:26" ht="14.25" customHeight="1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</row>
    <row r="398" spans="1:26" ht="14.25" customHeight="1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</row>
    <row r="399" spans="1:26" ht="14.25" customHeight="1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</row>
    <row r="400" spans="1:26" ht="14.25" customHeight="1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</row>
    <row r="401" spans="1:26" ht="14.25" customHeight="1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</row>
    <row r="402" spans="1:26" ht="14.25" customHeight="1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</row>
    <row r="403" spans="1:26" ht="14.25" customHeight="1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</row>
    <row r="404" spans="1:26" ht="14.25" customHeight="1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</row>
    <row r="405" spans="1:26" ht="14.25" customHeight="1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</row>
    <row r="406" spans="1:26" ht="14.25" customHeight="1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</row>
    <row r="407" spans="1:26" ht="14.25" customHeight="1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</row>
    <row r="408" spans="1:26" ht="14.25" customHeight="1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</row>
    <row r="409" spans="1:26" ht="14.25" customHeight="1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</row>
    <row r="410" spans="1:26" ht="14.25" customHeight="1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</row>
    <row r="411" spans="1:26" ht="14.25" customHeight="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</row>
    <row r="412" spans="1:26" ht="14.25" customHeight="1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</row>
    <row r="413" spans="1:26" ht="14.25" customHeight="1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</row>
    <row r="414" spans="1:26" ht="14.25" customHeight="1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</row>
    <row r="415" spans="1:26" ht="14.25" customHeight="1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</row>
    <row r="416" spans="1:26" ht="14.25" customHeight="1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</row>
    <row r="417" spans="1:26" ht="14.25" customHeight="1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</row>
    <row r="418" spans="1:26" ht="14.25" customHeight="1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</row>
    <row r="419" spans="1:26" ht="14.25" customHeight="1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</row>
    <row r="420" spans="1:26" ht="14.25" customHeight="1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</row>
    <row r="421" spans="1:26" ht="14.25" customHeight="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</row>
    <row r="422" spans="1:26" ht="14.25" customHeight="1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</row>
    <row r="423" spans="1:26" ht="14.25" customHeight="1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</row>
    <row r="424" spans="1:26" ht="14.25" customHeight="1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</row>
    <row r="425" spans="1:26" ht="14.25" customHeight="1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</row>
    <row r="426" spans="1:26" ht="14.25" customHeight="1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</row>
    <row r="427" spans="1:26" ht="14.25" customHeight="1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</row>
    <row r="428" spans="1:26" ht="14.25" customHeight="1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</row>
    <row r="429" spans="1:26" ht="14.25" customHeight="1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</row>
    <row r="430" spans="1:26" ht="14.25" customHeight="1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</row>
    <row r="431" spans="1:26" ht="14.25" customHeight="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</row>
    <row r="432" spans="1:26" ht="14.25" customHeight="1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</row>
    <row r="433" spans="1:26" ht="14.25" customHeight="1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</row>
    <row r="434" spans="1:26" ht="14.25" customHeight="1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</row>
    <row r="435" spans="1:26" ht="14.25" customHeight="1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</row>
    <row r="436" spans="1:26" ht="14.25" customHeight="1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</row>
    <row r="437" spans="1:26" ht="14.25" customHeight="1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</row>
    <row r="438" spans="1:26" ht="14.25" customHeight="1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</row>
    <row r="439" spans="1:26" ht="14.25" customHeight="1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</row>
    <row r="440" spans="1:26" ht="14.25" customHeight="1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</row>
    <row r="441" spans="1:26" ht="14.25" customHeight="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</row>
    <row r="442" spans="1:26" ht="14.25" customHeight="1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</row>
    <row r="443" spans="1:26" ht="14.25" customHeight="1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</row>
    <row r="444" spans="1:26" ht="14.25" customHeight="1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</row>
    <row r="445" spans="1:26" ht="14.25" customHeight="1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</row>
    <row r="446" spans="1:26" ht="14.25" customHeight="1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</row>
    <row r="447" spans="1:26" ht="14.25" customHeight="1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</row>
    <row r="448" spans="1:26" ht="14.25" customHeight="1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</row>
    <row r="449" spans="1:26" ht="14.25" customHeight="1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</row>
    <row r="450" spans="1:26" ht="14.25" customHeight="1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</row>
    <row r="451" spans="1:26" ht="14.25" customHeight="1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</row>
    <row r="452" spans="1:26" ht="14.25" customHeight="1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</row>
    <row r="453" spans="1:26" ht="14.25" customHeight="1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</row>
    <row r="454" spans="1:26" ht="14.25" customHeight="1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</row>
    <row r="455" spans="1:26" ht="14.25" customHeight="1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</row>
    <row r="456" spans="1:26" ht="14.25" customHeight="1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</row>
    <row r="457" spans="1:26" ht="14.25" customHeight="1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</row>
    <row r="458" spans="1:26" ht="14.25" customHeight="1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</row>
    <row r="459" spans="1:26" ht="14.25" customHeight="1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</row>
    <row r="460" spans="1:26" ht="14.25" customHeight="1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</row>
    <row r="461" spans="1:26" ht="14.25" customHeight="1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</row>
    <row r="462" spans="1:26" ht="14.25" customHeight="1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</row>
    <row r="463" spans="1:26" ht="14.25" customHeight="1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</row>
    <row r="464" spans="1:26" ht="14.25" customHeight="1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</row>
    <row r="465" spans="1:26" ht="14.25" customHeight="1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</row>
    <row r="466" spans="1:26" ht="14.25" customHeight="1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</row>
    <row r="467" spans="1:26" ht="14.25" customHeight="1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</row>
    <row r="468" spans="1:26" ht="14.25" customHeight="1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</row>
    <row r="469" spans="1:26" ht="14.25" customHeight="1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</row>
    <row r="470" spans="1:26" ht="14.25" customHeight="1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</row>
    <row r="471" spans="1:26" ht="14.25" customHeight="1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</row>
    <row r="472" spans="1:26" ht="14.25" customHeight="1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</row>
    <row r="473" spans="1:26" ht="14.25" customHeight="1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</row>
    <row r="474" spans="1:26" ht="14.25" customHeight="1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</row>
    <row r="475" spans="1:26" ht="14.25" customHeight="1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</row>
    <row r="476" spans="1:26" ht="14.25" customHeight="1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</row>
    <row r="477" spans="1:26" ht="14.25" customHeight="1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</row>
    <row r="478" spans="1:26" ht="14.25" customHeight="1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</row>
    <row r="479" spans="1:26" ht="14.25" customHeight="1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</row>
    <row r="480" spans="1:26" ht="14.25" customHeight="1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</row>
    <row r="481" spans="1:26" ht="14.25" customHeight="1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</row>
    <row r="482" spans="1:26" ht="14.25" customHeight="1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</row>
    <row r="483" spans="1:26" ht="14.25" customHeight="1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</row>
    <row r="484" spans="1:26" ht="14.25" customHeight="1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</row>
    <row r="485" spans="1:26" ht="14.25" customHeight="1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</row>
    <row r="486" spans="1:26" ht="14.25" customHeight="1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</row>
    <row r="487" spans="1:26" ht="14.25" customHeight="1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</row>
    <row r="488" spans="1:26" ht="14.25" customHeight="1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</row>
    <row r="489" spans="1:26" ht="14.25" customHeight="1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</row>
    <row r="490" spans="1:26" ht="14.25" customHeight="1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</row>
    <row r="491" spans="1:26" ht="14.25" customHeight="1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</row>
    <row r="492" spans="1:26" ht="14.25" customHeight="1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</row>
    <row r="493" spans="1:26" ht="14.25" customHeight="1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</row>
    <row r="494" spans="1:26" ht="14.25" customHeight="1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</row>
    <row r="495" spans="1:26" ht="14.25" customHeight="1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</row>
    <row r="496" spans="1:26" ht="14.25" customHeight="1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</row>
    <row r="497" spans="1:26" ht="14.25" customHeight="1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</row>
    <row r="498" spans="1:26" ht="14.25" customHeight="1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</row>
    <row r="499" spans="1:26" ht="14.25" customHeight="1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</row>
    <row r="500" spans="1:26" ht="14.25" customHeight="1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</row>
    <row r="501" spans="1:26" ht="14.25" customHeight="1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</row>
    <row r="502" spans="1:26" ht="14.25" customHeight="1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</row>
    <row r="503" spans="1:26" ht="14.25" customHeight="1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</row>
    <row r="504" spans="1:26" ht="14.25" customHeight="1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</row>
    <row r="505" spans="1:26" ht="14.25" customHeight="1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</row>
    <row r="506" spans="1:26" ht="14.25" customHeight="1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</row>
    <row r="507" spans="1:26" ht="14.25" customHeight="1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</row>
    <row r="508" spans="1:26" ht="14.25" customHeight="1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</row>
    <row r="509" spans="1:26" ht="14.25" customHeight="1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</row>
    <row r="510" spans="1:26" ht="14.25" customHeight="1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</row>
    <row r="511" spans="1:26" ht="14.25" customHeight="1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</row>
    <row r="512" spans="1:26" ht="14.25" customHeight="1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</row>
    <row r="513" spans="1:26" ht="14.25" customHeight="1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</row>
    <row r="514" spans="1:26" ht="14.25" customHeight="1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</row>
    <row r="515" spans="1:26" ht="14.25" customHeight="1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</row>
    <row r="516" spans="1:26" ht="14.25" customHeight="1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</row>
    <row r="517" spans="1:26" ht="14.25" customHeight="1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</row>
    <row r="518" spans="1:26" ht="14.25" customHeight="1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</row>
    <row r="519" spans="1:26" ht="14.25" customHeight="1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</row>
    <row r="520" spans="1:26" ht="14.25" customHeight="1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</row>
    <row r="521" spans="1:26" ht="14.25" customHeight="1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</row>
    <row r="522" spans="1:26" ht="14.25" customHeight="1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</row>
    <row r="523" spans="1:26" ht="14.25" customHeight="1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</row>
    <row r="524" spans="1:26" ht="14.25" customHeight="1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</row>
    <row r="525" spans="1:26" ht="14.25" customHeight="1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</row>
    <row r="526" spans="1:26" ht="14.25" customHeight="1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</row>
    <row r="527" spans="1:26" ht="14.25" customHeight="1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</row>
    <row r="528" spans="1:26" ht="14.25" customHeight="1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</row>
    <row r="529" spans="1:26" ht="14.25" customHeight="1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</row>
    <row r="530" spans="1:26" ht="14.25" customHeight="1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</row>
    <row r="531" spans="1:26" ht="14.25" customHeight="1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</row>
    <row r="532" spans="1:26" ht="14.25" customHeight="1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</row>
    <row r="533" spans="1:26" ht="14.25" customHeight="1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</row>
    <row r="534" spans="1:26" ht="14.25" customHeight="1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</row>
    <row r="535" spans="1:26" ht="14.25" customHeight="1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</row>
    <row r="536" spans="1:26" ht="14.25" customHeight="1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</row>
    <row r="537" spans="1:26" ht="14.25" customHeight="1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</row>
    <row r="538" spans="1:26" ht="14.25" customHeight="1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</row>
    <row r="539" spans="1:26" ht="14.25" customHeight="1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</row>
    <row r="540" spans="1:26" ht="14.25" customHeight="1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</row>
    <row r="541" spans="1:26" ht="14.25" customHeight="1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</row>
    <row r="542" spans="1:26" ht="14.25" customHeight="1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</row>
    <row r="543" spans="1:26" ht="14.25" customHeight="1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</row>
    <row r="544" spans="1:26" ht="14.25" customHeight="1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</row>
    <row r="545" spans="1:26" ht="14.25" customHeight="1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</row>
    <row r="546" spans="1:26" ht="14.25" customHeight="1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</row>
    <row r="547" spans="1:26" ht="14.25" customHeight="1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</row>
    <row r="548" spans="1:26" ht="14.25" customHeight="1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</row>
    <row r="549" spans="1:26" ht="14.25" customHeight="1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</row>
    <row r="550" spans="1:26" ht="14.25" customHeight="1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</row>
    <row r="551" spans="1:26" ht="14.25" customHeight="1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</row>
    <row r="552" spans="1:26" ht="14.25" customHeight="1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</row>
    <row r="553" spans="1:26" ht="14.25" customHeight="1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</row>
    <row r="554" spans="1:26" ht="14.25" customHeight="1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</row>
    <row r="555" spans="1:26" ht="14.25" customHeight="1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</row>
    <row r="556" spans="1:26" ht="14.25" customHeight="1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</row>
    <row r="557" spans="1:26" ht="14.25" customHeight="1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</row>
    <row r="558" spans="1:26" ht="14.25" customHeight="1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</row>
    <row r="559" spans="1:26" ht="14.25" customHeight="1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</row>
    <row r="560" spans="1:26" ht="14.25" customHeight="1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</row>
    <row r="561" spans="1:26" ht="14.25" customHeight="1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</row>
    <row r="562" spans="1:26" ht="14.25" customHeight="1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</row>
    <row r="563" spans="1:26" ht="14.25" customHeight="1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</row>
    <row r="564" spans="1:26" ht="14.25" customHeight="1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</row>
    <row r="565" spans="1:26" ht="14.25" customHeight="1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</row>
    <row r="566" spans="1:26" ht="14.25" customHeight="1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</row>
    <row r="567" spans="1:26" ht="14.25" customHeight="1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</row>
    <row r="568" spans="1:26" ht="14.25" customHeight="1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</row>
    <row r="569" spans="1:26" ht="14.25" customHeight="1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</row>
    <row r="570" spans="1:26" ht="14.25" customHeight="1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</row>
    <row r="571" spans="1:26" ht="14.25" customHeight="1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</row>
    <row r="572" spans="1:26" ht="14.25" customHeight="1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</row>
    <row r="573" spans="1:26" ht="14.25" customHeight="1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</row>
    <row r="574" spans="1:26" ht="14.25" customHeight="1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</row>
    <row r="575" spans="1:26" ht="14.25" customHeight="1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</row>
    <row r="576" spans="1:26" ht="14.25" customHeight="1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</row>
    <row r="577" spans="1:26" ht="14.25" customHeight="1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</row>
    <row r="578" spans="1:26" ht="14.25" customHeight="1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</row>
    <row r="579" spans="1:26" ht="14.25" customHeight="1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</row>
    <row r="580" spans="1:26" ht="14.25" customHeight="1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</row>
    <row r="581" spans="1:26" ht="14.25" customHeight="1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</row>
    <row r="582" spans="1:26" ht="14.25" customHeight="1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</row>
    <row r="583" spans="1:26" ht="14.25" customHeight="1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</row>
    <row r="584" spans="1:26" ht="14.25" customHeight="1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</row>
    <row r="585" spans="1:26" ht="14.25" customHeight="1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</row>
    <row r="586" spans="1:26" ht="14.25" customHeight="1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</row>
    <row r="587" spans="1:26" ht="14.25" customHeight="1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</row>
    <row r="588" spans="1:26" ht="14.25" customHeight="1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</row>
    <row r="589" spans="1:26" ht="14.25" customHeight="1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</row>
    <row r="590" spans="1:26" ht="14.25" customHeight="1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</row>
    <row r="591" spans="1:26" ht="14.25" customHeight="1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</row>
    <row r="592" spans="1:26" ht="14.25" customHeight="1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</row>
    <row r="593" spans="1:26" ht="14.25" customHeight="1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</row>
    <row r="594" spans="1:26" ht="14.25" customHeight="1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</row>
    <row r="595" spans="1:26" ht="14.25" customHeight="1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</row>
    <row r="596" spans="1:26" ht="14.25" customHeight="1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</row>
    <row r="597" spans="1:26" ht="14.25" customHeight="1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</row>
    <row r="598" spans="1:26" ht="14.25" customHeight="1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</row>
    <row r="599" spans="1:26" ht="14.25" customHeight="1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</row>
    <row r="600" spans="1:26" ht="14.25" customHeight="1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</row>
    <row r="601" spans="1:26" ht="14.25" customHeight="1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</row>
    <row r="602" spans="1:26" ht="14.25" customHeight="1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</row>
    <row r="603" spans="1:26" ht="14.25" customHeight="1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</row>
    <row r="604" spans="1:26" ht="14.25" customHeight="1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</row>
    <row r="605" spans="1:26" ht="14.25" customHeight="1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</row>
    <row r="606" spans="1:26" ht="14.25" customHeight="1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</row>
    <row r="607" spans="1:26" ht="14.25" customHeight="1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</row>
    <row r="608" spans="1:26" ht="14.25" customHeight="1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</row>
    <row r="609" spans="1:26" ht="14.25" customHeight="1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</row>
    <row r="610" spans="1:26" ht="14.25" customHeight="1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</row>
    <row r="611" spans="1:26" ht="14.25" customHeight="1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</row>
    <row r="612" spans="1:26" ht="14.25" customHeight="1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</row>
    <row r="613" spans="1:26" ht="14.25" customHeight="1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</row>
    <row r="614" spans="1:26" ht="14.25" customHeight="1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</row>
    <row r="615" spans="1:26" ht="14.25" customHeight="1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</row>
    <row r="616" spans="1:26" ht="14.25" customHeight="1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</row>
    <row r="617" spans="1:26" ht="14.25" customHeight="1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</row>
    <row r="618" spans="1:26" ht="14.25" customHeight="1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</row>
    <row r="619" spans="1:26" ht="14.25" customHeight="1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</row>
    <row r="620" spans="1:26" ht="14.25" customHeight="1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</row>
    <row r="621" spans="1:26" ht="14.25" customHeight="1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</row>
    <row r="622" spans="1:26" ht="14.25" customHeight="1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</row>
    <row r="623" spans="1:26" ht="14.25" customHeight="1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</row>
    <row r="624" spans="1:26" ht="14.25" customHeight="1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</row>
    <row r="625" spans="1:26" ht="14.25" customHeight="1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</row>
    <row r="626" spans="1:26" ht="14.25" customHeight="1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</row>
    <row r="627" spans="1:26" ht="14.25" customHeight="1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</row>
    <row r="628" spans="1:26" ht="14.25" customHeight="1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</row>
    <row r="629" spans="1:26" ht="14.25" customHeight="1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</row>
    <row r="630" spans="1:26" ht="14.25" customHeight="1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</row>
    <row r="631" spans="1:26" ht="14.25" customHeight="1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</row>
    <row r="632" spans="1:26" ht="14.25" customHeight="1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</row>
    <row r="633" spans="1:26" ht="14.25" customHeight="1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</row>
    <row r="634" spans="1:26" ht="14.25" customHeight="1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</row>
    <row r="635" spans="1:26" ht="14.25" customHeight="1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</row>
    <row r="636" spans="1:26" ht="14.25" customHeight="1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</row>
    <row r="637" spans="1:26" ht="14.25" customHeight="1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</row>
    <row r="638" spans="1:26" ht="14.25" customHeight="1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</row>
    <row r="639" spans="1:26" ht="14.25" customHeight="1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</row>
    <row r="640" spans="1:26" ht="14.25" customHeight="1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</row>
    <row r="641" spans="1:26" ht="14.25" customHeight="1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</row>
    <row r="642" spans="1:26" ht="14.25" customHeight="1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</row>
    <row r="643" spans="1:26" ht="14.25" customHeight="1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</row>
    <row r="644" spans="1:26" ht="14.25" customHeight="1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</row>
    <row r="645" spans="1:26" ht="14.25" customHeight="1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</row>
    <row r="646" spans="1:26" ht="14.25" customHeight="1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</row>
    <row r="647" spans="1:26" ht="14.25" customHeight="1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</row>
    <row r="648" spans="1:26" ht="14.25" customHeight="1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</row>
    <row r="649" spans="1:26" ht="14.25" customHeight="1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</row>
    <row r="650" spans="1:26" ht="14.25" customHeight="1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</row>
    <row r="651" spans="1:26" ht="14.25" customHeight="1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</row>
    <row r="652" spans="1:26" ht="14.25" customHeight="1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</row>
    <row r="653" spans="1:26" ht="14.25" customHeight="1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</row>
    <row r="654" spans="1:26" ht="14.25" customHeight="1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</row>
    <row r="655" spans="1:26" ht="14.25" customHeight="1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</row>
    <row r="656" spans="1:26" ht="14.25" customHeight="1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</row>
    <row r="657" spans="1:26" ht="14.25" customHeight="1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</row>
    <row r="658" spans="1:26" ht="14.25" customHeight="1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</row>
    <row r="659" spans="1:26" ht="14.25" customHeight="1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</row>
    <row r="660" spans="1:26" ht="14.25" customHeight="1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</row>
    <row r="661" spans="1:26" ht="14.25" customHeight="1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</row>
    <row r="662" spans="1:26" ht="14.25" customHeight="1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</row>
    <row r="663" spans="1:26" ht="14.25" customHeight="1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</row>
    <row r="664" spans="1:26" ht="14.25" customHeight="1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</row>
    <row r="665" spans="1:26" ht="14.25" customHeight="1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</row>
    <row r="666" spans="1:26" ht="14.25" customHeight="1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</row>
    <row r="667" spans="1:26" ht="14.25" customHeight="1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</row>
    <row r="668" spans="1:26" ht="14.25" customHeight="1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</row>
    <row r="669" spans="1:26" ht="14.25" customHeight="1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</row>
    <row r="670" spans="1:26" ht="14.25" customHeight="1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</row>
    <row r="671" spans="1:26" ht="14.25" customHeight="1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</row>
    <row r="672" spans="1:26" ht="14.25" customHeight="1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</row>
    <row r="673" spans="1:26" ht="14.25" customHeight="1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</row>
    <row r="674" spans="1:26" ht="14.25" customHeight="1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</row>
    <row r="675" spans="1:26" ht="14.25" customHeight="1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</row>
    <row r="676" spans="1:26" ht="14.25" customHeight="1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</row>
    <row r="677" spans="1:26" ht="14.25" customHeight="1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</row>
    <row r="678" spans="1:26" ht="14.25" customHeight="1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</row>
    <row r="679" spans="1:26" ht="14.25" customHeight="1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</row>
    <row r="680" spans="1:26" ht="14.25" customHeight="1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</row>
    <row r="681" spans="1:26" ht="14.25" customHeight="1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</row>
    <row r="682" spans="1:26" ht="14.25" customHeight="1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</row>
    <row r="683" spans="1:26" ht="14.25" customHeight="1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</row>
    <row r="684" spans="1:26" ht="14.25" customHeight="1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</row>
    <row r="685" spans="1:26" ht="14.25" customHeight="1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</row>
    <row r="686" spans="1:26" ht="14.25" customHeight="1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</row>
    <row r="687" spans="1:26" ht="14.25" customHeight="1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</row>
    <row r="688" spans="1:26" ht="14.25" customHeight="1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</row>
    <row r="689" spans="1:26" ht="14.25" customHeight="1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</row>
    <row r="690" spans="1:26" ht="14.25" customHeight="1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</row>
    <row r="691" spans="1:26" ht="14.25" customHeight="1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</row>
    <row r="692" spans="1:26" ht="14.25" customHeight="1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</row>
    <row r="693" spans="1:26" ht="14.25" customHeight="1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</row>
    <row r="694" spans="1:26" ht="14.25" customHeight="1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</row>
    <row r="695" spans="1:26" ht="14.25" customHeight="1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</row>
    <row r="696" spans="1:26" ht="14.25" customHeight="1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</row>
    <row r="697" spans="1:26" ht="14.25" customHeight="1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</row>
    <row r="698" spans="1:26" ht="14.25" customHeight="1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</row>
    <row r="699" spans="1:26" ht="14.25" customHeight="1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</row>
    <row r="700" spans="1:26" ht="14.25" customHeight="1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</row>
    <row r="701" spans="1:26" ht="14.25" customHeight="1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</row>
    <row r="702" spans="1:26" ht="14.25" customHeight="1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</row>
    <row r="703" spans="1:26" ht="14.25" customHeight="1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</row>
    <row r="704" spans="1:26" ht="14.25" customHeight="1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</row>
    <row r="705" spans="1:26" ht="14.25" customHeight="1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</row>
    <row r="706" spans="1:26" ht="14.25" customHeight="1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</row>
    <row r="707" spans="1:26" ht="14.25" customHeight="1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</row>
    <row r="708" spans="1:26" ht="14.25" customHeight="1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</row>
    <row r="709" spans="1:26" ht="14.25" customHeight="1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</row>
    <row r="710" spans="1:26" ht="14.25" customHeight="1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</row>
    <row r="711" spans="1:26" ht="14.25" customHeight="1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</row>
    <row r="712" spans="1:26" ht="14.25" customHeight="1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</row>
    <row r="713" spans="1:26" ht="14.25" customHeight="1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</row>
    <row r="714" spans="1:26" ht="14.25" customHeight="1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</row>
    <row r="715" spans="1:26" ht="14.25" customHeight="1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</row>
    <row r="716" spans="1:26" ht="14.25" customHeight="1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</row>
    <row r="717" spans="1:26" ht="14.25" customHeight="1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</row>
    <row r="718" spans="1:26" ht="14.25" customHeight="1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</row>
    <row r="719" spans="1:26" ht="14.25" customHeight="1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</row>
    <row r="720" spans="1:26" ht="14.25" customHeight="1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</row>
    <row r="721" spans="1:26" ht="14.25" customHeight="1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</row>
    <row r="722" spans="1:26" ht="14.25" customHeight="1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</row>
    <row r="723" spans="1:26" ht="14.25" customHeight="1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</row>
    <row r="724" spans="1:26" ht="14.25" customHeight="1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</row>
    <row r="725" spans="1:26" ht="14.25" customHeight="1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</row>
    <row r="726" spans="1:26" ht="14.25" customHeight="1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</row>
    <row r="727" spans="1:26" ht="14.25" customHeight="1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</row>
    <row r="728" spans="1:26" ht="14.25" customHeight="1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</row>
    <row r="729" spans="1:26" ht="14.25" customHeight="1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</row>
    <row r="730" spans="1:26" ht="14.25" customHeight="1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</row>
    <row r="731" spans="1:26" ht="14.25" customHeight="1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</row>
    <row r="732" spans="1:26" ht="14.25" customHeight="1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</row>
    <row r="733" spans="1:26" ht="14.25" customHeight="1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</row>
    <row r="734" spans="1:26" ht="14.25" customHeight="1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</row>
    <row r="735" spans="1:26" ht="14.25" customHeight="1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</row>
    <row r="736" spans="1:26" ht="14.25" customHeight="1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</row>
    <row r="737" spans="1:26" ht="14.25" customHeight="1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</row>
    <row r="738" spans="1:26" ht="14.25" customHeight="1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</row>
    <row r="739" spans="1:26" ht="14.25" customHeight="1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</row>
    <row r="740" spans="1:26" ht="14.25" customHeight="1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</row>
    <row r="741" spans="1:26" ht="14.25" customHeight="1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</row>
    <row r="742" spans="1:26" ht="14.25" customHeight="1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</row>
    <row r="743" spans="1:26" ht="14.25" customHeight="1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</row>
    <row r="744" spans="1:26" ht="14.25" customHeight="1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</row>
    <row r="745" spans="1:26" ht="14.25" customHeight="1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</row>
    <row r="746" spans="1:26" ht="14.25" customHeight="1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</row>
    <row r="747" spans="1:26" ht="14.25" customHeight="1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</row>
    <row r="748" spans="1:26" ht="14.25" customHeight="1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</row>
    <row r="749" spans="1:26" ht="14.25" customHeight="1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</row>
    <row r="750" spans="1:26" ht="14.25" customHeight="1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</row>
    <row r="751" spans="1:26" ht="14.25" customHeight="1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</row>
    <row r="752" spans="1:26" ht="14.25" customHeight="1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</row>
    <row r="753" spans="1:26" ht="14.25" customHeight="1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</row>
    <row r="754" spans="1:26" ht="14.25" customHeight="1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</row>
    <row r="755" spans="1:26" ht="14.25" customHeight="1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</row>
    <row r="756" spans="1:26" ht="14.25" customHeight="1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</row>
    <row r="757" spans="1:26" ht="14.25" customHeight="1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</row>
    <row r="758" spans="1:26" ht="14.25" customHeight="1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</row>
    <row r="759" spans="1:26" ht="14.25" customHeight="1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</row>
    <row r="760" spans="1:26" ht="14.25" customHeight="1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</row>
    <row r="761" spans="1:26" ht="14.25" customHeight="1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</row>
    <row r="762" spans="1:26" ht="14.25" customHeight="1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</row>
    <row r="763" spans="1:26" ht="14.25" customHeight="1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</row>
    <row r="764" spans="1:26" ht="14.25" customHeight="1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</row>
    <row r="765" spans="1:26" ht="14.25" customHeight="1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</row>
    <row r="766" spans="1:26" ht="14.25" customHeight="1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</row>
    <row r="767" spans="1:26" ht="14.25" customHeight="1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</row>
    <row r="768" spans="1:26" ht="14.25" customHeight="1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</row>
    <row r="769" spans="1:26" ht="14.25" customHeight="1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</row>
    <row r="770" spans="1:26" ht="14.25" customHeight="1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</row>
    <row r="771" spans="1:26" ht="14.25" customHeight="1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</row>
    <row r="772" spans="1:26" ht="14.25" customHeight="1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</row>
    <row r="773" spans="1:26" ht="14.25" customHeight="1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</row>
    <row r="774" spans="1:26" ht="14.25" customHeight="1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</row>
    <row r="775" spans="1:26" ht="14.25" customHeight="1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</row>
    <row r="776" spans="1:26" ht="14.25" customHeight="1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</row>
    <row r="777" spans="1:26" ht="14.25" customHeight="1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</row>
    <row r="778" spans="1:26" ht="14.25" customHeight="1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</row>
    <row r="779" spans="1:26" ht="14.25" customHeight="1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</row>
    <row r="780" spans="1:26" ht="14.25" customHeight="1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</row>
    <row r="781" spans="1:26" ht="14.25" customHeight="1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</row>
    <row r="782" spans="1:26" ht="14.25" customHeight="1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</row>
    <row r="783" spans="1:26" ht="14.25" customHeight="1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</row>
    <row r="784" spans="1:26" ht="14.25" customHeight="1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</row>
    <row r="785" spans="1:26" ht="14.25" customHeight="1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</row>
    <row r="786" spans="1:26" ht="14.25" customHeight="1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</row>
    <row r="787" spans="1:26" ht="14.25" customHeight="1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</row>
    <row r="788" spans="1:26" ht="14.25" customHeight="1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</row>
    <row r="789" spans="1:26" ht="14.25" customHeight="1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</row>
    <row r="790" spans="1:26" ht="14.25" customHeight="1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</row>
    <row r="791" spans="1:26" ht="14.25" customHeight="1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</row>
    <row r="792" spans="1:26" ht="14.25" customHeight="1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</row>
    <row r="793" spans="1:26" ht="14.25" customHeight="1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</row>
    <row r="794" spans="1:26" ht="14.25" customHeight="1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</row>
    <row r="795" spans="1:26" ht="14.25" customHeight="1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</row>
    <row r="796" spans="1:26" ht="14.25" customHeight="1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</row>
    <row r="797" spans="1:26" ht="14.25" customHeight="1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</row>
    <row r="798" spans="1:26" ht="14.25" customHeight="1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</row>
    <row r="799" spans="1:26" ht="14.25" customHeight="1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</row>
    <row r="800" spans="1:26" ht="14.25" customHeight="1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</row>
    <row r="801" spans="1:26" ht="14.25" customHeight="1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</row>
    <row r="802" spans="1:26" ht="14.25" customHeight="1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</row>
    <row r="803" spans="1:26" ht="14.25" customHeight="1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</row>
    <row r="804" spans="1:26" ht="14.25" customHeight="1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</row>
    <row r="805" spans="1:26" ht="14.25" customHeight="1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</row>
    <row r="806" spans="1:26" ht="14.25" customHeight="1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</row>
    <row r="807" spans="1:26" ht="14.25" customHeight="1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</row>
    <row r="808" spans="1:26" ht="14.25" customHeight="1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</row>
    <row r="809" spans="1:26" ht="14.25" customHeight="1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</row>
    <row r="810" spans="1:26" ht="14.25" customHeight="1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</row>
    <row r="811" spans="1:26" ht="14.25" customHeight="1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</row>
    <row r="812" spans="1:26" ht="14.25" customHeight="1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</row>
    <row r="813" spans="1:26" ht="14.25" customHeight="1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</row>
    <row r="814" spans="1:26" ht="14.25" customHeight="1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</row>
    <row r="815" spans="1:26" ht="14.25" customHeight="1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</row>
    <row r="816" spans="1:26" ht="14.25" customHeight="1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</row>
    <row r="817" spans="1:26" ht="14.25" customHeight="1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</row>
    <row r="818" spans="1:26" ht="14.25" customHeight="1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</row>
    <row r="819" spans="1:26" ht="14.25" customHeight="1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</row>
    <row r="820" spans="1:26" ht="14.25" customHeight="1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</row>
    <row r="821" spans="1:26" ht="14.25" customHeight="1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</row>
    <row r="822" spans="1:26" ht="14.25" customHeight="1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</row>
    <row r="823" spans="1:26" ht="14.25" customHeight="1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</row>
    <row r="824" spans="1:26" ht="14.25" customHeight="1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</row>
    <row r="825" spans="1:26" ht="14.25" customHeight="1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</row>
    <row r="826" spans="1:26" ht="14.25" customHeight="1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</row>
    <row r="827" spans="1:26" ht="14.25" customHeight="1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</row>
    <row r="828" spans="1:26" ht="14.25" customHeight="1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</row>
    <row r="829" spans="1:26" ht="14.25" customHeight="1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</row>
    <row r="830" spans="1:26" ht="14.25" customHeight="1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</row>
    <row r="831" spans="1:26" ht="14.25" customHeight="1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</row>
    <row r="832" spans="1:26" ht="14.25" customHeight="1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</row>
    <row r="833" spans="1:26" ht="14.25" customHeight="1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</row>
    <row r="834" spans="1:26" ht="14.25" customHeight="1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</row>
    <row r="835" spans="1:26" ht="14.25" customHeight="1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</row>
    <row r="836" spans="1:26" ht="14.25" customHeight="1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</row>
    <row r="837" spans="1:26" ht="14.25" customHeight="1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</row>
    <row r="838" spans="1:26" ht="14.25" customHeight="1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</row>
    <row r="839" spans="1:26" ht="14.25" customHeight="1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</row>
    <row r="840" spans="1:26" ht="14.25" customHeight="1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</row>
    <row r="841" spans="1:26" ht="14.25" customHeight="1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</row>
    <row r="842" spans="1:26" ht="14.25" customHeight="1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</row>
    <row r="843" spans="1:26" ht="14.25" customHeight="1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</row>
    <row r="844" spans="1:26" ht="14.25" customHeight="1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</row>
    <row r="845" spans="1:26" ht="14.25" customHeight="1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</row>
    <row r="846" spans="1:26" ht="14.25" customHeight="1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</row>
    <row r="847" spans="1:26" ht="14.25" customHeight="1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</row>
    <row r="848" spans="1:26" ht="14.25" customHeight="1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</row>
    <row r="849" spans="1:26" ht="14.25" customHeight="1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</row>
    <row r="850" spans="1:26" ht="14.25" customHeight="1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</row>
    <row r="851" spans="1:26" ht="14.25" customHeight="1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</row>
    <row r="852" spans="1:26" ht="14.25" customHeight="1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</row>
    <row r="853" spans="1:26" ht="14.25" customHeight="1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</row>
    <row r="854" spans="1:26" ht="14.25" customHeight="1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</row>
    <row r="855" spans="1:26" ht="14.25" customHeight="1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</row>
    <row r="856" spans="1:26" ht="14.25" customHeight="1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</row>
    <row r="857" spans="1:26" ht="14.25" customHeight="1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</row>
    <row r="858" spans="1:26" ht="14.25" customHeight="1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</row>
    <row r="859" spans="1:26" ht="14.25" customHeight="1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</row>
    <row r="860" spans="1:26" ht="14.25" customHeight="1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</row>
    <row r="861" spans="1:26" ht="14.25" customHeight="1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</row>
    <row r="862" spans="1:26" ht="14.25" customHeight="1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</row>
    <row r="863" spans="1:26" ht="14.25" customHeight="1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</row>
    <row r="864" spans="1:26" ht="14.25" customHeight="1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</row>
    <row r="865" spans="1:26" ht="14.25" customHeight="1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</row>
    <row r="866" spans="1:26" ht="14.25" customHeight="1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</row>
    <row r="867" spans="1:26" ht="14.25" customHeight="1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</row>
    <row r="868" spans="1:26" ht="14.25" customHeight="1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</row>
    <row r="869" spans="1:26" ht="14.25" customHeight="1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</row>
    <row r="870" spans="1:26" ht="14.25" customHeight="1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</row>
    <row r="871" spans="1:26" ht="14.25" customHeight="1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</row>
    <row r="872" spans="1:26" ht="14.25" customHeight="1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</row>
    <row r="873" spans="1:26" ht="14.25" customHeight="1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</row>
    <row r="874" spans="1:26" ht="14.25" customHeight="1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</row>
    <row r="875" spans="1:26" ht="14.25" customHeight="1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</row>
    <row r="876" spans="1:26" ht="14.25" customHeight="1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</row>
    <row r="877" spans="1:26" ht="14.25" customHeight="1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</row>
    <row r="878" spans="1:26" ht="14.25" customHeight="1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</row>
    <row r="879" spans="1:26" ht="14.25" customHeight="1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</row>
    <row r="880" spans="1:26" ht="14.25" customHeight="1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</row>
    <row r="881" spans="1:26" ht="14.25" customHeight="1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</row>
    <row r="882" spans="1:26" ht="14.25" customHeight="1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</row>
    <row r="883" spans="1:26" ht="14.25" customHeight="1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</row>
    <row r="884" spans="1:26" ht="14.25" customHeight="1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</row>
    <row r="885" spans="1:26" ht="14.25" customHeight="1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</row>
    <row r="886" spans="1:26" ht="14.25" customHeight="1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</row>
    <row r="887" spans="1:26" ht="14.25" customHeight="1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</row>
    <row r="888" spans="1:26" ht="14.25" customHeight="1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</row>
    <row r="889" spans="1:26" ht="14.25" customHeight="1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</row>
    <row r="890" spans="1:26" ht="14.25" customHeight="1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</row>
    <row r="891" spans="1:26" ht="14.25" customHeight="1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</row>
    <row r="892" spans="1:26" ht="14.25" customHeight="1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</row>
    <row r="893" spans="1:26" ht="14.25" customHeight="1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</row>
    <row r="894" spans="1:26" ht="14.25" customHeight="1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</row>
    <row r="895" spans="1:26" ht="14.25" customHeight="1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</row>
    <row r="896" spans="1:26" ht="14.25" customHeight="1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</row>
    <row r="897" spans="1:26" ht="14.25" customHeight="1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</row>
    <row r="898" spans="1:26" ht="14.25" customHeight="1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</row>
    <row r="899" spans="1:26" ht="14.25" customHeight="1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</row>
    <row r="900" spans="1:26" ht="14.25" customHeight="1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</row>
    <row r="901" spans="1:26" ht="14.25" customHeight="1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</row>
    <row r="902" spans="1:26" ht="14.25" customHeight="1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</row>
    <row r="903" spans="1:26" ht="14.25" customHeight="1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</row>
    <row r="904" spans="1:26" ht="14.25" customHeight="1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</row>
    <row r="905" spans="1:26" ht="14.25" customHeight="1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</row>
    <row r="906" spans="1:26" ht="14.25" customHeight="1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</row>
    <row r="907" spans="1:26" ht="14.25" customHeight="1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</row>
    <row r="908" spans="1:26" ht="14.25" customHeight="1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</row>
    <row r="909" spans="1:26" ht="14.25" customHeight="1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</row>
    <row r="910" spans="1:26" ht="14.25" customHeight="1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</row>
    <row r="911" spans="1:26" ht="14.25" customHeight="1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</row>
    <row r="912" spans="1:26" ht="14.25" customHeight="1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</row>
    <row r="913" spans="1:26" ht="14.25" customHeight="1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</row>
    <row r="914" spans="1:26" ht="14.25" customHeight="1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</row>
    <row r="915" spans="1:26" ht="14.25" customHeight="1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</row>
    <row r="916" spans="1:26" ht="14.25" customHeight="1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</row>
    <row r="917" spans="1:26" ht="14.25" customHeight="1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</row>
    <row r="918" spans="1:26" ht="14.25" customHeight="1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</row>
    <row r="919" spans="1:26" ht="14.25" customHeight="1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</row>
    <row r="920" spans="1:26" ht="14.25" customHeight="1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</row>
    <row r="921" spans="1:26" ht="14.25" customHeight="1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</row>
    <row r="922" spans="1:26" ht="14.25" customHeight="1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</row>
    <row r="923" spans="1:26" ht="14.25" customHeight="1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</row>
    <row r="924" spans="1:26" ht="14.25" customHeight="1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</row>
    <row r="925" spans="1:26" ht="14.25" customHeight="1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</row>
    <row r="926" spans="1:26" ht="14.25" customHeight="1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</row>
    <row r="927" spans="1:26" ht="14.25" customHeight="1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</row>
    <row r="928" spans="1:26" ht="14.25" customHeight="1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</row>
    <row r="929" spans="1:26" ht="14.25" customHeight="1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</row>
    <row r="930" spans="1:26" ht="14.25" customHeight="1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</row>
    <row r="931" spans="1:26" ht="14.25" customHeight="1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</row>
    <row r="932" spans="1:26" ht="14.25" customHeight="1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</row>
    <row r="933" spans="1:26" ht="14.25" customHeight="1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</row>
    <row r="934" spans="1:26" ht="14.25" customHeight="1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</row>
    <row r="935" spans="1:26" ht="14.25" customHeight="1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</row>
    <row r="936" spans="1:26" ht="14.25" customHeight="1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</row>
    <row r="937" spans="1:26" ht="14.25" customHeight="1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</row>
    <row r="938" spans="1:26" ht="14.25" customHeight="1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</row>
    <row r="939" spans="1:26" ht="14.25" customHeight="1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</row>
    <row r="940" spans="1:26" ht="14.25" customHeight="1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</row>
    <row r="941" spans="1:26" ht="14.25" customHeight="1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</row>
    <row r="942" spans="1:26" ht="14.25" customHeight="1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</row>
    <row r="943" spans="1:26" ht="14.25" customHeight="1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</row>
    <row r="944" spans="1:26" ht="14.25" customHeight="1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</row>
    <row r="945" spans="1:26" ht="14.25" customHeight="1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</row>
    <row r="946" spans="1:26" ht="14.25" customHeight="1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</row>
    <row r="947" spans="1:26" ht="14.25" customHeight="1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</row>
    <row r="948" spans="1:26" ht="14.25" customHeight="1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</row>
    <row r="949" spans="1:26" ht="14.25" customHeight="1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</row>
    <row r="950" spans="1:26" ht="14.25" customHeight="1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</row>
    <row r="951" spans="1:26" ht="14.25" customHeight="1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</row>
    <row r="952" spans="1:26" ht="14.25" customHeight="1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</row>
    <row r="953" spans="1:26" ht="14.25" customHeight="1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</row>
    <row r="954" spans="1:26" ht="14.25" customHeight="1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</row>
    <row r="955" spans="1:26" ht="14.25" customHeight="1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</row>
    <row r="956" spans="1:26" ht="14.25" customHeight="1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</row>
    <row r="957" spans="1:26" ht="14.25" customHeight="1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</row>
    <row r="958" spans="1:26" ht="14.25" customHeight="1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</row>
    <row r="959" spans="1:26" ht="14.25" customHeight="1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</row>
    <row r="960" spans="1:26" ht="14.25" customHeight="1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</row>
    <row r="961" spans="1:26" ht="14.25" customHeight="1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</row>
    <row r="962" spans="1:26" ht="14.25" customHeight="1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</row>
    <row r="963" spans="1:26" ht="14.25" customHeight="1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</row>
    <row r="964" spans="1:26" ht="14.25" customHeight="1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</row>
    <row r="965" spans="1:26" ht="14.25" customHeight="1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</row>
    <row r="966" spans="1:26" ht="14.25" customHeight="1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</row>
    <row r="967" spans="1:26" ht="14.25" customHeight="1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</row>
    <row r="968" spans="1:26" ht="14.25" customHeight="1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</row>
    <row r="969" spans="1:26" ht="14.25" customHeight="1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</row>
    <row r="970" spans="1:26" ht="14.25" customHeight="1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</row>
    <row r="971" spans="1:26" ht="14.25" customHeight="1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</row>
    <row r="972" spans="1:26" ht="14.25" customHeight="1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</row>
    <row r="973" spans="1:26" ht="14.25" customHeight="1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</row>
    <row r="974" spans="1:26" ht="14.25" customHeight="1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</row>
    <row r="975" spans="1:26" ht="14.25" customHeight="1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</row>
    <row r="976" spans="1:26" ht="14.25" customHeight="1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</row>
    <row r="977" spans="1:26" ht="14.25" customHeight="1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</row>
    <row r="978" spans="1:26" ht="14.25" customHeight="1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</row>
    <row r="979" spans="1:26" ht="14.25" customHeight="1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</row>
    <row r="980" spans="1:26" ht="14.25" customHeight="1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</row>
    <row r="981" spans="1:26" ht="14.25" customHeight="1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</row>
    <row r="982" spans="1:26" ht="14.25" customHeight="1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</row>
    <row r="983" spans="1:26" ht="14.25" customHeight="1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</row>
    <row r="984" spans="1:26" ht="14.25" customHeight="1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</row>
    <row r="985" spans="1:26" ht="14.25" customHeight="1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</row>
    <row r="986" spans="1:26" ht="14.25" customHeight="1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</row>
    <row r="987" spans="1:26" ht="14.25" customHeight="1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</row>
    <row r="988" spans="1:26" ht="14.25" customHeight="1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</row>
    <row r="989" spans="1:26" ht="14.25" customHeight="1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</row>
    <row r="990" spans="1:26" ht="14.25" customHeight="1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</row>
    <row r="991" spans="1:26" ht="14.25" customHeight="1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</row>
    <row r="992" spans="1:26" ht="14.25" customHeight="1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</row>
    <row r="993" spans="1:26" ht="14.25" customHeight="1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</row>
    <row r="994" spans="1:26" ht="14.25" customHeight="1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</row>
    <row r="995" spans="1:26" ht="14.25" customHeight="1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</row>
    <row r="996" spans="1:26" ht="14.25" customHeight="1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</row>
    <row r="997" spans="1:26" ht="14.25" customHeight="1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</row>
    <row r="998" spans="1:26" ht="14.25" customHeight="1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</row>
    <row r="999" spans="1:26" ht="14.25" customHeight="1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</row>
    <row r="1000" spans="1:26" ht="14.25" customHeight="1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B5F3F-5DA4-4AC4-BBC4-DE5FC0073F97}">
  <dimension ref="A1:P1000"/>
  <sheetViews>
    <sheetView workbookViewId="0">
      <selection activeCell="N47" sqref="N47"/>
    </sheetView>
  </sheetViews>
  <sheetFormatPr baseColWidth="10" defaultColWidth="14.5" defaultRowHeight="15" customHeight="1"/>
  <cols>
    <col min="1" max="2" width="8.6640625" style="109" customWidth="1"/>
    <col min="3" max="3" width="26.6640625" style="109" customWidth="1"/>
    <col min="4" max="4" width="9.33203125" style="109" customWidth="1"/>
    <col min="5" max="8" width="8.6640625" style="109" customWidth="1"/>
    <col min="9" max="9" width="10.5" style="109" customWidth="1"/>
    <col min="10" max="26" width="8.6640625" style="109" customWidth="1"/>
    <col min="27" max="16384" width="14.5" style="109"/>
  </cols>
  <sheetData>
    <row r="1" spans="2:11" ht="14.25" customHeight="1"/>
    <row r="2" spans="2:11" ht="14.25" customHeight="1">
      <c r="B2" s="320" t="s">
        <v>246</v>
      </c>
      <c r="C2" s="321"/>
      <c r="D2" s="321"/>
      <c r="E2" s="322"/>
    </row>
    <row r="3" spans="2:11" ht="14.25" customHeight="1">
      <c r="B3" s="314" t="s">
        <v>247</v>
      </c>
      <c r="C3" s="316"/>
      <c r="D3" s="114">
        <v>120</v>
      </c>
      <c r="E3" s="114" t="s">
        <v>69</v>
      </c>
    </row>
    <row r="4" spans="2:11" ht="14.25" customHeight="1">
      <c r="B4" s="314" t="s">
        <v>248</v>
      </c>
      <c r="C4" s="316"/>
      <c r="D4" s="114">
        <v>64</v>
      </c>
      <c r="E4" s="114" t="s">
        <v>249</v>
      </c>
      <c r="H4" s="325" t="s">
        <v>250</v>
      </c>
      <c r="I4" s="326"/>
      <c r="J4" s="326"/>
      <c r="K4" s="327"/>
    </row>
    <row r="5" spans="2:11" ht="14.25" customHeight="1">
      <c r="B5" s="314" t="s">
        <v>251</v>
      </c>
      <c r="C5" s="316"/>
      <c r="D5" s="114">
        <f>D4/D3</f>
        <v>0.53333333333333333</v>
      </c>
      <c r="E5" s="114" t="s">
        <v>252</v>
      </c>
      <c r="H5" s="127" t="s">
        <v>253</v>
      </c>
      <c r="I5" s="314" t="s">
        <v>254</v>
      </c>
      <c r="J5" s="315"/>
      <c r="K5" s="316"/>
    </row>
    <row r="6" spans="2:11" ht="14.25" customHeight="1">
      <c r="B6" s="319"/>
      <c r="C6" s="319"/>
      <c r="D6" s="319"/>
      <c r="E6" s="319"/>
      <c r="H6" s="127" t="s">
        <v>255</v>
      </c>
      <c r="I6" s="314" t="s">
        <v>256</v>
      </c>
      <c r="J6" s="315"/>
      <c r="K6" s="316"/>
    </row>
    <row r="7" spans="2:11" ht="14.25" customHeight="1">
      <c r="B7" s="320" t="s">
        <v>257</v>
      </c>
      <c r="C7" s="321"/>
      <c r="D7" s="321"/>
      <c r="E7" s="322"/>
      <c r="H7" s="127" t="s">
        <v>258</v>
      </c>
      <c r="I7" s="314" t="s">
        <v>259</v>
      </c>
      <c r="J7" s="315"/>
      <c r="K7" s="316"/>
    </row>
    <row r="8" spans="2:11" ht="14.25" customHeight="1">
      <c r="B8" s="323" t="s">
        <v>260</v>
      </c>
      <c r="C8" s="324"/>
      <c r="D8" s="149">
        <v>5.3030452397941259</v>
      </c>
      <c r="E8" s="150" t="s">
        <v>69</v>
      </c>
      <c r="F8" s="151" t="s">
        <v>261</v>
      </c>
      <c r="H8" s="127" t="s">
        <v>262</v>
      </c>
      <c r="I8" s="314" t="s">
        <v>263</v>
      </c>
      <c r="J8" s="315"/>
      <c r="K8" s="316"/>
    </row>
    <row r="9" spans="2:11" ht="14.25" customHeight="1">
      <c r="B9" s="312" t="s">
        <v>264</v>
      </c>
      <c r="C9" s="313"/>
      <c r="D9" s="152">
        <f>1/D8</f>
        <v>0.18857089743379635</v>
      </c>
      <c r="E9" s="152"/>
      <c r="H9" s="127" t="s">
        <v>265</v>
      </c>
      <c r="I9" s="314" t="s">
        <v>266</v>
      </c>
      <c r="J9" s="315"/>
      <c r="K9" s="316"/>
    </row>
    <row r="10" spans="2:11" ht="14.25" customHeight="1">
      <c r="H10" s="127" t="s">
        <v>267</v>
      </c>
      <c r="I10" s="314" t="s">
        <v>268</v>
      </c>
      <c r="J10" s="315"/>
      <c r="K10" s="316"/>
    </row>
    <row r="11" spans="2:11" ht="14.25" customHeight="1">
      <c r="B11" s="317" t="s">
        <v>269</v>
      </c>
      <c r="C11" s="317"/>
      <c r="D11" s="317"/>
      <c r="E11" s="317"/>
    </row>
    <row r="12" spans="2:11" ht="14.25" customHeight="1">
      <c r="B12" s="314" t="s">
        <v>270</v>
      </c>
      <c r="C12" s="316"/>
      <c r="D12" s="114">
        <f>D5/D9</f>
        <v>2.8282907945568669</v>
      </c>
      <c r="E12" s="114"/>
    </row>
    <row r="13" spans="2:11" ht="14.25" customHeight="1">
      <c r="B13" s="318" t="s">
        <v>271</v>
      </c>
      <c r="C13" s="318"/>
      <c r="D13" s="153">
        <v>3</v>
      </c>
    </row>
    <row r="14" spans="2:11" ht="14.25" customHeight="1">
      <c r="B14" s="309" t="s">
        <v>272</v>
      </c>
      <c r="C14" s="309"/>
      <c r="D14" s="153">
        <v>10</v>
      </c>
    </row>
    <row r="15" spans="2:11" ht="14.25" customHeight="1">
      <c r="B15" s="310" t="s">
        <v>273</v>
      </c>
      <c r="C15" s="310"/>
      <c r="D15" s="310"/>
      <c r="E15" s="310"/>
      <c r="F15" s="310"/>
    </row>
    <row r="16" spans="2:11" ht="14.25" customHeight="1"/>
    <row r="17" spans="1:16" ht="14.25" customHeight="1">
      <c r="B17" s="154" t="s">
        <v>274</v>
      </c>
      <c r="C17" s="155" t="s">
        <v>275</v>
      </c>
      <c r="D17" s="155" t="s">
        <v>276</v>
      </c>
      <c r="E17" s="155" t="s">
        <v>277</v>
      </c>
      <c r="F17" s="156" t="s">
        <v>278</v>
      </c>
      <c r="G17" s="156" t="s">
        <v>279</v>
      </c>
      <c r="H17" s="156" t="s">
        <v>280</v>
      </c>
      <c r="I17" s="156" t="s">
        <v>281</v>
      </c>
      <c r="J17" s="156" t="s">
        <v>282</v>
      </c>
      <c r="K17" s="156" t="s">
        <v>283</v>
      </c>
      <c r="L17" s="156" t="s">
        <v>284</v>
      </c>
      <c r="M17" s="156" t="s">
        <v>285</v>
      </c>
      <c r="N17" s="156" t="s">
        <v>286</v>
      </c>
      <c r="O17" s="156" t="s">
        <v>287</v>
      </c>
    </row>
    <row r="18" spans="1:16" ht="14.25" customHeight="1">
      <c r="A18" s="138" t="s">
        <v>288</v>
      </c>
      <c r="B18" s="114">
        <v>0</v>
      </c>
      <c r="C18" s="114">
        <v>1</v>
      </c>
      <c r="D18" s="114">
        <v>2</v>
      </c>
      <c r="E18" s="114">
        <v>3</v>
      </c>
      <c r="F18" s="114">
        <v>4</v>
      </c>
      <c r="G18" s="114">
        <v>5</v>
      </c>
      <c r="H18" s="114">
        <v>6</v>
      </c>
      <c r="I18" s="114">
        <v>7</v>
      </c>
      <c r="J18" s="114">
        <v>8</v>
      </c>
      <c r="K18" s="114">
        <v>9</v>
      </c>
      <c r="L18" s="114">
        <v>10</v>
      </c>
      <c r="M18" s="114">
        <v>11</v>
      </c>
      <c r="N18" s="114">
        <v>12</v>
      </c>
      <c r="O18" s="114">
        <v>13</v>
      </c>
    </row>
    <row r="19" spans="1:16" ht="14.25" customHeight="1"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</row>
    <row r="20" spans="1:16" ht="14.25" customHeight="1">
      <c r="A20" s="153" t="s">
        <v>289</v>
      </c>
      <c r="B20" s="114">
        <f t="shared" ref="B20:E20" si="0">($D$12^B18)/FACT(B18)</f>
        <v>1</v>
      </c>
      <c r="C20" s="114">
        <f t="shared" si="0"/>
        <v>2.8282907945568669</v>
      </c>
      <c r="D20" s="114">
        <f t="shared" si="0"/>
        <v>3.999614409287557</v>
      </c>
      <c r="E20" s="114">
        <f t="shared" si="0"/>
        <v>3.7706908718549994</v>
      </c>
      <c r="F20" s="114">
        <f t="shared" ref="F20:O20" si="1">($D$12^F18)/($D$13^(F18-$D$13)*FACT($D$13))</f>
        <v>3.5548700939957008</v>
      </c>
      <c r="G20" s="114">
        <f t="shared" si="1"/>
        <v>3.3514021208978479</v>
      </c>
      <c r="H20" s="114">
        <f t="shared" si="1"/>
        <v>3.1595799224645815</v>
      </c>
      <c r="I20" s="114">
        <f t="shared" si="1"/>
        <v>2.9787369364577581</v>
      </c>
      <c r="J20" s="114">
        <f t="shared" si="1"/>
        <v>2.8082447522633336</v>
      </c>
      <c r="K20" s="114">
        <f t="shared" si="1"/>
        <v>2.6475109272296717</v>
      </c>
      <c r="L20" s="114">
        <f t="shared" si="1"/>
        <v>2.4959769279907991</v>
      </c>
      <c r="M20" s="114">
        <f t="shared" si="1"/>
        <v>2.3531161896209012</v>
      </c>
      <c r="N20" s="114">
        <f t="shared" si="1"/>
        <v>2.2184322858758421</v>
      </c>
      <c r="O20" s="114">
        <f t="shared" si="1"/>
        <v>2.091457204163464</v>
      </c>
    </row>
    <row r="21" spans="1:16" ht="14.25" customHeight="1"/>
    <row r="22" spans="1:16" ht="14.25" customHeight="1">
      <c r="B22" s="154" t="s">
        <v>290</v>
      </c>
      <c r="C22" s="155" t="s">
        <v>85</v>
      </c>
      <c r="D22" s="155" t="s">
        <v>86</v>
      </c>
      <c r="E22" s="155" t="s">
        <v>87</v>
      </c>
      <c r="F22" s="156" t="s">
        <v>95</v>
      </c>
      <c r="G22" s="156" t="s">
        <v>291</v>
      </c>
      <c r="H22" s="156" t="s">
        <v>292</v>
      </c>
      <c r="I22" s="156" t="s">
        <v>293</v>
      </c>
      <c r="J22" s="156" t="s">
        <v>294</v>
      </c>
      <c r="K22" s="156" t="s">
        <v>295</v>
      </c>
      <c r="L22" s="156" t="s">
        <v>296</v>
      </c>
      <c r="M22" s="156" t="s">
        <v>297</v>
      </c>
      <c r="N22" s="156" t="s">
        <v>298</v>
      </c>
      <c r="O22" s="156" t="s">
        <v>299</v>
      </c>
      <c r="P22" s="157" t="s">
        <v>300</v>
      </c>
    </row>
    <row r="23" spans="1:16" ht="14.25" customHeight="1">
      <c r="A23" s="138" t="s">
        <v>301</v>
      </c>
      <c r="B23" s="158">
        <f>SUM(B20:E20,F20:O20)^-1</f>
        <v>2.5472564834292617E-2</v>
      </c>
      <c r="C23" s="158">
        <f t="shared" ref="C23:O23" si="2">C20*$B$23</f>
        <v>7.204382063458277E-2</v>
      </c>
      <c r="D23" s="158">
        <f t="shared" si="2"/>
        <v>0.10188043735274827</v>
      </c>
      <c r="E23" s="158">
        <f t="shared" si="2"/>
        <v>9.6049167703401828E-2</v>
      </c>
      <c r="F23" s="158">
        <f t="shared" si="2"/>
        <v>9.0551658946793373E-2</v>
      </c>
      <c r="G23" s="158">
        <f t="shared" si="2"/>
        <v>8.5368807810356218E-2</v>
      </c>
      <c r="H23" s="158">
        <f t="shared" si="2"/>
        <v>8.0482604424108289E-2</v>
      </c>
      <c r="I23" s="158">
        <f t="shared" si="2"/>
        <v>7.5876069738222404E-2</v>
      </c>
      <c r="J23" s="158">
        <f t="shared" si="2"/>
        <v>7.153319652258977E-2</v>
      </c>
      <c r="K23" s="158">
        <f t="shared" si="2"/>
        <v>6.7438893743355974E-2</v>
      </c>
      <c r="L23" s="158">
        <f t="shared" si="2"/>
        <v>6.3578934123144151E-2</v>
      </c>
      <c r="M23" s="158">
        <f t="shared" si="2"/>
        <v>5.9939904702742006E-2</v>
      </c>
      <c r="N23" s="158">
        <f t="shared" si="2"/>
        <v>5.6509160232460359E-2</v>
      </c>
      <c r="O23" s="158">
        <f t="shared" si="2"/>
        <v>5.3274779231202211E-2</v>
      </c>
      <c r="P23" s="141">
        <f>SUM(B23:O23)</f>
        <v>1.0000000000000004</v>
      </c>
    </row>
    <row r="24" spans="1:16" ht="14.25" customHeight="1"/>
    <row r="25" spans="1:16" ht="14.25" customHeight="1"/>
    <row r="26" spans="1:16" ht="14.25" customHeight="1">
      <c r="B26" s="125" t="s">
        <v>302</v>
      </c>
      <c r="C26" s="125"/>
      <c r="D26" s="125"/>
      <c r="E26" s="125"/>
      <c r="F26" s="311" t="s">
        <v>303</v>
      </c>
      <c r="G26" s="311"/>
      <c r="H26" s="311"/>
      <c r="I26" s="311"/>
    </row>
    <row r="27" spans="1:16" ht="14.25" customHeight="1">
      <c r="B27" s="125" t="s">
        <v>304</v>
      </c>
      <c r="C27" s="159">
        <f>O23</f>
        <v>5.3274779231202211E-2</v>
      </c>
      <c r="D27" s="125"/>
      <c r="E27" s="125"/>
      <c r="F27" s="311"/>
      <c r="G27" s="311"/>
      <c r="H27" s="311"/>
      <c r="I27" s="311"/>
    </row>
    <row r="28" spans="1:16" ht="14.25" customHeight="1">
      <c r="B28" s="125" t="s">
        <v>305</v>
      </c>
      <c r="C28" s="125"/>
      <c r="D28" s="125"/>
      <c r="E28" s="125"/>
      <c r="F28" s="311"/>
      <c r="G28" s="311"/>
      <c r="H28" s="311"/>
      <c r="I28" s="311"/>
    </row>
    <row r="29" spans="1:16" ht="14.25" customHeight="1">
      <c r="B29" s="125" t="s">
        <v>306</v>
      </c>
      <c r="C29" s="141">
        <f>SUM(F23:N23)</f>
        <v>0.65127923024377254</v>
      </c>
      <c r="D29" s="125"/>
      <c r="E29" s="125"/>
      <c r="F29" s="311"/>
      <c r="G29" s="311"/>
      <c r="H29" s="311"/>
      <c r="I29" s="311"/>
    </row>
    <row r="30" spans="1:16" ht="14.25" customHeight="1">
      <c r="B30" s="125" t="s">
        <v>307</v>
      </c>
      <c r="C30" s="125"/>
      <c r="D30" s="125"/>
      <c r="E30" s="125"/>
      <c r="F30" s="311"/>
      <c r="G30" s="311"/>
      <c r="H30" s="311"/>
      <c r="I30" s="311"/>
    </row>
    <row r="31" spans="1:16" ht="14.25" customHeight="1">
      <c r="B31" s="125" t="s">
        <v>308</v>
      </c>
      <c r="C31" s="160">
        <f>(D12^($D$13+1)*(1-(D12/$D$13)^$D$14*($D$14+1-$D$14*D12/$D$13))*B23)/($D$13*FACT($D$13)*(1-D12/$D$13)^2)</f>
        <v>3.5344427227539326</v>
      </c>
      <c r="D31" s="125" t="s">
        <v>249</v>
      </c>
      <c r="E31" s="125"/>
    </row>
    <row r="32" spans="1:16" ht="14.25" customHeight="1">
      <c r="B32" s="125" t="s">
        <v>309</v>
      </c>
      <c r="C32" s="125"/>
      <c r="D32" s="125"/>
      <c r="E32" s="125"/>
    </row>
    <row r="33" spans="2:5" ht="14.25" customHeight="1">
      <c r="B33" s="125" t="s">
        <v>310</v>
      </c>
      <c r="C33" s="160">
        <f>C31/(D5*(1-C27))</f>
        <v>7.000003760100566</v>
      </c>
      <c r="D33" s="125" t="s">
        <v>69</v>
      </c>
      <c r="E33" s="125"/>
    </row>
    <row r="34" spans="2:5" ht="14.25" customHeight="1">
      <c r="D34" s="125"/>
      <c r="E34" s="125"/>
    </row>
    <row r="35" spans="2:5" ht="14.25" customHeight="1"/>
    <row r="36" spans="2:5" ht="14.25" customHeight="1"/>
    <row r="37" spans="2:5" ht="14.25" customHeight="1"/>
    <row r="38" spans="2:5" ht="14.25" customHeight="1"/>
    <row r="39" spans="2:5" ht="14.25" customHeight="1"/>
    <row r="40" spans="2:5" ht="14.25" customHeight="1"/>
    <row r="41" spans="2:5" ht="14.25" customHeight="1"/>
    <row r="42" spans="2:5" ht="14.25" customHeight="1"/>
    <row r="43" spans="2:5" ht="14.25" customHeight="1"/>
    <row r="44" spans="2:5" ht="14.25" customHeight="1"/>
    <row r="45" spans="2:5" ht="14.25" customHeight="1"/>
    <row r="46" spans="2:5" ht="14.25" customHeight="1"/>
    <row r="47" spans="2:5" ht="14.25" customHeight="1"/>
    <row r="48" spans="2:5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2">
    <mergeCell ref="B8:C8"/>
    <mergeCell ref="I8:K8"/>
    <mergeCell ref="B2:E2"/>
    <mergeCell ref="B3:C3"/>
    <mergeCell ref="B4:C4"/>
    <mergeCell ref="H4:K4"/>
    <mergeCell ref="B5:C5"/>
    <mergeCell ref="I5:K5"/>
    <mergeCell ref="B6:C6"/>
    <mergeCell ref="D6:E6"/>
    <mergeCell ref="I6:K6"/>
    <mergeCell ref="B7:E7"/>
    <mergeCell ref="I7:K7"/>
    <mergeCell ref="B14:C14"/>
    <mergeCell ref="B15:F15"/>
    <mergeCell ref="F26:I30"/>
    <mergeCell ref="B9:C9"/>
    <mergeCell ref="I9:K9"/>
    <mergeCell ref="I10:K10"/>
    <mergeCell ref="B11:E11"/>
    <mergeCell ref="B12:C12"/>
    <mergeCell ref="B13:C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FA90-9C02-4A33-A461-9B6E231B59AB}">
  <dimension ref="A3:S48"/>
  <sheetViews>
    <sheetView workbookViewId="0">
      <selection activeCell="J26" sqref="J26"/>
    </sheetView>
  </sheetViews>
  <sheetFormatPr baseColWidth="10" defaultColWidth="11.83203125" defaultRowHeight="16"/>
  <cols>
    <col min="1" max="7" width="11.83203125" style="161"/>
    <col min="8" max="8" width="14.1640625" style="161" customWidth="1"/>
    <col min="9" max="9" width="13.6640625" style="161" customWidth="1"/>
    <col min="10" max="16384" width="11.83203125" style="161"/>
  </cols>
  <sheetData>
    <row r="3" spans="2:19">
      <c r="B3" s="328" t="s">
        <v>311</v>
      </c>
      <c r="C3" s="328"/>
      <c r="D3" s="328"/>
      <c r="E3" s="328"/>
      <c r="F3" s="328"/>
      <c r="G3" s="328"/>
      <c r="H3" s="328"/>
      <c r="I3" s="328"/>
    </row>
    <row r="4" spans="2:19">
      <c r="B4" s="328"/>
      <c r="C4" s="328"/>
      <c r="D4" s="328"/>
      <c r="E4" s="328"/>
      <c r="F4" s="328"/>
      <c r="G4" s="328"/>
      <c r="H4" s="328"/>
      <c r="I4" s="328"/>
    </row>
    <row r="5" spans="2:19">
      <c r="B5" s="328"/>
      <c r="C5" s="328"/>
      <c r="D5" s="328"/>
      <c r="E5" s="328"/>
      <c r="F5" s="328"/>
      <c r="G5" s="328"/>
      <c r="H5" s="328"/>
      <c r="I5" s="328"/>
    </row>
    <row r="6" spans="2:19">
      <c r="B6" s="328"/>
      <c r="C6" s="328"/>
      <c r="D6" s="328"/>
      <c r="E6" s="328"/>
      <c r="F6" s="328"/>
      <c r="G6" s="328"/>
      <c r="H6" s="328"/>
      <c r="I6" s="328"/>
    </row>
    <row r="8" spans="2:19" ht="17" thickBot="1">
      <c r="B8" s="162"/>
      <c r="C8" s="162"/>
      <c r="D8" s="162"/>
      <c r="E8" s="162"/>
      <c r="F8" s="162"/>
      <c r="G8" s="162"/>
      <c r="H8" s="162"/>
      <c r="I8" s="162"/>
      <c r="J8" s="162"/>
      <c r="K8" s="162"/>
      <c r="L8" s="162"/>
      <c r="N8" s="163" t="s">
        <v>312</v>
      </c>
      <c r="O8" s="162"/>
      <c r="P8" s="162"/>
      <c r="Q8" s="162"/>
      <c r="R8" s="162"/>
      <c r="S8" s="162"/>
    </row>
    <row r="9" spans="2:19">
      <c r="B9" s="164" t="s">
        <v>313</v>
      </c>
      <c r="C9" s="162"/>
      <c r="D9" s="162"/>
      <c r="E9" s="162"/>
      <c r="F9" s="162"/>
      <c r="G9" s="162"/>
      <c r="H9" s="165" t="s">
        <v>314</v>
      </c>
      <c r="I9" s="165" t="s">
        <v>315</v>
      </c>
      <c r="J9" s="329" t="s">
        <v>316</v>
      </c>
      <c r="K9" s="330"/>
      <c r="O9" s="162"/>
      <c r="P9" s="162"/>
      <c r="Q9" s="162"/>
      <c r="R9" s="162"/>
      <c r="S9" s="162"/>
    </row>
    <row r="10" spans="2:19">
      <c r="B10" s="166"/>
      <c r="C10" s="166" t="s">
        <v>317</v>
      </c>
      <c r="D10" s="166" t="s">
        <v>318</v>
      </c>
      <c r="E10" s="166" t="s">
        <v>319</v>
      </c>
      <c r="F10" s="166" t="s">
        <v>320</v>
      </c>
      <c r="G10" s="162"/>
      <c r="H10" s="167" t="s">
        <v>321</v>
      </c>
      <c r="I10" s="167" t="s">
        <v>165</v>
      </c>
      <c r="J10" s="168" t="s">
        <v>322</v>
      </c>
      <c r="K10" s="169" t="s">
        <v>323</v>
      </c>
      <c r="N10" s="161" t="s">
        <v>323</v>
      </c>
      <c r="O10" s="162" t="s">
        <v>322</v>
      </c>
      <c r="P10" s="162" t="s">
        <v>321</v>
      </c>
      <c r="Q10" s="162"/>
      <c r="R10" s="162"/>
      <c r="S10" s="162"/>
    </row>
    <row r="11" spans="2:19">
      <c r="B11" s="170" t="s">
        <v>317</v>
      </c>
      <c r="C11" s="170">
        <v>8</v>
      </c>
      <c r="D11" s="170">
        <v>6</v>
      </c>
      <c r="E11" s="170">
        <v>6</v>
      </c>
      <c r="F11" s="170">
        <v>7</v>
      </c>
      <c r="G11" s="171"/>
      <c r="H11" s="172">
        <f>AVERAGE(C11:F11)</f>
        <v>6.75</v>
      </c>
      <c r="I11" s="172">
        <f>_xlfn.VAR.S(C11:F11)</f>
        <v>0.91666666666666663</v>
      </c>
      <c r="J11" s="173">
        <f>H11-I11^0.5</f>
        <v>5.7925728922436619</v>
      </c>
      <c r="K11" s="174">
        <f>H11+I11^0.5</f>
        <v>7.7074271077563381</v>
      </c>
      <c r="M11" s="166" t="s">
        <v>317</v>
      </c>
      <c r="N11" s="161">
        <v>7.7074271077563381</v>
      </c>
      <c r="O11" s="162">
        <v>5.7925728922436619</v>
      </c>
      <c r="P11" s="162">
        <v>6.75</v>
      </c>
      <c r="Q11" s="162"/>
      <c r="R11" s="162"/>
      <c r="S11" s="162"/>
    </row>
    <row r="12" spans="2:19">
      <c r="B12" s="166" t="s">
        <v>318</v>
      </c>
      <c r="C12" s="166">
        <v>5</v>
      </c>
      <c r="D12" s="166">
        <v>7</v>
      </c>
      <c r="E12" s="166">
        <v>5</v>
      </c>
      <c r="F12" s="166">
        <v>8</v>
      </c>
      <c r="G12" s="162"/>
      <c r="H12" s="175">
        <f t="shared" ref="H12:H14" si="0">AVERAGE(C12:F12)</f>
        <v>6.25</v>
      </c>
      <c r="I12" s="175">
        <f t="shared" ref="I12:I14" si="1">_xlfn.VAR.S(C12:F12)</f>
        <v>2.25</v>
      </c>
      <c r="J12" s="173">
        <f>H12-I12^0.5</f>
        <v>4.75</v>
      </c>
      <c r="K12" s="174">
        <f>H12+I12^0.5</f>
        <v>7.75</v>
      </c>
      <c r="M12" s="166" t="s">
        <v>318</v>
      </c>
      <c r="N12" s="161">
        <v>7.75</v>
      </c>
      <c r="O12" s="162">
        <v>4.75</v>
      </c>
      <c r="P12" s="162">
        <v>6.25</v>
      </c>
      <c r="Q12" s="162"/>
      <c r="R12" s="162"/>
      <c r="S12" s="162"/>
    </row>
    <row r="13" spans="2:19">
      <c r="B13" s="176" t="s">
        <v>319</v>
      </c>
      <c r="C13" s="176">
        <v>9</v>
      </c>
      <c r="D13" s="176">
        <v>8</v>
      </c>
      <c r="E13" s="176">
        <v>9</v>
      </c>
      <c r="F13" s="176">
        <v>8</v>
      </c>
      <c r="G13" s="177"/>
      <c r="H13" s="178">
        <f t="shared" si="0"/>
        <v>8.5</v>
      </c>
      <c r="I13" s="178">
        <f t="shared" si="1"/>
        <v>0.33333333333333331</v>
      </c>
      <c r="J13" s="173">
        <f>H13-I13^0.5</f>
        <v>7.9226497308103738</v>
      </c>
      <c r="K13" s="174">
        <f>H13+I13^0.5</f>
        <v>9.0773502691896262</v>
      </c>
      <c r="M13" s="179" t="s">
        <v>319</v>
      </c>
      <c r="N13" s="161">
        <v>9.0773502691896262</v>
      </c>
      <c r="O13" s="162">
        <v>7.9226497308103738</v>
      </c>
      <c r="P13" s="162">
        <v>8.5</v>
      </c>
      <c r="Q13" s="162"/>
      <c r="R13" s="162"/>
      <c r="S13" s="162"/>
    </row>
    <row r="14" spans="2:19" ht="17" thickBot="1">
      <c r="B14" s="166" t="s">
        <v>320</v>
      </c>
      <c r="C14" s="166">
        <v>5</v>
      </c>
      <c r="D14" s="166">
        <v>3</v>
      </c>
      <c r="E14" s="166">
        <v>4</v>
      </c>
      <c r="F14" s="166">
        <v>2</v>
      </c>
      <c r="G14" s="162"/>
      <c r="H14" s="180">
        <f t="shared" si="0"/>
        <v>3.5</v>
      </c>
      <c r="I14" s="180">
        <f t="shared" si="1"/>
        <v>1.6666666666666667</v>
      </c>
      <c r="J14" s="181">
        <f>H14-I14^0.5</f>
        <v>2.2090055512641946</v>
      </c>
      <c r="K14" s="182">
        <f>H14+I14^0.5</f>
        <v>4.7909944487358054</v>
      </c>
      <c r="M14" s="166" t="s">
        <v>320</v>
      </c>
      <c r="N14" s="161">
        <v>4.7909944487358054</v>
      </c>
      <c r="O14" s="162">
        <v>2.2090055512641946</v>
      </c>
      <c r="P14" s="162">
        <v>3.5</v>
      </c>
      <c r="Q14" s="162"/>
      <c r="R14" s="162"/>
      <c r="S14" s="162"/>
    </row>
    <row r="15" spans="2:19">
      <c r="B15" s="162"/>
      <c r="C15" s="162"/>
      <c r="D15" s="162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</row>
    <row r="17" spans="2:12">
      <c r="B17" s="183" t="s">
        <v>324</v>
      </c>
    </row>
    <row r="18" spans="2:12">
      <c r="B18" s="166"/>
      <c r="C18" s="166" t="s">
        <v>317</v>
      </c>
      <c r="D18" s="166" t="s">
        <v>318</v>
      </c>
      <c r="E18" s="166" t="s">
        <v>319</v>
      </c>
      <c r="F18" s="166" t="s">
        <v>320</v>
      </c>
    </row>
    <row r="19" spans="2:12">
      <c r="B19" s="179" t="s">
        <v>317</v>
      </c>
      <c r="C19" s="179">
        <v>2</v>
      </c>
      <c r="D19" s="179">
        <v>3</v>
      </c>
      <c r="E19" s="179">
        <v>4</v>
      </c>
      <c r="F19" s="179">
        <v>2</v>
      </c>
      <c r="L19" s="184" t="s">
        <v>325</v>
      </c>
    </row>
    <row r="20" spans="2:12">
      <c r="B20" s="179" t="s">
        <v>318</v>
      </c>
      <c r="C20" s="179">
        <v>1</v>
      </c>
      <c r="D20" s="179">
        <v>2</v>
      </c>
      <c r="E20" s="179">
        <v>3</v>
      </c>
      <c r="F20" s="179">
        <v>3</v>
      </c>
    </row>
    <row r="21" spans="2:12">
      <c r="B21" s="179" t="s">
        <v>319</v>
      </c>
      <c r="C21" s="179">
        <v>3</v>
      </c>
      <c r="D21" s="179">
        <v>1</v>
      </c>
      <c r="E21" s="179">
        <v>2</v>
      </c>
      <c r="F21" s="179">
        <v>1</v>
      </c>
    </row>
    <row r="22" spans="2:12">
      <c r="B22" s="179" t="s">
        <v>320</v>
      </c>
      <c r="C22" s="179">
        <v>4</v>
      </c>
      <c r="D22" s="179">
        <v>4</v>
      </c>
      <c r="E22" s="179">
        <v>1</v>
      </c>
      <c r="F22" s="179">
        <v>4</v>
      </c>
    </row>
    <row r="23" spans="2:12" ht="17" thickBot="1">
      <c r="E23" s="185" t="s">
        <v>326</v>
      </c>
    </row>
    <row r="24" spans="2:12">
      <c r="B24" s="186" t="s">
        <v>317</v>
      </c>
      <c r="C24" s="186">
        <v>2</v>
      </c>
      <c r="D24" s="187">
        <v>2</v>
      </c>
      <c r="E24" s="188">
        <f>AVERAGE(D24,F24)</f>
        <v>2.5</v>
      </c>
      <c r="F24" s="189">
        <v>3</v>
      </c>
      <c r="G24" s="186">
        <v>4</v>
      </c>
    </row>
    <row r="25" spans="2:12">
      <c r="B25" s="170" t="s">
        <v>318</v>
      </c>
      <c r="C25" s="170">
        <v>1</v>
      </c>
      <c r="D25" s="190">
        <v>2</v>
      </c>
      <c r="E25" s="191">
        <f t="shared" ref="E25:E27" si="2">AVERAGE(D25,F25)</f>
        <v>2.5</v>
      </c>
      <c r="F25" s="192">
        <v>3</v>
      </c>
      <c r="G25" s="170">
        <v>3</v>
      </c>
    </row>
    <row r="26" spans="2:12">
      <c r="B26" s="176" t="s">
        <v>319</v>
      </c>
      <c r="C26" s="176">
        <v>1</v>
      </c>
      <c r="D26" s="193">
        <v>1</v>
      </c>
      <c r="E26" s="194">
        <f t="shared" si="2"/>
        <v>1.5</v>
      </c>
      <c r="F26" s="195">
        <v>2</v>
      </c>
      <c r="G26" s="176">
        <v>3</v>
      </c>
    </row>
    <row r="27" spans="2:12" ht="17" thickBot="1">
      <c r="B27" s="179" t="s">
        <v>320</v>
      </c>
      <c r="C27" s="179">
        <v>1</v>
      </c>
      <c r="D27" s="196">
        <v>4</v>
      </c>
      <c r="E27" s="197">
        <f t="shared" si="2"/>
        <v>4</v>
      </c>
      <c r="F27" s="198">
        <v>4</v>
      </c>
      <c r="G27" s="179">
        <v>4</v>
      </c>
    </row>
    <row r="28" spans="2:12" ht="17" thickBot="1"/>
    <row r="29" spans="2:12">
      <c r="B29" s="164" t="s">
        <v>327</v>
      </c>
      <c r="H29" s="199" t="s">
        <v>314</v>
      </c>
      <c r="I29" s="199" t="s">
        <v>328</v>
      </c>
    </row>
    <row r="30" spans="2:12">
      <c r="B30" s="166"/>
      <c r="C30" s="166" t="s">
        <v>317</v>
      </c>
      <c r="D30" s="166" t="s">
        <v>318</v>
      </c>
      <c r="E30" s="166" t="s">
        <v>319</v>
      </c>
      <c r="F30" s="166" t="s">
        <v>320</v>
      </c>
      <c r="H30" s="200" t="s">
        <v>321</v>
      </c>
      <c r="I30" s="200" t="s">
        <v>329</v>
      </c>
    </row>
    <row r="31" spans="2:12">
      <c r="B31" s="179" t="s">
        <v>317</v>
      </c>
      <c r="C31" s="179">
        <v>2</v>
      </c>
      <c r="D31" s="179">
        <v>3</v>
      </c>
      <c r="E31" s="179">
        <v>4</v>
      </c>
      <c r="F31" s="179">
        <v>2</v>
      </c>
      <c r="H31" s="201">
        <f>AVERAGE(C31:F31)</f>
        <v>2.75</v>
      </c>
      <c r="I31" s="202">
        <f>SUMPRODUCT(C31:F31,$C$39:$F$39)</f>
        <v>2.6650691038787344</v>
      </c>
    </row>
    <row r="32" spans="2:12">
      <c r="B32" s="170" t="s">
        <v>318</v>
      </c>
      <c r="C32" s="170">
        <v>1</v>
      </c>
      <c r="D32" s="170">
        <v>2</v>
      </c>
      <c r="E32" s="170">
        <v>3</v>
      </c>
      <c r="F32" s="170">
        <v>3</v>
      </c>
      <c r="G32" s="203"/>
      <c r="H32" s="191">
        <f t="shared" ref="H32:H34" si="3">AVERAGE(C32:F32)</f>
        <v>2.25</v>
      </c>
      <c r="I32" s="204">
        <f>SUMPRODUCT(C32:F32,$C$39:$F$39)</f>
        <v>2.2145563976816769</v>
      </c>
    </row>
    <row r="33" spans="1:9">
      <c r="B33" s="176" t="s">
        <v>319</v>
      </c>
      <c r="C33" s="176">
        <v>3</v>
      </c>
      <c r="D33" s="176">
        <v>1</v>
      </c>
      <c r="E33" s="176">
        <v>2</v>
      </c>
      <c r="F33" s="176">
        <v>1</v>
      </c>
      <c r="G33" s="205"/>
      <c r="H33" s="194">
        <f t="shared" si="3"/>
        <v>1.75</v>
      </c>
      <c r="I33" s="206">
        <f t="shared" ref="I33:I34" si="4">SUMPRODUCT(C33:F33,$C$39:$F$39)</f>
        <v>1.3761703076237184</v>
      </c>
    </row>
    <row r="34" spans="1:9" ht="17" thickBot="1">
      <c r="B34" s="179" t="s">
        <v>320</v>
      </c>
      <c r="C34" s="179">
        <v>4</v>
      </c>
      <c r="D34" s="179">
        <v>4</v>
      </c>
      <c r="E34" s="179">
        <v>1</v>
      </c>
      <c r="F34" s="179">
        <v>4</v>
      </c>
      <c r="H34" s="197">
        <f t="shared" si="3"/>
        <v>3.25</v>
      </c>
      <c r="I34" s="207">
        <f t="shared" si="4"/>
        <v>3.7442041908158723</v>
      </c>
    </row>
    <row r="36" spans="1:9">
      <c r="B36" s="161" t="s">
        <v>330</v>
      </c>
      <c r="C36" s="208">
        <f>SUMXMY2(C31:C34,$H$31:$H$34)/(COUNT(C31:C34)-1)</f>
        <v>1.4166666666666667</v>
      </c>
      <c r="D36" s="208">
        <f t="shared" ref="D36:E36" si="5">SUMXMY2(D31:D34,$H$31:$H$34)/(COUNT(D31:D34)-1)</f>
        <v>0.41666666666666669</v>
      </c>
      <c r="E36" s="208">
        <f t="shared" si="5"/>
        <v>2.4166666666666665</v>
      </c>
      <c r="F36" s="208">
        <f>SUMXMY2(F31:F34,$H$31:$H$34)/(COUNT(F31:F34)-1)</f>
        <v>0.75</v>
      </c>
    </row>
    <row r="37" spans="1:9">
      <c r="D37" s="184" t="s">
        <v>331</v>
      </c>
      <c r="E37" s="184"/>
      <c r="F37" s="184" t="s">
        <v>331</v>
      </c>
    </row>
    <row r="38" spans="1:9" ht="17" thickBot="1">
      <c r="B38" s="161" t="s">
        <v>332</v>
      </c>
      <c r="C38" s="161">
        <f>1/C36</f>
        <v>0.70588235294117641</v>
      </c>
      <c r="D38" s="209">
        <f t="shared" ref="D38:F38" si="6">1/D36</f>
        <v>2.4</v>
      </c>
      <c r="E38" s="161">
        <f t="shared" si="6"/>
        <v>0.41379310344827591</v>
      </c>
      <c r="F38" s="161">
        <f t="shared" si="6"/>
        <v>1.3333333333333333</v>
      </c>
      <c r="G38" s="210">
        <f>SUM(C38:F38)</f>
        <v>4.8530087897227849</v>
      </c>
    </row>
    <row r="39" spans="1:9" ht="17" thickBot="1">
      <c r="B39" s="211" t="s">
        <v>333</v>
      </c>
      <c r="C39" s="212">
        <f>C38/$G$38</f>
        <v>0.14545251894783773</v>
      </c>
      <c r="D39" s="213">
        <f t="shared" ref="D39:F39" si="7">D38/$G$38</f>
        <v>0.49453856442264832</v>
      </c>
      <c r="E39" s="213">
        <f t="shared" si="7"/>
        <v>8.5265269728042825E-2</v>
      </c>
      <c r="F39" s="214">
        <f t="shared" si="7"/>
        <v>0.27474364690147129</v>
      </c>
    </row>
    <row r="41" spans="1:9">
      <c r="A41" s="215"/>
      <c r="B41" s="216"/>
      <c r="C41" s="215"/>
      <c r="D41" s="215"/>
      <c r="E41" s="215"/>
      <c r="F41" s="215"/>
    </row>
    <row r="42" spans="1:9">
      <c r="A42" s="215"/>
      <c r="B42" s="215"/>
      <c r="C42" s="215"/>
      <c r="D42" s="215"/>
      <c r="E42" s="215"/>
      <c r="F42" s="215"/>
    </row>
    <row r="43" spans="1:9">
      <c r="A43" s="215"/>
      <c r="B43" s="215"/>
      <c r="C43" s="215"/>
      <c r="D43" s="217"/>
      <c r="E43" s="215"/>
      <c r="F43" s="215"/>
    </row>
    <row r="44" spans="1:9">
      <c r="A44" s="215"/>
      <c r="B44" s="218"/>
      <c r="C44" s="218"/>
      <c r="D44" s="218"/>
      <c r="E44" s="218"/>
      <c r="F44" s="218"/>
    </row>
    <row r="45" spans="1:9">
      <c r="A45" s="215"/>
      <c r="B45" s="219"/>
      <c r="C45" s="219"/>
      <c r="D45" s="219"/>
      <c r="E45" s="219"/>
      <c r="F45" s="219"/>
    </row>
    <row r="46" spans="1:9">
      <c r="A46" s="215"/>
      <c r="B46" s="219"/>
      <c r="C46" s="219"/>
      <c r="D46" s="219"/>
      <c r="E46" s="219"/>
      <c r="F46" s="219"/>
    </row>
    <row r="47" spans="1:9">
      <c r="A47" s="215"/>
      <c r="B47" s="219"/>
      <c r="C47" s="219"/>
      <c r="D47" s="219"/>
      <c r="E47" s="219"/>
      <c r="F47" s="219"/>
    </row>
    <row r="48" spans="1:9">
      <c r="A48" s="215"/>
      <c r="B48" s="219"/>
      <c r="C48" s="219"/>
      <c r="D48" s="219"/>
      <c r="E48" s="219"/>
      <c r="F48" s="219"/>
    </row>
  </sheetData>
  <mergeCells count="2">
    <mergeCell ref="B3:I6"/>
    <mergeCell ref="J9:K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9FC8-5B4A-4D14-B8B8-7FE266FB0664}">
  <dimension ref="B2:O1000"/>
  <sheetViews>
    <sheetView zoomScale="40" zoomScaleNormal="40" workbookViewId="0">
      <selection activeCell="AF73" sqref="AF73"/>
    </sheetView>
  </sheetViews>
  <sheetFormatPr baseColWidth="10" defaultColWidth="14.5" defaultRowHeight="15" customHeight="1"/>
  <cols>
    <col min="1" max="2" width="8.83203125" style="109" customWidth="1"/>
    <col min="3" max="3" width="12.1640625" style="109" customWidth="1"/>
    <col min="4" max="26" width="8.83203125" style="109" customWidth="1"/>
    <col min="27" max="16384" width="14.5" style="109"/>
  </cols>
  <sheetData>
    <row r="2" spans="2:7">
      <c r="B2" s="220" t="s">
        <v>334</v>
      </c>
      <c r="C2" s="220"/>
      <c r="D2" s="220"/>
      <c r="E2" s="220"/>
      <c r="F2" s="220"/>
      <c r="G2" s="220"/>
    </row>
    <row r="3" spans="2:7">
      <c r="B3" s="220"/>
      <c r="C3" s="220"/>
      <c r="D3" s="220"/>
      <c r="E3" s="220"/>
      <c r="F3" s="220"/>
      <c r="G3" s="220"/>
    </row>
    <row r="5" spans="2:7">
      <c r="B5" s="221" t="s">
        <v>335</v>
      </c>
      <c r="C5" s="220"/>
      <c r="D5" s="220"/>
      <c r="E5" s="220"/>
    </row>
    <row r="7" spans="2:7">
      <c r="B7" s="153" t="s">
        <v>336</v>
      </c>
      <c r="D7" s="153">
        <v>32</v>
      </c>
      <c r="E7" s="153" t="s">
        <v>337</v>
      </c>
    </row>
    <row r="8" spans="2:7">
      <c r="B8" s="153" t="s">
        <v>247</v>
      </c>
      <c r="D8" s="153">
        <v>120</v>
      </c>
      <c r="E8" s="153" t="s">
        <v>338</v>
      </c>
    </row>
    <row r="10" spans="2:7">
      <c r="B10" s="126" t="s">
        <v>339</v>
      </c>
      <c r="C10" s="126">
        <f>D7/D8</f>
        <v>0.26666666666666666</v>
      </c>
      <c r="D10" s="126" t="s">
        <v>340</v>
      </c>
    </row>
    <row r="13" spans="2:7">
      <c r="B13" s="221" t="s">
        <v>341</v>
      </c>
      <c r="C13" s="220"/>
      <c r="D13" s="220"/>
      <c r="E13" s="220"/>
      <c r="F13" s="220"/>
    </row>
    <row r="15" spans="2:7">
      <c r="B15" s="153" t="s">
        <v>342</v>
      </c>
      <c r="D15" s="153">
        <v>5</v>
      </c>
      <c r="E15" s="153" t="s">
        <v>69</v>
      </c>
    </row>
    <row r="17" spans="2:15">
      <c r="B17" s="126" t="s">
        <v>343</v>
      </c>
      <c r="C17" s="126">
        <f>1/D15</f>
        <v>0.2</v>
      </c>
      <c r="D17" s="126" t="s">
        <v>344</v>
      </c>
    </row>
    <row r="19" spans="2:15">
      <c r="B19" s="221" t="s">
        <v>345</v>
      </c>
      <c r="C19" s="221"/>
      <c r="D19" s="221"/>
      <c r="E19" s="221"/>
    </row>
    <row r="21" spans="2:15" ht="15.75" customHeight="1">
      <c r="B21" s="125" t="s">
        <v>346</v>
      </c>
      <c r="C21" s="153">
        <f>C10/C17</f>
        <v>1.3333333333333333</v>
      </c>
    </row>
    <row r="22" spans="2:15" ht="15.75" customHeight="1"/>
    <row r="23" spans="2:15" ht="15.75" customHeight="1">
      <c r="B23" s="221" t="s">
        <v>347</v>
      </c>
      <c r="C23" s="220"/>
    </row>
    <row r="24" spans="2:15" ht="15.75" customHeight="1"/>
    <row r="25" spans="2:15" ht="15.75" customHeight="1">
      <c r="B25" s="153" t="s">
        <v>348</v>
      </c>
      <c r="D25" s="138" t="s">
        <v>349</v>
      </c>
      <c r="E25" s="153">
        <v>2</v>
      </c>
    </row>
    <row r="26" spans="2:15" ht="15.75" customHeight="1">
      <c r="B26" s="153" t="s">
        <v>350</v>
      </c>
      <c r="D26" s="138" t="s">
        <v>272</v>
      </c>
      <c r="E26" s="153">
        <v>10</v>
      </c>
    </row>
    <row r="27" spans="2:15" ht="15.75" customHeight="1">
      <c r="G27" s="153" t="s">
        <v>351</v>
      </c>
    </row>
    <row r="28" spans="2:15" ht="15.75" customHeight="1">
      <c r="C28" s="153" t="s">
        <v>352</v>
      </c>
      <c r="E28" s="153" t="s">
        <v>353</v>
      </c>
      <c r="K28" s="153" t="s">
        <v>354</v>
      </c>
    </row>
    <row r="29" spans="2:15" ht="15.75" customHeight="1">
      <c r="C29" s="222" t="s">
        <v>274</v>
      </c>
      <c r="D29" s="223" t="s">
        <v>275</v>
      </c>
      <c r="E29" s="223" t="s">
        <v>276</v>
      </c>
      <c r="F29" s="224" t="s">
        <v>277</v>
      </c>
      <c r="G29" s="224" t="s">
        <v>278</v>
      </c>
      <c r="H29" s="224" t="s">
        <v>279</v>
      </c>
      <c r="I29" s="224" t="s">
        <v>280</v>
      </c>
      <c r="J29" s="224" t="s">
        <v>281</v>
      </c>
      <c r="K29" s="224" t="s">
        <v>282</v>
      </c>
      <c r="L29" s="224" t="s">
        <v>283</v>
      </c>
      <c r="M29" s="224" t="s">
        <v>284</v>
      </c>
      <c r="N29" s="224" t="s">
        <v>285</v>
      </c>
      <c r="O29" s="224" t="s">
        <v>286</v>
      </c>
    </row>
    <row r="30" spans="2:15" ht="15.75" customHeight="1">
      <c r="B30" s="153" t="s">
        <v>355</v>
      </c>
      <c r="C30" s="153">
        <v>0</v>
      </c>
      <c r="D30" s="153">
        <v>1</v>
      </c>
      <c r="E30" s="153">
        <v>2</v>
      </c>
      <c r="F30" s="153">
        <v>3</v>
      </c>
      <c r="G30" s="153">
        <v>4</v>
      </c>
      <c r="H30" s="153">
        <v>5</v>
      </c>
      <c r="I30" s="153">
        <v>6</v>
      </c>
      <c r="J30" s="153">
        <v>7</v>
      </c>
      <c r="K30" s="153">
        <v>8</v>
      </c>
      <c r="L30" s="153">
        <v>9</v>
      </c>
      <c r="M30" s="153">
        <v>10</v>
      </c>
      <c r="N30" s="153">
        <v>11</v>
      </c>
      <c r="O30" s="153">
        <v>12</v>
      </c>
    </row>
    <row r="31" spans="2:15" ht="15.75" customHeight="1">
      <c r="B31" s="153" t="s">
        <v>356</v>
      </c>
    </row>
    <row r="32" spans="2:15" ht="15.75" customHeight="1">
      <c r="B32" s="153" t="s">
        <v>289</v>
      </c>
      <c r="C32" s="153">
        <f t="shared" ref="C32:E32" si="0">($C$21^C30)/FACT(C30)</f>
        <v>1</v>
      </c>
      <c r="D32" s="153">
        <f t="shared" si="0"/>
        <v>1.3333333333333333</v>
      </c>
      <c r="E32" s="153">
        <f t="shared" si="0"/>
        <v>0.88888888888888884</v>
      </c>
      <c r="F32" s="153">
        <f t="shared" ref="F32:O32" si="1">($C$21^F30)/($E$25^(F30-$E$25)*FACT($E$25))</f>
        <v>0.59259259259259256</v>
      </c>
      <c r="G32" s="153">
        <f t="shared" si="1"/>
        <v>0.39506172839506171</v>
      </c>
      <c r="H32" s="153">
        <f t="shared" si="1"/>
        <v>0.26337448559670779</v>
      </c>
      <c r="I32" s="153">
        <f t="shared" si="1"/>
        <v>0.1755829903978052</v>
      </c>
      <c r="J32" s="153">
        <f t="shared" si="1"/>
        <v>0.11705532693187012</v>
      </c>
      <c r="K32" s="153">
        <f t="shared" si="1"/>
        <v>7.8036884621246749E-2</v>
      </c>
      <c r="L32" s="153">
        <f t="shared" si="1"/>
        <v>5.2024589747497831E-2</v>
      </c>
      <c r="M32" s="153">
        <f t="shared" si="1"/>
        <v>3.4683059831665218E-2</v>
      </c>
      <c r="N32" s="153">
        <f t="shared" si="1"/>
        <v>2.3122039887776814E-2</v>
      </c>
      <c r="O32" s="153">
        <f t="shared" si="1"/>
        <v>1.5414693258517876E-2</v>
      </c>
    </row>
    <row r="33" spans="2:15" ht="15.75" customHeight="1"/>
    <row r="34" spans="2:15" ht="15.75" customHeight="1">
      <c r="B34" s="138" t="s">
        <v>357</v>
      </c>
      <c r="C34" s="222" t="s">
        <v>290</v>
      </c>
      <c r="D34" s="223" t="s">
        <v>85</v>
      </c>
      <c r="E34" s="223" t="s">
        <v>86</v>
      </c>
      <c r="F34" s="224" t="s">
        <v>87</v>
      </c>
      <c r="G34" s="224" t="s">
        <v>95</v>
      </c>
      <c r="H34" s="224" t="s">
        <v>291</v>
      </c>
      <c r="I34" s="224" t="s">
        <v>292</v>
      </c>
      <c r="J34" s="224" t="s">
        <v>293</v>
      </c>
      <c r="K34" s="224" t="s">
        <v>294</v>
      </c>
      <c r="L34" s="224" t="s">
        <v>295</v>
      </c>
      <c r="M34" s="224" t="s">
        <v>296</v>
      </c>
      <c r="N34" s="224" t="s">
        <v>297</v>
      </c>
      <c r="O34" s="224" t="s">
        <v>298</v>
      </c>
    </row>
    <row r="35" spans="2:15" ht="15.75" customHeight="1">
      <c r="C35" s="159">
        <f>SUM(C32:G32,H32:O32)^-1</f>
        <v>0.20124082624305098</v>
      </c>
      <c r="D35" s="159">
        <f t="shared" ref="D35:O35" si="2">D32*$C$35</f>
        <v>0.26832110165740131</v>
      </c>
      <c r="E35" s="159">
        <f t="shared" si="2"/>
        <v>0.17888073443826752</v>
      </c>
      <c r="F35" s="159">
        <f t="shared" si="2"/>
        <v>0.11925382295884501</v>
      </c>
      <c r="G35" s="159">
        <f t="shared" si="2"/>
        <v>7.9502548639230008E-2</v>
      </c>
      <c r="H35" s="159">
        <f t="shared" si="2"/>
        <v>5.3001699092820001E-2</v>
      </c>
      <c r="I35" s="159">
        <f t="shared" si="2"/>
        <v>3.5334466061880003E-2</v>
      </c>
      <c r="J35" s="159">
        <f t="shared" si="2"/>
        <v>2.3556310707920001E-2</v>
      </c>
      <c r="K35" s="159">
        <f t="shared" si="2"/>
        <v>1.5704207138613334E-2</v>
      </c>
      <c r="L35" s="159">
        <f t="shared" si="2"/>
        <v>1.0469471425742222E-2</v>
      </c>
      <c r="M35" s="159">
        <f t="shared" si="2"/>
        <v>6.9796476171614811E-3</v>
      </c>
      <c r="N35" s="159">
        <f t="shared" si="2"/>
        <v>4.6530984114409877E-3</v>
      </c>
      <c r="O35" s="159">
        <f t="shared" si="2"/>
        <v>3.102065607627325E-3</v>
      </c>
    </row>
    <row r="36" spans="2:15" ht="15.75" customHeight="1"/>
    <row r="37" spans="2:15" ht="15.75" customHeight="1"/>
    <row r="38" spans="2:15" ht="15.75" customHeight="1">
      <c r="B38" s="221" t="s">
        <v>358</v>
      </c>
      <c r="C38" s="221"/>
      <c r="D38" s="221"/>
      <c r="E38" s="220"/>
    </row>
    <row r="39" spans="2:15" ht="15.75" customHeight="1"/>
    <row r="40" spans="2:15" ht="15.75" customHeight="1"/>
    <row r="41" spans="2:15" ht="15.75" customHeight="1">
      <c r="B41" s="153" t="s">
        <v>302</v>
      </c>
    </row>
    <row r="42" spans="2:15" ht="15.75" customHeight="1">
      <c r="B42" s="153" t="s">
        <v>304</v>
      </c>
      <c r="C42" s="159">
        <f>O35</f>
        <v>3.102065607627325E-3</v>
      </c>
    </row>
    <row r="43" spans="2:15" ht="15.75" customHeight="1"/>
    <row r="44" spans="2:15" ht="15.75" customHeight="1">
      <c r="B44" s="153" t="s">
        <v>359</v>
      </c>
      <c r="I44" s="153" t="s">
        <v>360</v>
      </c>
    </row>
    <row r="45" spans="2:15" ht="15.75" customHeight="1">
      <c r="B45" s="153" t="s">
        <v>306</v>
      </c>
      <c r="C45" s="159">
        <f>SUM(J35:O35)</f>
        <v>6.4464800908505357E-2</v>
      </c>
    </row>
    <row r="46" spans="2:15" ht="15.75" customHeight="1"/>
    <row r="47" spans="2:15" ht="15.75" customHeight="1">
      <c r="B47" s="153" t="s">
        <v>307</v>
      </c>
    </row>
    <row r="48" spans="2:15" ht="15.75" customHeight="1">
      <c r="B48" s="153" t="s">
        <v>308</v>
      </c>
      <c r="C48" s="153">
        <f>C21^(E25+1)*(1-(C21/E25)^E26*(E26+1-E26*C21/E25))*C35/(E25*FACT(E25)*(1-C21/E25)^2)</f>
        <v>0.99263070083129468</v>
      </c>
      <c r="D48" s="153" t="s">
        <v>337</v>
      </c>
    </row>
    <row r="49" spans="2:9" ht="15.75" customHeight="1" thickBot="1">
      <c r="I49" s="153" t="s">
        <v>361</v>
      </c>
    </row>
    <row r="50" spans="2:9" ht="15.75" customHeight="1">
      <c r="B50" s="225" t="s">
        <v>362</v>
      </c>
      <c r="C50" s="226"/>
      <c r="D50" s="226"/>
      <c r="E50" s="227"/>
      <c r="F50" s="226"/>
      <c r="G50" s="227"/>
    </row>
    <row r="51" spans="2:9" ht="15.75" customHeight="1">
      <c r="B51" s="228" t="s">
        <v>310</v>
      </c>
      <c r="C51" s="125">
        <f>C48/(C10*(1-C42))</f>
        <v>3.7339480800371043</v>
      </c>
      <c r="D51" s="125" t="s">
        <v>69</v>
      </c>
      <c r="E51" s="125"/>
      <c r="F51" s="125"/>
      <c r="G51" s="229"/>
    </row>
    <row r="52" spans="2:9" ht="15.75" customHeight="1" thickBot="1">
      <c r="B52" s="230"/>
      <c r="C52" s="231"/>
      <c r="D52" s="231"/>
      <c r="E52" s="231"/>
      <c r="F52" s="231"/>
      <c r="G52" s="232"/>
    </row>
    <row r="53" spans="2:9" ht="15.75" customHeight="1">
      <c r="B53" s="153" t="s">
        <v>363</v>
      </c>
      <c r="F53" s="153" t="s">
        <v>364</v>
      </c>
    </row>
    <row r="54" spans="2:9" ht="15.75" customHeight="1"/>
    <row r="55" spans="2:9" ht="15.75" customHeight="1">
      <c r="B55" s="221" t="s">
        <v>365</v>
      </c>
      <c r="C55" s="221"/>
      <c r="D55" s="221"/>
      <c r="E55" s="220"/>
    </row>
    <row r="56" spans="2:9" ht="15.75" customHeight="1"/>
    <row r="57" spans="2:9" ht="15.75" customHeight="1"/>
    <row r="58" spans="2:9" ht="15.75" customHeight="1">
      <c r="B58" s="153" t="s">
        <v>366</v>
      </c>
      <c r="F58" s="153" t="s">
        <v>367</v>
      </c>
    </row>
    <row r="59" spans="2:9" ht="15.75" customHeight="1">
      <c r="B59" s="153" t="s">
        <v>368</v>
      </c>
      <c r="C59" s="153">
        <f>C10*(1-C42)</f>
        <v>0.26583944917129937</v>
      </c>
      <c r="D59" s="153" t="s">
        <v>369</v>
      </c>
    </row>
    <row r="60" spans="2:9" ht="15.75" customHeight="1"/>
    <row r="61" spans="2:9" ht="15.75" customHeight="1">
      <c r="B61" s="153" t="s">
        <v>370</v>
      </c>
      <c r="F61" s="153" t="s">
        <v>371</v>
      </c>
    </row>
    <row r="62" spans="2:9" ht="15.75" customHeight="1">
      <c r="B62" s="153" t="s">
        <v>372</v>
      </c>
      <c r="C62" s="159">
        <f>1-C42</f>
        <v>0.99689793439237262</v>
      </c>
    </row>
    <row r="63" spans="2:9" ht="15.75" customHeight="1"/>
    <row r="64" spans="2:9" ht="15.75" customHeight="1">
      <c r="B64" s="153" t="s">
        <v>373</v>
      </c>
    </row>
    <row r="65" spans="2:3" ht="15.75" customHeight="1">
      <c r="B65" s="153" t="s">
        <v>374</v>
      </c>
      <c r="C65" s="233">
        <f>C59/C17</f>
        <v>1.3291972458564967</v>
      </c>
    </row>
    <row r="66" spans="2:3" ht="15.75" customHeight="1"/>
    <row r="67" spans="2:3" ht="15.75" customHeight="1">
      <c r="B67" s="153" t="s">
        <v>375</v>
      </c>
    </row>
    <row r="68" spans="2:3" ht="15.75" customHeight="1">
      <c r="B68" s="153" t="s">
        <v>376</v>
      </c>
      <c r="C68" s="234">
        <f>1-C65/E25</f>
        <v>0.33540137707175166</v>
      </c>
    </row>
    <row r="69" spans="2:3" ht="15.75" customHeight="1"/>
    <row r="70" spans="2:3" ht="15.75" customHeight="1"/>
    <row r="71" spans="2:3" ht="15.75" customHeight="1"/>
    <row r="72" spans="2:3" ht="15.75" customHeight="1"/>
    <row r="73" spans="2:3" ht="15.75" customHeight="1"/>
    <row r="74" spans="2:3" ht="15.75" customHeight="1"/>
    <row r="75" spans="2:3" ht="15.75" customHeight="1"/>
    <row r="76" spans="2:3" ht="15.75" customHeight="1"/>
    <row r="77" spans="2:3" ht="15.75" customHeight="1"/>
    <row r="78" spans="2:3" ht="15.75" customHeight="1"/>
    <row r="79" spans="2:3" ht="15.75" customHeight="1"/>
    <row r="80" spans="2:3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CFDFE-BA3C-4580-9C1A-E4144F9659A1}">
  <dimension ref="A1:BC1000"/>
  <sheetViews>
    <sheetView workbookViewId="0">
      <selection activeCell="M15" sqref="M15"/>
    </sheetView>
  </sheetViews>
  <sheetFormatPr baseColWidth="10" defaultColWidth="14.5" defaultRowHeight="15" customHeight="1"/>
  <cols>
    <col min="1" max="19" width="9.1640625" style="109" customWidth="1"/>
    <col min="20" max="20" width="8.6640625" style="109" customWidth="1"/>
    <col min="21" max="55" width="9.1640625" style="109" customWidth="1"/>
    <col min="56" max="16384" width="14.5" style="109"/>
  </cols>
  <sheetData>
    <row r="1" spans="1:55" ht="16">
      <c r="A1" s="112"/>
      <c r="B1" s="235"/>
      <c r="C1" s="235"/>
      <c r="D1" s="236"/>
      <c r="E1" s="235"/>
      <c r="F1" s="236" t="s">
        <v>377</v>
      </c>
      <c r="G1" s="235"/>
      <c r="H1" s="236"/>
      <c r="I1" s="237"/>
      <c r="J1" s="235"/>
      <c r="K1" s="112"/>
      <c r="L1" s="238"/>
      <c r="M1" s="112"/>
      <c r="N1" s="112"/>
      <c r="O1" s="239"/>
      <c r="P1" s="112"/>
      <c r="Q1" s="239"/>
      <c r="R1" s="112"/>
      <c r="S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</row>
    <row r="2" spans="1:55" ht="16">
      <c r="A2" s="112"/>
      <c r="B2" s="112"/>
      <c r="C2" s="112"/>
      <c r="D2" s="239"/>
      <c r="E2" s="112"/>
      <c r="F2" s="239"/>
      <c r="G2" s="112"/>
      <c r="H2" s="239"/>
      <c r="I2" s="239"/>
      <c r="J2" s="112"/>
      <c r="K2" s="112"/>
      <c r="L2" s="238"/>
      <c r="M2" s="112"/>
      <c r="N2" s="112"/>
      <c r="O2" s="239"/>
      <c r="P2" s="112"/>
      <c r="Q2" s="239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</row>
    <row r="3" spans="1:55" ht="16">
      <c r="A3" s="112"/>
      <c r="B3" s="112"/>
      <c r="C3" s="112"/>
      <c r="D3" s="239"/>
      <c r="E3" s="112"/>
      <c r="F3" s="239"/>
      <c r="G3" s="112"/>
      <c r="H3" s="239"/>
      <c r="I3" s="239"/>
      <c r="J3" s="112"/>
      <c r="K3" s="238"/>
      <c r="L3" s="112"/>
      <c r="M3" s="238"/>
      <c r="N3" s="112"/>
      <c r="O3" s="239"/>
      <c r="P3" s="112"/>
      <c r="Q3" s="239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</row>
    <row r="4" spans="1:55">
      <c r="A4" s="112"/>
      <c r="B4" s="112" t="s">
        <v>166</v>
      </c>
      <c r="C4" s="112" t="s">
        <v>378</v>
      </c>
      <c r="D4" s="239"/>
      <c r="E4" s="240">
        <v>7</v>
      </c>
      <c r="F4" s="127">
        <v>8</v>
      </c>
      <c r="G4" s="240">
        <v>9</v>
      </c>
      <c r="H4" s="239"/>
      <c r="I4" s="239"/>
      <c r="J4" s="112"/>
      <c r="K4" s="112"/>
      <c r="L4" s="112"/>
      <c r="M4" s="112"/>
      <c r="N4" s="112"/>
      <c r="O4" s="239"/>
      <c r="P4" s="112"/>
      <c r="Q4" s="239"/>
      <c r="R4" s="112"/>
      <c r="S4" s="112"/>
      <c r="T4" s="112"/>
      <c r="U4" s="112"/>
      <c r="V4" s="112" t="s">
        <v>166</v>
      </c>
      <c r="W4" s="112" t="s">
        <v>378</v>
      </c>
      <c r="X4" s="112"/>
      <c r="Y4" s="240">
        <v>7</v>
      </c>
      <c r="Z4" s="127">
        <v>8</v>
      </c>
      <c r="AA4" s="240">
        <v>9</v>
      </c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</row>
    <row r="5" spans="1:55">
      <c r="A5" s="112"/>
      <c r="B5" s="112" t="s">
        <v>99</v>
      </c>
      <c r="C5" s="112" t="s">
        <v>379</v>
      </c>
      <c r="D5" s="239"/>
      <c r="E5" s="127">
        <v>4</v>
      </c>
      <c r="F5" s="127">
        <v>5</v>
      </c>
      <c r="G5" s="127">
        <v>6</v>
      </c>
      <c r="H5" s="239"/>
      <c r="I5" s="239"/>
      <c r="J5" s="112"/>
      <c r="K5" s="112"/>
      <c r="L5" s="112"/>
      <c r="M5" s="112"/>
      <c r="N5" s="112"/>
      <c r="O5" s="239"/>
      <c r="P5" s="112"/>
      <c r="Q5" s="239"/>
      <c r="R5" s="112"/>
      <c r="S5" s="112"/>
      <c r="T5" s="112"/>
      <c r="U5" s="112"/>
      <c r="V5" s="112" t="s">
        <v>99</v>
      </c>
      <c r="W5" s="112" t="s">
        <v>379</v>
      </c>
      <c r="X5" s="112"/>
      <c r="Y5" s="127">
        <v>4</v>
      </c>
      <c r="Z5" s="127">
        <v>5</v>
      </c>
      <c r="AA5" s="127">
        <v>6</v>
      </c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</row>
    <row r="6" spans="1:55">
      <c r="A6" s="112"/>
      <c r="B6" s="112"/>
      <c r="C6" s="112"/>
      <c r="D6" s="239"/>
      <c r="E6" s="127">
        <v>1</v>
      </c>
      <c r="F6" s="127">
        <v>2</v>
      </c>
      <c r="G6" s="127">
        <v>3</v>
      </c>
      <c r="H6" s="239"/>
      <c r="I6" s="141"/>
      <c r="J6" s="112"/>
      <c r="K6" s="112"/>
      <c r="L6" s="112"/>
      <c r="M6" s="112"/>
      <c r="N6" s="112"/>
      <c r="O6" s="239"/>
      <c r="P6" s="112"/>
      <c r="Q6" s="239"/>
      <c r="R6" s="112"/>
      <c r="S6" s="112"/>
      <c r="U6" s="112"/>
      <c r="V6" s="112"/>
      <c r="W6" s="112"/>
      <c r="X6" s="112"/>
      <c r="Y6" s="127">
        <v>1</v>
      </c>
      <c r="Z6" s="127">
        <v>2</v>
      </c>
      <c r="AA6" s="127">
        <v>3</v>
      </c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</row>
    <row r="7" spans="1:55">
      <c r="A7" s="112"/>
      <c r="B7" s="112"/>
      <c r="C7" s="112"/>
      <c r="D7" s="239"/>
      <c r="E7" s="112"/>
      <c r="F7" s="239"/>
      <c r="G7" s="112"/>
      <c r="H7" s="239"/>
      <c r="I7" s="141"/>
      <c r="J7" s="112"/>
      <c r="K7" s="112"/>
      <c r="L7" s="112"/>
      <c r="M7" s="112"/>
      <c r="N7" s="112"/>
      <c r="O7" s="239"/>
      <c r="P7" s="112"/>
      <c r="Q7" s="239"/>
      <c r="R7" s="112"/>
      <c r="S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</row>
    <row r="8" spans="1:55">
      <c r="A8" s="112"/>
      <c r="B8" s="112"/>
      <c r="C8" s="241" t="s">
        <v>380</v>
      </c>
      <c r="D8" s="239"/>
      <c r="E8" s="112"/>
      <c r="F8" s="239"/>
      <c r="G8" s="112"/>
      <c r="H8" s="239"/>
      <c r="I8" s="141"/>
      <c r="J8" s="112"/>
      <c r="K8" s="112"/>
      <c r="L8" s="112"/>
      <c r="M8" s="112"/>
      <c r="N8" s="112"/>
      <c r="O8" s="242"/>
      <c r="P8" s="112"/>
      <c r="Q8" s="239"/>
      <c r="R8" s="112"/>
      <c r="S8" s="112"/>
      <c r="U8" s="112"/>
      <c r="V8" s="241" t="s">
        <v>381</v>
      </c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</row>
    <row r="9" spans="1:55">
      <c r="A9" s="112"/>
      <c r="B9" s="112"/>
      <c r="C9" s="112"/>
      <c r="D9" s="239"/>
      <c r="E9" s="112"/>
      <c r="F9" s="239"/>
      <c r="G9" s="112"/>
      <c r="H9" s="239"/>
      <c r="I9" s="141"/>
      <c r="J9" s="112"/>
      <c r="K9" s="112"/>
      <c r="L9" s="112"/>
      <c r="M9" s="112"/>
      <c r="N9" s="112"/>
      <c r="O9" s="239"/>
      <c r="P9" s="112"/>
      <c r="Q9" s="239"/>
      <c r="R9" s="112"/>
      <c r="S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</row>
    <row r="10" spans="1:55" ht="16" thickBot="1">
      <c r="A10" s="112"/>
      <c r="B10" s="112"/>
      <c r="C10" s="112"/>
      <c r="D10" s="239"/>
      <c r="E10" s="112"/>
      <c r="F10" s="239"/>
      <c r="G10" s="112"/>
      <c r="H10" s="239" t="s">
        <v>82</v>
      </c>
      <c r="I10" s="141"/>
      <c r="J10" s="112"/>
      <c r="K10" s="112"/>
      <c r="L10" s="112"/>
      <c r="M10" s="112"/>
      <c r="N10" s="112"/>
      <c r="O10" s="239"/>
      <c r="P10" s="112"/>
      <c r="Q10" s="239"/>
      <c r="R10" s="112"/>
      <c r="S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</row>
    <row r="11" spans="1:55">
      <c r="A11" s="112"/>
      <c r="B11" s="112"/>
      <c r="C11" s="112"/>
      <c r="D11" s="239"/>
      <c r="E11" s="112"/>
      <c r="F11" s="239"/>
      <c r="G11" s="112"/>
      <c r="H11" s="239"/>
      <c r="I11" s="141"/>
      <c r="J11" s="112"/>
      <c r="K11" s="112"/>
      <c r="L11" s="112"/>
      <c r="M11" s="112"/>
      <c r="N11" s="112"/>
      <c r="O11" s="239"/>
      <c r="P11" s="112"/>
      <c r="Q11" s="239"/>
      <c r="R11" s="112"/>
      <c r="S11" s="112" t="s">
        <v>82</v>
      </c>
      <c r="U11" s="112"/>
      <c r="V11" s="153" t="s">
        <v>66</v>
      </c>
      <c r="W11" s="153" t="s">
        <v>382</v>
      </c>
      <c r="X11" s="153" t="s">
        <v>383</v>
      </c>
      <c r="Y11" s="153" t="s">
        <v>384</v>
      </c>
      <c r="Z11" s="153" t="s">
        <v>385</v>
      </c>
      <c r="AA11" s="153" t="s">
        <v>386</v>
      </c>
      <c r="AB11" s="153" t="s">
        <v>387</v>
      </c>
      <c r="AC11" s="153" t="s">
        <v>388</v>
      </c>
      <c r="AD11" s="153" t="s">
        <v>389</v>
      </c>
      <c r="AE11" s="153" t="s">
        <v>390</v>
      </c>
      <c r="AF11" s="112" t="s">
        <v>69</v>
      </c>
      <c r="AG11" s="112"/>
      <c r="AH11" s="125" t="s">
        <v>66</v>
      </c>
      <c r="AI11" s="125" t="s">
        <v>382</v>
      </c>
      <c r="AJ11" s="125" t="s">
        <v>383</v>
      </c>
      <c r="AK11" s="125" t="s">
        <v>384</v>
      </c>
      <c r="AL11" s="125" t="s">
        <v>385</v>
      </c>
      <c r="AM11" s="125" t="s">
        <v>386</v>
      </c>
      <c r="AN11" s="125" t="s">
        <v>387</v>
      </c>
      <c r="AO11" s="125" t="s">
        <v>388</v>
      </c>
      <c r="AP11" s="125" t="s">
        <v>389</v>
      </c>
      <c r="AQ11" s="125" t="s">
        <v>390</v>
      </c>
      <c r="AR11" s="112"/>
      <c r="AS11" s="225" t="s">
        <v>99</v>
      </c>
      <c r="AT11" s="226" t="s">
        <v>382</v>
      </c>
      <c r="AU11" s="226" t="s">
        <v>383</v>
      </c>
      <c r="AV11" s="226" t="s">
        <v>384</v>
      </c>
      <c r="AW11" s="226" t="s">
        <v>385</v>
      </c>
      <c r="AX11" s="226" t="s">
        <v>386</v>
      </c>
      <c r="AY11" s="226" t="s">
        <v>387</v>
      </c>
      <c r="AZ11" s="226" t="s">
        <v>388</v>
      </c>
      <c r="BA11" s="226" t="s">
        <v>389</v>
      </c>
      <c r="BB11" s="226" t="s">
        <v>390</v>
      </c>
      <c r="BC11" s="243" t="s">
        <v>69</v>
      </c>
    </row>
    <row r="12" spans="1:55">
      <c r="A12" s="112"/>
      <c r="B12" s="112"/>
      <c r="C12" s="112"/>
      <c r="D12" s="239"/>
      <c r="E12" s="112"/>
      <c r="F12" s="244" t="s">
        <v>382</v>
      </c>
      <c r="G12" s="112"/>
      <c r="H12" s="245">
        <f>$D$27</f>
        <v>0.6</v>
      </c>
      <c r="I12" s="239">
        <f>H12/SUM(H12:H13)</f>
        <v>0.39999999999999997</v>
      </c>
      <c r="J12" s="112" t="s">
        <v>391</v>
      </c>
      <c r="K12" s="112"/>
      <c r="L12" s="112"/>
      <c r="M12" s="112"/>
      <c r="N12" s="112"/>
      <c r="O12" s="239"/>
      <c r="P12" s="112"/>
      <c r="Q12" s="239"/>
      <c r="R12" s="112"/>
      <c r="S12" s="112"/>
      <c r="T12" s="112"/>
      <c r="U12" s="112"/>
      <c r="V12" s="153" t="s">
        <v>392</v>
      </c>
      <c r="W12" s="127">
        <v>60</v>
      </c>
      <c r="X12" s="127">
        <v>60</v>
      </c>
      <c r="Y12" s="127">
        <v>60</v>
      </c>
      <c r="Z12" s="127">
        <v>60</v>
      </c>
      <c r="AA12" s="127">
        <v>60</v>
      </c>
      <c r="AB12" s="127">
        <v>60</v>
      </c>
      <c r="AC12" s="127">
        <v>60</v>
      </c>
      <c r="AD12" s="127">
        <v>60</v>
      </c>
      <c r="AE12" s="127">
        <v>60</v>
      </c>
      <c r="AF12" s="246">
        <f t="shared" ref="AF12:AF20" si="0">MIN(W12:AE12)</f>
        <v>60</v>
      </c>
      <c r="AG12" s="112"/>
      <c r="AH12" s="125" t="s">
        <v>392</v>
      </c>
      <c r="AI12" s="247">
        <v>60</v>
      </c>
      <c r="AJ12" s="247">
        <v>60</v>
      </c>
      <c r="AK12" s="247">
        <v>60</v>
      </c>
      <c r="AL12" s="247">
        <v>60</v>
      </c>
      <c r="AM12" s="247">
        <v>60</v>
      </c>
      <c r="AN12" s="247">
        <v>60</v>
      </c>
      <c r="AO12" s="248">
        <v>60</v>
      </c>
      <c r="AP12" s="247">
        <v>60</v>
      </c>
      <c r="AQ12" s="248">
        <v>60</v>
      </c>
      <c r="AR12" s="112"/>
      <c r="AS12" s="228" t="s">
        <v>392</v>
      </c>
      <c r="AT12" s="127">
        <v>90</v>
      </c>
      <c r="AU12" s="127">
        <v>50</v>
      </c>
      <c r="AV12" s="127">
        <v>60</v>
      </c>
      <c r="AW12" s="127">
        <v>20</v>
      </c>
      <c r="AX12" s="127">
        <v>60</v>
      </c>
      <c r="AY12" s="127">
        <v>20</v>
      </c>
      <c r="AZ12" s="248">
        <v>10</v>
      </c>
      <c r="BA12" s="127">
        <v>20</v>
      </c>
      <c r="BB12" s="248">
        <v>10</v>
      </c>
      <c r="BC12" s="249">
        <f t="shared" ref="BC12:BC20" si="1">MIN(AT12:BB12)</f>
        <v>10</v>
      </c>
    </row>
    <row r="13" spans="1:55">
      <c r="A13" s="112"/>
      <c r="B13" s="112"/>
      <c r="C13" s="112"/>
      <c r="D13" s="239"/>
      <c r="E13" s="112"/>
      <c r="F13" s="239">
        <v>0.9</v>
      </c>
      <c r="G13" s="112"/>
      <c r="H13" s="245">
        <f>F13</f>
        <v>0.9</v>
      </c>
      <c r="I13" s="239">
        <f>H13/SUM(H12:H13)</f>
        <v>0.6</v>
      </c>
      <c r="J13" s="112" t="s">
        <v>393</v>
      </c>
      <c r="K13" s="112"/>
      <c r="L13" s="112"/>
      <c r="M13" s="112"/>
      <c r="N13" s="112"/>
      <c r="O13" s="239"/>
      <c r="P13" s="112"/>
      <c r="Q13" s="244"/>
      <c r="R13" s="112"/>
      <c r="S13" s="127"/>
      <c r="T13" s="239"/>
      <c r="U13" s="112"/>
      <c r="V13" s="153" t="s">
        <v>394</v>
      </c>
      <c r="W13" s="127">
        <v>60</v>
      </c>
      <c r="X13" s="127">
        <v>60</v>
      </c>
      <c r="Y13" s="127">
        <v>60</v>
      </c>
      <c r="Z13" s="127">
        <v>60</v>
      </c>
      <c r="AA13" s="127">
        <v>60</v>
      </c>
      <c r="AB13" s="127">
        <v>60</v>
      </c>
      <c r="AC13" s="127">
        <v>60</v>
      </c>
      <c r="AD13" s="127">
        <v>60</v>
      </c>
      <c r="AE13" s="127">
        <v>60</v>
      </c>
      <c r="AF13" s="246">
        <f t="shared" si="0"/>
        <v>60</v>
      </c>
      <c r="AG13" s="112"/>
      <c r="AH13" s="125" t="s">
        <v>394</v>
      </c>
      <c r="AI13" s="247">
        <v>60</v>
      </c>
      <c r="AJ13" s="247">
        <v>60</v>
      </c>
      <c r="AK13" s="247">
        <v>60</v>
      </c>
      <c r="AL13" s="247">
        <v>60</v>
      </c>
      <c r="AM13" s="247">
        <v>60</v>
      </c>
      <c r="AN13" s="247">
        <v>60</v>
      </c>
      <c r="AO13" s="248">
        <v>60</v>
      </c>
      <c r="AP13" s="247">
        <v>60</v>
      </c>
      <c r="AQ13" s="248">
        <v>60</v>
      </c>
      <c r="AR13" s="112"/>
      <c r="AS13" s="228" t="s">
        <v>394</v>
      </c>
      <c r="AT13" s="127">
        <v>60</v>
      </c>
      <c r="AU13" s="127">
        <v>90</v>
      </c>
      <c r="AV13" s="127">
        <v>60</v>
      </c>
      <c r="AW13" s="127">
        <v>60</v>
      </c>
      <c r="AX13" s="127">
        <v>60</v>
      </c>
      <c r="AY13" s="127">
        <v>60</v>
      </c>
      <c r="AZ13" s="248">
        <v>10</v>
      </c>
      <c r="BA13" s="127">
        <v>20</v>
      </c>
      <c r="BB13" s="248">
        <v>10</v>
      </c>
      <c r="BC13" s="249">
        <f t="shared" si="1"/>
        <v>10</v>
      </c>
    </row>
    <row r="14" spans="1:55">
      <c r="A14" s="112"/>
      <c r="B14" s="112"/>
      <c r="C14" s="112"/>
      <c r="D14" s="239"/>
      <c r="E14" s="112"/>
      <c r="F14" s="239"/>
      <c r="G14" s="112"/>
      <c r="H14" s="239"/>
      <c r="I14" s="239"/>
      <c r="J14" s="112"/>
      <c r="K14" s="112"/>
      <c r="L14" s="112"/>
      <c r="M14" s="112"/>
      <c r="N14" s="112"/>
      <c r="O14" s="239"/>
      <c r="P14" s="112"/>
      <c r="Q14" s="239"/>
      <c r="R14" s="112"/>
      <c r="S14" s="127"/>
      <c r="T14" s="239"/>
      <c r="U14" s="112"/>
      <c r="V14" s="153" t="s">
        <v>395</v>
      </c>
      <c r="W14" s="127">
        <v>60</v>
      </c>
      <c r="X14" s="127">
        <v>60</v>
      </c>
      <c r="Y14" s="127">
        <v>60</v>
      </c>
      <c r="Z14" s="127">
        <v>60</v>
      </c>
      <c r="AA14" s="127">
        <v>60</v>
      </c>
      <c r="AB14" s="127">
        <v>60</v>
      </c>
      <c r="AC14" s="127">
        <v>60</v>
      </c>
      <c r="AD14" s="127">
        <v>60</v>
      </c>
      <c r="AE14" s="127">
        <v>60</v>
      </c>
      <c r="AF14" s="246">
        <f t="shared" si="0"/>
        <v>60</v>
      </c>
      <c r="AG14" s="112"/>
      <c r="AH14" s="125" t="s">
        <v>395</v>
      </c>
      <c r="AI14" s="247">
        <v>60</v>
      </c>
      <c r="AJ14" s="247">
        <v>60</v>
      </c>
      <c r="AK14" s="247">
        <v>60</v>
      </c>
      <c r="AL14" s="247">
        <v>60</v>
      </c>
      <c r="AM14" s="247">
        <v>60</v>
      </c>
      <c r="AN14" s="247">
        <v>60</v>
      </c>
      <c r="AO14" s="248">
        <v>60</v>
      </c>
      <c r="AP14" s="247">
        <v>60</v>
      </c>
      <c r="AQ14" s="248">
        <v>60</v>
      </c>
      <c r="AR14" s="112"/>
      <c r="AS14" s="228" t="s">
        <v>395</v>
      </c>
      <c r="AT14" s="127">
        <v>20</v>
      </c>
      <c r="AU14" s="127">
        <v>60</v>
      </c>
      <c r="AV14" s="127">
        <v>90</v>
      </c>
      <c r="AW14" s="127">
        <v>20</v>
      </c>
      <c r="AX14" s="127">
        <v>60</v>
      </c>
      <c r="AY14" s="127">
        <v>60</v>
      </c>
      <c r="AZ14" s="248">
        <v>10</v>
      </c>
      <c r="BA14" s="127">
        <v>20</v>
      </c>
      <c r="BB14" s="248">
        <v>10</v>
      </c>
      <c r="BC14" s="249">
        <f t="shared" si="1"/>
        <v>10</v>
      </c>
    </row>
    <row r="15" spans="1:55">
      <c r="A15" s="112"/>
      <c r="B15" s="112"/>
      <c r="C15" s="112"/>
      <c r="D15" s="239"/>
      <c r="E15" s="112"/>
      <c r="F15" s="239"/>
      <c r="G15" s="112"/>
      <c r="H15" s="239"/>
      <c r="I15" s="239"/>
      <c r="J15" s="112"/>
      <c r="K15" s="112"/>
      <c r="L15" s="112"/>
      <c r="M15" s="112"/>
      <c r="N15" s="112"/>
      <c r="O15" s="239"/>
      <c r="P15" s="112"/>
      <c r="Q15" s="239"/>
      <c r="R15" s="112"/>
      <c r="S15" s="112"/>
      <c r="T15" s="239"/>
      <c r="U15" s="112"/>
      <c r="V15" s="153" t="s">
        <v>396</v>
      </c>
      <c r="W15" s="127">
        <v>60</v>
      </c>
      <c r="X15" s="127">
        <v>60</v>
      </c>
      <c r="Y15" s="127">
        <v>60</v>
      </c>
      <c r="Z15" s="127">
        <v>60</v>
      </c>
      <c r="AA15" s="127">
        <v>60</v>
      </c>
      <c r="AB15" s="127">
        <v>60</v>
      </c>
      <c r="AC15" s="127">
        <v>60</v>
      </c>
      <c r="AD15" s="127">
        <v>60</v>
      </c>
      <c r="AE15" s="127">
        <v>60</v>
      </c>
      <c r="AF15" s="246">
        <f t="shared" si="0"/>
        <v>60</v>
      </c>
      <c r="AG15" s="112"/>
      <c r="AH15" s="125" t="s">
        <v>396</v>
      </c>
      <c r="AI15" s="247">
        <v>60</v>
      </c>
      <c r="AJ15" s="247">
        <v>60</v>
      </c>
      <c r="AK15" s="247">
        <v>60</v>
      </c>
      <c r="AL15" s="247">
        <v>60</v>
      </c>
      <c r="AM15" s="247">
        <v>60</v>
      </c>
      <c r="AN15" s="247">
        <v>60</v>
      </c>
      <c r="AO15" s="247">
        <v>60</v>
      </c>
      <c r="AP15" s="247">
        <v>60</v>
      </c>
      <c r="AQ15" s="248">
        <v>60</v>
      </c>
      <c r="AR15" s="112"/>
      <c r="AS15" s="228" t="s">
        <v>396</v>
      </c>
      <c r="AT15" s="127">
        <v>60</v>
      </c>
      <c r="AU15" s="127">
        <v>60</v>
      </c>
      <c r="AV15" s="127">
        <v>20</v>
      </c>
      <c r="AW15" s="127">
        <v>90</v>
      </c>
      <c r="AX15" s="127">
        <v>60</v>
      </c>
      <c r="AY15" s="127">
        <v>20</v>
      </c>
      <c r="AZ15" s="127">
        <v>50</v>
      </c>
      <c r="BA15" s="127">
        <v>60</v>
      </c>
      <c r="BB15" s="248">
        <v>10</v>
      </c>
      <c r="BC15" s="249">
        <f t="shared" si="1"/>
        <v>10</v>
      </c>
    </row>
    <row r="16" spans="1:55">
      <c r="A16" s="112"/>
      <c r="B16" s="112"/>
      <c r="C16" s="112"/>
      <c r="D16" s="239"/>
      <c r="E16" s="112"/>
      <c r="F16" s="244" t="s">
        <v>383</v>
      </c>
      <c r="G16" s="112"/>
      <c r="H16" s="245">
        <f>$D$27</f>
        <v>0.6</v>
      </c>
      <c r="I16" s="239">
        <f>H16/SUM(H16:H17)</f>
        <v>0.5</v>
      </c>
      <c r="J16" s="112" t="s">
        <v>391</v>
      </c>
      <c r="K16" s="112"/>
      <c r="L16" s="112"/>
      <c r="M16" s="112"/>
      <c r="N16" s="112"/>
      <c r="O16" s="239"/>
      <c r="P16" s="112"/>
      <c r="Q16" s="239"/>
      <c r="R16" s="112"/>
      <c r="S16" s="112"/>
      <c r="T16" s="239"/>
      <c r="U16" s="112"/>
      <c r="V16" s="153" t="s">
        <v>397</v>
      </c>
      <c r="W16" s="127">
        <v>50</v>
      </c>
      <c r="X16" s="127">
        <v>50</v>
      </c>
      <c r="Y16" s="127">
        <v>50</v>
      </c>
      <c r="Z16" s="127">
        <v>50</v>
      </c>
      <c r="AA16" s="127">
        <v>50</v>
      </c>
      <c r="AB16" s="127">
        <v>50</v>
      </c>
      <c r="AC16" s="127">
        <v>50</v>
      </c>
      <c r="AD16" s="127">
        <v>50</v>
      </c>
      <c r="AE16" s="127">
        <v>50</v>
      </c>
      <c r="AF16" s="112">
        <f t="shared" si="0"/>
        <v>50</v>
      </c>
      <c r="AG16" s="112"/>
      <c r="AH16" s="125" t="s">
        <v>397</v>
      </c>
      <c r="AI16" s="127">
        <v>50</v>
      </c>
      <c r="AJ16" s="127">
        <v>50</v>
      </c>
      <c r="AK16" s="127">
        <v>50</v>
      </c>
      <c r="AL16" s="127">
        <v>50</v>
      </c>
      <c r="AM16" s="127">
        <v>50</v>
      </c>
      <c r="AN16" s="127">
        <v>50</v>
      </c>
      <c r="AO16" s="127">
        <v>50</v>
      </c>
      <c r="AP16" s="127">
        <v>50</v>
      </c>
      <c r="AQ16" s="127">
        <v>50</v>
      </c>
      <c r="AR16" s="112"/>
      <c r="AS16" s="228" t="s">
        <v>397</v>
      </c>
      <c r="AT16" s="127">
        <v>60</v>
      </c>
      <c r="AU16" s="127">
        <v>60</v>
      </c>
      <c r="AV16" s="127">
        <v>60</v>
      </c>
      <c r="AW16" s="127">
        <v>60</v>
      </c>
      <c r="AX16" s="127">
        <v>90</v>
      </c>
      <c r="AY16" s="127">
        <v>60</v>
      </c>
      <c r="AZ16" s="250">
        <v>50</v>
      </c>
      <c r="BA16" s="127">
        <v>60</v>
      </c>
      <c r="BB16" s="250">
        <v>50</v>
      </c>
      <c r="BC16" s="249">
        <f t="shared" si="1"/>
        <v>50</v>
      </c>
    </row>
    <row r="17" spans="1:55">
      <c r="A17" s="112"/>
      <c r="B17" s="112"/>
      <c r="C17" s="112"/>
      <c r="D17" s="239"/>
      <c r="E17" s="112"/>
      <c r="F17" s="239">
        <v>0.6</v>
      </c>
      <c r="G17" s="112"/>
      <c r="H17" s="245">
        <f>F17</f>
        <v>0.6</v>
      </c>
      <c r="I17" s="239">
        <f>H17/SUM(H16:H17)</f>
        <v>0.5</v>
      </c>
      <c r="J17" s="112" t="s">
        <v>393</v>
      </c>
      <c r="K17" s="112"/>
      <c r="L17" s="112"/>
      <c r="M17" s="112"/>
      <c r="N17" s="112"/>
      <c r="O17" s="239"/>
      <c r="P17" s="112"/>
      <c r="Q17" s="244"/>
      <c r="R17" s="112"/>
      <c r="S17" s="127"/>
      <c r="T17" s="239"/>
      <c r="U17" s="112"/>
      <c r="V17" s="153" t="s">
        <v>398</v>
      </c>
      <c r="W17" s="127">
        <v>60</v>
      </c>
      <c r="X17" s="127">
        <v>60</v>
      </c>
      <c r="Y17" s="127">
        <v>60</v>
      </c>
      <c r="Z17" s="127">
        <v>60</v>
      </c>
      <c r="AA17" s="127">
        <v>60</v>
      </c>
      <c r="AB17" s="127">
        <v>60</v>
      </c>
      <c r="AC17" s="127">
        <v>60</v>
      </c>
      <c r="AD17" s="127">
        <v>60</v>
      </c>
      <c r="AE17" s="127">
        <v>60</v>
      </c>
      <c r="AF17" s="246">
        <f t="shared" si="0"/>
        <v>60</v>
      </c>
      <c r="AG17" s="112"/>
      <c r="AH17" s="125" t="s">
        <v>398</v>
      </c>
      <c r="AI17" s="247">
        <v>60</v>
      </c>
      <c r="AJ17" s="247">
        <v>60</v>
      </c>
      <c r="AK17" s="247">
        <v>60</v>
      </c>
      <c r="AL17" s="247">
        <v>60</v>
      </c>
      <c r="AM17" s="247">
        <v>60</v>
      </c>
      <c r="AN17" s="247">
        <v>60</v>
      </c>
      <c r="AO17" s="251">
        <v>60</v>
      </c>
      <c r="AP17" s="247">
        <v>60</v>
      </c>
      <c r="AQ17" s="247">
        <v>60</v>
      </c>
      <c r="AR17" s="112"/>
      <c r="AS17" s="228" t="s">
        <v>398</v>
      </c>
      <c r="AT17" s="127">
        <v>20</v>
      </c>
      <c r="AU17" s="127">
        <v>60</v>
      </c>
      <c r="AV17" s="127">
        <v>60</v>
      </c>
      <c r="AW17" s="127">
        <v>20</v>
      </c>
      <c r="AX17" s="127">
        <v>60</v>
      </c>
      <c r="AY17" s="127">
        <v>90</v>
      </c>
      <c r="AZ17" s="251">
        <v>10</v>
      </c>
      <c r="BA17" s="127">
        <v>60</v>
      </c>
      <c r="BB17" s="127">
        <v>50</v>
      </c>
      <c r="BC17" s="249">
        <f t="shared" si="1"/>
        <v>10</v>
      </c>
    </row>
    <row r="18" spans="1:55">
      <c r="A18" s="112"/>
      <c r="B18" s="112"/>
      <c r="C18" s="112"/>
      <c r="D18" s="239"/>
      <c r="E18" s="112"/>
      <c r="F18" s="239"/>
      <c r="G18" s="112"/>
      <c r="H18" s="239"/>
      <c r="I18" s="239"/>
      <c r="J18" s="112"/>
      <c r="K18" s="112"/>
      <c r="L18" s="112"/>
      <c r="M18" s="112"/>
      <c r="N18" s="112"/>
      <c r="O18" s="239"/>
      <c r="P18" s="112"/>
      <c r="Q18" s="239"/>
      <c r="R18" s="112"/>
      <c r="S18" s="127"/>
      <c r="T18" s="239"/>
      <c r="U18" s="112"/>
      <c r="V18" s="153" t="s">
        <v>399</v>
      </c>
      <c r="W18" s="127">
        <v>30</v>
      </c>
      <c r="X18" s="127">
        <v>30</v>
      </c>
      <c r="Y18" s="127">
        <v>30</v>
      </c>
      <c r="Z18" s="127">
        <v>30</v>
      </c>
      <c r="AA18" s="127">
        <v>30</v>
      </c>
      <c r="AB18" s="127">
        <v>30</v>
      </c>
      <c r="AC18" s="127">
        <v>30</v>
      </c>
      <c r="AD18" s="127">
        <v>30</v>
      </c>
      <c r="AE18" s="127">
        <v>30</v>
      </c>
      <c r="AF18" s="112">
        <f t="shared" si="0"/>
        <v>30</v>
      </c>
      <c r="AG18" s="112"/>
      <c r="AH18" s="125" t="s">
        <v>399</v>
      </c>
      <c r="AI18" s="127">
        <v>30</v>
      </c>
      <c r="AJ18" s="127">
        <v>30</v>
      </c>
      <c r="AK18" s="127">
        <v>30</v>
      </c>
      <c r="AL18" s="127">
        <v>30</v>
      </c>
      <c r="AM18" s="127">
        <v>30</v>
      </c>
      <c r="AN18" s="127">
        <v>30</v>
      </c>
      <c r="AO18" s="127">
        <v>30</v>
      </c>
      <c r="AP18" s="127">
        <v>30</v>
      </c>
      <c r="AQ18" s="127">
        <v>30</v>
      </c>
      <c r="AR18" s="112"/>
      <c r="AS18" s="228" t="s">
        <v>399</v>
      </c>
      <c r="AT18" s="127">
        <v>20</v>
      </c>
      <c r="AU18" s="127">
        <v>20</v>
      </c>
      <c r="AV18" s="127">
        <v>20</v>
      </c>
      <c r="AW18" s="127">
        <v>60</v>
      </c>
      <c r="AX18" s="127">
        <v>60</v>
      </c>
      <c r="AY18" s="127">
        <v>20</v>
      </c>
      <c r="AZ18" s="127">
        <v>80</v>
      </c>
      <c r="BA18" s="127">
        <v>60</v>
      </c>
      <c r="BB18" s="250">
        <v>10</v>
      </c>
      <c r="BC18" s="249">
        <f t="shared" si="1"/>
        <v>10</v>
      </c>
    </row>
    <row r="19" spans="1:55">
      <c r="A19" s="112"/>
      <c r="B19" s="112"/>
      <c r="C19" s="112"/>
      <c r="D19" s="239"/>
      <c r="E19" s="112"/>
      <c r="F19" s="239"/>
      <c r="G19" s="112"/>
      <c r="H19" s="239"/>
      <c r="I19" s="239"/>
      <c r="J19" s="112"/>
      <c r="K19" s="112"/>
      <c r="L19" s="112"/>
      <c r="M19" s="112"/>
      <c r="N19" s="112"/>
      <c r="O19" s="239"/>
      <c r="P19" s="112"/>
      <c r="Q19" s="239"/>
      <c r="R19" s="112"/>
      <c r="S19" s="112"/>
      <c r="T19" s="239"/>
      <c r="U19" s="112"/>
      <c r="V19" s="153" t="s">
        <v>400</v>
      </c>
      <c r="W19" s="127">
        <v>60</v>
      </c>
      <c r="X19" s="127">
        <v>60</v>
      </c>
      <c r="Y19" s="127">
        <v>60</v>
      </c>
      <c r="Z19" s="127">
        <v>60</v>
      </c>
      <c r="AA19" s="127">
        <v>60</v>
      </c>
      <c r="AB19" s="127">
        <v>60</v>
      </c>
      <c r="AC19" s="127">
        <v>60</v>
      </c>
      <c r="AD19" s="127">
        <v>60</v>
      </c>
      <c r="AE19" s="127">
        <v>60</v>
      </c>
      <c r="AF19" s="246">
        <f t="shared" si="0"/>
        <v>60</v>
      </c>
      <c r="AG19" s="112"/>
      <c r="AH19" s="125" t="s">
        <v>400</v>
      </c>
      <c r="AI19" s="251">
        <v>60</v>
      </c>
      <c r="AJ19" s="251">
        <v>60</v>
      </c>
      <c r="AK19" s="251">
        <v>60</v>
      </c>
      <c r="AL19" s="247">
        <v>60</v>
      </c>
      <c r="AM19" s="247">
        <v>60</v>
      </c>
      <c r="AN19" s="247">
        <v>60</v>
      </c>
      <c r="AO19" s="247">
        <v>60</v>
      </c>
      <c r="AP19" s="247">
        <v>60</v>
      </c>
      <c r="AQ19" s="247">
        <v>60</v>
      </c>
      <c r="AR19" s="112"/>
      <c r="AS19" s="228" t="s">
        <v>400</v>
      </c>
      <c r="AT19" s="251">
        <v>20</v>
      </c>
      <c r="AU19" s="251">
        <v>20</v>
      </c>
      <c r="AV19" s="251">
        <v>20</v>
      </c>
      <c r="AW19" s="127">
        <v>60</v>
      </c>
      <c r="AX19" s="127">
        <v>60</v>
      </c>
      <c r="AY19" s="127">
        <v>60</v>
      </c>
      <c r="AZ19" s="127">
        <v>50</v>
      </c>
      <c r="BA19" s="127">
        <v>90</v>
      </c>
      <c r="BB19" s="127">
        <v>50</v>
      </c>
      <c r="BC19" s="249">
        <f t="shared" si="1"/>
        <v>20</v>
      </c>
    </row>
    <row r="20" spans="1:55" ht="16" thickBot="1">
      <c r="A20" s="112"/>
      <c r="B20" s="112"/>
      <c r="C20" s="112"/>
      <c r="D20" s="239"/>
      <c r="E20" s="112"/>
      <c r="F20" s="244" t="s">
        <v>384</v>
      </c>
      <c r="G20" s="112"/>
      <c r="H20" s="245">
        <f>$D$27</f>
        <v>0.6</v>
      </c>
      <c r="I20" s="239">
        <f>H20/SUM(H20:H21)</f>
        <v>0.74999999999999989</v>
      </c>
      <c r="J20" s="112" t="s">
        <v>391</v>
      </c>
      <c r="K20" s="112"/>
      <c r="L20" s="112"/>
      <c r="M20" s="112"/>
      <c r="N20" s="112"/>
      <c r="O20" s="239"/>
      <c r="P20" s="112"/>
      <c r="Q20" s="239"/>
      <c r="R20" s="112"/>
      <c r="S20" s="112"/>
      <c r="T20" s="239"/>
      <c r="U20" s="112"/>
      <c r="V20" s="153" t="s">
        <v>401</v>
      </c>
      <c r="W20" s="127">
        <v>30</v>
      </c>
      <c r="X20" s="127">
        <v>30</v>
      </c>
      <c r="Y20" s="127">
        <v>30</v>
      </c>
      <c r="Z20" s="127">
        <v>30</v>
      </c>
      <c r="AA20" s="127">
        <v>30</v>
      </c>
      <c r="AB20" s="127">
        <v>30</v>
      </c>
      <c r="AC20" s="127">
        <v>30</v>
      </c>
      <c r="AD20" s="127">
        <v>30</v>
      </c>
      <c r="AE20" s="127">
        <v>30</v>
      </c>
      <c r="AF20" s="112">
        <f t="shared" si="0"/>
        <v>30</v>
      </c>
      <c r="AG20" s="112"/>
      <c r="AH20" s="125" t="s">
        <v>401</v>
      </c>
      <c r="AI20" s="127">
        <v>30</v>
      </c>
      <c r="AJ20" s="127">
        <v>30</v>
      </c>
      <c r="AK20" s="127">
        <v>30</v>
      </c>
      <c r="AL20" s="127">
        <v>30</v>
      </c>
      <c r="AM20" s="127">
        <v>30</v>
      </c>
      <c r="AN20" s="127">
        <v>30</v>
      </c>
      <c r="AO20" s="127">
        <v>30</v>
      </c>
      <c r="AP20" s="127">
        <v>30</v>
      </c>
      <c r="AQ20" s="127">
        <v>30</v>
      </c>
      <c r="AR20" s="112"/>
      <c r="AS20" s="230" t="s">
        <v>401</v>
      </c>
      <c r="AT20" s="252">
        <v>20</v>
      </c>
      <c r="AU20" s="252">
        <v>20</v>
      </c>
      <c r="AV20" s="252">
        <v>20</v>
      </c>
      <c r="AW20" s="252">
        <v>20</v>
      </c>
      <c r="AX20" s="252">
        <v>60</v>
      </c>
      <c r="AY20" s="252">
        <v>60</v>
      </c>
      <c r="AZ20" s="253">
        <v>10</v>
      </c>
      <c r="BA20" s="252">
        <v>60</v>
      </c>
      <c r="BB20" s="252">
        <v>80</v>
      </c>
      <c r="BC20" s="254">
        <f t="shared" si="1"/>
        <v>10</v>
      </c>
    </row>
    <row r="21" spans="1:55" ht="15.75" customHeight="1">
      <c r="A21" s="112"/>
      <c r="B21" s="112"/>
      <c r="C21" s="112"/>
      <c r="D21" s="239"/>
      <c r="E21" s="112"/>
      <c r="F21" s="239">
        <v>0.2</v>
      </c>
      <c r="G21" s="112"/>
      <c r="H21" s="245">
        <f>F21</f>
        <v>0.2</v>
      </c>
      <c r="I21" s="239">
        <f>H21/SUM(H20:H21)</f>
        <v>0.25</v>
      </c>
      <c r="J21" s="112" t="s">
        <v>393</v>
      </c>
      <c r="K21" s="112"/>
      <c r="L21" s="112"/>
      <c r="M21" s="112"/>
      <c r="N21" s="112"/>
      <c r="O21" s="239"/>
      <c r="P21" s="112"/>
      <c r="Q21" s="244"/>
      <c r="R21" s="112"/>
      <c r="S21" s="127"/>
      <c r="T21" s="239"/>
      <c r="U21" s="112"/>
      <c r="V21" s="112" t="s">
        <v>70</v>
      </c>
      <c r="W21" s="246">
        <f t="shared" ref="W21:AE21" si="2">MAX(W12:W20)</f>
        <v>60</v>
      </c>
      <c r="X21" s="246">
        <f t="shared" si="2"/>
        <v>60</v>
      </c>
      <c r="Y21" s="246">
        <f t="shared" si="2"/>
        <v>60</v>
      </c>
      <c r="Z21" s="246">
        <f t="shared" si="2"/>
        <v>60</v>
      </c>
      <c r="AA21" s="246">
        <f t="shared" si="2"/>
        <v>60</v>
      </c>
      <c r="AB21" s="246">
        <f t="shared" si="2"/>
        <v>60</v>
      </c>
      <c r="AC21" s="246">
        <f t="shared" si="2"/>
        <v>60</v>
      </c>
      <c r="AD21" s="246">
        <f t="shared" si="2"/>
        <v>60</v>
      </c>
      <c r="AE21" s="246">
        <f t="shared" si="2"/>
        <v>60</v>
      </c>
      <c r="AF21" s="112"/>
      <c r="AG21" s="112"/>
      <c r="AH21" s="112" t="s">
        <v>70</v>
      </c>
      <c r="AI21" s="112">
        <f t="shared" ref="AI21:AQ21" si="3">MAX(AI12:AI20)</f>
        <v>60</v>
      </c>
      <c r="AJ21" s="112">
        <f t="shared" si="3"/>
        <v>60</v>
      </c>
      <c r="AK21" s="112">
        <f t="shared" si="3"/>
        <v>60</v>
      </c>
      <c r="AL21" s="112">
        <f t="shared" si="3"/>
        <v>60</v>
      </c>
      <c r="AM21" s="112">
        <f t="shared" si="3"/>
        <v>60</v>
      </c>
      <c r="AN21" s="112">
        <f t="shared" si="3"/>
        <v>60</v>
      </c>
      <c r="AO21" s="112">
        <f t="shared" si="3"/>
        <v>60</v>
      </c>
      <c r="AP21" s="112">
        <f t="shared" si="3"/>
        <v>60</v>
      </c>
      <c r="AQ21" s="112">
        <f t="shared" si="3"/>
        <v>60</v>
      </c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</row>
    <row r="22" spans="1:55" ht="15.75" customHeight="1">
      <c r="A22" s="112"/>
      <c r="B22" s="112"/>
      <c r="C22" s="112"/>
      <c r="D22" s="239"/>
      <c r="E22" s="112"/>
      <c r="F22" s="239"/>
      <c r="G22" s="112"/>
      <c r="H22" s="239"/>
      <c r="I22" s="239"/>
      <c r="J22" s="112"/>
      <c r="K22" s="112"/>
      <c r="L22" s="112"/>
      <c r="M22" s="112"/>
      <c r="N22" s="112"/>
      <c r="O22" s="239"/>
      <c r="P22" s="112"/>
      <c r="Q22" s="239"/>
      <c r="R22" s="112"/>
      <c r="S22" s="127"/>
      <c r="T22" s="239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</row>
    <row r="23" spans="1:55" ht="15.75" customHeight="1">
      <c r="A23" s="112"/>
      <c r="B23" s="112"/>
      <c r="C23" s="112"/>
      <c r="D23" s="239"/>
      <c r="E23" s="112"/>
      <c r="F23" s="239"/>
      <c r="G23" s="112"/>
      <c r="H23" s="239"/>
      <c r="I23" s="239"/>
      <c r="J23" s="112"/>
      <c r="K23" s="112"/>
      <c r="L23" s="112"/>
      <c r="M23" s="112"/>
      <c r="N23" s="112"/>
      <c r="O23" s="239"/>
      <c r="P23" s="112"/>
      <c r="Q23" s="239"/>
      <c r="R23" s="112"/>
      <c r="S23" s="112"/>
      <c r="T23" s="239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32" t="s">
        <v>261</v>
      </c>
      <c r="AU23" s="112"/>
      <c r="AV23" s="112"/>
      <c r="AW23" s="112"/>
      <c r="AX23" s="112"/>
      <c r="AY23" s="112"/>
      <c r="AZ23" s="112"/>
      <c r="BA23" s="112"/>
      <c r="BB23" s="112"/>
      <c r="BC23" s="112"/>
    </row>
    <row r="24" spans="1:55" ht="15.75" customHeight="1">
      <c r="A24" s="112"/>
      <c r="B24" s="112"/>
      <c r="C24" s="112"/>
      <c r="D24" s="239"/>
      <c r="E24" s="112"/>
      <c r="F24" s="244" t="s">
        <v>385</v>
      </c>
      <c r="G24" s="112"/>
      <c r="H24" s="245">
        <f>$D$27</f>
        <v>0.6</v>
      </c>
      <c r="I24" s="239">
        <f>H24/SUM(H24:H25)</f>
        <v>0.5</v>
      </c>
      <c r="J24" s="112" t="s">
        <v>391</v>
      </c>
      <c r="K24" s="112"/>
      <c r="L24" s="112"/>
      <c r="M24" s="112"/>
      <c r="N24" s="112"/>
      <c r="O24" s="239"/>
      <c r="P24" s="112"/>
      <c r="Q24" s="239"/>
      <c r="R24" s="112"/>
      <c r="S24" s="112"/>
      <c r="T24" s="239"/>
      <c r="U24" s="112"/>
      <c r="V24" s="153" t="s">
        <v>99</v>
      </c>
      <c r="W24" s="153" t="s">
        <v>382</v>
      </c>
      <c r="X24" s="153" t="s">
        <v>383</v>
      </c>
      <c r="Y24" s="153" t="s">
        <v>384</v>
      </c>
      <c r="Z24" s="153" t="s">
        <v>385</v>
      </c>
      <c r="AA24" s="153" t="s">
        <v>386</v>
      </c>
      <c r="AB24" s="153" t="s">
        <v>387</v>
      </c>
      <c r="AC24" s="153" t="s">
        <v>388</v>
      </c>
      <c r="AD24" s="153" t="s">
        <v>389</v>
      </c>
      <c r="AE24" s="153" t="s">
        <v>390</v>
      </c>
      <c r="AF24" s="112" t="s">
        <v>69</v>
      </c>
      <c r="AG24" s="112"/>
      <c r="AH24" s="125" t="s">
        <v>99</v>
      </c>
      <c r="AI24" s="125" t="s">
        <v>382</v>
      </c>
      <c r="AJ24" s="125" t="s">
        <v>383</v>
      </c>
      <c r="AK24" s="125" t="s">
        <v>384</v>
      </c>
      <c r="AL24" s="125" t="s">
        <v>385</v>
      </c>
      <c r="AM24" s="125" t="s">
        <v>386</v>
      </c>
      <c r="AN24" s="125" t="s">
        <v>387</v>
      </c>
      <c r="AO24" s="125" t="s">
        <v>388</v>
      </c>
      <c r="AP24" s="125" t="s">
        <v>389</v>
      </c>
      <c r="AQ24" s="125" t="s">
        <v>390</v>
      </c>
      <c r="AR24" s="112" t="s">
        <v>70</v>
      </c>
      <c r="AS24" s="112"/>
      <c r="AT24" s="255" t="s">
        <v>402</v>
      </c>
      <c r="AU24" s="112"/>
      <c r="AV24" s="112"/>
      <c r="AW24" s="112"/>
      <c r="AX24" s="112"/>
      <c r="AY24" s="112"/>
      <c r="AZ24" s="112"/>
      <c r="BA24" s="112"/>
      <c r="BB24" s="112"/>
      <c r="BC24" s="112"/>
    </row>
    <row r="25" spans="1:55" ht="15.75" customHeight="1">
      <c r="A25" s="112"/>
      <c r="B25" s="112"/>
      <c r="C25" s="112"/>
      <c r="D25" s="239"/>
      <c r="E25" s="112"/>
      <c r="F25" s="239">
        <v>0.6</v>
      </c>
      <c r="G25" s="112"/>
      <c r="H25" s="245">
        <f>F25</f>
        <v>0.6</v>
      </c>
      <c r="I25" s="239">
        <f>H25/SUM(H24:H25)</f>
        <v>0.5</v>
      </c>
      <c r="J25" s="112" t="s">
        <v>393</v>
      </c>
      <c r="K25" s="112"/>
      <c r="L25" s="112"/>
      <c r="M25" s="112"/>
      <c r="N25" s="112"/>
      <c r="O25" s="239"/>
      <c r="P25" s="112"/>
      <c r="Q25" s="244"/>
      <c r="R25" s="112"/>
      <c r="S25" s="127"/>
      <c r="T25" s="239"/>
      <c r="U25" s="112"/>
      <c r="V25" s="153" t="s">
        <v>392</v>
      </c>
      <c r="W25" s="127">
        <v>90</v>
      </c>
      <c r="X25" s="127">
        <v>50</v>
      </c>
      <c r="Y25" s="127">
        <v>60</v>
      </c>
      <c r="Z25" s="127">
        <v>20</v>
      </c>
      <c r="AA25" s="127">
        <v>60</v>
      </c>
      <c r="AB25" s="127">
        <v>20</v>
      </c>
      <c r="AC25" s="127">
        <v>10</v>
      </c>
      <c r="AD25" s="127">
        <v>20</v>
      </c>
      <c r="AE25" s="127">
        <v>10</v>
      </c>
      <c r="AF25" s="112">
        <f t="shared" ref="AF25:AF33" si="4">MIN(W25:AE25)</f>
        <v>10</v>
      </c>
      <c r="AG25" s="112"/>
      <c r="AH25" s="125" t="s">
        <v>392</v>
      </c>
      <c r="AI25" s="247">
        <v>90</v>
      </c>
      <c r="AJ25" s="127">
        <v>50</v>
      </c>
      <c r="AK25" s="127">
        <v>60</v>
      </c>
      <c r="AL25" s="127">
        <v>20</v>
      </c>
      <c r="AM25" s="127">
        <v>60</v>
      </c>
      <c r="AN25" s="127">
        <v>20</v>
      </c>
      <c r="AO25" s="127">
        <v>10</v>
      </c>
      <c r="AP25" s="127">
        <v>20</v>
      </c>
      <c r="AQ25" s="127">
        <v>10</v>
      </c>
      <c r="AR25" s="112">
        <f t="shared" ref="AR25:AR33" si="5">MAX(AI25:AQ25)</f>
        <v>90</v>
      </c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</row>
    <row r="26" spans="1:55" ht="15.75" customHeight="1">
      <c r="A26" s="112"/>
      <c r="B26" s="112"/>
      <c r="C26" s="112"/>
      <c r="D26" s="239"/>
      <c r="E26" s="112"/>
      <c r="F26" s="239"/>
      <c r="G26" s="112"/>
      <c r="H26" s="239"/>
      <c r="I26" s="239"/>
      <c r="J26" s="112"/>
      <c r="K26" s="112"/>
      <c r="L26" s="112"/>
      <c r="M26" s="112"/>
      <c r="N26" s="112"/>
      <c r="O26" s="239"/>
      <c r="P26" s="112"/>
      <c r="Q26" s="239"/>
      <c r="R26" s="112"/>
      <c r="S26" s="127"/>
      <c r="T26" s="239"/>
      <c r="U26" s="112"/>
      <c r="V26" s="153" t="s">
        <v>394</v>
      </c>
      <c r="W26" s="127">
        <v>60</v>
      </c>
      <c r="X26" s="127">
        <v>90</v>
      </c>
      <c r="Y26" s="127">
        <v>60</v>
      </c>
      <c r="Z26" s="127">
        <v>60</v>
      </c>
      <c r="AA26" s="127">
        <v>60</v>
      </c>
      <c r="AB26" s="127">
        <v>60</v>
      </c>
      <c r="AC26" s="127">
        <v>10</v>
      </c>
      <c r="AD26" s="127">
        <v>20</v>
      </c>
      <c r="AE26" s="127">
        <v>10</v>
      </c>
      <c r="AF26" s="112">
        <f t="shared" si="4"/>
        <v>10</v>
      </c>
      <c r="AG26" s="112"/>
      <c r="AH26" s="125" t="s">
        <v>394</v>
      </c>
      <c r="AI26" s="127">
        <v>60</v>
      </c>
      <c r="AJ26" s="247">
        <v>90</v>
      </c>
      <c r="AK26" s="127">
        <v>60</v>
      </c>
      <c r="AL26" s="127">
        <v>60</v>
      </c>
      <c r="AM26" s="127">
        <v>60</v>
      </c>
      <c r="AN26" s="127">
        <v>60</v>
      </c>
      <c r="AO26" s="127">
        <v>10</v>
      </c>
      <c r="AP26" s="127">
        <v>20</v>
      </c>
      <c r="AQ26" s="127">
        <v>10</v>
      </c>
      <c r="AR26" s="112">
        <f t="shared" si="5"/>
        <v>90</v>
      </c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</row>
    <row r="27" spans="1:55" ht="15.75" customHeight="1">
      <c r="A27" s="112"/>
      <c r="B27" s="112"/>
      <c r="C27" s="112"/>
      <c r="D27" s="239">
        <v>0.6</v>
      </c>
      <c r="E27" s="112"/>
      <c r="F27" s="239"/>
      <c r="G27" s="112"/>
      <c r="H27" s="239"/>
      <c r="I27" s="239"/>
      <c r="J27" s="112"/>
      <c r="K27" s="112"/>
      <c r="L27" s="112"/>
      <c r="M27" s="112"/>
      <c r="N27" s="112"/>
      <c r="O27" s="239"/>
      <c r="P27" s="112"/>
      <c r="Q27" s="239"/>
      <c r="R27" s="112"/>
      <c r="S27" s="112"/>
      <c r="T27" s="239"/>
      <c r="U27" s="112"/>
      <c r="V27" s="153" t="s">
        <v>395</v>
      </c>
      <c r="W27" s="127">
        <v>20</v>
      </c>
      <c r="X27" s="127">
        <v>60</v>
      </c>
      <c r="Y27" s="127">
        <v>90</v>
      </c>
      <c r="Z27" s="127">
        <v>20</v>
      </c>
      <c r="AA27" s="127">
        <v>60</v>
      </c>
      <c r="AB27" s="127">
        <v>60</v>
      </c>
      <c r="AC27" s="127">
        <v>10</v>
      </c>
      <c r="AD27" s="127">
        <v>20</v>
      </c>
      <c r="AE27" s="127">
        <v>10</v>
      </c>
      <c r="AF27" s="112">
        <f t="shared" si="4"/>
        <v>10</v>
      </c>
      <c r="AG27" s="112"/>
      <c r="AH27" s="125" t="s">
        <v>395</v>
      </c>
      <c r="AI27" s="127">
        <v>20</v>
      </c>
      <c r="AJ27" s="127">
        <v>60</v>
      </c>
      <c r="AK27" s="247">
        <v>90</v>
      </c>
      <c r="AL27" s="127">
        <v>20</v>
      </c>
      <c r="AM27" s="127">
        <v>60</v>
      </c>
      <c r="AN27" s="127">
        <v>60</v>
      </c>
      <c r="AO27" s="127">
        <v>10</v>
      </c>
      <c r="AP27" s="127">
        <v>20</v>
      </c>
      <c r="AQ27" s="127">
        <v>10</v>
      </c>
      <c r="AR27" s="112">
        <f t="shared" si="5"/>
        <v>90</v>
      </c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</row>
    <row r="28" spans="1:55" ht="15.75" customHeight="1">
      <c r="A28" s="112"/>
      <c r="B28" s="112"/>
      <c r="C28" s="112"/>
      <c r="D28" s="256" t="s">
        <v>392</v>
      </c>
      <c r="E28" s="112"/>
      <c r="F28" s="244" t="s">
        <v>386</v>
      </c>
      <c r="G28" s="112"/>
      <c r="H28" s="245">
        <f>$D$27</f>
        <v>0.6</v>
      </c>
      <c r="I28" s="239">
        <f>H28/SUM(H28:H29)</f>
        <v>0.5</v>
      </c>
      <c r="J28" s="112" t="s">
        <v>391</v>
      </c>
      <c r="K28" s="112"/>
      <c r="L28" s="112"/>
      <c r="M28" s="112"/>
      <c r="N28" s="112"/>
      <c r="O28" s="239">
        <v>0.6</v>
      </c>
      <c r="P28" s="112"/>
      <c r="Q28" s="239"/>
      <c r="R28" s="112"/>
      <c r="S28" s="112"/>
      <c r="T28" s="239"/>
      <c r="U28" s="112"/>
      <c r="V28" s="153" t="s">
        <v>396</v>
      </c>
      <c r="W28" s="127">
        <v>60</v>
      </c>
      <c r="X28" s="127">
        <v>60</v>
      </c>
      <c r="Y28" s="127">
        <v>20</v>
      </c>
      <c r="Z28" s="127">
        <v>90</v>
      </c>
      <c r="AA28" s="127">
        <v>60</v>
      </c>
      <c r="AB28" s="127">
        <v>20</v>
      </c>
      <c r="AC28" s="127">
        <v>50</v>
      </c>
      <c r="AD28" s="127">
        <v>60</v>
      </c>
      <c r="AE28" s="127">
        <v>10</v>
      </c>
      <c r="AF28" s="112">
        <f t="shared" si="4"/>
        <v>10</v>
      </c>
      <c r="AG28" s="112"/>
      <c r="AH28" s="125" t="s">
        <v>396</v>
      </c>
      <c r="AI28" s="127">
        <v>60</v>
      </c>
      <c r="AJ28" s="127">
        <v>60</v>
      </c>
      <c r="AK28" s="127">
        <v>20</v>
      </c>
      <c r="AL28" s="247">
        <v>90</v>
      </c>
      <c r="AM28" s="127">
        <v>60</v>
      </c>
      <c r="AN28" s="127">
        <v>20</v>
      </c>
      <c r="AO28" s="127">
        <v>50</v>
      </c>
      <c r="AP28" s="127">
        <v>60</v>
      </c>
      <c r="AQ28" s="127">
        <v>10</v>
      </c>
      <c r="AR28" s="112">
        <f t="shared" si="5"/>
        <v>90</v>
      </c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</row>
    <row r="29" spans="1:55" ht="15.75" customHeight="1">
      <c r="A29" s="112"/>
      <c r="B29" s="112"/>
      <c r="C29" s="112"/>
      <c r="D29" s="239"/>
      <c r="E29" s="112"/>
      <c r="F29" s="239">
        <v>0.6</v>
      </c>
      <c r="G29" s="112"/>
      <c r="H29" s="245">
        <f>F29</f>
        <v>0.6</v>
      </c>
      <c r="I29" s="239">
        <f>H29/SUM(H28:H29)</f>
        <v>0.5</v>
      </c>
      <c r="J29" s="112" t="s">
        <v>393</v>
      </c>
      <c r="K29" s="112"/>
      <c r="L29" s="112"/>
      <c r="M29" s="112"/>
      <c r="N29" s="112"/>
      <c r="O29" s="256" t="s">
        <v>392</v>
      </c>
      <c r="P29" s="112"/>
      <c r="Q29" s="244"/>
      <c r="R29" s="112"/>
      <c r="S29" s="127"/>
      <c r="T29" s="239"/>
      <c r="U29" s="112"/>
      <c r="V29" s="153" t="s">
        <v>397</v>
      </c>
      <c r="W29" s="127">
        <v>60</v>
      </c>
      <c r="X29" s="127">
        <v>60</v>
      </c>
      <c r="Y29" s="127">
        <v>60</v>
      </c>
      <c r="Z29" s="127">
        <v>60</v>
      </c>
      <c r="AA29" s="127">
        <v>90</v>
      </c>
      <c r="AB29" s="127">
        <v>60</v>
      </c>
      <c r="AC29" s="127">
        <v>50</v>
      </c>
      <c r="AD29" s="127">
        <v>60</v>
      </c>
      <c r="AE29" s="127">
        <v>50</v>
      </c>
      <c r="AF29" s="246">
        <f t="shared" si="4"/>
        <v>50</v>
      </c>
      <c r="AG29" s="112"/>
      <c r="AH29" s="125" t="s">
        <v>397</v>
      </c>
      <c r="AI29" s="127">
        <v>60</v>
      </c>
      <c r="AJ29" s="127">
        <v>60</v>
      </c>
      <c r="AK29" s="127">
        <v>60</v>
      </c>
      <c r="AL29" s="127">
        <v>60</v>
      </c>
      <c r="AM29" s="247">
        <v>90</v>
      </c>
      <c r="AN29" s="127">
        <v>60</v>
      </c>
      <c r="AO29" s="127">
        <v>50</v>
      </c>
      <c r="AP29" s="127">
        <v>60</v>
      </c>
      <c r="AQ29" s="127">
        <v>50</v>
      </c>
      <c r="AR29" s="112">
        <f t="shared" si="5"/>
        <v>90</v>
      </c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</row>
    <row r="30" spans="1:55" ht="15.75" customHeight="1">
      <c r="A30" s="112"/>
      <c r="B30" s="112"/>
      <c r="C30" s="112"/>
      <c r="D30" s="239"/>
      <c r="E30" s="112"/>
      <c r="F30" s="239"/>
      <c r="G30" s="112"/>
      <c r="H30" s="239"/>
      <c r="I30" s="239"/>
      <c r="J30" s="112"/>
      <c r="K30" s="112"/>
      <c r="L30" s="112"/>
      <c r="M30" s="112"/>
      <c r="N30" s="112"/>
      <c r="O30" s="239"/>
      <c r="P30" s="112"/>
      <c r="Q30" s="239"/>
      <c r="R30" s="112"/>
      <c r="S30" s="127"/>
      <c r="T30" s="239"/>
      <c r="U30" s="112"/>
      <c r="V30" s="153" t="s">
        <v>398</v>
      </c>
      <c r="W30" s="127">
        <v>20</v>
      </c>
      <c r="X30" s="127">
        <v>60</v>
      </c>
      <c r="Y30" s="127">
        <v>60</v>
      </c>
      <c r="Z30" s="127">
        <v>20</v>
      </c>
      <c r="AA30" s="127">
        <v>60</v>
      </c>
      <c r="AB30" s="127">
        <v>90</v>
      </c>
      <c r="AC30" s="127">
        <v>10</v>
      </c>
      <c r="AD30" s="127">
        <v>60</v>
      </c>
      <c r="AE30" s="127">
        <v>50</v>
      </c>
      <c r="AF30" s="112">
        <f t="shared" si="4"/>
        <v>10</v>
      </c>
      <c r="AG30" s="112"/>
      <c r="AH30" s="125" t="s">
        <v>398</v>
      </c>
      <c r="AI30" s="127">
        <v>20</v>
      </c>
      <c r="AJ30" s="127">
        <v>60</v>
      </c>
      <c r="AK30" s="127">
        <v>60</v>
      </c>
      <c r="AL30" s="127">
        <v>20</v>
      </c>
      <c r="AM30" s="127">
        <v>60</v>
      </c>
      <c r="AN30" s="247">
        <v>90</v>
      </c>
      <c r="AO30" s="127">
        <v>10</v>
      </c>
      <c r="AP30" s="127">
        <v>60</v>
      </c>
      <c r="AQ30" s="127">
        <v>50</v>
      </c>
      <c r="AR30" s="112">
        <f t="shared" si="5"/>
        <v>90</v>
      </c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</row>
    <row r="31" spans="1:55" ht="15.75" customHeight="1">
      <c r="A31" s="112"/>
      <c r="B31" s="112"/>
      <c r="C31" s="112"/>
      <c r="D31" s="239"/>
      <c r="E31" s="112"/>
      <c r="F31" s="239"/>
      <c r="G31" s="112"/>
      <c r="H31" s="239"/>
      <c r="I31" s="239"/>
      <c r="J31" s="112"/>
      <c r="K31" s="112"/>
      <c r="L31" s="112"/>
      <c r="M31" s="112"/>
      <c r="N31" s="112"/>
      <c r="O31" s="239"/>
      <c r="P31" s="112"/>
      <c r="Q31" s="239"/>
      <c r="R31" s="112"/>
      <c r="S31" s="112"/>
      <c r="T31" s="239"/>
      <c r="U31" s="112"/>
      <c r="V31" s="153" t="s">
        <v>399</v>
      </c>
      <c r="W31" s="127">
        <v>20</v>
      </c>
      <c r="X31" s="127">
        <v>20</v>
      </c>
      <c r="Y31" s="127">
        <v>20</v>
      </c>
      <c r="Z31" s="127">
        <v>60</v>
      </c>
      <c r="AA31" s="127">
        <v>60</v>
      </c>
      <c r="AB31" s="127">
        <v>20</v>
      </c>
      <c r="AC31" s="127">
        <v>80</v>
      </c>
      <c r="AD31" s="127">
        <v>60</v>
      </c>
      <c r="AE31" s="127">
        <v>10</v>
      </c>
      <c r="AF31" s="112">
        <f t="shared" si="4"/>
        <v>10</v>
      </c>
      <c r="AG31" s="112"/>
      <c r="AH31" s="125" t="s">
        <v>399</v>
      </c>
      <c r="AI31" s="127">
        <v>20</v>
      </c>
      <c r="AJ31" s="127">
        <v>20</v>
      </c>
      <c r="AK31" s="127">
        <v>20</v>
      </c>
      <c r="AL31" s="127">
        <v>60</v>
      </c>
      <c r="AM31" s="127">
        <v>60</v>
      </c>
      <c r="AN31" s="127">
        <v>20</v>
      </c>
      <c r="AO31" s="247">
        <v>80</v>
      </c>
      <c r="AP31" s="127">
        <v>60</v>
      </c>
      <c r="AQ31" s="127">
        <v>10</v>
      </c>
      <c r="AR31" s="112">
        <f t="shared" si="5"/>
        <v>80</v>
      </c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</row>
    <row r="32" spans="1:55" ht="15.75" customHeight="1">
      <c r="A32" s="112"/>
      <c r="B32" s="112"/>
      <c r="C32" s="112"/>
      <c r="D32" s="239"/>
      <c r="E32" s="112"/>
      <c r="F32" s="244" t="s">
        <v>387</v>
      </c>
      <c r="G32" s="112"/>
      <c r="H32" s="245">
        <f>$D$27</f>
        <v>0.6</v>
      </c>
      <c r="I32" s="239">
        <f>H32/SUM(H32:H33)</f>
        <v>0.74999999999999989</v>
      </c>
      <c r="J32" s="112" t="s">
        <v>391</v>
      </c>
      <c r="K32" s="112"/>
      <c r="L32" s="112"/>
      <c r="M32" s="112"/>
      <c r="N32" s="112"/>
      <c r="O32" s="239"/>
      <c r="P32" s="112"/>
      <c r="Q32" s="239"/>
      <c r="R32" s="112"/>
      <c r="S32" s="112"/>
      <c r="T32" s="239"/>
      <c r="U32" s="112"/>
      <c r="V32" s="153" t="s">
        <v>400</v>
      </c>
      <c r="W32" s="127">
        <v>20</v>
      </c>
      <c r="X32" s="127">
        <v>20</v>
      </c>
      <c r="Y32" s="127">
        <v>20</v>
      </c>
      <c r="Z32" s="127">
        <v>60</v>
      </c>
      <c r="AA32" s="127">
        <v>60</v>
      </c>
      <c r="AB32" s="127">
        <v>60</v>
      </c>
      <c r="AC32" s="127">
        <v>50</v>
      </c>
      <c r="AD32" s="127">
        <v>90</v>
      </c>
      <c r="AE32" s="127">
        <v>50</v>
      </c>
      <c r="AF32" s="112">
        <f t="shared" si="4"/>
        <v>20</v>
      </c>
      <c r="AG32" s="112"/>
      <c r="AH32" s="125" t="s">
        <v>400</v>
      </c>
      <c r="AI32" s="127">
        <v>20</v>
      </c>
      <c r="AJ32" s="127">
        <v>20</v>
      </c>
      <c r="AK32" s="127">
        <v>20</v>
      </c>
      <c r="AL32" s="127">
        <v>60</v>
      </c>
      <c r="AM32" s="127">
        <v>60</v>
      </c>
      <c r="AN32" s="127">
        <v>60</v>
      </c>
      <c r="AO32" s="127">
        <v>50</v>
      </c>
      <c r="AP32" s="247">
        <v>90</v>
      </c>
      <c r="AQ32" s="127">
        <v>50</v>
      </c>
      <c r="AR32" s="112">
        <f t="shared" si="5"/>
        <v>90</v>
      </c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</row>
    <row r="33" spans="1:55" ht="15.75" customHeight="1">
      <c r="A33" s="112"/>
      <c r="B33" s="112"/>
      <c r="C33" s="112"/>
      <c r="D33" s="239"/>
      <c r="E33" s="112"/>
      <c r="F33" s="239">
        <v>0.2</v>
      </c>
      <c r="G33" s="112"/>
      <c r="H33" s="245">
        <f>F33</f>
        <v>0.2</v>
      </c>
      <c r="I33" s="239">
        <f>H33/SUM(H32:H33)</f>
        <v>0.25</v>
      </c>
      <c r="J33" s="112" t="s">
        <v>393</v>
      </c>
      <c r="K33" s="112"/>
      <c r="L33" s="112"/>
      <c r="M33" s="112"/>
      <c r="N33" s="112"/>
      <c r="O33" s="239"/>
      <c r="P33" s="112"/>
      <c r="Q33" s="244"/>
      <c r="R33" s="112"/>
      <c r="S33" s="127"/>
      <c r="T33" s="239"/>
      <c r="U33" s="112"/>
      <c r="V33" s="153" t="s">
        <v>401</v>
      </c>
      <c r="W33" s="127">
        <v>20</v>
      </c>
      <c r="X33" s="127">
        <v>20</v>
      </c>
      <c r="Y33" s="127">
        <v>20</v>
      </c>
      <c r="Z33" s="127">
        <v>20</v>
      </c>
      <c r="AA33" s="127">
        <v>60</v>
      </c>
      <c r="AB33" s="127">
        <v>60</v>
      </c>
      <c r="AC33" s="127">
        <v>10</v>
      </c>
      <c r="AD33" s="127">
        <v>60</v>
      </c>
      <c r="AE33" s="127">
        <v>80</v>
      </c>
      <c r="AF33" s="112">
        <f t="shared" si="4"/>
        <v>10</v>
      </c>
      <c r="AG33" s="112"/>
      <c r="AH33" s="125" t="s">
        <v>401</v>
      </c>
      <c r="AI33" s="127">
        <v>20</v>
      </c>
      <c r="AJ33" s="127">
        <v>20</v>
      </c>
      <c r="AK33" s="127">
        <v>20</v>
      </c>
      <c r="AL33" s="127">
        <v>20</v>
      </c>
      <c r="AM33" s="127">
        <v>60</v>
      </c>
      <c r="AN33" s="127">
        <v>60</v>
      </c>
      <c r="AO33" s="127">
        <v>10</v>
      </c>
      <c r="AP33" s="127">
        <v>60</v>
      </c>
      <c r="AQ33" s="247">
        <v>80</v>
      </c>
      <c r="AR33" s="112">
        <f t="shared" si="5"/>
        <v>80</v>
      </c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</row>
    <row r="34" spans="1:55" ht="15.75" customHeight="1">
      <c r="A34" s="112"/>
      <c r="B34" s="112"/>
      <c r="C34" s="112"/>
      <c r="D34" s="239"/>
      <c r="E34" s="112"/>
      <c r="F34" s="239"/>
      <c r="G34" s="112"/>
      <c r="H34" s="239"/>
      <c r="I34" s="239"/>
      <c r="J34" s="112"/>
      <c r="K34" s="112"/>
      <c r="L34" s="112"/>
      <c r="M34" s="112"/>
      <c r="N34" s="112"/>
      <c r="O34" s="239"/>
      <c r="P34" s="112"/>
      <c r="Q34" s="239"/>
      <c r="R34" s="112"/>
      <c r="S34" s="127"/>
      <c r="T34" s="239"/>
      <c r="U34" s="112"/>
      <c r="V34" s="112" t="s">
        <v>70</v>
      </c>
      <c r="W34" s="112">
        <f t="shared" ref="W34:AE34" si="6">MAX(W25:W33)</f>
        <v>90</v>
      </c>
      <c r="X34" s="112">
        <f t="shared" si="6"/>
        <v>90</v>
      </c>
      <c r="Y34" s="112">
        <f t="shared" si="6"/>
        <v>90</v>
      </c>
      <c r="Z34" s="112">
        <f t="shared" si="6"/>
        <v>90</v>
      </c>
      <c r="AA34" s="112">
        <f t="shared" si="6"/>
        <v>90</v>
      </c>
      <c r="AB34" s="112">
        <f t="shared" si="6"/>
        <v>90</v>
      </c>
      <c r="AC34" s="246">
        <f t="shared" si="6"/>
        <v>80</v>
      </c>
      <c r="AD34" s="112">
        <f t="shared" si="6"/>
        <v>90</v>
      </c>
      <c r="AE34" s="246">
        <f t="shared" si="6"/>
        <v>80</v>
      </c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</row>
    <row r="35" spans="1:55" ht="15.75" customHeight="1">
      <c r="A35" s="112"/>
      <c r="B35" s="112"/>
      <c r="C35" s="112"/>
      <c r="D35" s="239"/>
      <c r="E35" s="112"/>
      <c r="F35" s="239"/>
      <c r="G35" s="112"/>
      <c r="H35" s="239"/>
      <c r="I35" s="239"/>
      <c r="J35" s="112"/>
      <c r="K35" s="112"/>
      <c r="L35" s="112"/>
      <c r="M35" s="112"/>
      <c r="N35" s="112"/>
      <c r="O35" s="239"/>
      <c r="P35" s="112"/>
      <c r="Q35" s="239"/>
      <c r="R35" s="112"/>
      <c r="S35" s="112"/>
      <c r="T35" s="239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</row>
    <row r="36" spans="1:55" ht="15.75" customHeight="1">
      <c r="A36" s="112"/>
      <c r="B36" s="112"/>
      <c r="C36" s="112"/>
      <c r="D36" s="239"/>
      <c r="E36" s="112"/>
      <c r="F36" s="244" t="s">
        <v>388</v>
      </c>
      <c r="G36" s="112"/>
      <c r="H36" s="245">
        <f>$D$27</f>
        <v>0.6</v>
      </c>
      <c r="I36" s="239">
        <f>H36/SUM(H36:H37)</f>
        <v>0.85714285714285721</v>
      </c>
      <c r="J36" s="112" t="s">
        <v>391</v>
      </c>
      <c r="K36" s="112"/>
      <c r="L36" s="112"/>
      <c r="M36" s="112"/>
      <c r="N36" s="112"/>
      <c r="O36" s="239"/>
      <c r="P36" s="112"/>
      <c r="Q36" s="239"/>
      <c r="R36" s="112"/>
      <c r="S36" s="112"/>
      <c r="T36" s="239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</row>
    <row r="37" spans="1:55" ht="15.75" customHeight="1">
      <c r="A37" s="112"/>
      <c r="B37" s="112"/>
      <c r="C37" s="112"/>
      <c r="D37" s="239"/>
      <c r="E37" s="112"/>
      <c r="F37" s="239">
        <v>0.1</v>
      </c>
      <c r="G37" s="112"/>
      <c r="H37" s="245">
        <f>F37</f>
        <v>0.1</v>
      </c>
      <c r="I37" s="239">
        <f>H37/SUM(H36:H37)</f>
        <v>0.14285714285714288</v>
      </c>
      <c r="J37" s="112" t="s">
        <v>393</v>
      </c>
      <c r="K37" s="112"/>
      <c r="L37" s="112"/>
      <c r="M37" s="112"/>
      <c r="N37" s="112"/>
      <c r="O37" s="239"/>
      <c r="P37" s="112"/>
      <c r="Q37" s="244" t="s">
        <v>388</v>
      </c>
      <c r="R37" s="112"/>
      <c r="S37" s="245">
        <f>$D$27</f>
        <v>0.6</v>
      </c>
      <c r="T37" s="239">
        <f>S37/SUM(S37:S38)</f>
        <v>0.85714285714285721</v>
      </c>
      <c r="U37" s="112" t="s">
        <v>391</v>
      </c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</row>
    <row r="38" spans="1:55" ht="15.75" customHeight="1">
      <c r="A38" s="112"/>
      <c r="B38" s="112"/>
      <c r="C38" s="112"/>
      <c r="D38" s="239"/>
      <c r="E38" s="112"/>
      <c r="F38" s="239"/>
      <c r="G38" s="112"/>
      <c r="H38" s="239"/>
      <c r="I38" s="239"/>
      <c r="J38" s="112"/>
      <c r="K38" s="112"/>
      <c r="L38" s="112"/>
      <c r="M38" s="112"/>
      <c r="N38" s="112"/>
      <c r="O38" s="239"/>
      <c r="P38" s="112"/>
      <c r="Q38" s="239">
        <v>0.1</v>
      </c>
      <c r="R38" s="112"/>
      <c r="S38" s="245">
        <f>Q38</f>
        <v>0.1</v>
      </c>
      <c r="T38" s="239">
        <f>S38/SUM(S37:S38)</f>
        <v>0.14285714285714288</v>
      </c>
      <c r="U38" s="112" t="s">
        <v>393</v>
      </c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</row>
    <row r="39" spans="1:55" ht="15.75" customHeight="1">
      <c r="A39" s="112"/>
      <c r="B39" s="112"/>
      <c r="C39" s="112"/>
      <c r="D39" s="239"/>
      <c r="E39" s="112"/>
      <c r="F39" s="239"/>
      <c r="G39" s="112"/>
      <c r="H39" s="239"/>
      <c r="I39" s="239"/>
      <c r="J39" s="112"/>
      <c r="K39" s="112"/>
      <c r="L39" s="112"/>
      <c r="M39" s="112"/>
      <c r="N39" s="112"/>
      <c r="O39" s="239"/>
      <c r="P39" s="112"/>
      <c r="Q39" s="239"/>
      <c r="R39" s="112"/>
      <c r="S39" s="112"/>
      <c r="T39" s="239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</row>
    <row r="40" spans="1:55" ht="15.75" customHeight="1">
      <c r="A40" s="112"/>
      <c r="B40" s="112"/>
      <c r="C40" s="112"/>
      <c r="D40" s="239"/>
      <c r="E40" s="112"/>
      <c r="F40" s="244" t="s">
        <v>389</v>
      </c>
      <c r="G40" s="112"/>
      <c r="H40" s="245">
        <f>$D$27</f>
        <v>0.6</v>
      </c>
      <c r="I40" s="239">
        <f>H40/SUM(H40:H41)</f>
        <v>0.74999999999999989</v>
      </c>
      <c r="J40" s="112" t="s">
        <v>391</v>
      </c>
      <c r="K40" s="112"/>
      <c r="L40" s="112"/>
      <c r="M40" s="112"/>
      <c r="N40" s="112"/>
      <c r="O40" s="239"/>
      <c r="P40" s="112"/>
      <c r="Q40" s="239"/>
      <c r="R40" s="112"/>
      <c r="S40" s="112"/>
      <c r="T40" s="239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</row>
    <row r="41" spans="1:55" ht="15.75" customHeight="1">
      <c r="A41" s="112"/>
      <c r="B41" s="112"/>
      <c r="C41" s="112"/>
      <c r="D41" s="239"/>
      <c r="E41" s="112"/>
      <c r="F41" s="239">
        <v>0.2</v>
      </c>
      <c r="G41" s="112"/>
      <c r="H41" s="245">
        <f>F41</f>
        <v>0.2</v>
      </c>
      <c r="I41" s="239">
        <f>H41/SUM(H40:H41)</f>
        <v>0.25</v>
      </c>
      <c r="J41" s="112" t="s">
        <v>393</v>
      </c>
      <c r="K41" s="112"/>
      <c r="L41" s="112"/>
      <c r="M41" s="112"/>
      <c r="N41" s="112"/>
      <c r="O41" s="239"/>
      <c r="P41" s="112"/>
      <c r="Q41" s="244"/>
      <c r="R41" s="112"/>
      <c r="S41" s="127"/>
      <c r="T41" s="239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</row>
    <row r="42" spans="1:55" ht="15.75" customHeight="1">
      <c r="A42" s="112"/>
      <c r="B42" s="112"/>
      <c r="C42" s="112"/>
      <c r="D42" s="239"/>
      <c r="E42" s="112"/>
      <c r="F42" s="239"/>
      <c r="G42" s="112"/>
      <c r="H42" s="239"/>
      <c r="I42" s="239"/>
      <c r="J42" s="112"/>
      <c r="K42" s="112"/>
      <c r="L42" s="112"/>
      <c r="M42" s="112"/>
      <c r="N42" s="112"/>
      <c r="O42" s="239"/>
      <c r="P42" s="112"/>
      <c r="Q42" s="239"/>
      <c r="R42" s="112"/>
      <c r="S42" s="127"/>
      <c r="T42" s="239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</row>
    <row r="43" spans="1:55" ht="15.75" customHeight="1">
      <c r="A43" s="112"/>
      <c r="B43" s="112"/>
      <c r="C43" s="112"/>
      <c r="D43" s="239"/>
      <c r="E43" s="112"/>
      <c r="F43" s="239"/>
      <c r="G43" s="112"/>
      <c r="H43" s="239"/>
      <c r="I43" s="239"/>
      <c r="J43" s="112"/>
      <c r="K43" s="112"/>
      <c r="L43" s="112"/>
      <c r="M43" s="112"/>
      <c r="N43" s="112"/>
      <c r="O43" s="239"/>
      <c r="P43" s="112"/>
      <c r="Q43" s="239"/>
      <c r="R43" s="112"/>
      <c r="S43" s="112"/>
      <c r="T43" s="239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</row>
    <row r="44" spans="1:55" ht="15.75" customHeight="1">
      <c r="A44" s="112"/>
      <c r="B44" s="112"/>
      <c r="C44" s="112"/>
      <c r="D44" s="239"/>
      <c r="E44" s="112"/>
      <c r="F44" s="244" t="s">
        <v>390</v>
      </c>
      <c r="G44" s="112"/>
      <c r="H44" s="245">
        <f>$D$27</f>
        <v>0.6</v>
      </c>
      <c r="I44" s="239">
        <f>H44/SUM(H44:H45)</f>
        <v>0.85714285714285721</v>
      </c>
      <c r="J44" s="112" t="s">
        <v>391</v>
      </c>
      <c r="K44" s="112"/>
      <c r="L44" s="112"/>
      <c r="M44" s="112"/>
      <c r="N44" s="112"/>
      <c r="O44" s="239"/>
      <c r="P44" s="112"/>
      <c r="Q44" s="239"/>
      <c r="R44" s="112"/>
      <c r="S44" s="112"/>
      <c r="T44" s="239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</row>
    <row r="45" spans="1:55" ht="15.75" customHeight="1">
      <c r="A45" s="112"/>
      <c r="B45" s="112"/>
      <c r="C45" s="112"/>
      <c r="D45" s="239"/>
      <c r="E45" s="112"/>
      <c r="F45" s="239">
        <v>0.1</v>
      </c>
      <c r="G45" s="112"/>
      <c r="H45" s="245">
        <f>F45</f>
        <v>0.1</v>
      </c>
      <c r="I45" s="239">
        <f>H45/SUM(H44:H45)</f>
        <v>0.14285714285714288</v>
      </c>
      <c r="J45" s="112" t="s">
        <v>393</v>
      </c>
      <c r="K45" s="112"/>
      <c r="L45" s="112"/>
      <c r="M45" s="112"/>
      <c r="N45" s="112"/>
      <c r="O45" s="239"/>
      <c r="P45" s="112"/>
      <c r="Q45" s="244" t="s">
        <v>390</v>
      </c>
      <c r="R45" s="112"/>
      <c r="S45" s="245">
        <f>$D$27</f>
        <v>0.6</v>
      </c>
      <c r="T45" s="239">
        <f>S45/SUM(S45:S46)</f>
        <v>0.85714285714285721</v>
      </c>
      <c r="U45" s="112" t="s">
        <v>391</v>
      </c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</row>
    <row r="46" spans="1:55" ht="15.75" customHeight="1">
      <c r="A46" s="112"/>
      <c r="B46" s="112"/>
      <c r="C46" s="112"/>
      <c r="D46" s="239"/>
      <c r="E46" s="112"/>
      <c r="F46" s="239"/>
      <c r="G46" s="112"/>
      <c r="H46" s="239"/>
      <c r="I46" s="239"/>
      <c r="J46" s="112"/>
      <c r="K46" s="112"/>
      <c r="L46" s="112"/>
      <c r="M46" s="112"/>
      <c r="N46" s="112"/>
      <c r="O46" s="239"/>
      <c r="P46" s="112"/>
      <c r="Q46" s="239">
        <v>0.1</v>
      </c>
      <c r="R46" s="112"/>
      <c r="S46" s="245">
        <f>Q46</f>
        <v>0.1</v>
      </c>
      <c r="T46" s="239">
        <f>S46/SUM(S45:S46)</f>
        <v>0.14285714285714288</v>
      </c>
      <c r="U46" s="112" t="s">
        <v>393</v>
      </c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</row>
    <row r="47" spans="1:55" ht="15.75" customHeight="1">
      <c r="A47" s="112"/>
      <c r="B47" s="112"/>
      <c r="C47" s="112"/>
      <c r="D47" s="239"/>
      <c r="E47" s="112"/>
      <c r="F47" s="244" t="s">
        <v>382</v>
      </c>
      <c r="G47" s="112"/>
      <c r="H47" s="245">
        <f>$D$27</f>
        <v>0.6</v>
      </c>
      <c r="I47" s="239">
        <f>H47/SUM(H47:H48)</f>
        <v>0.5</v>
      </c>
      <c r="J47" s="112" t="s">
        <v>391</v>
      </c>
      <c r="K47" s="112"/>
      <c r="L47" s="112"/>
      <c r="M47" s="112"/>
      <c r="N47" s="112"/>
      <c r="O47" s="239"/>
      <c r="P47" s="112"/>
      <c r="Q47" s="239"/>
      <c r="R47" s="112"/>
      <c r="S47" s="112"/>
      <c r="T47" s="239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</row>
    <row r="48" spans="1:55" ht="15.75" customHeight="1">
      <c r="A48" s="112"/>
      <c r="B48" s="112"/>
      <c r="C48" s="112"/>
      <c r="D48" s="239"/>
      <c r="E48" s="112"/>
      <c r="F48" s="239">
        <v>0.6</v>
      </c>
      <c r="G48" s="112"/>
      <c r="H48" s="245">
        <f>F48</f>
        <v>0.6</v>
      </c>
      <c r="I48" s="239">
        <f>H48/SUM(H47:H48)</f>
        <v>0.5</v>
      </c>
      <c r="J48" s="112" t="s">
        <v>393</v>
      </c>
      <c r="K48" s="112"/>
      <c r="L48" s="112"/>
      <c r="M48" s="112"/>
      <c r="N48" s="112"/>
      <c r="O48" s="239"/>
      <c r="P48" s="112"/>
      <c r="Q48" s="244"/>
      <c r="R48" s="112"/>
      <c r="S48" s="127"/>
      <c r="T48" s="239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</row>
    <row r="49" spans="1:55" ht="15.75" customHeight="1">
      <c r="A49" s="112"/>
      <c r="B49" s="112"/>
      <c r="C49" s="112"/>
      <c r="D49" s="239"/>
      <c r="E49" s="112"/>
      <c r="F49" s="239"/>
      <c r="G49" s="112"/>
      <c r="H49" s="239"/>
      <c r="I49" s="239"/>
      <c r="J49" s="112"/>
      <c r="K49" s="112"/>
      <c r="L49" s="112"/>
      <c r="M49" s="112"/>
      <c r="N49" s="112"/>
      <c r="O49" s="239"/>
      <c r="P49" s="112"/>
      <c r="Q49" s="239"/>
      <c r="R49" s="112"/>
      <c r="S49" s="127"/>
      <c r="T49" s="239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</row>
    <row r="50" spans="1:55" ht="15.75" customHeight="1">
      <c r="A50" s="112"/>
      <c r="B50" s="112"/>
      <c r="C50" s="112"/>
      <c r="D50" s="239"/>
      <c r="E50" s="112"/>
      <c r="F50" s="239"/>
      <c r="G50" s="112"/>
      <c r="H50" s="239"/>
      <c r="I50" s="239"/>
      <c r="J50" s="112"/>
      <c r="K50" s="112"/>
      <c r="L50" s="112"/>
      <c r="M50" s="112"/>
      <c r="N50" s="112"/>
      <c r="O50" s="239"/>
      <c r="P50" s="112"/>
      <c r="Q50" s="239"/>
      <c r="R50" s="112"/>
      <c r="S50" s="112"/>
      <c r="T50" s="239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</row>
    <row r="51" spans="1:55" ht="15.75" customHeight="1">
      <c r="A51" s="112"/>
      <c r="B51" s="112"/>
      <c r="C51" s="112"/>
      <c r="D51" s="239"/>
      <c r="E51" s="112"/>
      <c r="F51" s="244" t="s">
        <v>383</v>
      </c>
      <c r="G51" s="112"/>
      <c r="H51" s="245">
        <f>$D$27</f>
        <v>0.6</v>
      </c>
      <c r="I51" s="239">
        <f>H51/SUM(H51:H52)</f>
        <v>0.39999999999999997</v>
      </c>
      <c r="J51" s="112" t="s">
        <v>391</v>
      </c>
      <c r="K51" s="112"/>
      <c r="L51" s="112"/>
      <c r="M51" s="112"/>
      <c r="N51" s="112"/>
      <c r="O51" s="239"/>
      <c r="P51" s="112"/>
      <c r="Q51" s="239"/>
      <c r="R51" s="112"/>
      <c r="S51" s="112"/>
      <c r="T51" s="239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</row>
    <row r="52" spans="1:55" ht="15.75" customHeight="1">
      <c r="A52" s="112"/>
      <c r="B52" s="112"/>
      <c r="C52" s="112"/>
      <c r="D52" s="239"/>
      <c r="E52" s="112"/>
      <c r="F52" s="239">
        <v>0.9</v>
      </c>
      <c r="G52" s="112"/>
      <c r="H52" s="245">
        <f>F52</f>
        <v>0.9</v>
      </c>
      <c r="I52" s="239">
        <f>H52/SUM(H51:H52)</f>
        <v>0.6</v>
      </c>
      <c r="J52" s="112" t="s">
        <v>393</v>
      </c>
      <c r="K52" s="112"/>
      <c r="L52" s="112"/>
      <c r="M52" s="112"/>
      <c r="N52" s="112"/>
      <c r="O52" s="239"/>
      <c r="P52" s="112"/>
      <c r="Q52" s="244"/>
      <c r="R52" s="112"/>
      <c r="S52" s="127"/>
      <c r="T52" s="239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</row>
    <row r="53" spans="1:55" ht="15.75" customHeight="1">
      <c r="A53" s="112"/>
      <c r="B53" s="112"/>
      <c r="C53" s="112"/>
      <c r="D53" s="239"/>
      <c r="E53" s="112"/>
      <c r="F53" s="239"/>
      <c r="G53" s="112"/>
      <c r="H53" s="239"/>
      <c r="I53" s="239"/>
      <c r="J53" s="112"/>
      <c r="K53" s="112"/>
      <c r="L53" s="112"/>
      <c r="M53" s="112"/>
      <c r="N53" s="112"/>
      <c r="O53" s="239"/>
      <c r="P53" s="112"/>
      <c r="Q53" s="239"/>
      <c r="R53" s="112"/>
      <c r="S53" s="127"/>
      <c r="T53" s="239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</row>
    <row r="54" spans="1:55" ht="15.75" customHeight="1">
      <c r="A54" s="112"/>
      <c r="B54" s="112"/>
      <c r="C54" s="112"/>
      <c r="D54" s="239"/>
      <c r="E54" s="112"/>
      <c r="F54" s="239"/>
      <c r="G54" s="112"/>
      <c r="H54" s="239"/>
      <c r="I54" s="239"/>
      <c r="J54" s="112"/>
      <c r="K54" s="112"/>
      <c r="L54" s="112"/>
      <c r="M54" s="112"/>
      <c r="N54" s="112"/>
      <c r="O54" s="239"/>
      <c r="P54" s="112"/>
      <c r="Q54" s="239"/>
      <c r="R54" s="112"/>
      <c r="S54" s="112"/>
      <c r="T54" s="239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</row>
    <row r="55" spans="1:55" ht="15.75" customHeight="1">
      <c r="A55" s="112"/>
      <c r="B55" s="112"/>
      <c r="C55" s="112"/>
      <c r="D55" s="239"/>
      <c r="E55" s="112"/>
      <c r="F55" s="244" t="s">
        <v>384</v>
      </c>
      <c r="G55" s="112"/>
      <c r="H55" s="245">
        <f>$D$27</f>
        <v>0.6</v>
      </c>
      <c r="I55" s="239">
        <f>H55/SUM(H55:H56)</f>
        <v>0.5</v>
      </c>
      <c r="J55" s="112" t="s">
        <v>391</v>
      </c>
      <c r="K55" s="112"/>
      <c r="L55" s="112"/>
      <c r="M55" s="112"/>
      <c r="N55" s="112"/>
      <c r="O55" s="239"/>
      <c r="P55" s="112"/>
      <c r="Q55" s="239"/>
      <c r="R55" s="112"/>
      <c r="S55" s="112"/>
      <c r="T55" s="239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</row>
    <row r="56" spans="1:55" ht="15.75" customHeight="1">
      <c r="A56" s="112"/>
      <c r="B56" s="112"/>
      <c r="C56" s="112"/>
      <c r="D56" s="239"/>
      <c r="E56" s="112"/>
      <c r="F56" s="239">
        <v>0.6</v>
      </c>
      <c r="G56" s="112"/>
      <c r="H56" s="245">
        <f>F56</f>
        <v>0.6</v>
      </c>
      <c r="I56" s="239">
        <f>H56/SUM(H55:H56)</f>
        <v>0.5</v>
      </c>
      <c r="J56" s="112" t="s">
        <v>393</v>
      </c>
      <c r="K56" s="112"/>
      <c r="L56" s="112"/>
      <c r="M56" s="112"/>
      <c r="N56" s="112"/>
      <c r="O56" s="239"/>
      <c r="P56" s="112"/>
      <c r="Q56" s="244"/>
      <c r="R56" s="112"/>
      <c r="S56" s="127"/>
      <c r="T56" s="239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</row>
    <row r="57" spans="1:55" ht="15.75" customHeight="1">
      <c r="A57" s="112"/>
      <c r="B57" s="112"/>
      <c r="C57" s="112"/>
      <c r="D57" s="239"/>
      <c r="E57" s="112"/>
      <c r="F57" s="239"/>
      <c r="G57" s="112"/>
      <c r="H57" s="239"/>
      <c r="I57" s="239"/>
      <c r="J57" s="112"/>
      <c r="K57" s="112"/>
      <c r="L57" s="112"/>
      <c r="M57" s="112"/>
      <c r="N57" s="112"/>
      <c r="O57" s="239"/>
      <c r="P57" s="112"/>
      <c r="Q57" s="239"/>
      <c r="R57" s="112"/>
      <c r="S57" s="127"/>
      <c r="T57" s="239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</row>
    <row r="58" spans="1:55" ht="15.75" customHeight="1">
      <c r="A58" s="112"/>
      <c r="B58" s="112"/>
      <c r="C58" s="112"/>
      <c r="D58" s="239"/>
      <c r="E58" s="112"/>
      <c r="F58" s="239"/>
      <c r="G58" s="112"/>
      <c r="H58" s="239"/>
      <c r="I58" s="239"/>
      <c r="J58" s="112"/>
      <c r="K58" s="112"/>
      <c r="L58" s="112"/>
      <c r="M58" s="112"/>
      <c r="N58" s="112"/>
      <c r="O58" s="239"/>
      <c r="P58" s="112"/>
      <c r="Q58" s="239"/>
      <c r="R58" s="112"/>
      <c r="S58" s="112"/>
      <c r="T58" s="239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</row>
    <row r="59" spans="1:55" ht="15.75" customHeight="1">
      <c r="A59" s="112"/>
      <c r="B59" s="112"/>
      <c r="C59" s="112"/>
      <c r="D59" s="239"/>
      <c r="E59" s="112"/>
      <c r="F59" s="244" t="s">
        <v>385</v>
      </c>
      <c r="G59" s="112"/>
      <c r="H59" s="245">
        <f>$D$27</f>
        <v>0.6</v>
      </c>
      <c r="I59" s="239">
        <f>H59/SUM(H59:H60)</f>
        <v>0.5</v>
      </c>
      <c r="J59" s="112" t="s">
        <v>391</v>
      </c>
      <c r="K59" s="112"/>
      <c r="L59" s="112"/>
      <c r="M59" s="112"/>
      <c r="N59" s="112"/>
      <c r="O59" s="239"/>
      <c r="P59" s="112"/>
      <c r="Q59" s="239"/>
      <c r="R59" s="112"/>
      <c r="S59" s="112"/>
      <c r="T59" s="239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</row>
    <row r="60" spans="1:55" ht="15.75" customHeight="1">
      <c r="A60" s="112"/>
      <c r="B60" s="112"/>
      <c r="C60" s="112"/>
      <c r="D60" s="239"/>
      <c r="E60" s="112"/>
      <c r="F60" s="239">
        <v>0.6</v>
      </c>
      <c r="G60" s="112"/>
      <c r="H60" s="245">
        <f>F60</f>
        <v>0.6</v>
      </c>
      <c r="I60" s="239">
        <f>H60/SUM(H59:H60)</f>
        <v>0.5</v>
      </c>
      <c r="J60" s="112" t="s">
        <v>393</v>
      </c>
      <c r="K60" s="112"/>
      <c r="L60" s="112"/>
      <c r="M60" s="112"/>
      <c r="N60" s="112"/>
      <c r="O60" s="239"/>
      <c r="P60" s="112"/>
      <c r="Q60" s="244"/>
      <c r="R60" s="112"/>
      <c r="S60" s="127"/>
      <c r="T60" s="239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</row>
    <row r="61" spans="1:55" ht="15.75" customHeight="1">
      <c r="A61" s="112"/>
      <c r="B61" s="112"/>
      <c r="C61" s="112"/>
      <c r="D61" s="239"/>
      <c r="E61" s="112"/>
      <c r="F61" s="239"/>
      <c r="G61" s="112"/>
      <c r="H61" s="239"/>
      <c r="I61" s="239"/>
      <c r="J61" s="112"/>
      <c r="K61" s="112"/>
      <c r="L61" s="112"/>
      <c r="M61" s="112"/>
      <c r="N61" s="112"/>
      <c r="O61" s="239"/>
      <c r="P61" s="112"/>
      <c r="Q61" s="239"/>
      <c r="R61" s="112"/>
      <c r="S61" s="127"/>
      <c r="T61" s="239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</row>
    <row r="62" spans="1:55" ht="15.75" customHeight="1">
      <c r="A62" s="112"/>
      <c r="B62" s="112"/>
      <c r="C62" s="112"/>
      <c r="D62" s="239">
        <v>0.6</v>
      </c>
      <c r="E62" s="112"/>
      <c r="F62" s="239"/>
      <c r="G62" s="112"/>
      <c r="H62" s="239"/>
      <c r="I62" s="239"/>
      <c r="J62" s="112"/>
      <c r="K62" s="112"/>
      <c r="L62" s="112"/>
      <c r="M62" s="112"/>
      <c r="N62" s="112"/>
      <c r="O62" s="239"/>
      <c r="P62" s="112"/>
      <c r="Q62" s="239"/>
      <c r="R62" s="112"/>
      <c r="S62" s="112"/>
      <c r="T62" s="239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</row>
    <row r="63" spans="1:55" ht="15.75" customHeight="1">
      <c r="A63" s="112"/>
      <c r="B63" s="112"/>
      <c r="C63" s="112"/>
      <c r="D63" s="256" t="s">
        <v>394</v>
      </c>
      <c r="E63" s="112"/>
      <c r="F63" s="244" t="s">
        <v>386</v>
      </c>
      <c r="G63" s="112"/>
      <c r="H63" s="245">
        <f>$D$27</f>
        <v>0.6</v>
      </c>
      <c r="I63" s="239">
        <f>H63/SUM(H63:H64)</f>
        <v>0.5</v>
      </c>
      <c r="J63" s="112" t="s">
        <v>391</v>
      </c>
      <c r="K63" s="112"/>
      <c r="L63" s="112"/>
      <c r="M63" s="112"/>
      <c r="N63" s="112"/>
      <c r="O63" s="239">
        <v>0.6</v>
      </c>
      <c r="P63" s="112"/>
      <c r="Q63" s="239"/>
      <c r="R63" s="112"/>
      <c r="S63" s="112"/>
      <c r="T63" s="239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</row>
    <row r="64" spans="1:55" ht="15.75" customHeight="1">
      <c r="A64" s="112"/>
      <c r="B64" s="112"/>
      <c r="C64" s="112"/>
      <c r="D64" s="239"/>
      <c r="E64" s="112"/>
      <c r="F64" s="239">
        <v>0.6</v>
      </c>
      <c r="G64" s="112"/>
      <c r="H64" s="245">
        <f>F64</f>
        <v>0.6</v>
      </c>
      <c r="I64" s="239">
        <f>H64/SUM(H63:H64)</f>
        <v>0.5</v>
      </c>
      <c r="J64" s="112" t="s">
        <v>393</v>
      </c>
      <c r="K64" s="112"/>
      <c r="L64" s="112"/>
      <c r="M64" s="112"/>
      <c r="N64" s="112"/>
      <c r="O64" s="256" t="s">
        <v>394</v>
      </c>
      <c r="P64" s="112"/>
      <c r="Q64" s="244"/>
      <c r="R64" s="112"/>
      <c r="S64" s="127"/>
      <c r="T64" s="239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</row>
    <row r="65" spans="1:55" ht="15.75" customHeight="1">
      <c r="A65" s="112"/>
      <c r="B65" s="112"/>
      <c r="C65" s="112"/>
      <c r="D65" s="239"/>
      <c r="E65" s="112"/>
      <c r="F65" s="239"/>
      <c r="G65" s="112"/>
      <c r="H65" s="239"/>
      <c r="I65" s="239"/>
      <c r="J65" s="112"/>
      <c r="K65" s="112"/>
      <c r="L65" s="112"/>
      <c r="M65" s="112"/>
      <c r="N65" s="112"/>
      <c r="O65" s="239"/>
      <c r="P65" s="112"/>
      <c r="Q65" s="239"/>
      <c r="R65" s="112"/>
      <c r="S65" s="127"/>
      <c r="T65" s="239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</row>
    <row r="66" spans="1:55" ht="15.75" customHeight="1">
      <c r="A66" s="112"/>
      <c r="B66" s="112"/>
      <c r="C66" s="112"/>
      <c r="D66" s="239"/>
      <c r="E66" s="112"/>
      <c r="F66" s="239"/>
      <c r="G66" s="112"/>
      <c r="H66" s="239"/>
      <c r="I66" s="239"/>
      <c r="J66" s="112"/>
      <c r="K66" s="112"/>
      <c r="L66" s="112"/>
      <c r="M66" s="112"/>
      <c r="N66" s="112"/>
      <c r="O66" s="239"/>
      <c r="P66" s="112"/>
      <c r="Q66" s="239"/>
      <c r="R66" s="112"/>
      <c r="S66" s="112"/>
      <c r="T66" s="239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</row>
    <row r="67" spans="1:55" ht="15.75" customHeight="1">
      <c r="A67" s="112"/>
      <c r="B67" s="112"/>
      <c r="C67" s="112"/>
      <c r="D67" s="239"/>
      <c r="E67" s="112"/>
      <c r="F67" s="244" t="s">
        <v>387</v>
      </c>
      <c r="G67" s="112"/>
      <c r="H67" s="245">
        <f>$D$27</f>
        <v>0.6</v>
      </c>
      <c r="I67" s="239">
        <f>H67/SUM(H67:H68)</f>
        <v>0.5</v>
      </c>
      <c r="J67" s="112" t="s">
        <v>391</v>
      </c>
      <c r="K67" s="112"/>
      <c r="L67" s="112"/>
      <c r="M67" s="112"/>
      <c r="N67" s="112"/>
      <c r="O67" s="239"/>
      <c r="P67" s="112"/>
      <c r="Q67" s="239"/>
      <c r="R67" s="112"/>
      <c r="S67" s="112"/>
      <c r="T67" s="239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</row>
    <row r="68" spans="1:55" ht="15.75" customHeight="1">
      <c r="A68" s="112"/>
      <c r="B68" s="112"/>
      <c r="C68" s="112"/>
      <c r="D68" s="239"/>
      <c r="E68" s="112"/>
      <c r="F68" s="239">
        <v>0.6</v>
      </c>
      <c r="G68" s="112"/>
      <c r="H68" s="245">
        <f>F68</f>
        <v>0.6</v>
      </c>
      <c r="I68" s="239">
        <f>H68/SUM(H67:H68)</f>
        <v>0.5</v>
      </c>
      <c r="J68" s="112" t="s">
        <v>393</v>
      </c>
      <c r="K68" s="112"/>
      <c r="L68" s="112"/>
      <c r="M68" s="112"/>
      <c r="N68" s="112"/>
      <c r="O68" s="239"/>
      <c r="P68" s="112"/>
      <c r="Q68" s="244"/>
      <c r="R68" s="112"/>
      <c r="S68" s="127"/>
      <c r="T68" s="239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</row>
    <row r="69" spans="1:55" ht="15.75" customHeight="1">
      <c r="A69" s="112"/>
      <c r="B69" s="112"/>
      <c r="C69" s="112"/>
      <c r="D69" s="239"/>
      <c r="E69" s="112"/>
      <c r="F69" s="239"/>
      <c r="G69" s="112"/>
      <c r="H69" s="239"/>
      <c r="I69" s="239"/>
      <c r="J69" s="112"/>
      <c r="K69" s="112"/>
      <c r="L69" s="112"/>
      <c r="M69" s="112"/>
      <c r="N69" s="112"/>
      <c r="O69" s="239"/>
      <c r="P69" s="112"/>
      <c r="Q69" s="239"/>
      <c r="R69" s="112"/>
      <c r="S69" s="127"/>
      <c r="T69" s="239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</row>
    <row r="70" spans="1:55" ht="15.75" customHeight="1">
      <c r="A70" s="112"/>
      <c r="B70" s="112"/>
      <c r="C70" s="112"/>
      <c r="D70" s="239"/>
      <c r="E70" s="112"/>
      <c r="F70" s="239"/>
      <c r="G70" s="112"/>
      <c r="H70" s="239"/>
      <c r="I70" s="239"/>
      <c r="J70" s="112"/>
      <c r="K70" s="112"/>
      <c r="L70" s="112"/>
      <c r="M70" s="112"/>
      <c r="N70" s="112"/>
      <c r="O70" s="239"/>
      <c r="P70" s="112"/>
      <c r="Q70" s="239"/>
      <c r="R70" s="112"/>
      <c r="S70" s="112"/>
      <c r="T70" s="239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</row>
    <row r="71" spans="1:55" ht="15.75" customHeight="1">
      <c r="A71" s="112"/>
      <c r="B71" s="112"/>
      <c r="C71" s="112"/>
      <c r="D71" s="239"/>
      <c r="E71" s="112"/>
      <c r="F71" s="244" t="s">
        <v>388</v>
      </c>
      <c r="G71" s="112"/>
      <c r="H71" s="245">
        <f>$D$27</f>
        <v>0.6</v>
      </c>
      <c r="I71" s="239">
        <f>H71/SUM(H71:H72)</f>
        <v>0.85714285714285721</v>
      </c>
      <c r="J71" s="112" t="s">
        <v>391</v>
      </c>
      <c r="K71" s="112"/>
      <c r="L71" s="112"/>
      <c r="M71" s="112"/>
      <c r="N71" s="112"/>
      <c r="O71" s="239"/>
      <c r="P71" s="112"/>
      <c r="Q71" s="239"/>
      <c r="R71" s="112"/>
      <c r="S71" s="112"/>
      <c r="T71" s="239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</row>
    <row r="72" spans="1:55" ht="15.75" customHeight="1">
      <c r="A72" s="112"/>
      <c r="B72" s="112"/>
      <c r="C72" s="112"/>
      <c r="D72" s="239"/>
      <c r="E72" s="112"/>
      <c r="F72" s="239">
        <v>0.1</v>
      </c>
      <c r="G72" s="112"/>
      <c r="H72" s="245">
        <f>F72</f>
        <v>0.1</v>
      </c>
      <c r="I72" s="239">
        <f>H72/SUM(H71:H72)</f>
        <v>0.14285714285714288</v>
      </c>
      <c r="J72" s="112" t="s">
        <v>393</v>
      </c>
      <c r="K72" s="112"/>
      <c r="L72" s="112"/>
      <c r="M72" s="112"/>
      <c r="N72" s="112"/>
      <c r="O72" s="239"/>
      <c r="P72" s="112"/>
      <c r="Q72" s="244" t="s">
        <v>388</v>
      </c>
      <c r="R72" s="112"/>
      <c r="S72" s="245">
        <f>$D$27</f>
        <v>0.6</v>
      </c>
      <c r="T72" s="239">
        <f>S72/SUM(S72:S73)</f>
        <v>0.85714285714285721</v>
      </c>
      <c r="U72" s="112" t="s">
        <v>391</v>
      </c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</row>
    <row r="73" spans="1:55" ht="15.75" customHeight="1">
      <c r="A73" s="112"/>
      <c r="B73" s="112"/>
      <c r="C73" s="112"/>
      <c r="D73" s="239"/>
      <c r="E73" s="112"/>
      <c r="F73" s="239"/>
      <c r="G73" s="112"/>
      <c r="H73" s="239"/>
      <c r="I73" s="239"/>
      <c r="J73" s="112"/>
      <c r="K73" s="112"/>
      <c r="L73" s="112"/>
      <c r="M73" s="112"/>
      <c r="N73" s="112"/>
      <c r="O73" s="239"/>
      <c r="P73" s="112"/>
      <c r="Q73" s="239">
        <v>0.1</v>
      </c>
      <c r="R73" s="112"/>
      <c r="S73" s="245">
        <f>Q73</f>
        <v>0.1</v>
      </c>
      <c r="T73" s="239">
        <f>S73/SUM(S72:S73)</f>
        <v>0.14285714285714288</v>
      </c>
      <c r="U73" s="112" t="s">
        <v>393</v>
      </c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</row>
    <row r="74" spans="1:55" ht="15.75" customHeight="1">
      <c r="A74" s="112"/>
      <c r="B74" s="112"/>
      <c r="C74" s="112"/>
      <c r="D74" s="239"/>
      <c r="E74" s="112"/>
      <c r="F74" s="239"/>
      <c r="G74" s="112"/>
      <c r="H74" s="239"/>
      <c r="I74" s="239"/>
      <c r="J74" s="112"/>
      <c r="K74" s="112"/>
      <c r="L74" s="112"/>
      <c r="M74" s="112"/>
      <c r="N74" s="112"/>
      <c r="O74" s="239"/>
      <c r="P74" s="112"/>
      <c r="Q74" s="239"/>
      <c r="R74" s="112"/>
      <c r="S74" s="112"/>
      <c r="T74" s="239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</row>
    <row r="75" spans="1:55" ht="15.75" customHeight="1">
      <c r="A75" s="112"/>
      <c r="B75" s="112"/>
      <c r="C75" s="112"/>
      <c r="D75" s="239"/>
      <c r="E75" s="112"/>
      <c r="F75" s="244" t="s">
        <v>389</v>
      </c>
      <c r="G75" s="112"/>
      <c r="H75" s="245">
        <f>$D$27</f>
        <v>0.6</v>
      </c>
      <c r="I75" s="239">
        <f>H75/SUM(H75:H76)</f>
        <v>0.74999999999999989</v>
      </c>
      <c r="J75" s="112" t="s">
        <v>391</v>
      </c>
      <c r="K75" s="112"/>
      <c r="L75" s="112"/>
      <c r="M75" s="112"/>
      <c r="N75" s="112"/>
      <c r="O75" s="239"/>
      <c r="P75" s="112"/>
      <c r="Q75" s="239"/>
      <c r="R75" s="112"/>
      <c r="S75" s="112"/>
      <c r="T75" s="239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</row>
    <row r="76" spans="1:55" ht="15.75" customHeight="1">
      <c r="A76" s="112"/>
      <c r="B76" s="112"/>
      <c r="C76" s="112"/>
      <c r="D76" s="239"/>
      <c r="E76" s="112"/>
      <c r="F76" s="239">
        <v>0.2</v>
      </c>
      <c r="G76" s="112"/>
      <c r="H76" s="245">
        <f>F76</f>
        <v>0.2</v>
      </c>
      <c r="I76" s="239">
        <f>H76/SUM(H75:H76)</f>
        <v>0.25</v>
      </c>
      <c r="J76" s="112" t="s">
        <v>393</v>
      </c>
      <c r="K76" s="112"/>
      <c r="L76" s="112"/>
      <c r="M76" s="112"/>
      <c r="N76" s="112"/>
      <c r="O76" s="239"/>
      <c r="P76" s="112"/>
      <c r="Q76" s="244"/>
      <c r="R76" s="112"/>
      <c r="S76" s="127"/>
      <c r="T76" s="239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</row>
    <row r="77" spans="1:55" ht="15.75" customHeight="1">
      <c r="A77" s="112"/>
      <c r="B77" s="112"/>
      <c r="C77" s="112"/>
      <c r="D77" s="239"/>
      <c r="E77" s="112"/>
      <c r="F77" s="239"/>
      <c r="G77" s="112"/>
      <c r="H77" s="239"/>
      <c r="I77" s="239"/>
      <c r="J77" s="112"/>
      <c r="K77" s="112"/>
      <c r="L77" s="112"/>
      <c r="M77" s="112"/>
      <c r="N77" s="112"/>
      <c r="O77" s="239"/>
      <c r="P77" s="112"/>
      <c r="Q77" s="239"/>
      <c r="R77" s="112"/>
      <c r="S77" s="127"/>
      <c r="T77" s="239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</row>
    <row r="78" spans="1:55" ht="15.75" customHeight="1">
      <c r="A78" s="112"/>
      <c r="B78" s="112"/>
      <c r="C78" s="112"/>
      <c r="D78" s="239"/>
      <c r="E78" s="112"/>
      <c r="F78" s="239"/>
      <c r="G78" s="112"/>
      <c r="H78" s="239"/>
      <c r="I78" s="239"/>
      <c r="J78" s="112"/>
      <c r="K78" s="112"/>
      <c r="L78" s="112"/>
      <c r="M78" s="112"/>
      <c r="N78" s="112"/>
      <c r="O78" s="239"/>
      <c r="P78" s="112"/>
      <c r="Q78" s="239"/>
      <c r="R78" s="112"/>
      <c r="S78" s="112"/>
      <c r="T78" s="239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</row>
    <row r="79" spans="1:55" ht="15.75" customHeight="1">
      <c r="A79" s="112"/>
      <c r="B79" s="112"/>
      <c r="C79" s="112"/>
      <c r="D79" s="239"/>
      <c r="E79" s="112"/>
      <c r="F79" s="244" t="s">
        <v>390</v>
      </c>
      <c r="G79" s="112"/>
      <c r="H79" s="245">
        <f>$D$27</f>
        <v>0.6</v>
      </c>
      <c r="I79" s="239">
        <f>H79/SUM(H79:H80)</f>
        <v>0.85714285714285721</v>
      </c>
      <c r="J79" s="112" t="s">
        <v>391</v>
      </c>
      <c r="K79" s="112"/>
      <c r="L79" s="112"/>
      <c r="M79" s="112"/>
      <c r="N79" s="112"/>
      <c r="O79" s="239"/>
      <c r="P79" s="112"/>
      <c r="Q79" s="239"/>
      <c r="R79" s="112"/>
      <c r="S79" s="112"/>
      <c r="T79" s="239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</row>
    <row r="80" spans="1:55" ht="15.75" customHeight="1">
      <c r="A80" s="112"/>
      <c r="B80" s="112"/>
      <c r="C80" s="112"/>
      <c r="D80" s="239"/>
      <c r="E80" s="112"/>
      <c r="F80" s="239">
        <v>0.1</v>
      </c>
      <c r="G80" s="112"/>
      <c r="H80" s="245">
        <f>F80</f>
        <v>0.1</v>
      </c>
      <c r="I80" s="239">
        <f>H80/SUM(H79:H80)</f>
        <v>0.14285714285714288</v>
      </c>
      <c r="J80" s="112" t="s">
        <v>393</v>
      </c>
      <c r="K80" s="112"/>
      <c r="L80" s="112"/>
      <c r="M80" s="112"/>
      <c r="N80" s="112"/>
      <c r="O80" s="239"/>
      <c r="P80" s="112"/>
      <c r="Q80" s="244" t="s">
        <v>390</v>
      </c>
      <c r="R80" s="112"/>
      <c r="S80" s="245">
        <f>$D$27</f>
        <v>0.6</v>
      </c>
      <c r="T80" s="239">
        <f>S80/SUM(S80:S81)</f>
        <v>0.85714285714285721</v>
      </c>
      <c r="U80" s="112" t="s">
        <v>391</v>
      </c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</row>
    <row r="81" spans="1:55" ht="15.75" customHeight="1">
      <c r="A81" s="112"/>
      <c r="B81" s="112"/>
      <c r="C81" s="112"/>
      <c r="D81" s="239"/>
      <c r="E81" s="112"/>
      <c r="F81" s="239"/>
      <c r="G81" s="112"/>
      <c r="H81" s="239"/>
      <c r="I81" s="141"/>
      <c r="J81" s="112"/>
      <c r="K81" s="112"/>
      <c r="L81" s="112"/>
      <c r="M81" s="112"/>
      <c r="N81" s="112"/>
      <c r="O81" s="239"/>
      <c r="P81" s="112"/>
      <c r="Q81" s="239">
        <v>0.1</v>
      </c>
      <c r="R81" s="112"/>
      <c r="S81" s="245">
        <f>Q81</f>
        <v>0.1</v>
      </c>
      <c r="T81" s="239">
        <f>S81/SUM(S80:S81)</f>
        <v>0.14285714285714288</v>
      </c>
      <c r="U81" s="112" t="s">
        <v>393</v>
      </c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</row>
    <row r="82" spans="1:55" ht="15.75" customHeight="1">
      <c r="A82" s="112"/>
      <c r="B82" s="112"/>
      <c r="C82" s="112"/>
      <c r="D82" s="239"/>
      <c r="E82" s="112"/>
      <c r="F82" s="244" t="s">
        <v>382</v>
      </c>
      <c r="G82" s="112"/>
      <c r="H82" s="245">
        <f>$D$27</f>
        <v>0.6</v>
      </c>
      <c r="I82" s="239">
        <f>H82/SUM(H82:H83)</f>
        <v>0.74999999999999989</v>
      </c>
      <c r="J82" s="112" t="s">
        <v>391</v>
      </c>
      <c r="K82" s="112"/>
      <c r="L82" s="112"/>
      <c r="M82" s="112"/>
      <c r="N82" s="112"/>
      <c r="O82" s="239"/>
      <c r="P82" s="112"/>
      <c r="Q82" s="239"/>
      <c r="R82" s="112"/>
      <c r="S82" s="112"/>
      <c r="T82" s="141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</row>
    <row r="83" spans="1:55" ht="15.75" customHeight="1">
      <c r="A83" s="112"/>
      <c r="B83" s="112"/>
      <c r="C83" s="112"/>
      <c r="D83" s="239"/>
      <c r="E83" s="112"/>
      <c r="F83" s="239">
        <v>0.2</v>
      </c>
      <c r="G83" s="112"/>
      <c r="H83" s="245">
        <f>F83</f>
        <v>0.2</v>
      </c>
      <c r="I83" s="239">
        <f>H83/SUM(H82:H83)</f>
        <v>0.25</v>
      </c>
      <c r="J83" s="112" t="s">
        <v>393</v>
      </c>
      <c r="K83" s="112"/>
      <c r="L83" s="112"/>
      <c r="M83" s="112"/>
      <c r="N83" s="112"/>
      <c r="O83" s="239"/>
      <c r="P83" s="112"/>
      <c r="Q83" s="244"/>
      <c r="R83" s="112"/>
      <c r="S83" s="127"/>
      <c r="T83" s="239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</row>
    <row r="84" spans="1:55" ht="15.75" customHeight="1">
      <c r="A84" s="112"/>
      <c r="B84" s="112"/>
      <c r="C84" s="112"/>
      <c r="D84" s="239"/>
      <c r="E84" s="112"/>
      <c r="F84" s="239"/>
      <c r="G84" s="112"/>
      <c r="H84" s="239"/>
      <c r="I84" s="239"/>
      <c r="J84" s="112"/>
      <c r="K84" s="112"/>
      <c r="L84" s="112"/>
      <c r="M84" s="112"/>
      <c r="N84" s="112"/>
      <c r="O84" s="239"/>
      <c r="P84" s="112"/>
      <c r="Q84" s="239"/>
      <c r="R84" s="112"/>
      <c r="S84" s="127"/>
      <c r="T84" s="239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</row>
    <row r="85" spans="1:55" ht="15.75" customHeight="1">
      <c r="A85" s="112"/>
      <c r="B85" s="112"/>
      <c r="C85" s="112"/>
      <c r="D85" s="239"/>
      <c r="E85" s="112"/>
      <c r="F85" s="239"/>
      <c r="G85" s="112"/>
      <c r="H85" s="239"/>
      <c r="I85" s="239"/>
      <c r="J85" s="112"/>
      <c r="K85" s="112"/>
      <c r="L85" s="112"/>
      <c r="M85" s="112"/>
      <c r="N85" s="112"/>
      <c r="O85" s="239"/>
      <c r="P85" s="112"/>
      <c r="Q85" s="239"/>
      <c r="R85" s="112"/>
      <c r="S85" s="112"/>
      <c r="T85" s="239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</row>
    <row r="86" spans="1:55" ht="15.75" customHeight="1">
      <c r="A86" s="112"/>
      <c r="B86" s="112"/>
      <c r="C86" s="112"/>
      <c r="D86" s="239"/>
      <c r="E86" s="112"/>
      <c r="F86" s="244" t="s">
        <v>383</v>
      </c>
      <c r="G86" s="112"/>
      <c r="H86" s="245">
        <f>$D$27</f>
        <v>0.6</v>
      </c>
      <c r="I86" s="239">
        <f>H86/SUM(H86:H87)</f>
        <v>0.5</v>
      </c>
      <c r="J86" s="112" t="s">
        <v>391</v>
      </c>
      <c r="K86" s="112"/>
      <c r="L86" s="112"/>
      <c r="M86" s="112"/>
      <c r="N86" s="112"/>
      <c r="O86" s="239"/>
      <c r="P86" s="112"/>
      <c r="Q86" s="239"/>
      <c r="R86" s="112"/>
      <c r="S86" s="112"/>
      <c r="T86" s="239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</row>
    <row r="87" spans="1:55" ht="15.75" customHeight="1">
      <c r="A87" s="112"/>
      <c r="B87" s="112"/>
      <c r="C87" s="112"/>
      <c r="D87" s="239"/>
      <c r="E87" s="112"/>
      <c r="F87" s="239">
        <v>0.6</v>
      </c>
      <c r="G87" s="112"/>
      <c r="H87" s="245">
        <f>F87</f>
        <v>0.6</v>
      </c>
      <c r="I87" s="239">
        <f>H87/SUM(H86:H87)</f>
        <v>0.5</v>
      </c>
      <c r="J87" s="112" t="s">
        <v>393</v>
      </c>
      <c r="K87" s="112"/>
      <c r="L87" s="112"/>
      <c r="M87" s="112"/>
      <c r="N87" s="112"/>
      <c r="O87" s="239"/>
      <c r="P87" s="112"/>
      <c r="Q87" s="244"/>
      <c r="R87" s="112"/>
      <c r="S87" s="127"/>
      <c r="T87" s="239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</row>
    <row r="88" spans="1:55" ht="15.75" customHeight="1">
      <c r="A88" s="112"/>
      <c r="B88" s="112"/>
      <c r="C88" s="112"/>
      <c r="D88" s="239"/>
      <c r="E88" s="112"/>
      <c r="F88" s="239"/>
      <c r="G88" s="112"/>
      <c r="H88" s="239"/>
      <c r="I88" s="239"/>
      <c r="J88" s="112"/>
      <c r="K88" s="112"/>
      <c r="L88" s="112"/>
      <c r="M88" s="112"/>
      <c r="N88" s="112"/>
      <c r="O88" s="239"/>
      <c r="P88" s="112"/>
      <c r="Q88" s="239"/>
      <c r="R88" s="112"/>
      <c r="S88" s="127"/>
      <c r="T88" s="239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</row>
    <row r="89" spans="1:55" ht="15.75" customHeight="1">
      <c r="A89" s="112"/>
      <c r="B89" s="112"/>
      <c r="C89" s="112"/>
      <c r="D89" s="239"/>
      <c r="E89" s="112"/>
      <c r="F89" s="239"/>
      <c r="G89" s="112"/>
      <c r="H89" s="239"/>
      <c r="I89" s="239"/>
      <c r="J89" s="112"/>
      <c r="K89" s="112"/>
      <c r="L89" s="112"/>
      <c r="M89" s="112"/>
      <c r="N89" s="112"/>
      <c r="O89" s="239"/>
      <c r="P89" s="112"/>
      <c r="Q89" s="239"/>
      <c r="R89" s="112"/>
      <c r="S89" s="112"/>
      <c r="T89" s="239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</row>
    <row r="90" spans="1:55" ht="15.75" customHeight="1">
      <c r="A90" s="112"/>
      <c r="B90" s="112"/>
      <c r="C90" s="112"/>
      <c r="D90" s="239"/>
      <c r="E90" s="112"/>
      <c r="F90" s="244" t="s">
        <v>384</v>
      </c>
      <c r="G90" s="112"/>
      <c r="H90" s="245">
        <f>$D$27</f>
        <v>0.6</v>
      </c>
      <c r="I90" s="239">
        <f>H90/SUM(H90:H91)</f>
        <v>0.39999999999999997</v>
      </c>
      <c r="J90" s="112" t="s">
        <v>391</v>
      </c>
      <c r="K90" s="112"/>
      <c r="L90" s="112"/>
      <c r="M90" s="112"/>
      <c r="N90" s="112"/>
      <c r="O90" s="239"/>
      <c r="P90" s="112"/>
      <c r="Q90" s="239"/>
      <c r="R90" s="112"/>
      <c r="S90" s="112"/>
      <c r="T90" s="239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</row>
    <row r="91" spans="1:55" ht="15.75" customHeight="1">
      <c r="A91" s="112"/>
      <c r="B91" s="112"/>
      <c r="C91" s="112"/>
      <c r="D91" s="239"/>
      <c r="E91" s="112"/>
      <c r="F91" s="239">
        <v>0.9</v>
      </c>
      <c r="G91" s="112"/>
      <c r="H91" s="245">
        <f>F91</f>
        <v>0.9</v>
      </c>
      <c r="I91" s="239">
        <f>H91/SUM(H90:H91)</f>
        <v>0.6</v>
      </c>
      <c r="J91" s="112" t="s">
        <v>393</v>
      </c>
      <c r="K91" s="112"/>
      <c r="L91" s="112"/>
      <c r="M91" s="112"/>
      <c r="N91" s="112"/>
      <c r="O91" s="239"/>
      <c r="P91" s="112"/>
      <c r="Q91" s="244"/>
      <c r="R91" s="112"/>
      <c r="S91" s="127"/>
      <c r="T91" s="239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</row>
    <row r="92" spans="1:55" ht="15.75" customHeight="1">
      <c r="A92" s="112"/>
      <c r="B92" s="112"/>
      <c r="C92" s="112"/>
      <c r="D92" s="239"/>
      <c r="E92" s="112"/>
      <c r="F92" s="239"/>
      <c r="G92" s="112"/>
      <c r="H92" s="239"/>
      <c r="I92" s="239"/>
      <c r="J92" s="112"/>
      <c r="K92" s="112"/>
      <c r="L92" s="112"/>
      <c r="M92" s="112"/>
      <c r="N92" s="112"/>
      <c r="O92" s="239"/>
      <c r="P92" s="112"/>
      <c r="Q92" s="239"/>
      <c r="R92" s="112"/>
      <c r="S92" s="127"/>
      <c r="T92" s="239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</row>
    <row r="93" spans="1:55" ht="15.75" customHeight="1">
      <c r="A93" s="112"/>
      <c r="B93" s="112"/>
      <c r="C93" s="112"/>
      <c r="D93" s="239"/>
      <c r="E93" s="112"/>
      <c r="F93" s="239"/>
      <c r="G93" s="112"/>
      <c r="H93" s="239"/>
      <c r="I93" s="239"/>
      <c r="J93" s="112"/>
      <c r="K93" s="112"/>
      <c r="L93" s="112"/>
      <c r="M93" s="112"/>
      <c r="N93" s="112"/>
      <c r="O93" s="239"/>
      <c r="P93" s="112"/>
      <c r="Q93" s="239"/>
      <c r="R93" s="112"/>
      <c r="S93" s="112"/>
      <c r="T93" s="239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</row>
    <row r="94" spans="1:55" ht="15.75" customHeight="1">
      <c r="A94" s="112"/>
      <c r="B94" s="112"/>
      <c r="C94" s="112"/>
      <c r="D94" s="239"/>
      <c r="E94" s="112"/>
      <c r="F94" s="244" t="s">
        <v>385</v>
      </c>
      <c r="G94" s="112"/>
      <c r="H94" s="245">
        <f>$D$27</f>
        <v>0.6</v>
      </c>
      <c r="I94" s="239">
        <f>H94/SUM(H94:H95)</f>
        <v>0.74999999999999989</v>
      </c>
      <c r="J94" s="112" t="s">
        <v>391</v>
      </c>
      <c r="K94" s="112"/>
      <c r="L94" s="112"/>
      <c r="M94" s="112"/>
      <c r="N94" s="112"/>
      <c r="O94" s="239"/>
      <c r="P94" s="112"/>
      <c r="Q94" s="239"/>
      <c r="R94" s="112"/>
      <c r="S94" s="112"/>
      <c r="T94" s="239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</row>
    <row r="95" spans="1:55" ht="15.75" customHeight="1">
      <c r="A95" s="112"/>
      <c r="B95" s="112"/>
      <c r="C95" s="112"/>
      <c r="D95" s="239"/>
      <c r="E95" s="112"/>
      <c r="F95" s="239">
        <v>0.2</v>
      </c>
      <c r="G95" s="112"/>
      <c r="H95" s="245">
        <f>F95</f>
        <v>0.2</v>
      </c>
      <c r="I95" s="239">
        <f>H95/SUM(H94:H95)</f>
        <v>0.25</v>
      </c>
      <c r="J95" s="112" t="s">
        <v>393</v>
      </c>
      <c r="K95" s="112"/>
      <c r="L95" s="112"/>
      <c r="M95" s="112"/>
      <c r="N95" s="112"/>
      <c r="O95" s="239"/>
      <c r="P95" s="112"/>
      <c r="Q95" s="244"/>
      <c r="R95" s="112"/>
      <c r="S95" s="127"/>
      <c r="T95" s="239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</row>
    <row r="96" spans="1:55" ht="15.75" customHeight="1">
      <c r="A96" s="112"/>
      <c r="B96" s="112"/>
      <c r="C96" s="112"/>
      <c r="D96" s="239"/>
      <c r="E96" s="112"/>
      <c r="F96" s="239"/>
      <c r="G96" s="112"/>
      <c r="H96" s="239"/>
      <c r="I96" s="239"/>
      <c r="J96" s="112"/>
      <c r="K96" s="112"/>
      <c r="L96" s="112"/>
      <c r="M96" s="112"/>
      <c r="N96" s="112"/>
      <c r="O96" s="239"/>
      <c r="P96" s="112"/>
      <c r="Q96" s="239"/>
      <c r="R96" s="112"/>
      <c r="S96" s="127"/>
      <c r="T96" s="239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</row>
    <row r="97" spans="1:55" ht="15.75" customHeight="1">
      <c r="A97" s="112"/>
      <c r="B97" s="112"/>
      <c r="C97" s="112"/>
      <c r="D97" s="239">
        <v>0.6</v>
      </c>
      <c r="E97" s="112"/>
      <c r="F97" s="239"/>
      <c r="G97" s="112"/>
      <c r="H97" s="239"/>
      <c r="I97" s="239"/>
      <c r="J97" s="112"/>
      <c r="K97" s="112"/>
      <c r="L97" s="112"/>
      <c r="M97" s="112"/>
      <c r="N97" s="112"/>
      <c r="O97" s="239"/>
      <c r="P97" s="112"/>
      <c r="Q97" s="239"/>
      <c r="R97" s="112"/>
      <c r="S97" s="112"/>
      <c r="T97" s="239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</row>
    <row r="98" spans="1:55" ht="15.75" customHeight="1">
      <c r="A98" s="112"/>
      <c r="B98" s="112"/>
      <c r="C98" s="112"/>
      <c r="D98" s="256" t="s">
        <v>395</v>
      </c>
      <c r="E98" s="112"/>
      <c r="F98" s="244" t="s">
        <v>386</v>
      </c>
      <c r="G98" s="112"/>
      <c r="H98" s="245">
        <f>$D$27</f>
        <v>0.6</v>
      </c>
      <c r="I98" s="239">
        <f>H98/SUM(H98:H99)</f>
        <v>0.5</v>
      </c>
      <c r="J98" s="112" t="s">
        <v>391</v>
      </c>
      <c r="K98" s="112"/>
      <c r="L98" s="112"/>
      <c r="M98" s="112"/>
      <c r="N98" s="112"/>
      <c r="O98" s="239">
        <v>0.6</v>
      </c>
      <c r="P98" s="112"/>
      <c r="Q98" s="239"/>
      <c r="R98" s="112"/>
      <c r="S98" s="112"/>
      <c r="T98" s="239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</row>
    <row r="99" spans="1:55" ht="15.75" customHeight="1">
      <c r="A99" s="112"/>
      <c r="B99" s="112"/>
      <c r="C99" s="112"/>
      <c r="D99" s="239"/>
      <c r="E99" s="112"/>
      <c r="F99" s="239">
        <v>0.6</v>
      </c>
      <c r="G99" s="112"/>
      <c r="H99" s="245">
        <f>F99</f>
        <v>0.6</v>
      </c>
      <c r="I99" s="239">
        <f>H99/SUM(H98:H99)</f>
        <v>0.5</v>
      </c>
      <c r="J99" s="112" t="s">
        <v>393</v>
      </c>
      <c r="K99" s="112"/>
      <c r="L99" s="112"/>
      <c r="M99" s="112"/>
      <c r="N99" s="112"/>
      <c r="O99" s="256" t="s">
        <v>395</v>
      </c>
      <c r="P99" s="112"/>
      <c r="Q99" s="244"/>
      <c r="R99" s="112"/>
      <c r="S99" s="127"/>
      <c r="T99" s="239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</row>
    <row r="100" spans="1:55" ht="15.75" customHeight="1">
      <c r="A100" s="112"/>
      <c r="B100" s="112"/>
      <c r="C100" s="112"/>
      <c r="D100" s="239"/>
      <c r="E100" s="112"/>
      <c r="F100" s="239"/>
      <c r="G100" s="112"/>
      <c r="H100" s="239"/>
      <c r="I100" s="239"/>
      <c r="J100" s="112"/>
      <c r="K100" s="112"/>
      <c r="L100" s="112"/>
      <c r="M100" s="112"/>
      <c r="N100" s="112"/>
      <c r="O100" s="239"/>
      <c r="P100" s="112"/>
      <c r="Q100" s="239"/>
      <c r="R100" s="112"/>
      <c r="S100" s="127"/>
      <c r="T100" s="239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</row>
    <row r="101" spans="1:55" ht="15.75" customHeight="1">
      <c r="A101" s="112"/>
      <c r="B101" s="112"/>
      <c r="C101" s="112"/>
      <c r="D101" s="239"/>
      <c r="E101" s="112"/>
      <c r="F101" s="239"/>
      <c r="G101" s="112"/>
      <c r="H101" s="239"/>
      <c r="I101" s="239"/>
      <c r="J101" s="112"/>
      <c r="K101" s="112"/>
      <c r="L101" s="112"/>
      <c r="M101" s="112"/>
      <c r="N101" s="112"/>
      <c r="O101" s="239"/>
      <c r="P101" s="112"/>
      <c r="Q101" s="239"/>
      <c r="R101" s="112"/>
      <c r="S101" s="112"/>
      <c r="T101" s="239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</row>
    <row r="102" spans="1:55" ht="15.75" customHeight="1">
      <c r="A102" s="112"/>
      <c r="B102" s="112"/>
      <c r="C102" s="112"/>
      <c r="D102" s="239"/>
      <c r="E102" s="112"/>
      <c r="F102" s="244" t="s">
        <v>387</v>
      </c>
      <c r="G102" s="112"/>
      <c r="H102" s="245">
        <f>$D$27</f>
        <v>0.6</v>
      </c>
      <c r="I102" s="239">
        <f>H102/SUM(H102:H103)</f>
        <v>0.5</v>
      </c>
      <c r="J102" s="112" t="s">
        <v>391</v>
      </c>
      <c r="K102" s="112"/>
      <c r="L102" s="112"/>
      <c r="M102" s="112"/>
      <c r="N102" s="112"/>
      <c r="O102" s="239"/>
      <c r="P102" s="112"/>
      <c r="Q102" s="239"/>
      <c r="R102" s="112"/>
      <c r="S102" s="112"/>
      <c r="T102" s="239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</row>
    <row r="103" spans="1:55" ht="15.75" customHeight="1">
      <c r="A103" s="112"/>
      <c r="B103" s="112"/>
      <c r="C103" s="112"/>
      <c r="D103" s="239"/>
      <c r="E103" s="112"/>
      <c r="F103" s="239">
        <v>0.6</v>
      </c>
      <c r="G103" s="112"/>
      <c r="H103" s="245">
        <f>F103</f>
        <v>0.6</v>
      </c>
      <c r="I103" s="239">
        <f>H103/SUM(H102:H103)</f>
        <v>0.5</v>
      </c>
      <c r="J103" s="112" t="s">
        <v>393</v>
      </c>
      <c r="K103" s="112"/>
      <c r="L103" s="112"/>
      <c r="M103" s="112"/>
      <c r="N103" s="112"/>
      <c r="O103" s="239"/>
      <c r="P103" s="112"/>
      <c r="Q103" s="244"/>
      <c r="R103" s="112"/>
      <c r="S103" s="127"/>
      <c r="T103" s="239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</row>
    <row r="104" spans="1:55" ht="15.75" customHeight="1">
      <c r="A104" s="112"/>
      <c r="B104" s="112"/>
      <c r="C104" s="112"/>
      <c r="D104" s="239"/>
      <c r="E104" s="112"/>
      <c r="F104" s="239"/>
      <c r="G104" s="112"/>
      <c r="H104" s="239"/>
      <c r="I104" s="239"/>
      <c r="J104" s="112"/>
      <c r="K104" s="112"/>
      <c r="L104" s="112"/>
      <c r="M104" s="112"/>
      <c r="N104" s="112"/>
      <c r="O104" s="239"/>
      <c r="P104" s="112"/>
      <c r="Q104" s="239"/>
      <c r="R104" s="112"/>
      <c r="S104" s="127"/>
      <c r="T104" s="239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</row>
    <row r="105" spans="1:55" ht="15.75" customHeight="1">
      <c r="A105" s="112"/>
      <c r="B105" s="112"/>
      <c r="C105" s="112"/>
      <c r="D105" s="239"/>
      <c r="E105" s="112"/>
      <c r="F105" s="239"/>
      <c r="G105" s="112"/>
      <c r="H105" s="239"/>
      <c r="I105" s="239"/>
      <c r="J105" s="112"/>
      <c r="K105" s="112"/>
      <c r="L105" s="112"/>
      <c r="M105" s="112"/>
      <c r="N105" s="112"/>
      <c r="O105" s="239"/>
      <c r="P105" s="112"/>
      <c r="Q105" s="239"/>
      <c r="R105" s="112"/>
      <c r="S105" s="112"/>
      <c r="T105" s="239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</row>
    <row r="106" spans="1:55" ht="15.75" customHeight="1">
      <c r="A106" s="112"/>
      <c r="B106" s="112"/>
      <c r="C106" s="112"/>
      <c r="D106" s="239"/>
      <c r="E106" s="112"/>
      <c r="F106" s="244" t="s">
        <v>388</v>
      </c>
      <c r="G106" s="112"/>
      <c r="H106" s="245">
        <f>$D$27</f>
        <v>0.6</v>
      </c>
      <c r="I106" s="239">
        <f>H106/SUM(H106:H107)</f>
        <v>0.85714285714285721</v>
      </c>
      <c r="J106" s="112" t="s">
        <v>391</v>
      </c>
      <c r="K106" s="112"/>
      <c r="L106" s="112"/>
      <c r="M106" s="112"/>
      <c r="N106" s="112"/>
      <c r="O106" s="239"/>
      <c r="P106" s="112"/>
      <c r="Q106" s="239"/>
      <c r="R106" s="112"/>
      <c r="S106" s="112"/>
      <c r="T106" s="239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</row>
    <row r="107" spans="1:55" ht="15.75" customHeight="1">
      <c r="A107" s="112"/>
      <c r="B107" s="112"/>
      <c r="C107" s="112"/>
      <c r="D107" s="239"/>
      <c r="E107" s="112"/>
      <c r="F107" s="239">
        <v>0.1</v>
      </c>
      <c r="G107" s="112"/>
      <c r="H107" s="245">
        <f>F107</f>
        <v>0.1</v>
      </c>
      <c r="I107" s="239">
        <f>H107/SUM(H106:H107)</f>
        <v>0.14285714285714288</v>
      </c>
      <c r="J107" s="112" t="s">
        <v>393</v>
      </c>
      <c r="K107" s="112"/>
      <c r="L107" s="112"/>
      <c r="M107" s="112"/>
      <c r="N107" s="112"/>
      <c r="O107" s="239"/>
      <c r="P107" s="112"/>
      <c r="Q107" s="244" t="s">
        <v>388</v>
      </c>
      <c r="R107" s="112"/>
      <c r="S107" s="245">
        <f>$D$27</f>
        <v>0.6</v>
      </c>
      <c r="T107" s="239">
        <f>S107/SUM(S107:S108)</f>
        <v>0.85714285714285721</v>
      </c>
      <c r="U107" s="112" t="s">
        <v>391</v>
      </c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</row>
    <row r="108" spans="1:55" ht="15.75" customHeight="1">
      <c r="A108" s="112"/>
      <c r="B108" s="112"/>
      <c r="C108" s="112"/>
      <c r="D108" s="239"/>
      <c r="E108" s="112"/>
      <c r="F108" s="239"/>
      <c r="G108" s="112"/>
      <c r="H108" s="239"/>
      <c r="I108" s="239"/>
      <c r="J108" s="112"/>
      <c r="K108" s="112"/>
      <c r="L108" s="112"/>
      <c r="M108" s="112"/>
      <c r="N108" s="112"/>
      <c r="O108" s="239"/>
      <c r="P108" s="112"/>
      <c r="Q108" s="239">
        <v>0.1</v>
      </c>
      <c r="R108" s="112"/>
      <c r="S108" s="245">
        <f>Q108</f>
        <v>0.1</v>
      </c>
      <c r="T108" s="239">
        <f>S108/SUM(S107:S108)</f>
        <v>0.14285714285714288</v>
      </c>
      <c r="U108" s="112" t="s">
        <v>393</v>
      </c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</row>
    <row r="109" spans="1:55" ht="15.75" customHeight="1">
      <c r="A109" s="112"/>
      <c r="B109" s="112"/>
      <c r="C109" s="112"/>
      <c r="D109" s="239"/>
      <c r="E109" s="112"/>
      <c r="F109" s="239"/>
      <c r="G109" s="112"/>
      <c r="H109" s="239"/>
      <c r="I109" s="239"/>
      <c r="J109" s="112"/>
      <c r="K109" s="112"/>
      <c r="L109" s="112"/>
      <c r="M109" s="112"/>
      <c r="N109" s="112"/>
      <c r="O109" s="239"/>
      <c r="P109" s="112"/>
      <c r="Q109" s="239"/>
      <c r="R109" s="112"/>
      <c r="S109" s="112"/>
      <c r="T109" s="239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</row>
    <row r="110" spans="1:55" ht="15.75" customHeight="1">
      <c r="A110" s="112"/>
      <c r="B110" s="112"/>
      <c r="C110" s="112"/>
      <c r="D110" s="239"/>
      <c r="E110" s="112"/>
      <c r="F110" s="244" t="s">
        <v>389</v>
      </c>
      <c r="G110" s="112"/>
      <c r="H110" s="245">
        <f>$D$27</f>
        <v>0.6</v>
      </c>
      <c r="I110" s="239">
        <f>H110/SUM(H110:H111)</f>
        <v>0.74999999999999989</v>
      </c>
      <c r="J110" s="112" t="s">
        <v>391</v>
      </c>
      <c r="K110" s="112"/>
      <c r="L110" s="112"/>
      <c r="M110" s="112"/>
      <c r="N110" s="112"/>
      <c r="O110" s="239"/>
      <c r="P110" s="112"/>
      <c r="Q110" s="239"/>
      <c r="R110" s="112"/>
      <c r="S110" s="112"/>
      <c r="T110" s="239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</row>
    <row r="111" spans="1:55" ht="15.75" customHeight="1">
      <c r="A111" s="112"/>
      <c r="B111" s="112"/>
      <c r="C111" s="112"/>
      <c r="D111" s="239"/>
      <c r="E111" s="112"/>
      <c r="F111" s="239">
        <v>0.2</v>
      </c>
      <c r="G111" s="112"/>
      <c r="H111" s="245">
        <f>F111</f>
        <v>0.2</v>
      </c>
      <c r="I111" s="239">
        <f>H111/SUM(H110:H111)</f>
        <v>0.25</v>
      </c>
      <c r="J111" s="112" t="s">
        <v>393</v>
      </c>
      <c r="K111" s="112"/>
      <c r="L111" s="112"/>
      <c r="M111" s="112"/>
      <c r="N111" s="112"/>
      <c r="O111" s="239"/>
      <c r="P111" s="112"/>
      <c r="Q111" s="244"/>
      <c r="R111" s="112"/>
      <c r="S111" s="127"/>
      <c r="T111" s="239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</row>
    <row r="112" spans="1:55" ht="15.75" customHeight="1">
      <c r="A112" s="112"/>
      <c r="B112" s="112"/>
      <c r="C112" s="112"/>
      <c r="D112" s="239"/>
      <c r="E112" s="112"/>
      <c r="F112" s="239"/>
      <c r="G112" s="112"/>
      <c r="H112" s="239"/>
      <c r="I112" s="239"/>
      <c r="J112" s="112"/>
      <c r="K112" s="112"/>
      <c r="L112" s="112"/>
      <c r="M112" s="112"/>
      <c r="N112" s="112"/>
      <c r="O112" s="239"/>
      <c r="P112" s="112"/>
      <c r="Q112" s="239"/>
      <c r="R112" s="112"/>
      <c r="S112" s="127"/>
      <c r="T112" s="239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</row>
    <row r="113" spans="1:55" ht="15.75" customHeight="1">
      <c r="A113" s="112"/>
      <c r="B113" s="112"/>
      <c r="C113" s="112"/>
      <c r="D113" s="239"/>
      <c r="E113" s="112"/>
      <c r="F113" s="239"/>
      <c r="G113" s="112"/>
      <c r="H113" s="239"/>
      <c r="I113" s="239"/>
      <c r="J113" s="112"/>
      <c r="K113" s="112"/>
      <c r="L113" s="112"/>
      <c r="M113" s="112"/>
      <c r="N113" s="112"/>
      <c r="O113" s="239"/>
      <c r="P113" s="112"/>
      <c r="Q113" s="239"/>
      <c r="R113" s="112"/>
      <c r="S113" s="112"/>
      <c r="T113" s="239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</row>
    <row r="114" spans="1:55" ht="15.75" customHeight="1">
      <c r="A114" s="112"/>
      <c r="B114" s="112"/>
      <c r="C114" s="112"/>
      <c r="D114" s="239"/>
      <c r="E114" s="112"/>
      <c r="F114" s="244" t="s">
        <v>390</v>
      </c>
      <c r="G114" s="112"/>
      <c r="H114" s="245">
        <f>$D$27</f>
        <v>0.6</v>
      </c>
      <c r="I114" s="239">
        <f>H114/SUM(H114:H115)</f>
        <v>0.85714285714285721</v>
      </c>
      <c r="J114" s="112" t="s">
        <v>391</v>
      </c>
      <c r="K114" s="112"/>
      <c r="L114" s="112"/>
      <c r="M114" s="112"/>
      <c r="N114" s="112"/>
      <c r="O114" s="239"/>
      <c r="P114" s="112"/>
      <c r="Q114" s="239"/>
      <c r="R114" s="112"/>
      <c r="S114" s="112"/>
      <c r="T114" s="239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</row>
    <row r="115" spans="1:55" ht="15.75" customHeight="1">
      <c r="A115" s="112"/>
      <c r="B115" s="112"/>
      <c r="C115" s="112"/>
      <c r="D115" s="239"/>
      <c r="E115" s="112"/>
      <c r="F115" s="239">
        <v>0.1</v>
      </c>
      <c r="G115" s="112"/>
      <c r="H115" s="245">
        <f>F115</f>
        <v>0.1</v>
      </c>
      <c r="I115" s="239">
        <f>H115/SUM(H114:H115)</f>
        <v>0.14285714285714288</v>
      </c>
      <c r="J115" s="112" t="s">
        <v>393</v>
      </c>
      <c r="K115" s="112"/>
      <c r="L115" s="112"/>
      <c r="M115" s="112"/>
      <c r="N115" s="112"/>
      <c r="O115" s="239"/>
      <c r="P115" s="112"/>
      <c r="Q115" s="244" t="s">
        <v>390</v>
      </c>
      <c r="R115" s="112"/>
      <c r="S115" s="245">
        <f>$D$27</f>
        <v>0.6</v>
      </c>
      <c r="T115" s="239">
        <f>S115/SUM(S115:S116)</f>
        <v>0.85714285714285721</v>
      </c>
      <c r="U115" s="112" t="s">
        <v>391</v>
      </c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</row>
    <row r="116" spans="1:55" ht="15.75" customHeight="1">
      <c r="A116" s="112"/>
      <c r="B116" s="112"/>
      <c r="C116" s="112"/>
      <c r="D116" s="239"/>
      <c r="E116" s="112"/>
      <c r="F116" s="239"/>
      <c r="G116" s="112"/>
      <c r="H116" s="239"/>
      <c r="I116" s="239"/>
      <c r="J116" s="112"/>
      <c r="K116" s="112"/>
      <c r="L116" s="112"/>
      <c r="M116" s="112"/>
      <c r="N116" s="112"/>
      <c r="O116" s="239"/>
      <c r="P116" s="112"/>
      <c r="Q116" s="239">
        <v>0.1</v>
      </c>
      <c r="R116" s="112"/>
      <c r="S116" s="245">
        <f>Q116</f>
        <v>0.1</v>
      </c>
      <c r="T116" s="239">
        <f>S116/SUM(S115:S116)</f>
        <v>0.14285714285714288</v>
      </c>
      <c r="U116" s="112" t="s">
        <v>393</v>
      </c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</row>
    <row r="117" spans="1:55" ht="15.75" customHeight="1">
      <c r="A117" s="112"/>
      <c r="B117" s="112"/>
      <c r="C117" s="112"/>
      <c r="D117" s="239"/>
      <c r="E117" s="112"/>
      <c r="F117" s="244" t="s">
        <v>382</v>
      </c>
      <c r="G117" s="112"/>
      <c r="H117" s="245">
        <f>$D$27</f>
        <v>0.6</v>
      </c>
      <c r="I117" s="239">
        <f>H117/SUM(H117:H118)</f>
        <v>0.5</v>
      </c>
      <c r="J117" s="112" t="s">
        <v>391</v>
      </c>
      <c r="K117" s="112"/>
      <c r="L117" s="112"/>
      <c r="M117" s="112"/>
      <c r="N117" s="112"/>
      <c r="O117" s="239"/>
      <c r="P117" s="112"/>
      <c r="Q117" s="239"/>
      <c r="R117" s="112"/>
      <c r="S117" s="112"/>
      <c r="T117" s="239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</row>
    <row r="118" spans="1:55" ht="15.75" customHeight="1">
      <c r="A118" s="112"/>
      <c r="B118" s="112"/>
      <c r="C118" s="112"/>
      <c r="D118" s="239"/>
      <c r="E118" s="112"/>
      <c r="F118" s="239">
        <v>0.6</v>
      </c>
      <c r="G118" s="112"/>
      <c r="H118" s="245">
        <f>F118</f>
        <v>0.6</v>
      </c>
      <c r="I118" s="239">
        <f>H118/SUM(H117:H118)</f>
        <v>0.5</v>
      </c>
      <c r="J118" s="112" t="s">
        <v>393</v>
      </c>
      <c r="K118" s="112"/>
      <c r="L118" s="112"/>
      <c r="M118" s="112"/>
      <c r="N118" s="112"/>
      <c r="O118" s="239"/>
      <c r="P118" s="112"/>
      <c r="Q118" s="244"/>
      <c r="R118" s="112"/>
      <c r="S118" s="127"/>
      <c r="T118" s="239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</row>
    <row r="119" spans="1:55" ht="15.75" customHeight="1">
      <c r="A119" s="112"/>
      <c r="B119" s="112"/>
      <c r="C119" s="112"/>
      <c r="D119" s="239"/>
      <c r="E119" s="112"/>
      <c r="F119" s="239"/>
      <c r="G119" s="112"/>
      <c r="H119" s="239"/>
      <c r="I119" s="239"/>
      <c r="J119" s="112"/>
      <c r="K119" s="112"/>
      <c r="L119" s="112"/>
      <c r="M119" s="112"/>
      <c r="N119" s="112"/>
      <c r="O119" s="239"/>
      <c r="P119" s="112"/>
      <c r="Q119" s="239"/>
      <c r="R119" s="112"/>
      <c r="S119" s="127"/>
      <c r="T119" s="239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</row>
    <row r="120" spans="1:55" ht="15.75" customHeight="1">
      <c r="A120" s="112"/>
      <c r="B120" s="112"/>
      <c r="C120" s="112"/>
      <c r="D120" s="239"/>
      <c r="E120" s="112"/>
      <c r="F120" s="239"/>
      <c r="G120" s="112"/>
      <c r="H120" s="239"/>
      <c r="I120" s="239"/>
      <c r="J120" s="112"/>
      <c r="K120" s="112"/>
      <c r="L120" s="112"/>
      <c r="M120" s="112"/>
      <c r="N120" s="112"/>
      <c r="O120" s="239"/>
      <c r="P120" s="112"/>
      <c r="Q120" s="239"/>
      <c r="R120" s="112"/>
      <c r="S120" s="112"/>
      <c r="T120" s="239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</row>
    <row r="121" spans="1:55" ht="15.75" customHeight="1">
      <c r="A121" s="112"/>
      <c r="B121" s="112"/>
      <c r="C121" s="112"/>
      <c r="D121" s="239"/>
      <c r="E121" s="112"/>
      <c r="F121" s="244" t="s">
        <v>383</v>
      </c>
      <c r="G121" s="112"/>
      <c r="H121" s="245">
        <f>$D$27</f>
        <v>0.6</v>
      </c>
      <c r="I121" s="239">
        <f>H121/SUM(H121:H122)</f>
        <v>0.5</v>
      </c>
      <c r="J121" s="112" t="s">
        <v>391</v>
      </c>
      <c r="K121" s="112"/>
      <c r="L121" s="112"/>
      <c r="M121" s="112"/>
      <c r="N121" s="112"/>
      <c r="O121" s="239"/>
      <c r="P121" s="112"/>
      <c r="Q121" s="239"/>
      <c r="R121" s="112"/>
      <c r="S121" s="112"/>
      <c r="T121" s="239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</row>
    <row r="122" spans="1:55" ht="15.75" customHeight="1">
      <c r="A122" s="112"/>
      <c r="B122" s="112"/>
      <c r="C122" s="112"/>
      <c r="D122" s="239"/>
      <c r="E122" s="112"/>
      <c r="F122" s="239">
        <v>0.6</v>
      </c>
      <c r="G122" s="112"/>
      <c r="H122" s="245">
        <f>F122</f>
        <v>0.6</v>
      </c>
      <c r="I122" s="239">
        <f>H122/SUM(H121:H122)</f>
        <v>0.5</v>
      </c>
      <c r="J122" s="112" t="s">
        <v>393</v>
      </c>
      <c r="K122" s="112"/>
      <c r="L122" s="112"/>
      <c r="M122" s="112"/>
      <c r="N122" s="112"/>
      <c r="O122" s="239"/>
      <c r="P122" s="112"/>
      <c r="Q122" s="244"/>
      <c r="R122" s="112"/>
      <c r="S122" s="127"/>
      <c r="T122" s="239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</row>
    <row r="123" spans="1:55" ht="15.75" customHeight="1">
      <c r="A123" s="112"/>
      <c r="B123" s="112"/>
      <c r="C123" s="112"/>
      <c r="D123" s="239"/>
      <c r="E123" s="112"/>
      <c r="F123" s="239"/>
      <c r="G123" s="112"/>
      <c r="H123" s="239"/>
      <c r="I123" s="239"/>
      <c r="J123" s="112"/>
      <c r="K123" s="112"/>
      <c r="L123" s="112"/>
      <c r="M123" s="112"/>
      <c r="N123" s="112"/>
      <c r="O123" s="239"/>
      <c r="P123" s="112"/>
      <c r="Q123" s="239"/>
      <c r="R123" s="112"/>
      <c r="S123" s="127"/>
      <c r="T123" s="239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</row>
    <row r="124" spans="1:55" ht="15.75" customHeight="1">
      <c r="A124" s="112"/>
      <c r="B124" s="112"/>
      <c r="C124" s="112"/>
      <c r="D124" s="239"/>
      <c r="E124" s="112"/>
      <c r="F124" s="239"/>
      <c r="G124" s="112"/>
      <c r="H124" s="239"/>
      <c r="I124" s="239"/>
      <c r="J124" s="112"/>
      <c r="K124" s="112"/>
      <c r="L124" s="112"/>
      <c r="M124" s="112"/>
      <c r="N124" s="112"/>
      <c r="O124" s="239"/>
      <c r="P124" s="112"/>
      <c r="Q124" s="239"/>
      <c r="R124" s="112"/>
      <c r="S124" s="112"/>
      <c r="T124" s="239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</row>
    <row r="125" spans="1:55" ht="15.75" customHeight="1">
      <c r="A125" s="112"/>
      <c r="B125" s="112"/>
      <c r="C125" s="112"/>
      <c r="D125" s="239"/>
      <c r="E125" s="112"/>
      <c r="F125" s="244" t="s">
        <v>384</v>
      </c>
      <c r="G125" s="112"/>
      <c r="H125" s="245">
        <f>$D$27</f>
        <v>0.6</v>
      </c>
      <c r="I125" s="239">
        <f>H125/SUM(H125:H126)</f>
        <v>0.5</v>
      </c>
      <c r="J125" s="112" t="s">
        <v>391</v>
      </c>
      <c r="K125" s="112"/>
      <c r="L125" s="112"/>
      <c r="M125" s="112"/>
      <c r="N125" s="112"/>
      <c r="O125" s="239"/>
      <c r="P125" s="112"/>
      <c r="Q125" s="239"/>
      <c r="R125" s="112"/>
      <c r="S125" s="112"/>
      <c r="T125" s="239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</row>
    <row r="126" spans="1:55" ht="15.75" customHeight="1">
      <c r="A126" s="112"/>
      <c r="B126" s="112"/>
      <c r="C126" s="112"/>
      <c r="D126" s="239"/>
      <c r="E126" s="112"/>
      <c r="F126" s="239">
        <v>0.6</v>
      </c>
      <c r="G126" s="112"/>
      <c r="H126" s="245">
        <f>F126</f>
        <v>0.6</v>
      </c>
      <c r="I126" s="239">
        <f>H126/SUM(H125:H126)</f>
        <v>0.5</v>
      </c>
      <c r="J126" s="112" t="s">
        <v>393</v>
      </c>
      <c r="K126" s="112"/>
      <c r="L126" s="112"/>
      <c r="M126" s="112"/>
      <c r="N126" s="112"/>
      <c r="O126" s="239"/>
      <c r="P126" s="112"/>
      <c r="Q126" s="244"/>
      <c r="R126" s="112"/>
      <c r="S126" s="127"/>
      <c r="T126" s="239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</row>
    <row r="127" spans="1:55" ht="15.75" customHeight="1">
      <c r="A127" s="112"/>
      <c r="B127" s="112"/>
      <c r="C127" s="112"/>
      <c r="D127" s="239"/>
      <c r="E127" s="112"/>
      <c r="F127" s="239"/>
      <c r="G127" s="112"/>
      <c r="H127" s="239"/>
      <c r="I127" s="239"/>
      <c r="J127" s="112"/>
      <c r="K127" s="112"/>
      <c r="L127" s="112"/>
      <c r="M127" s="112"/>
      <c r="N127" s="112"/>
      <c r="O127" s="239"/>
      <c r="P127" s="112"/>
      <c r="Q127" s="239"/>
      <c r="R127" s="112"/>
      <c r="S127" s="127"/>
      <c r="T127" s="239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</row>
    <row r="128" spans="1:55" ht="15.75" customHeight="1">
      <c r="A128" s="112"/>
      <c r="B128" s="112"/>
      <c r="C128" s="112"/>
      <c r="D128" s="239"/>
      <c r="E128" s="112"/>
      <c r="F128" s="239"/>
      <c r="G128" s="112"/>
      <c r="H128" s="239"/>
      <c r="I128" s="239"/>
      <c r="J128" s="112"/>
      <c r="K128" s="112"/>
      <c r="L128" s="112"/>
      <c r="M128" s="112"/>
      <c r="N128" s="112"/>
      <c r="O128" s="239"/>
      <c r="P128" s="112"/>
      <c r="Q128" s="239"/>
      <c r="R128" s="112"/>
      <c r="S128" s="112"/>
      <c r="T128" s="239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</row>
    <row r="129" spans="1:55" ht="15.75" customHeight="1">
      <c r="A129" s="112"/>
      <c r="B129" s="112"/>
      <c r="C129" s="112"/>
      <c r="D129" s="239"/>
      <c r="E129" s="112"/>
      <c r="F129" s="244" t="s">
        <v>385</v>
      </c>
      <c r="G129" s="112"/>
      <c r="H129" s="245">
        <f>$D$27</f>
        <v>0.6</v>
      </c>
      <c r="I129" s="239">
        <f>H129/SUM(H129:H130)</f>
        <v>0.39999999999999997</v>
      </c>
      <c r="J129" s="112" t="s">
        <v>391</v>
      </c>
      <c r="K129" s="112"/>
      <c r="L129" s="112"/>
      <c r="M129" s="112"/>
      <c r="N129" s="112"/>
      <c r="O129" s="239"/>
      <c r="P129" s="112"/>
      <c r="Q129" s="239"/>
      <c r="R129" s="112"/>
      <c r="S129" s="112"/>
      <c r="T129" s="239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</row>
    <row r="130" spans="1:55" ht="15.75" customHeight="1">
      <c r="A130" s="112"/>
      <c r="B130" s="112"/>
      <c r="C130" s="112"/>
      <c r="D130" s="239"/>
      <c r="E130" s="112"/>
      <c r="F130" s="239">
        <v>0.9</v>
      </c>
      <c r="G130" s="112"/>
      <c r="H130" s="245">
        <f>F130</f>
        <v>0.9</v>
      </c>
      <c r="I130" s="239">
        <f>H130/SUM(H129:H130)</f>
        <v>0.6</v>
      </c>
      <c r="J130" s="112" t="s">
        <v>393</v>
      </c>
      <c r="K130" s="112"/>
      <c r="L130" s="112"/>
      <c r="M130" s="112"/>
      <c r="N130" s="112"/>
      <c r="O130" s="239"/>
      <c r="P130" s="112"/>
      <c r="Q130" s="244"/>
      <c r="R130" s="112"/>
      <c r="S130" s="127"/>
      <c r="T130" s="239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</row>
    <row r="131" spans="1:55" ht="15.75" customHeight="1">
      <c r="A131" s="112"/>
      <c r="B131" s="112"/>
      <c r="C131" s="112"/>
      <c r="D131" s="239"/>
      <c r="E131" s="112"/>
      <c r="F131" s="239"/>
      <c r="G131" s="112"/>
      <c r="H131" s="239"/>
      <c r="I131" s="239"/>
      <c r="J131" s="112"/>
      <c r="K131" s="112"/>
      <c r="L131" s="112"/>
      <c r="M131" s="112"/>
      <c r="N131" s="112"/>
      <c r="O131" s="239"/>
      <c r="P131" s="112"/>
      <c r="Q131" s="239"/>
      <c r="R131" s="112"/>
      <c r="S131" s="127"/>
      <c r="T131" s="239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</row>
    <row r="132" spans="1:55" ht="15.75" customHeight="1">
      <c r="A132" s="112"/>
      <c r="B132" s="112"/>
      <c r="C132" s="112"/>
      <c r="D132" s="239">
        <v>0.6</v>
      </c>
      <c r="E132" s="112"/>
      <c r="F132" s="239"/>
      <c r="G132" s="112"/>
      <c r="H132" s="239"/>
      <c r="I132" s="239"/>
      <c r="J132" s="112"/>
      <c r="K132" s="112"/>
      <c r="L132" s="112"/>
      <c r="M132" s="112"/>
      <c r="N132" s="112"/>
      <c r="O132" s="239"/>
      <c r="P132" s="112"/>
      <c r="Q132" s="239"/>
      <c r="R132" s="112"/>
      <c r="S132" s="112"/>
      <c r="T132" s="239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</row>
    <row r="133" spans="1:55" ht="15.75" customHeight="1">
      <c r="A133" s="112"/>
      <c r="B133" s="112"/>
      <c r="C133" s="112"/>
      <c r="D133" s="256" t="s">
        <v>396</v>
      </c>
      <c r="E133" s="112"/>
      <c r="F133" s="244" t="s">
        <v>386</v>
      </c>
      <c r="G133" s="112"/>
      <c r="H133" s="245">
        <f>$D$27</f>
        <v>0.6</v>
      </c>
      <c r="I133" s="239">
        <f>H133/SUM(H133:H134)</f>
        <v>0.54545454545454541</v>
      </c>
      <c r="J133" s="112" t="s">
        <v>391</v>
      </c>
      <c r="K133" s="112"/>
      <c r="L133" s="112"/>
      <c r="M133" s="112"/>
      <c r="N133" s="112"/>
      <c r="O133" s="239">
        <v>0.6</v>
      </c>
      <c r="P133" s="112"/>
      <c r="Q133" s="239"/>
      <c r="R133" s="112"/>
      <c r="S133" s="112"/>
      <c r="T133" s="239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</row>
    <row r="134" spans="1:55" ht="15.75" customHeight="1">
      <c r="A134" s="112"/>
      <c r="B134" s="112"/>
      <c r="C134" s="112"/>
      <c r="D134" s="239"/>
      <c r="E134" s="112"/>
      <c r="F134" s="239">
        <v>0.5</v>
      </c>
      <c r="G134" s="112"/>
      <c r="H134" s="245">
        <f>F134</f>
        <v>0.5</v>
      </c>
      <c r="I134" s="239">
        <f>H134/SUM(H133:H134)</f>
        <v>0.45454545454545453</v>
      </c>
      <c r="J134" s="112" t="s">
        <v>393</v>
      </c>
      <c r="K134" s="112"/>
      <c r="L134" s="112"/>
      <c r="M134" s="112"/>
      <c r="N134" s="112"/>
      <c r="O134" s="256" t="s">
        <v>396</v>
      </c>
      <c r="P134" s="112"/>
      <c r="Q134" s="244"/>
      <c r="R134" s="112"/>
      <c r="S134" s="127"/>
      <c r="T134" s="239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</row>
    <row r="135" spans="1:55" ht="15.75" customHeight="1">
      <c r="A135" s="112"/>
      <c r="B135" s="112"/>
      <c r="C135" s="112"/>
      <c r="D135" s="239"/>
      <c r="E135" s="112"/>
      <c r="F135" s="239"/>
      <c r="G135" s="112"/>
      <c r="H135" s="239"/>
      <c r="I135" s="239"/>
      <c r="J135" s="112"/>
      <c r="K135" s="112"/>
      <c r="L135" s="112"/>
      <c r="M135" s="112"/>
      <c r="N135" s="112"/>
      <c r="O135" s="239"/>
      <c r="P135" s="112"/>
      <c r="Q135" s="239"/>
      <c r="R135" s="112"/>
      <c r="S135" s="127"/>
      <c r="T135" s="239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</row>
    <row r="136" spans="1:55" ht="15.75" customHeight="1">
      <c r="A136" s="112"/>
      <c r="B136" s="112"/>
      <c r="C136" s="112"/>
      <c r="D136" s="239"/>
      <c r="E136" s="112"/>
      <c r="F136" s="239"/>
      <c r="G136" s="112"/>
      <c r="H136" s="239"/>
      <c r="I136" s="239"/>
      <c r="J136" s="112"/>
      <c r="K136" s="112"/>
      <c r="L136" s="112"/>
      <c r="M136" s="112"/>
      <c r="N136" s="112"/>
      <c r="O136" s="239"/>
      <c r="P136" s="112"/>
      <c r="Q136" s="239"/>
      <c r="R136" s="112"/>
      <c r="S136" s="112"/>
      <c r="T136" s="239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</row>
    <row r="137" spans="1:55" ht="15.75" customHeight="1">
      <c r="A137" s="112"/>
      <c r="B137" s="112"/>
      <c r="C137" s="112"/>
      <c r="D137" s="239"/>
      <c r="E137" s="112"/>
      <c r="F137" s="244" t="s">
        <v>387</v>
      </c>
      <c r="G137" s="112"/>
      <c r="H137" s="245">
        <f>$D$27</f>
        <v>0.6</v>
      </c>
      <c r="I137" s="239">
        <f>H137/SUM(H137:H138)</f>
        <v>0.74999999999999989</v>
      </c>
      <c r="J137" s="112" t="s">
        <v>391</v>
      </c>
      <c r="K137" s="112"/>
      <c r="L137" s="112"/>
      <c r="M137" s="112"/>
      <c r="N137" s="112"/>
      <c r="O137" s="239"/>
      <c r="P137" s="112"/>
      <c r="Q137" s="239"/>
      <c r="R137" s="112"/>
      <c r="S137" s="112"/>
      <c r="T137" s="239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</row>
    <row r="138" spans="1:55" ht="15.75" customHeight="1">
      <c r="A138" s="112"/>
      <c r="B138" s="112"/>
      <c r="C138" s="112"/>
      <c r="D138" s="239"/>
      <c r="E138" s="112"/>
      <c r="F138" s="239">
        <v>0.2</v>
      </c>
      <c r="G138" s="112"/>
      <c r="H138" s="245">
        <f>F138</f>
        <v>0.2</v>
      </c>
      <c r="I138" s="239">
        <f>H138/SUM(H137:H138)</f>
        <v>0.25</v>
      </c>
      <c r="J138" s="112" t="s">
        <v>393</v>
      </c>
      <c r="K138" s="112"/>
      <c r="L138" s="112"/>
      <c r="M138" s="112"/>
      <c r="N138" s="112"/>
      <c r="O138" s="239"/>
      <c r="P138" s="112"/>
      <c r="Q138" s="244"/>
      <c r="R138" s="112"/>
      <c r="S138" s="127"/>
      <c r="T138" s="239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</row>
    <row r="139" spans="1:55" ht="15.75" customHeight="1">
      <c r="A139" s="112"/>
      <c r="B139" s="112"/>
      <c r="C139" s="112"/>
      <c r="D139" s="239"/>
      <c r="E139" s="112"/>
      <c r="F139" s="239"/>
      <c r="G139" s="112"/>
      <c r="H139" s="239"/>
      <c r="I139" s="239"/>
      <c r="J139" s="112"/>
      <c r="K139" s="112"/>
      <c r="L139" s="112"/>
      <c r="M139" s="112"/>
      <c r="N139" s="112"/>
      <c r="O139" s="239"/>
      <c r="P139" s="112"/>
      <c r="Q139" s="239"/>
      <c r="R139" s="112"/>
      <c r="S139" s="127"/>
      <c r="T139" s="239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</row>
    <row r="140" spans="1:55" ht="15.75" customHeight="1">
      <c r="A140" s="112"/>
      <c r="B140" s="112"/>
      <c r="C140" s="112"/>
      <c r="D140" s="239"/>
      <c r="E140" s="112"/>
      <c r="F140" s="239"/>
      <c r="G140" s="112"/>
      <c r="H140" s="239"/>
      <c r="I140" s="239"/>
      <c r="J140" s="112"/>
      <c r="K140" s="112"/>
      <c r="L140" s="112"/>
      <c r="M140" s="112"/>
      <c r="N140" s="112"/>
      <c r="O140" s="239"/>
      <c r="P140" s="112"/>
      <c r="Q140" s="239"/>
      <c r="R140" s="112"/>
      <c r="S140" s="112"/>
      <c r="T140" s="239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</row>
    <row r="141" spans="1:55" ht="15.75" customHeight="1">
      <c r="A141" s="112"/>
      <c r="B141" s="112"/>
      <c r="C141" s="112"/>
      <c r="D141" s="239"/>
      <c r="E141" s="112"/>
      <c r="F141" s="244" t="s">
        <v>388</v>
      </c>
      <c r="G141" s="112"/>
      <c r="H141" s="245">
        <f>$D$27</f>
        <v>0.6</v>
      </c>
      <c r="I141" s="239">
        <f>H141/SUM(H141:H142)</f>
        <v>0.54545454545454541</v>
      </c>
      <c r="J141" s="112" t="s">
        <v>391</v>
      </c>
      <c r="K141" s="112"/>
      <c r="L141" s="112"/>
      <c r="M141" s="112"/>
      <c r="N141" s="112"/>
      <c r="O141" s="239"/>
      <c r="P141" s="112"/>
      <c r="Q141" s="239"/>
      <c r="R141" s="112"/>
      <c r="S141" s="112"/>
      <c r="T141" s="239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</row>
    <row r="142" spans="1:55" ht="15.75" customHeight="1">
      <c r="A142" s="112"/>
      <c r="B142" s="112"/>
      <c r="C142" s="112"/>
      <c r="D142" s="239"/>
      <c r="E142" s="112"/>
      <c r="F142" s="239">
        <v>0.5</v>
      </c>
      <c r="G142" s="112"/>
      <c r="H142" s="245">
        <f>F142</f>
        <v>0.5</v>
      </c>
      <c r="I142" s="239">
        <f>H142/SUM(H141:H142)</f>
        <v>0.45454545454545453</v>
      </c>
      <c r="J142" s="112" t="s">
        <v>393</v>
      </c>
      <c r="K142" s="112"/>
      <c r="L142" s="112"/>
      <c r="M142" s="112"/>
      <c r="N142" s="112"/>
      <c r="O142" s="239"/>
      <c r="P142" s="112"/>
      <c r="Q142" s="244"/>
      <c r="R142" s="112"/>
      <c r="S142" s="127"/>
      <c r="T142" s="239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</row>
    <row r="143" spans="1:55" ht="15.75" customHeight="1">
      <c r="A143" s="112"/>
      <c r="B143" s="112"/>
      <c r="C143" s="112"/>
      <c r="D143" s="239"/>
      <c r="E143" s="112"/>
      <c r="F143" s="239"/>
      <c r="G143" s="112"/>
      <c r="H143" s="239"/>
      <c r="I143" s="239"/>
      <c r="J143" s="112"/>
      <c r="K143" s="112"/>
      <c r="L143" s="112"/>
      <c r="M143" s="112"/>
      <c r="N143" s="112"/>
      <c r="O143" s="239"/>
      <c r="P143" s="112"/>
      <c r="Q143" s="239"/>
      <c r="R143" s="112"/>
      <c r="S143" s="127"/>
      <c r="T143" s="239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</row>
    <row r="144" spans="1:55" ht="15.75" customHeight="1">
      <c r="A144" s="112"/>
      <c r="B144" s="112"/>
      <c r="C144" s="112"/>
      <c r="D144" s="239"/>
      <c r="E144" s="112"/>
      <c r="F144" s="239"/>
      <c r="G144" s="112"/>
      <c r="H144" s="239"/>
      <c r="I144" s="239"/>
      <c r="J144" s="112"/>
      <c r="K144" s="112"/>
      <c r="L144" s="112"/>
      <c r="M144" s="112"/>
      <c r="N144" s="112"/>
      <c r="O144" s="239"/>
      <c r="P144" s="112"/>
      <c r="Q144" s="239"/>
      <c r="R144" s="112"/>
      <c r="S144" s="112"/>
      <c r="T144" s="239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</row>
    <row r="145" spans="1:55" ht="15.75" customHeight="1">
      <c r="A145" s="112"/>
      <c r="B145" s="112"/>
      <c r="C145" s="112"/>
      <c r="D145" s="239"/>
      <c r="E145" s="112"/>
      <c r="F145" s="244" t="s">
        <v>389</v>
      </c>
      <c r="G145" s="112"/>
      <c r="H145" s="245">
        <f>$D$27</f>
        <v>0.6</v>
      </c>
      <c r="I145" s="239">
        <f>H145/SUM(H145:H146)</f>
        <v>0.5</v>
      </c>
      <c r="J145" s="112" t="s">
        <v>391</v>
      </c>
      <c r="K145" s="112"/>
      <c r="L145" s="112"/>
      <c r="M145" s="112"/>
      <c r="N145" s="112"/>
      <c r="O145" s="239"/>
      <c r="P145" s="112"/>
      <c r="Q145" s="239"/>
      <c r="R145" s="112"/>
      <c r="S145" s="112"/>
      <c r="T145" s="239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</row>
    <row r="146" spans="1:55" ht="15.75" customHeight="1">
      <c r="A146" s="112"/>
      <c r="B146" s="112"/>
      <c r="C146" s="112"/>
      <c r="D146" s="239"/>
      <c r="E146" s="112"/>
      <c r="F146" s="239">
        <v>0.6</v>
      </c>
      <c r="G146" s="112"/>
      <c r="H146" s="245">
        <f>F146</f>
        <v>0.6</v>
      </c>
      <c r="I146" s="239">
        <f>H146/SUM(H145:H146)</f>
        <v>0.5</v>
      </c>
      <c r="J146" s="112" t="s">
        <v>393</v>
      </c>
      <c r="K146" s="112"/>
      <c r="L146" s="112"/>
      <c r="M146" s="112"/>
      <c r="N146" s="112"/>
      <c r="O146" s="239"/>
      <c r="P146" s="112"/>
      <c r="Q146" s="244"/>
      <c r="R146" s="112"/>
      <c r="S146" s="127"/>
      <c r="T146" s="239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</row>
    <row r="147" spans="1:55" ht="15.75" customHeight="1">
      <c r="A147" s="112"/>
      <c r="B147" s="112"/>
      <c r="C147" s="112"/>
      <c r="D147" s="239"/>
      <c r="E147" s="112"/>
      <c r="F147" s="239"/>
      <c r="G147" s="112"/>
      <c r="H147" s="239"/>
      <c r="I147" s="239"/>
      <c r="J147" s="112"/>
      <c r="K147" s="112"/>
      <c r="L147" s="112"/>
      <c r="M147" s="112"/>
      <c r="N147" s="112"/>
      <c r="O147" s="239"/>
      <c r="P147" s="112"/>
      <c r="Q147" s="239"/>
      <c r="R147" s="112"/>
      <c r="S147" s="127"/>
      <c r="T147" s="239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</row>
    <row r="148" spans="1:55" ht="15.75" customHeight="1">
      <c r="A148" s="112"/>
      <c r="B148" s="112"/>
      <c r="C148" s="112"/>
      <c r="D148" s="239"/>
      <c r="E148" s="112"/>
      <c r="F148" s="239"/>
      <c r="G148" s="112"/>
      <c r="H148" s="239"/>
      <c r="I148" s="239"/>
      <c r="J148" s="112"/>
      <c r="K148" s="112"/>
      <c r="L148" s="112"/>
      <c r="M148" s="112"/>
      <c r="N148" s="112"/>
      <c r="O148" s="239"/>
      <c r="P148" s="112"/>
      <c r="Q148" s="239"/>
      <c r="R148" s="112"/>
      <c r="S148" s="112"/>
      <c r="T148" s="239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</row>
    <row r="149" spans="1:55" ht="15.75" customHeight="1">
      <c r="A149" s="112"/>
      <c r="B149" s="112"/>
      <c r="C149" s="112"/>
      <c r="D149" s="239"/>
      <c r="E149" s="112"/>
      <c r="F149" s="244" t="s">
        <v>390</v>
      </c>
      <c r="G149" s="112"/>
      <c r="H149" s="245">
        <f>$D$27</f>
        <v>0.6</v>
      </c>
      <c r="I149" s="239">
        <f>H149/SUM(H149:H150)</f>
        <v>0.85714285714285721</v>
      </c>
      <c r="J149" s="112" t="s">
        <v>391</v>
      </c>
      <c r="K149" s="112"/>
      <c r="L149" s="112"/>
      <c r="M149" s="112"/>
      <c r="N149" s="112"/>
      <c r="O149" s="239"/>
      <c r="P149" s="112"/>
      <c r="Q149" s="239"/>
      <c r="R149" s="112"/>
      <c r="S149" s="112"/>
      <c r="T149" s="239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</row>
    <row r="150" spans="1:55" ht="15.75" customHeight="1">
      <c r="A150" s="112"/>
      <c r="B150" s="112"/>
      <c r="C150" s="112"/>
      <c r="D150" s="239"/>
      <c r="E150" s="112"/>
      <c r="F150" s="239">
        <v>0.1</v>
      </c>
      <c r="G150" s="112"/>
      <c r="H150" s="245">
        <f>F150</f>
        <v>0.1</v>
      </c>
      <c r="I150" s="239">
        <f>H150/SUM(H149:H150)</f>
        <v>0.14285714285714288</v>
      </c>
      <c r="J150" s="112" t="s">
        <v>393</v>
      </c>
      <c r="K150" s="112"/>
      <c r="L150" s="112"/>
      <c r="M150" s="112"/>
      <c r="N150" s="112"/>
      <c r="O150" s="239"/>
      <c r="P150" s="112"/>
      <c r="Q150" s="244" t="s">
        <v>390</v>
      </c>
      <c r="R150" s="112"/>
      <c r="S150" s="245">
        <f>$D$27</f>
        <v>0.6</v>
      </c>
      <c r="T150" s="239">
        <f>S150/SUM(S150:S151)</f>
        <v>0.85714285714285721</v>
      </c>
      <c r="U150" s="112" t="s">
        <v>391</v>
      </c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</row>
    <row r="151" spans="1:55" ht="15.75" customHeight="1">
      <c r="A151" s="112"/>
      <c r="B151" s="112"/>
      <c r="C151" s="112"/>
      <c r="D151" s="239"/>
      <c r="E151" s="112"/>
      <c r="F151" s="239"/>
      <c r="G151" s="112"/>
      <c r="H151" s="239"/>
      <c r="I151" s="141"/>
      <c r="J151" s="112"/>
      <c r="K151" s="112"/>
      <c r="L151" s="112"/>
      <c r="M151" s="112"/>
      <c r="N151" s="112"/>
      <c r="O151" s="239"/>
      <c r="P151" s="112"/>
      <c r="Q151" s="239">
        <v>0.1</v>
      </c>
      <c r="R151" s="112"/>
      <c r="S151" s="245">
        <f>Q151</f>
        <v>0.1</v>
      </c>
      <c r="T151" s="239">
        <f>S151/SUM(S150:S151)</f>
        <v>0.14285714285714288</v>
      </c>
      <c r="U151" s="112" t="s">
        <v>393</v>
      </c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</row>
    <row r="152" spans="1:55" ht="15.75" customHeight="1">
      <c r="A152" s="112"/>
      <c r="B152" s="112"/>
      <c r="C152" s="112"/>
      <c r="D152" s="239"/>
      <c r="E152" s="112"/>
      <c r="F152" s="244" t="s">
        <v>382</v>
      </c>
      <c r="G152" s="112"/>
      <c r="H152" s="245">
        <f>$D$167</f>
        <v>0.5</v>
      </c>
      <c r="I152" s="239">
        <f>H152/SUM(H152:H153)</f>
        <v>0.45454545454545453</v>
      </c>
      <c r="J152" s="112" t="s">
        <v>391</v>
      </c>
      <c r="K152" s="112"/>
      <c r="L152" s="112"/>
      <c r="M152" s="112"/>
      <c r="N152" s="112"/>
      <c r="O152" s="239"/>
      <c r="P152" s="112"/>
      <c r="Q152" s="239"/>
      <c r="R152" s="112"/>
      <c r="S152" s="112"/>
      <c r="T152" s="141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</row>
    <row r="153" spans="1:55" ht="15.75" customHeight="1">
      <c r="A153" s="112"/>
      <c r="B153" s="112"/>
      <c r="C153" s="112"/>
      <c r="D153" s="239"/>
      <c r="E153" s="112"/>
      <c r="F153" s="239">
        <v>0.6</v>
      </c>
      <c r="G153" s="112"/>
      <c r="H153" s="245">
        <f>F153</f>
        <v>0.6</v>
      </c>
      <c r="I153" s="239">
        <f>H153/SUM(H152:H153)</f>
        <v>0.54545454545454541</v>
      </c>
      <c r="J153" s="112" t="s">
        <v>393</v>
      </c>
      <c r="K153" s="112"/>
      <c r="L153" s="112"/>
      <c r="M153" s="112"/>
      <c r="N153" s="112"/>
      <c r="O153" s="239"/>
      <c r="P153" s="112"/>
      <c r="Q153" s="244"/>
      <c r="R153" s="112"/>
      <c r="S153" s="127"/>
      <c r="T153" s="239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</row>
    <row r="154" spans="1:55" ht="15.75" customHeight="1">
      <c r="A154" s="112"/>
      <c r="B154" s="112"/>
      <c r="C154" s="112"/>
      <c r="D154" s="239"/>
      <c r="E154" s="112"/>
      <c r="F154" s="239"/>
      <c r="G154" s="112"/>
      <c r="H154" s="239"/>
      <c r="I154" s="239"/>
      <c r="J154" s="112"/>
      <c r="K154" s="112"/>
      <c r="L154" s="112"/>
      <c r="M154" s="112"/>
      <c r="N154" s="112"/>
      <c r="O154" s="239"/>
      <c r="P154" s="112"/>
      <c r="Q154" s="239"/>
      <c r="R154" s="112"/>
      <c r="S154" s="127"/>
      <c r="T154" s="239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</row>
    <row r="155" spans="1:55" ht="15.75" customHeight="1">
      <c r="A155" s="112"/>
      <c r="B155" s="112"/>
      <c r="C155" s="112"/>
      <c r="D155" s="239"/>
      <c r="E155" s="112"/>
      <c r="F155" s="239"/>
      <c r="G155" s="112"/>
      <c r="H155" s="239"/>
      <c r="I155" s="239"/>
      <c r="J155" s="112"/>
      <c r="K155" s="112"/>
      <c r="L155" s="112"/>
      <c r="M155" s="112"/>
      <c r="N155" s="112"/>
      <c r="O155" s="239"/>
      <c r="P155" s="112"/>
      <c r="Q155" s="239"/>
      <c r="R155" s="112"/>
      <c r="S155" s="112"/>
      <c r="T155" s="239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</row>
    <row r="156" spans="1:55" ht="15.75" customHeight="1">
      <c r="A156" s="112"/>
      <c r="B156" s="112"/>
      <c r="C156" s="112"/>
      <c r="D156" s="239"/>
      <c r="E156" s="112"/>
      <c r="F156" s="244" t="s">
        <v>383</v>
      </c>
      <c r="G156" s="112"/>
      <c r="H156" s="245">
        <f>$D$167</f>
        <v>0.5</v>
      </c>
      <c r="I156" s="239">
        <f>H156/SUM(H156:H157)</f>
        <v>0.45454545454545453</v>
      </c>
      <c r="J156" s="112" t="s">
        <v>391</v>
      </c>
      <c r="K156" s="112"/>
      <c r="L156" s="112"/>
      <c r="M156" s="112"/>
      <c r="N156" s="112"/>
      <c r="O156" s="239"/>
      <c r="P156" s="112"/>
      <c r="Q156" s="239"/>
      <c r="R156" s="112"/>
      <c r="S156" s="112"/>
      <c r="T156" s="239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</row>
    <row r="157" spans="1:55" ht="15.75" customHeight="1">
      <c r="A157" s="112"/>
      <c r="B157" s="112"/>
      <c r="C157" s="112"/>
      <c r="D157" s="239"/>
      <c r="E157" s="112"/>
      <c r="F157" s="239">
        <v>0.6</v>
      </c>
      <c r="G157" s="112"/>
      <c r="H157" s="245">
        <f>F157</f>
        <v>0.6</v>
      </c>
      <c r="I157" s="239">
        <f>H157/SUM(H156:H157)</f>
        <v>0.54545454545454541</v>
      </c>
      <c r="J157" s="112" t="s">
        <v>393</v>
      </c>
      <c r="K157" s="112"/>
      <c r="L157" s="112"/>
      <c r="M157" s="112"/>
      <c r="N157" s="112"/>
      <c r="O157" s="239"/>
      <c r="P157" s="112"/>
      <c r="Q157" s="244"/>
      <c r="R157" s="112"/>
      <c r="S157" s="127"/>
      <c r="T157" s="239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</row>
    <row r="158" spans="1:55" ht="15.75" customHeight="1">
      <c r="A158" s="112"/>
      <c r="B158" s="112"/>
      <c r="C158" s="112"/>
      <c r="D158" s="239"/>
      <c r="E158" s="112"/>
      <c r="F158" s="239"/>
      <c r="G158" s="112"/>
      <c r="H158" s="239"/>
      <c r="I158" s="239"/>
      <c r="J158" s="112"/>
      <c r="K158" s="112"/>
      <c r="L158" s="112"/>
      <c r="M158" s="112"/>
      <c r="N158" s="112"/>
      <c r="O158" s="239"/>
      <c r="P158" s="112"/>
      <c r="Q158" s="239"/>
      <c r="R158" s="112"/>
      <c r="S158" s="127"/>
      <c r="T158" s="239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</row>
    <row r="159" spans="1:55" ht="15.75" customHeight="1">
      <c r="A159" s="112"/>
      <c r="B159" s="112"/>
      <c r="C159" s="112"/>
      <c r="D159" s="239"/>
      <c r="E159" s="112"/>
      <c r="F159" s="239"/>
      <c r="G159" s="112"/>
      <c r="H159" s="239"/>
      <c r="I159" s="239"/>
      <c r="J159" s="112"/>
      <c r="K159" s="112"/>
      <c r="L159" s="112"/>
      <c r="M159" s="112"/>
      <c r="N159" s="112"/>
      <c r="O159" s="239"/>
      <c r="P159" s="112"/>
      <c r="Q159" s="239"/>
      <c r="R159" s="112"/>
      <c r="S159" s="112"/>
      <c r="T159" s="239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</row>
    <row r="160" spans="1:55" ht="15.75" customHeight="1">
      <c r="A160" s="112"/>
      <c r="B160" s="112"/>
      <c r="C160" s="112"/>
      <c r="D160" s="239"/>
      <c r="E160" s="112"/>
      <c r="F160" s="244" t="s">
        <v>384</v>
      </c>
      <c r="G160" s="112"/>
      <c r="H160" s="245">
        <f>$D$167</f>
        <v>0.5</v>
      </c>
      <c r="I160" s="239">
        <f>H160/SUM(H160:H161)</f>
        <v>0.45454545454545453</v>
      </c>
      <c r="J160" s="112" t="s">
        <v>391</v>
      </c>
      <c r="K160" s="112"/>
      <c r="L160" s="112"/>
      <c r="M160" s="112"/>
      <c r="N160" s="112"/>
      <c r="O160" s="239"/>
      <c r="P160" s="112"/>
      <c r="Q160" s="239"/>
      <c r="R160" s="112"/>
      <c r="S160" s="112"/>
      <c r="T160" s="239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</row>
    <row r="161" spans="1:55" ht="15.75" customHeight="1">
      <c r="A161" s="112"/>
      <c r="B161" s="112"/>
      <c r="C161" s="112"/>
      <c r="D161" s="239"/>
      <c r="E161" s="112"/>
      <c r="F161" s="239">
        <v>0.6</v>
      </c>
      <c r="G161" s="112"/>
      <c r="H161" s="245">
        <f>F161</f>
        <v>0.6</v>
      </c>
      <c r="I161" s="239">
        <f>H161/SUM(H160:H161)</f>
        <v>0.54545454545454541</v>
      </c>
      <c r="J161" s="112" t="s">
        <v>393</v>
      </c>
      <c r="K161" s="112"/>
      <c r="L161" s="112"/>
      <c r="M161" s="112"/>
      <c r="N161" s="112"/>
      <c r="O161" s="239"/>
      <c r="P161" s="112"/>
      <c r="Q161" s="244"/>
      <c r="R161" s="112"/>
      <c r="S161" s="127"/>
      <c r="T161" s="239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</row>
    <row r="162" spans="1:55" ht="15.75" customHeight="1">
      <c r="A162" s="112"/>
      <c r="B162" s="112"/>
      <c r="C162" s="112"/>
      <c r="D162" s="239"/>
      <c r="E162" s="112"/>
      <c r="F162" s="239"/>
      <c r="G162" s="112"/>
      <c r="H162" s="239"/>
      <c r="I162" s="239"/>
      <c r="J162" s="112"/>
      <c r="K162" s="112"/>
      <c r="L162" s="112"/>
      <c r="M162" s="112"/>
      <c r="N162" s="112"/>
      <c r="O162" s="239"/>
      <c r="P162" s="112"/>
      <c r="Q162" s="239"/>
      <c r="R162" s="112"/>
      <c r="S162" s="127"/>
      <c r="T162" s="239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</row>
    <row r="163" spans="1:55" ht="15.75" customHeight="1">
      <c r="A163" s="112"/>
      <c r="B163" s="112"/>
      <c r="C163" s="112"/>
      <c r="D163" s="239"/>
      <c r="E163" s="112"/>
      <c r="F163" s="239"/>
      <c r="G163" s="112"/>
      <c r="H163" s="239"/>
      <c r="I163" s="239"/>
      <c r="J163" s="112"/>
      <c r="K163" s="112"/>
      <c r="L163" s="112"/>
      <c r="M163" s="112"/>
      <c r="N163" s="112"/>
      <c r="O163" s="239"/>
      <c r="P163" s="112"/>
      <c r="Q163" s="239"/>
      <c r="R163" s="112"/>
      <c r="S163" s="112"/>
      <c r="T163" s="239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12"/>
    </row>
    <row r="164" spans="1:55" ht="15.75" customHeight="1">
      <c r="A164" s="112"/>
      <c r="B164" s="112"/>
      <c r="C164" s="112"/>
      <c r="D164" s="239"/>
      <c r="E164" s="112"/>
      <c r="F164" s="244" t="s">
        <v>385</v>
      </c>
      <c r="G164" s="112"/>
      <c r="H164" s="245">
        <f>$D$167</f>
        <v>0.5</v>
      </c>
      <c r="I164" s="239">
        <f>H164/SUM(H164:H165)</f>
        <v>0.45454545454545453</v>
      </c>
      <c r="J164" s="112" t="s">
        <v>391</v>
      </c>
      <c r="K164" s="112"/>
      <c r="L164" s="112"/>
      <c r="M164" s="112"/>
      <c r="N164" s="112"/>
      <c r="O164" s="239"/>
      <c r="P164" s="112"/>
      <c r="Q164" s="239"/>
      <c r="R164" s="112"/>
      <c r="S164" s="112"/>
      <c r="T164" s="239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12"/>
    </row>
    <row r="165" spans="1:55" ht="15.75" customHeight="1">
      <c r="A165" s="112"/>
      <c r="B165" s="112"/>
      <c r="C165" s="112"/>
      <c r="D165" s="239"/>
      <c r="E165" s="112"/>
      <c r="F165" s="239">
        <v>0.6</v>
      </c>
      <c r="G165" s="112"/>
      <c r="H165" s="245">
        <f>F165</f>
        <v>0.6</v>
      </c>
      <c r="I165" s="239">
        <f>H165/SUM(H164:H165)</f>
        <v>0.54545454545454541</v>
      </c>
      <c r="J165" s="112" t="s">
        <v>393</v>
      </c>
      <c r="K165" s="112"/>
      <c r="L165" s="112"/>
      <c r="M165" s="112"/>
      <c r="N165" s="112"/>
      <c r="O165" s="239"/>
      <c r="P165" s="112"/>
      <c r="Q165" s="244"/>
      <c r="R165" s="112"/>
      <c r="S165" s="127"/>
      <c r="T165" s="239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12"/>
    </row>
    <row r="166" spans="1:55" ht="15.75" customHeight="1">
      <c r="A166" s="112"/>
      <c r="B166" s="112"/>
      <c r="C166" s="112"/>
      <c r="D166" s="239"/>
      <c r="E166" s="112"/>
      <c r="F166" s="239"/>
      <c r="G166" s="112"/>
      <c r="H166" s="239"/>
      <c r="I166" s="239"/>
      <c r="J166" s="112"/>
      <c r="K166" s="112"/>
      <c r="L166" s="112"/>
      <c r="M166" s="112"/>
      <c r="N166" s="112"/>
      <c r="O166" s="239"/>
      <c r="P166" s="112"/>
      <c r="Q166" s="239"/>
      <c r="R166" s="112"/>
      <c r="S166" s="127"/>
      <c r="T166" s="239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</row>
    <row r="167" spans="1:55" ht="15.75" customHeight="1">
      <c r="A167" s="112"/>
      <c r="B167" s="112"/>
      <c r="C167" s="112"/>
      <c r="D167" s="239">
        <v>0.5</v>
      </c>
      <c r="E167" s="112"/>
      <c r="F167" s="239"/>
      <c r="G167" s="112"/>
      <c r="H167" s="239"/>
      <c r="I167" s="239"/>
      <c r="J167" s="112"/>
      <c r="K167" s="112"/>
      <c r="L167" s="112"/>
      <c r="M167" s="112"/>
      <c r="N167" s="112"/>
      <c r="O167" s="239"/>
      <c r="P167" s="112"/>
      <c r="Q167" s="239"/>
      <c r="R167" s="112"/>
      <c r="S167" s="112"/>
      <c r="T167" s="239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</row>
    <row r="168" spans="1:55" ht="15.75" customHeight="1">
      <c r="A168" s="112"/>
      <c r="B168" s="127" t="s">
        <v>162</v>
      </c>
      <c r="C168" s="112"/>
      <c r="D168" s="256" t="s">
        <v>397</v>
      </c>
      <c r="E168" s="112"/>
      <c r="F168" s="244" t="s">
        <v>386</v>
      </c>
      <c r="G168" s="112"/>
      <c r="H168" s="245">
        <f>$D$167</f>
        <v>0.5</v>
      </c>
      <c r="I168" s="239">
        <f>H168/SUM(H168:H169)</f>
        <v>0.35714285714285715</v>
      </c>
      <c r="J168" s="112" t="s">
        <v>391</v>
      </c>
      <c r="K168" s="112"/>
      <c r="L168" s="112"/>
      <c r="M168" s="112"/>
      <c r="N168" s="112"/>
      <c r="O168" s="239">
        <v>0.5</v>
      </c>
      <c r="P168" s="112"/>
      <c r="Q168" s="239"/>
      <c r="R168" s="112"/>
      <c r="S168" s="112"/>
      <c r="T168" s="239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</row>
    <row r="169" spans="1:55" ht="15.75" customHeight="1">
      <c r="A169" s="112"/>
      <c r="B169" s="112"/>
      <c r="C169" s="112"/>
      <c r="D169" s="239"/>
      <c r="E169" s="112"/>
      <c r="F169" s="239">
        <v>0.9</v>
      </c>
      <c r="G169" s="112"/>
      <c r="H169" s="245">
        <f>F169</f>
        <v>0.9</v>
      </c>
      <c r="I169" s="239">
        <f>H169/SUM(H168:H169)</f>
        <v>0.6428571428571429</v>
      </c>
      <c r="J169" s="112" t="s">
        <v>393</v>
      </c>
      <c r="K169" s="112"/>
      <c r="L169" s="112"/>
      <c r="M169" s="127" t="s">
        <v>162</v>
      </c>
      <c r="N169" s="112"/>
      <c r="O169" s="256" t="s">
        <v>397</v>
      </c>
      <c r="P169" s="112"/>
      <c r="Q169" s="244"/>
      <c r="R169" s="112"/>
      <c r="S169" s="127"/>
      <c r="T169" s="239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</row>
    <row r="170" spans="1:55" ht="15.75" customHeight="1">
      <c r="A170" s="112"/>
      <c r="B170" s="112"/>
      <c r="C170" s="112"/>
      <c r="D170" s="239"/>
      <c r="E170" s="112"/>
      <c r="F170" s="239"/>
      <c r="G170" s="112"/>
      <c r="H170" s="239"/>
      <c r="I170" s="239"/>
      <c r="J170" s="112"/>
      <c r="K170" s="112"/>
      <c r="L170" s="112"/>
      <c r="M170" s="112"/>
      <c r="N170" s="112"/>
      <c r="O170" s="239"/>
      <c r="P170" s="112"/>
      <c r="Q170" s="239"/>
      <c r="R170" s="112"/>
      <c r="S170" s="127"/>
      <c r="T170" s="239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</row>
    <row r="171" spans="1:55" ht="15.75" customHeight="1">
      <c r="A171" s="112"/>
      <c r="B171" s="112"/>
      <c r="C171" s="112"/>
      <c r="D171" s="239"/>
      <c r="E171" s="112"/>
      <c r="F171" s="239"/>
      <c r="G171" s="112"/>
      <c r="H171" s="239"/>
      <c r="I171" s="239"/>
      <c r="J171" s="112"/>
      <c r="K171" s="112"/>
      <c r="L171" s="112"/>
      <c r="M171" s="112"/>
      <c r="N171" s="112"/>
      <c r="O171" s="239"/>
      <c r="P171" s="112"/>
      <c r="Q171" s="239"/>
      <c r="R171" s="112"/>
      <c r="S171" s="112"/>
      <c r="T171" s="239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</row>
    <row r="172" spans="1:55" ht="15.75" customHeight="1">
      <c r="A172" s="112"/>
      <c r="B172" s="112"/>
      <c r="C172" s="112"/>
      <c r="D172" s="239"/>
      <c r="E172" s="112"/>
      <c r="F172" s="244" t="s">
        <v>387</v>
      </c>
      <c r="G172" s="112"/>
      <c r="H172" s="245">
        <f>$D$167</f>
        <v>0.5</v>
      </c>
      <c r="I172" s="239">
        <f>H172/SUM(H172:H173)</f>
        <v>0.45454545454545453</v>
      </c>
      <c r="J172" s="112" t="s">
        <v>391</v>
      </c>
      <c r="K172" s="112"/>
      <c r="L172" s="112"/>
      <c r="M172" s="112"/>
      <c r="N172" s="112"/>
      <c r="O172" s="239"/>
      <c r="P172" s="112"/>
      <c r="Q172" s="239"/>
      <c r="R172" s="112"/>
      <c r="S172" s="112"/>
      <c r="T172" s="239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</row>
    <row r="173" spans="1:55" ht="15.75" customHeight="1">
      <c r="A173" s="112"/>
      <c r="B173" s="112"/>
      <c r="C173" s="112"/>
      <c r="D173" s="239"/>
      <c r="E173" s="112"/>
      <c r="F173" s="239">
        <v>0.6</v>
      </c>
      <c r="G173" s="112"/>
      <c r="H173" s="245">
        <f>F173</f>
        <v>0.6</v>
      </c>
      <c r="I173" s="239">
        <f>H173/SUM(H172:H173)</f>
        <v>0.54545454545454541</v>
      </c>
      <c r="J173" s="112" t="s">
        <v>393</v>
      </c>
      <c r="K173" s="112"/>
      <c r="L173" s="112"/>
      <c r="M173" s="112"/>
      <c r="N173" s="112"/>
      <c r="O173" s="239"/>
      <c r="P173" s="112"/>
      <c r="Q173" s="244"/>
      <c r="R173" s="112"/>
      <c r="S173" s="127"/>
      <c r="T173" s="239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</row>
    <row r="174" spans="1:55" ht="15.75" customHeight="1">
      <c r="A174" s="112"/>
      <c r="B174" s="112"/>
      <c r="C174" s="112"/>
      <c r="D174" s="239"/>
      <c r="E174" s="112"/>
      <c r="F174" s="239"/>
      <c r="G174" s="112"/>
      <c r="H174" s="239"/>
      <c r="I174" s="239"/>
      <c r="J174" s="112"/>
      <c r="K174" s="112"/>
      <c r="L174" s="112"/>
      <c r="M174" s="112"/>
      <c r="N174" s="112"/>
      <c r="O174" s="239"/>
      <c r="P174" s="112"/>
      <c r="Q174" s="239"/>
      <c r="R174" s="112"/>
      <c r="S174" s="127"/>
      <c r="T174" s="239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</row>
    <row r="175" spans="1:55" ht="15.75" customHeight="1">
      <c r="A175" s="112"/>
      <c r="B175" s="112"/>
      <c r="C175" s="112"/>
      <c r="D175" s="239"/>
      <c r="E175" s="112"/>
      <c r="F175" s="239"/>
      <c r="G175" s="112"/>
      <c r="H175" s="239"/>
      <c r="I175" s="239"/>
      <c r="J175" s="112"/>
      <c r="K175" s="112"/>
      <c r="L175" s="112"/>
      <c r="M175" s="112"/>
      <c r="N175" s="112"/>
      <c r="O175" s="239"/>
      <c r="P175" s="112"/>
      <c r="Q175" s="239"/>
      <c r="R175" s="112"/>
      <c r="S175" s="112"/>
      <c r="T175" s="239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</row>
    <row r="176" spans="1:55" ht="15.75" customHeight="1">
      <c r="A176" s="112"/>
      <c r="B176" s="112"/>
      <c r="C176" s="112"/>
      <c r="D176" s="239"/>
      <c r="E176" s="112"/>
      <c r="F176" s="244" t="s">
        <v>388</v>
      </c>
      <c r="G176" s="112"/>
      <c r="H176" s="245">
        <f>$D$167</f>
        <v>0.5</v>
      </c>
      <c r="I176" s="239">
        <f>H176/SUM(H176:H177)</f>
        <v>0.5</v>
      </c>
      <c r="J176" s="112" t="s">
        <v>391</v>
      </c>
      <c r="K176" s="112"/>
      <c r="L176" s="112"/>
      <c r="M176" s="112"/>
      <c r="N176" s="112"/>
      <c r="O176" s="239"/>
      <c r="P176" s="112"/>
      <c r="Q176" s="239"/>
      <c r="R176" s="112"/>
      <c r="S176" s="112"/>
      <c r="T176" s="239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</row>
    <row r="177" spans="1:55" ht="15.75" customHeight="1">
      <c r="A177" s="112"/>
      <c r="B177" s="112"/>
      <c r="C177" s="112"/>
      <c r="D177" s="239"/>
      <c r="E177" s="112"/>
      <c r="F177" s="239">
        <v>0.5</v>
      </c>
      <c r="G177" s="112"/>
      <c r="H177" s="245">
        <f>F177</f>
        <v>0.5</v>
      </c>
      <c r="I177" s="239">
        <f>H177/SUM(H176:H177)</f>
        <v>0.5</v>
      </c>
      <c r="J177" s="112" t="s">
        <v>393</v>
      </c>
      <c r="K177" s="112"/>
      <c r="L177" s="112"/>
      <c r="M177" s="112"/>
      <c r="N177" s="112"/>
      <c r="O177" s="239"/>
      <c r="P177" s="112"/>
      <c r="Q177" s="244"/>
      <c r="R177" s="112"/>
      <c r="S177" s="127"/>
      <c r="T177" s="239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</row>
    <row r="178" spans="1:55" ht="15.75" customHeight="1">
      <c r="A178" s="112"/>
      <c r="B178" s="112"/>
      <c r="C178" s="112"/>
      <c r="D178" s="239"/>
      <c r="E178" s="112"/>
      <c r="F178" s="239"/>
      <c r="G178" s="112"/>
      <c r="H178" s="239"/>
      <c r="I178" s="239"/>
      <c r="J178" s="112"/>
      <c r="K178" s="112"/>
      <c r="L178" s="112"/>
      <c r="M178" s="112"/>
      <c r="N178" s="112"/>
      <c r="O178" s="239"/>
      <c r="P178" s="112"/>
      <c r="Q178" s="239"/>
      <c r="R178" s="112"/>
      <c r="S178" s="127"/>
      <c r="T178" s="239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</row>
    <row r="179" spans="1:55" ht="15.75" customHeight="1">
      <c r="A179" s="112"/>
      <c r="B179" s="112"/>
      <c r="C179" s="112"/>
      <c r="D179" s="239"/>
      <c r="E179" s="112"/>
      <c r="F179" s="239"/>
      <c r="G179" s="112"/>
      <c r="H179" s="239"/>
      <c r="I179" s="239"/>
      <c r="J179" s="112"/>
      <c r="K179" s="112"/>
      <c r="L179" s="112"/>
      <c r="M179" s="112"/>
      <c r="N179" s="112"/>
      <c r="O179" s="239"/>
      <c r="P179" s="112"/>
      <c r="Q179" s="239"/>
      <c r="R179" s="112"/>
      <c r="S179" s="112"/>
      <c r="T179" s="239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</row>
    <row r="180" spans="1:55" ht="15.75" customHeight="1">
      <c r="A180" s="112"/>
      <c r="B180" s="112"/>
      <c r="C180" s="112"/>
      <c r="D180" s="239"/>
      <c r="E180" s="112"/>
      <c r="F180" s="244" t="s">
        <v>389</v>
      </c>
      <c r="G180" s="112"/>
      <c r="H180" s="245">
        <f>$D$167</f>
        <v>0.5</v>
      </c>
      <c r="I180" s="239">
        <f>H180/SUM(H180:H181)</f>
        <v>0.45454545454545453</v>
      </c>
      <c r="J180" s="112" t="s">
        <v>391</v>
      </c>
      <c r="K180" s="112"/>
      <c r="L180" s="112"/>
      <c r="M180" s="112"/>
      <c r="N180" s="112"/>
      <c r="O180" s="239"/>
      <c r="P180" s="112"/>
      <c r="Q180" s="239"/>
      <c r="R180" s="112"/>
      <c r="S180" s="112"/>
      <c r="T180" s="239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</row>
    <row r="181" spans="1:55" ht="15.75" customHeight="1">
      <c r="A181" s="112"/>
      <c r="B181" s="112"/>
      <c r="C181" s="112"/>
      <c r="D181" s="239"/>
      <c r="E181" s="112"/>
      <c r="F181" s="239">
        <v>0.6</v>
      </c>
      <c r="G181" s="112"/>
      <c r="H181" s="245">
        <f>F181</f>
        <v>0.6</v>
      </c>
      <c r="I181" s="239">
        <f>H181/SUM(H180:H181)</f>
        <v>0.54545454545454541</v>
      </c>
      <c r="J181" s="112" t="s">
        <v>393</v>
      </c>
      <c r="K181" s="112"/>
      <c r="L181" s="112"/>
      <c r="M181" s="112"/>
      <c r="N181" s="112"/>
      <c r="O181" s="239"/>
      <c r="P181" s="112"/>
      <c r="Q181" s="244"/>
      <c r="R181" s="112"/>
      <c r="S181" s="127"/>
      <c r="T181" s="239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</row>
    <row r="182" spans="1:55" ht="15.75" customHeight="1">
      <c r="A182" s="112"/>
      <c r="B182" s="112"/>
      <c r="C182" s="112"/>
      <c r="D182" s="239"/>
      <c r="E182" s="112"/>
      <c r="F182" s="239"/>
      <c r="G182" s="112"/>
      <c r="H182" s="239"/>
      <c r="I182" s="239"/>
      <c r="J182" s="112"/>
      <c r="K182" s="112"/>
      <c r="L182" s="112"/>
      <c r="M182" s="112"/>
      <c r="N182" s="112"/>
      <c r="O182" s="239"/>
      <c r="P182" s="112"/>
      <c r="Q182" s="239"/>
      <c r="R182" s="112"/>
      <c r="S182" s="127"/>
      <c r="T182" s="239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</row>
    <row r="183" spans="1:55" ht="15.75" customHeight="1">
      <c r="A183" s="112"/>
      <c r="B183" s="112"/>
      <c r="C183" s="112"/>
      <c r="D183" s="239"/>
      <c r="E183" s="112"/>
      <c r="F183" s="239"/>
      <c r="G183" s="112"/>
      <c r="H183" s="239"/>
      <c r="I183" s="239"/>
      <c r="J183" s="112"/>
      <c r="K183" s="112"/>
      <c r="L183" s="112"/>
      <c r="M183" s="112"/>
      <c r="N183" s="112"/>
      <c r="O183" s="239"/>
      <c r="P183" s="112"/>
      <c r="Q183" s="239"/>
      <c r="R183" s="112"/>
      <c r="S183" s="112"/>
      <c r="T183" s="239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</row>
    <row r="184" spans="1:55" ht="15.75" customHeight="1">
      <c r="A184" s="112"/>
      <c r="B184" s="112"/>
      <c r="C184" s="112"/>
      <c r="D184" s="239"/>
      <c r="E184" s="112"/>
      <c r="F184" s="244" t="s">
        <v>390</v>
      </c>
      <c r="G184" s="112"/>
      <c r="H184" s="245">
        <f>$D$167</f>
        <v>0.5</v>
      </c>
      <c r="I184" s="239">
        <f>H184/SUM(H184:H185)</f>
        <v>0.5</v>
      </c>
      <c r="J184" s="112" t="s">
        <v>391</v>
      </c>
      <c r="K184" s="112"/>
      <c r="L184" s="112"/>
      <c r="M184" s="112"/>
      <c r="N184" s="112"/>
      <c r="O184" s="239"/>
      <c r="P184" s="112"/>
      <c r="Q184" s="239"/>
      <c r="R184" s="112"/>
      <c r="S184" s="112"/>
      <c r="T184" s="239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</row>
    <row r="185" spans="1:55" ht="15.75" customHeight="1">
      <c r="A185" s="112"/>
      <c r="B185" s="112"/>
      <c r="C185" s="112"/>
      <c r="D185" s="239"/>
      <c r="E185" s="112"/>
      <c r="F185" s="239">
        <v>0.5</v>
      </c>
      <c r="G185" s="112"/>
      <c r="H185" s="245">
        <f>F185</f>
        <v>0.5</v>
      </c>
      <c r="I185" s="239">
        <f>H185/SUM(H184:H185)</f>
        <v>0.5</v>
      </c>
      <c r="J185" s="112" t="s">
        <v>393</v>
      </c>
      <c r="K185" s="112"/>
      <c r="L185" s="112"/>
      <c r="M185" s="112"/>
      <c r="N185" s="112"/>
      <c r="O185" s="239"/>
      <c r="P185" s="112"/>
      <c r="Q185" s="244"/>
      <c r="R185" s="112"/>
      <c r="S185" s="127"/>
      <c r="T185" s="239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</row>
    <row r="186" spans="1:55" ht="15.75" customHeight="1">
      <c r="A186" s="112"/>
      <c r="B186" s="112"/>
      <c r="C186" s="112"/>
      <c r="D186" s="239"/>
      <c r="E186" s="112"/>
      <c r="F186" s="239"/>
      <c r="G186" s="112"/>
      <c r="H186" s="239"/>
      <c r="I186" s="239"/>
      <c r="J186" s="112"/>
      <c r="K186" s="112"/>
      <c r="L186" s="112"/>
      <c r="M186" s="112"/>
      <c r="N186" s="112"/>
      <c r="O186" s="239"/>
      <c r="P186" s="112"/>
      <c r="Q186" s="239"/>
      <c r="R186" s="112"/>
      <c r="S186" s="127"/>
      <c r="T186" s="239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</row>
    <row r="187" spans="1:55" ht="15.75" customHeight="1">
      <c r="A187" s="112"/>
      <c r="B187" s="112"/>
      <c r="C187" s="112"/>
      <c r="D187" s="239"/>
      <c r="E187" s="112"/>
      <c r="F187" s="244" t="s">
        <v>382</v>
      </c>
      <c r="G187" s="112"/>
      <c r="H187" s="245">
        <f>$D$27</f>
        <v>0.6</v>
      </c>
      <c r="I187" s="239">
        <f>H187/SUM(H187:H188)</f>
        <v>0.74999999999999989</v>
      </c>
      <c r="J187" s="112" t="s">
        <v>391</v>
      </c>
      <c r="K187" s="112"/>
      <c r="L187" s="112"/>
      <c r="M187" s="112"/>
      <c r="N187" s="112"/>
      <c r="O187" s="239"/>
      <c r="P187" s="112"/>
      <c r="Q187" s="239"/>
      <c r="R187" s="112"/>
      <c r="S187" s="112"/>
      <c r="T187" s="239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</row>
    <row r="188" spans="1:55" ht="15.75" customHeight="1">
      <c r="A188" s="112"/>
      <c r="B188" s="112"/>
      <c r="C188" s="112"/>
      <c r="D188" s="239"/>
      <c r="E188" s="112"/>
      <c r="F188" s="239">
        <v>0.2</v>
      </c>
      <c r="G188" s="112"/>
      <c r="H188" s="245">
        <f>F188</f>
        <v>0.2</v>
      </c>
      <c r="I188" s="239">
        <f>H188/SUM(H187:H188)</f>
        <v>0.25</v>
      </c>
      <c r="J188" s="112" t="s">
        <v>393</v>
      </c>
      <c r="K188" s="112"/>
      <c r="L188" s="112"/>
      <c r="M188" s="112"/>
      <c r="N188" s="112"/>
      <c r="O188" s="239"/>
      <c r="P188" s="112"/>
      <c r="Q188" s="244"/>
      <c r="R188" s="112"/>
      <c r="S188" s="127"/>
      <c r="T188" s="239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</row>
    <row r="189" spans="1:55" ht="15.75" customHeight="1">
      <c r="A189" s="112"/>
      <c r="B189" s="112"/>
      <c r="C189" s="112"/>
      <c r="D189" s="239"/>
      <c r="E189" s="112"/>
      <c r="F189" s="239"/>
      <c r="G189" s="112"/>
      <c r="H189" s="239"/>
      <c r="I189" s="239"/>
      <c r="J189" s="112"/>
      <c r="K189" s="112"/>
      <c r="L189" s="112"/>
      <c r="M189" s="112"/>
      <c r="N189" s="112"/>
      <c r="O189" s="239"/>
      <c r="P189" s="112"/>
      <c r="Q189" s="239"/>
      <c r="R189" s="112"/>
      <c r="S189" s="127"/>
      <c r="T189" s="239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</row>
    <row r="190" spans="1:55" ht="15.75" customHeight="1">
      <c r="A190" s="112"/>
      <c r="B190" s="112"/>
      <c r="C190" s="112"/>
      <c r="D190" s="239"/>
      <c r="E190" s="112"/>
      <c r="F190" s="239"/>
      <c r="G190" s="112"/>
      <c r="H190" s="239"/>
      <c r="I190" s="239"/>
      <c r="J190" s="112"/>
      <c r="K190" s="112"/>
      <c r="L190" s="112"/>
      <c r="M190" s="112"/>
      <c r="N190" s="112"/>
      <c r="O190" s="239"/>
      <c r="P190" s="112"/>
      <c r="Q190" s="239"/>
      <c r="R190" s="112"/>
      <c r="S190" s="112"/>
      <c r="T190" s="239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</row>
    <row r="191" spans="1:55" ht="15.75" customHeight="1">
      <c r="A191" s="112"/>
      <c r="B191" s="112"/>
      <c r="C191" s="112"/>
      <c r="D191" s="239"/>
      <c r="E191" s="112"/>
      <c r="F191" s="244" t="s">
        <v>383</v>
      </c>
      <c r="G191" s="112"/>
      <c r="H191" s="245">
        <f>$D$27</f>
        <v>0.6</v>
      </c>
      <c r="I191" s="239">
        <f>H191/SUM(H191:H192)</f>
        <v>0.5</v>
      </c>
      <c r="J191" s="112" t="s">
        <v>391</v>
      </c>
      <c r="K191" s="112"/>
      <c r="L191" s="112"/>
      <c r="M191" s="112"/>
      <c r="N191" s="112"/>
      <c r="O191" s="239"/>
      <c r="P191" s="112"/>
      <c r="Q191" s="239"/>
      <c r="R191" s="112"/>
      <c r="S191" s="112"/>
      <c r="T191" s="239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</row>
    <row r="192" spans="1:55" ht="15.75" customHeight="1">
      <c r="A192" s="112"/>
      <c r="B192" s="112"/>
      <c r="C192" s="112"/>
      <c r="D192" s="239"/>
      <c r="E192" s="112"/>
      <c r="F192" s="239">
        <v>0.6</v>
      </c>
      <c r="G192" s="112"/>
      <c r="H192" s="245">
        <f>F192</f>
        <v>0.6</v>
      </c>
      <c r="I192" s="239">
        <f>H192/SUM(H191:H192)</f>
        <v>0.5</v>
      </c>
      <c r="J192" s="112" t="s">
        <v>393</v>
      </c>
      <c r="K192" s="112"/>
      <c r="L192" s="112"/>
      <c r="M192" s="112"/>
      <c r="N192" s="112"/>
      <c r="O192" s="239"/>
      <c r="P192" s="112"/>
      <c r="Q192" s="244"/>
      <c r="R192" s="112"/>
      <c r="S192" s="127"/>
      <c r="T192" s="239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</row>
    <row r="193" spans="1:55" ht="15.75" customHeight="1">
      <c r="A193" s="112"/>
      <c r="B193" s="112"/>
      <c r="C193" s="112"/>
      <c r="D193" s="239"/>
      <c r="E193" s="112"/>
      <c r="F193" s="239"/>
      <c r="G193" s="112"/>
      <c r="H193" s="239"/>
      <c r="I193" s="239"/>
      <c r="J193" s="112"/>
      <c r="K193" s="112"/>
      <c r="L193" s="112"/>
      <c r="M193" s="112"/>
      <c r="N193" s="112"/>
      <c r="O193" s="239"/>
      <c r="P193" s="112"/>
      <c r="Q193" s="239"/>
      <c r="R193" s="112"/>
      <c r="S193" s="127"/>
      <c r="T193" s="239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</row>
    <row r="194" spans="1:55" ht="15.75" customHeight="1">
      <c r="A194" s="112"/>
      <c r="B194" s="112"/>
      <c r="C194" s="112"/>
      <c r="D194" s="239"/>
      <c r="E194" s="112"/>
      <c r="F194" s="239"/>
      <c r="G194" s="112"/>
      <c r="H194" s="239"/>
      <c r="I194" s="239"/>
      <c r="J194" s="112"/>
      <c r="K194" s="112"/>
      <c r="L194" s="112"/>
      <c r="M194" s="112"/>
      <c r="N194" s="112"/>
      <c r="O194" s="239"/>
      <c r="P194" s="112"/>
      <c r="Q194" s="239"/>
      <c r="R194" s="112"/>
      <c r="S194" s="112"/>
      <c r="T194" s="239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</row>
    <row r="195" spans="1:55" ht="15.75" customHeight="1">
      <c r="A195" s="112"/>
      <c r="B195" s="112"/>
      <c r="C195" s="112"/>
      <c r="D195" s="239"/>
      <c r="E195" s="112"/>
      <c r="F195" s="244" t="s">
        <v>384</v>
      </c>
      <c r="G195" s="112"/>
      <c r="H195" s="245">
        <f>$D$27</f>
        <v>0.6</v>
      </c>
      <c r="I195" s="239">
        <f>H195/SUM(H195:H196)</f>
        <v>0.5</v>
      </c>
      <c r="J195" s="112" t="s">
        <v>391</v>
      </c>
      <c r="K195" s="112"/>
      <c r="L195" s="112"/>
      <c r="M195" s="112"/>
      <c r="N195" s="112"/>
      <c r="O195" s="239"/>
      <c r="P195" s="112"/>
      <c r="Q195" s="239"/>
      <c r="R195" s="112"/>
      <c r="S195" s="112"/>
      <c r="T195" s="239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</row>
    <row r="196" spans="1:55" ht="15.75" customHeight="1">
      <c r="A196" s="112"/>
      <c r="B196" s="112"/>
      <c r="C196" s="112"/>
      <c r="D196" s="239"/>
      <c r="E196" s="112"/>
      <c r="F196" s="239">
        <v>0.6</v>
      </c>
      <c r="G196" s="112"/>
      <c r="H196" s="245">
        <f>F196</f>
        <v>0.6</v>
      </c>
      <c r="I196" s="239">
        <f>H196/SUM(H195:H196)</f>
        <v>0.5</v>
      </c>
      <c r="J196" s="112" t="s">
        <v>393</v>
      </c>
      <c r="K196" s="112"/>
      <c r="L196" s="112"/>
      <c r="M196" s="112"/>
      <c r="N196" s="112"/>
      <c r="O196" s="239"/>
      <c r="P196" s="112"/>
      <c r="Q196" s="244"/>
      <c r="R196" s="112"/>
      <c r="S196" s="127"/>
      <c r="T196" s="239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</row>
    <row r="197" spans="1:55" ht="15.75" customHeight="1">
      <c r="A197" s="112"/>
      <c r="B197" s="112"/>
      <c r="C197" s="112"/>
      <c r="D197" s="239"/>
      <c r="E197" s="112"/>
      <c r="F197" s="239"/>
      <c r="G197" s="112"/>
      <c r="H197" s="239"/>
      <c r="I197" s="239"/>
      <c r="J197" s="112"/>
      <c r="K197" s="112"/>
      <c r="L197" s="112"/>
      <c r="M197" s="112"/>
      <c r="N197" s="112"/>
      <c r="O197" s="239"/>
      <c r="P197" s="112"/>
      <c r="Q197" s="239"/>
      <c r="R197" s="112"/>
      <c r="S197" s="127"/>
      <c r="T197" s="239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</row>
    <row r="198" spans="1:55" ht="15.75" customHeight="1">
      <c r="A198" s="112"/>
      <c r="B198" s="112"/>
      <c r="C198" s="112"/>
      <c r="D198" s="239"/>
      <c r="E198" s="112"/>
      <c r="F198" s="239"/>
      <c r="G198" s="112"/>
      <c r="H198" s="239"/>
      <c r="I198" s="239"/>
      <c r="J198" s="112"/>
      <c r="K198" s="112"/>
      <c r="L198" s="112"/>
      <c r="M198" s="112"/>
      <c r="N198" s="112"/>
      <c r="O198" s="239"/>
      <c r="P198" s="112"/>
      <c r="Q198" s="239"/>
      <c r="R198" s="112"/>
      <c r="S198" s="112"/>
      <c r="T198" s="239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</row>
    <row r="199" spans="1:55" ht="15.75" customHeight="1">
      <c r="A199" s="112"/>
      <c r="B199" s="112"/>
      <c r="C199" s="112"/>
      <c r="D199" s="239"/>
      <c r="E199" s="112"/>
      <c r="F199" s="244" t="s">
        <v>385</v>
      </c>
      <c r="G199" s="112"/>
      <c r="H199" s="245">
        <f>$D$27</f>
        <v>0.6</v>
      </c>
      <c r="I199" s="239">
        <f>H199/SUM(H199:H200)</f>
        <v>0.74999999999999989</v>
      </c>
      <c r="J199" s="112" t="s">
        <v>391</v>
      </c>
      <c r="K199" s="112"/>
      <c r="L199" s="112"/>
      <c r="M199" s="112"/>
      <c r="N199" s="112"/>
      <c r="O199" s="239"/>
      <c r="P199" s="112"/>
      <c r="Q199" s="239"/>
      <c r="R199" s="112"/>
      <c r="S199" s="112"/>
      <c r="T199" s="239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</row>
    <row r="200" spans="1:55" ht="15.75" customHeight="1">
      <c r="A200" s="112"/>
      <c r="B200" s="112"/>
      <c r="C200" s="112"/>
      <c r="D200" s="239"/>
      <c r="E200" s="112"/>
      <c r="F200" s="239">
        <v>0.2</v>
      </c>
      <c r="G200" s="112"/>
      <c r="H200" s="245">
        <f>F200</f>
        <v>0.2</v>
      </c>
      <c r="I200" s="239">
        <f>H200/SUM(H199:H200)</f>
        <v>0.25</v>
      </c>
      <c r="J200" s="112" t="s">
        <v>393</v>
      </c>
      <c r="K200" s="112"/>
      <c r="L200" s="112"/>
      <c r="M200" s="112"/>
      <c r="N200" s="112"/>
      <c r="O200" s="239"/>
      <c r="P200" s="112"/>
      <c r="Q200" s="244"/>
      <c r="R200" s="112"/>
      <c r="S200" s="127"/>
      <c r="T200" s="239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</row>
    <row r="201" spans="1:55" ht="15.75" customHeight="1">
      <c r="A201" s="112"/>
      <c r="B201" s="112"/>
      <c r="C201" s="112"/>
      <c r="D201" s="239"/>
      <c r="E201" s="112"/>
      <c r="F201" s="239"/>
      <c r="G201" s="112"/>
      <c r="H201" s="239"/>
      <c r="I201" s="239"/>
      <c r="J201" s="112"/>
      <c r="K201" s="112"/>
      <c r="L201" s="112"/>
      <c r="M201" s="112"/>
      <c r="N201" s="112"/>
      <c r="O201" s="239"/>
      <c r="P201" s="112"/>
      <c r="Q201" s="239"/>
      <c r="R201" s="112"/>
      <c r="S201" s="127"/>
      <c r="T201" s="239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</row>
    <row r="202" spans="1:55" ht="15.75" customHeight="1">
      <c r="A202" s="112"/>
      <c r="B202" s="112"/>
      <c r="C202" s="112"/>
      <c r="D202" s="239">
        <v>0.6</v>
      </c>
      <c r="E202" s="112"/>
      <c r="F202" s="239"/>
      <c r="G202" s="112"/>
      <c r="H202" s="239"/>
      <c r="I202" s="239"/>
      <c r="J202" s="112"/>
      <c r="K202" s="112"/>
      <c r="L202" s="112"/>
      <c r="M202" s="112"/>
      <c r="N202" s="112"/>
      <c r="O202" s="239"/>
      <c r="P202" s="112"/>
      <c r="Q202" s="239"/>
      <c r="R202" s="112"/>
      <c r="S202" s="112"/>
      <c r="T202" s="239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</row>
    <row r="203" spans="1:55" ht="15.75" customHeight="1">
      <c r="A203" s="112"/>
      <c r="B203" s="112"/>
      <c r="C203" s="112"/>
      <c r="D203" s="256" t="s">
        <v>398</v>
      </c>
      <c r="E203" s="112"/>
      <c r="F203" s="244" t="s">
        <v>386</v>
      </c>
      <c r="G203" s="112"/>
      <c r="H203" s="245">
        <f>$D$27</f>
        <v>0.6</v>
      </c>
      <c r="I203" s="239">
        <f>H203/SUM(H203:H204)</f>
        <v>0.5</v>
      </c>
      <c r="J203" s="112" t="s">
        <v>391</v>
      </c>
      <c r="K203" s="112"/>
      <c r="L203" s="112"/>
      <c r="M203" s="112"/>
      <c r="N203" s="112"/>
      <c r="O203" s="239">
        <v>0.6</v>
      </c>
      <c r="P203" s="112"/>
      <c r="Q203" s="239"/>
      <c r="R203" s="112"/>
      <c r="S203" s="112"/>
      <c r="T203" s="239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</row>
    <row r="204" spans="1:55" ht="15.75" customHeight="1">
      <c r="A204" s="112"/>
      <c r="B204" s="112"/>
      <c r="C204" s="112"/>
      <c r="D204" s="239"/>
      <c r="E204" s="112"/>
      <c r="F204" s="239">
        <v>0.6</v>
      </c>
      <c r="G204" s="112"/>
      <c r="H204" s="245">
        <f>F204</f>
        <v>0.6</v>
      </c>
      <c r="I204" s="239">
        <f>H204/SUM(H203:H204)</f>
        <v>0.5</v>
      </c>
      <c r="J204" s="112" t="s">
        <v>393</v>
      </c>
      <c r="K204" s="112"/>
      <c r="L204" s="112"/>
      <c r="M204" s="112"/>
      <c r="N204" s="112"/>
      <c r="O204" s="256" t="s">
        <v>398</v>
      </c>
      <c r="P204" s="112"/>
      <c r="Q204" s="244"/>
      <c r="R204" s="112"/>
      <c r="S204" s="127"/>
      <c r="T204" s="239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</row>
    <row r="205" spans="1:55" ht="15.75" customHeight="1">
      <c r="A205" s="112"/>
      <c r="B205" s="112"/>
      <c r="C205" s="112"/>
      <c r="D205" s="239"/>
      <c r="E205" s="112"/>
      <c r="F205" s="239"/>
      <c r="G205" s="112"/>
      <c r="H205" s="239"/>
      <c r="I205" s="239"/>
      <c r="J205" s="112"/>
      <c r="K205" s="112"/>
      <c r="L205" s="112"/>
      <c r="M205" s="112"/>
      <c r="N205" s="112"/>
      <c r="O205" s="239"/>
      <c r="P205" s="112"/>
      <c r="Q205" s="239"/>
      <c r="R205" s="112"/>
      <c r="S205" s="127"/>
      <c r="T205" s="239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</row>
    <row r="206" spans="1:55" ht="15.75" customHeight="1">
      <c r="A206" s="112"/>
      <c r="B206" s="112"/>
      <c r="C206" s="112"/>
      <c r="D206" s="239"/>
      <c r="E206" s="112"/>
      <c r="F206" s="239"/>
      <c r="G206" s="112"/>
      <c r="H206" s="239"/>
      <c r="I206" s="239"/>
      <c r="J206" s="112"/>
      <c r="K206" s="112"/>
      <c r="L206" s="112"/>
      <c r="M206" s="112"/>
      <c r="N206" s="112"/>
      <c r="O206" s="239"/>
      <c r="P206" s="112"/>
      <c r="Q206" s="239"/>
      <c r="R206" s="112"/>
      <c r="S206" s="112"/>
      <c r="T206" s="239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</row>
    <row r="207" spans="1:55" ht="15.75" customHeight="1">
      <c r="A207" s="112"/>
      <c r="B207" s="112"/>
      <c r="C207" s="112"/>
      <c r="D207" s="239"/>
      <c r="E207" s="112"/>
      <c r="F207" s="244" t="s">
        <v>387</v>
      </c>
      <c r="G207" s="112"/>
      <c r="H207" s="245">
        <f>$D$27</f>
        <v>0.6</v>
      </c>
      <c r="I207" s="239">
        <f>H207/SUM(H207:H208)</f>
        <v>0.39999999999999997</v>
      </c>
      <c r="J207" s="112" t="s">
        <v>391</v>
      </c>
      <c r="K207" s="112"/>
      <c r="L207" s="112"/>
      <c r="M207" s="112"/>
      <c r="N207" s="112"/>
      <c r="O207" s="239"/>
      <c r="P207" s="112"/>
      <c r="Q207" s="239"/>
      <c r="R207" s="112"/>
      <c r="S207" s="112"/>
      <c r="T207" s="239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</row>
    <row r="208" spans="1:55" ht="15.75" customHeight="1">
      <c r="A208" s="112"/>
      <c r="B208" s="112"/>
      <c r="C208" s="112"/>
      <c r="D208" s="239"/>
      <c r="E208" s="112"/>
      <c r="F208" s="239">
        <v>0.9</v>
      </c>
      <c r="G208" s="112"/>
      <c r="H208" s="245">
        <f>F208</f>
        <v>0.9</v>
      </c>
      <c r="I208" s="239">
        <f>H208/SUM(H207:H208)</f>
        <v>0.6</v>
      </c>
      <c r="J208" s="112" t="s">
        <v>393</v>
      </c>
      <c r="K208" s="112"/>
      <c r="L208" s="112"/>
      <c r="M208" s="112"/>
      <c r="N208" s="112"/>
      <c r="O208" s="239"/>
      <c r="P208" s="112"/>
      <c r="Q208" s="244"/>
      <c r="R208" s="112"/>
      <c r="S208" s="127"/>
      <c r="T208" s="239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</row>
    <row r="209" spans="1:55" ht="15.75" customHeight="1">
      <c r="A209" s="112"/>
      <c r="B209" s="112"/>
      <c r="C209" s="112"/>
      <c r="D209" s="239"/>
      <c r="E209" s="112"/>
      <c r="F209" s="239"/>
      <c r="G209" s="112"/>
      <c r="H209" s="239"/>
      <c r="I209" s="239"/>
      <c r="J209" s="112"/>
      <c r="K209" s="112"/>
      <c r="L209" s="112"/>
      <c r="M209" s="112"/>
      <c r="N209" s="112"/>
      <c r="O209" s="239"/>
      <c r="P209" s="112"/>
      <c r="Q209" s="239"/>
      <c r="R209" s="112"/>
      <c r="S209" s="127"/>
      <c r="T209" s="239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</row>
    <row r="210" spans="1:55" ht="15.75" customHeight="1">
      <c r="A210" s="112"/>
      <c r="B210" s="112"/>
      <c r="C210" s="112"/>
      <c r="D210" s="239"/>
      <c r="E210" s="112"/>
      <c r="F210" s="239"/>
      <c r="G210" s="112"/>
      <c r="H210" s="239"/>
      <c r="I210" s="239"/>
      <c r="J210" s="112"/>
      <c r="K210" s="112"/>
      <c r="L210" s="112"/>
      <c r="M210" s="112"/>
      <c r="N210" s="112"/>
      <c r="O210" s="239"/>
      <c r="P210" s="112"/>
      <c r="Q210" s="239"/>
      <c r="R210" s="112"/>
      <c r="S210" s="112"/>
      <c r="T210" s="239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</row>
    <row r="211" spans="1:55" ht="15.75" customHeight="1">
      <c r="A211" s="112"/>
      <c r="B211" s="112"/>
      <c r="C211" s="112"/>
      <c r="D211" s="239"/>
      <c r="E211" s="112"/>
      <c r="F211" s="244" t="s">
        <v>388</v>
      </c>
      <c r="G211" s="112"/>
      <c r="H211" s="245">
        <f>$D$27</f>
        <v>0.6</v>
      </c>
      <c r="I211" s="239">
        <f>H211/SUM(H211:H212)</f>
        <v>0.85714285714285721</v>
      </c>
      <c r="J211" s="112" t="s">
        <v>391</v>
      </c>
      <c r="K211" s="112"/>
      <c r="L211" s="112"/>
      <c r="M211" s="112"/>
      <c r="N211" s="112"/>
      <c r="O211" s="239"/>
      <c r="P211" s="112"/>
      <c r="Q211" s="239"/>
      <c r="R211" s="112"/>
      <c r="S211" s="112"/>
      <c r="T211" s="239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</row>
    <row r="212" spans="1:55" ht="15.75" customHeight="1">
      <c r="A212" s="112"/>
      <c r="B212" s="112"/>
      <c r="C212" s="112"/>
      <c r="D212" s="239"/>
      <c r="E212" s="112"/>
      <c r="F212" s="239">
        <v>0.1</v>
      </c>
      <c r="G212" s="112"/>
      <c r="H212" s="245">
        <f>F212</f>
        <v>0.1</v>
      </c>
      <c r="I212" s="239">
        <f>H212/SUM(H211:H212)</f>
        <v>0.14285714285714288</v>
      </c>
      <c r="J212" s="112" t="s">
        <v>393</v>
      </c>
      <c r="K212" s="112"/>
      <c r="L212" s="112"/>
      <c r="M212" s="112"/>
      <c r="N212" s="112"/>
      <c r="O212" s="239"/>
      <c r="P212" s="112"/>
      <c r="Q212" s="244" t="s">
        <v>388</v>
      </c>
      <c r="R212" s="112"/>
      <c r="S212" s="245">
        <f>$D$27</f>
        <v>0.6</v>
      </c>
      <c r="T212" s="239">
        <f>S212/SUM(S212:S213)</f>
        <v>0.85714285714285721</v>
      </c>
      <c r="U212" s="112" t="s">
        <v>391</v>
      </c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</row>
    <row r="213" spans="1:55" ht="15.75" customHeight="1">
      <c r="A213" s="112"/>
      <c r="B213" s="112"/>
      <c r="C213" s="112"/>
      <c r="D213" s="239"/>
      <c r="E213" s="112"/>
      <c r="F213" s="239"/>
      <c r="G213" s="112"/>
      <c r="H213" s="239"/>
      <c r="I213" s="239"/>
      <c r="J213" s="112"/>
      <c r="K213" s="112"/>
      <c r="L213" s="112"/>
      <c r="M213" s="112"/>
      <c r="N213" s="112"/>
      <c r="O213" s="239"/>
      <c r="P213" s="112"/>
      <c r="Q213" s="239">
        <v>0.1</v>
      </c>
      <c r="R213" s="112"/>
      <c r="S213" s="245">
        <f>Q213</f>
        <v>0.1</v>
      </c>
      <c r="T213" s="239">
        <f>S213/SUM(S212:S213)</f>
        <v>0.14285714285714288</v>
      </c>
      <c r="U213" s="112" t="s">
        <v>393</v>
      </c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</row>
    <row r="214" spans="1:55" ht="15.75" customHeight="1">
      <c r="A214" s="112"/>
      <c r="B214" s="112"/>
      <c r="C214" s="112"/>
      <c r="D214" s="239"/>
      <c r="E214" s="112"/>
      <c r="F214" s="239"/>
      <c r="G214" s="112"/>
      <c r="H214" s="239"/>
      <c r="I214" s="239"/>
      <c r="J214" s="112"/>
      <c r="K214" s="112"/>
      <c r="L214" s="112"/>
      <c r="M214" s="112"/>
      <c r="N214" s="112"/>
      <c r="O214" s="239"/>
      <c r="P214" s="112"/>
      <c r="Q214" s="239"/>
      <c r="R214" s="112"/>
      <c r="S214" s="112"/>
      <c r="T214" s="239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</row>
    <row r="215" spans="1:55" ht="15.75" customHeight="1">
      <c r="A215" s="112"/>
      <c r="B215" s="112"/>
      <c r="C215" s="112"/>
      <c r="D215" s="239"/>
      <c r="E215" s="112"/>
      <c r="F215" s="244" t="s">
        <v>389</v>
      </c>
      <c r="G215" s="112"/>
      <c r="H215" s="245">
        <f>$D$27</f>
        <v>0.6</v>
      </c>
      <c r="I215" s="239">
        <f>H215/SUM(H215:H216)</f>
        <v>0.5</v>
      </c>
      <c r="J215" s="112" t="s">
        <v>391</v>
      </c>
      <c r="K215" s="112"/>
      <c r="L215" s="112"/>
      <c r="M215" s="112"/>
      <c r="N215" s="112"/>
      <c r="O215" s="239"/>
      <c r="P215" s="112"/>
      <c r="Q215" s="239"/>
      <c r="R215" s="112"/>
      <c r="S215" s="112"/>
      <c r="T215" s="239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</row>
    <row r="216" spans="1:55" ht="15.75" customHeight="1">
      <c r="A216" s="112"/>
      <c r="B216" s="112"/>
      <c r="C216" s="112"/>
      <c r="D216" s="239"/>
      <c r="E216" s="112"/>
      <c r="F216" s="239">
        <v>0.6</v>
      </c>
      <c r="G216" s="112"/>
      <c r="H216" s="245">
        <f>F216</f>
        <v>0.6</v>
      </c>
      <c r="I216" s="239">
        <f>H216/SUM(H215:H216)</f>
        <v>0.5</v>
      </c>
      <c r="J216" s="112" t="s">
        <v>393</v>
      </c>
      <c r="K216" s="112"/>
      <c r="L216" s="112"/>
      <c r="M216" s="112"/>
      <c r="N216" s="112"/>
      <c r="O216" s="239"/>
      <c r="P216" s="112"/>
      <c r="Q216" s="244"/>
      <c r="R216" s="112"/>
      <c r="S216" s="127"/>
      <c r="T216" s="239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</row>
    <row r="217" spans="1:55" ht="15.75" customHeight="1">
      <c r="A217" s="112"/>
      <c r="B217" s="112"/>
      <c r="C217" s="112"/>
      <c r="D217" s="239"/>
      <c r="E217" s="112"/>
      <c r="F217" s="239"/>
      <c r="G217" s="112"/>
      <c r="H217" s="239"/>
      <c r="I217" s="239"/>
      <c r="J217" s="112"/>
      <c r="K217" s="112"/>
      <c r="L217" s="112"/>
      <c r="M217" s="112"/>
      <c r="N217" s="112"/>
      <c r="O217" s="239"/>
      <c r="P217" s="112"/>
      <c r="Q217" s="239"/>
      <c r="R217" s="112"/>
      <c r="S217" s="127"/>
      <c r="T217" s="239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</row>
    <row r="218" spans="1:55" ht="15.75" customHeight="1">
      <c r="A218" s="112"/>
      <c r="B218" s="112"/>
      <c r="C218" s="112"/>
      <c r="D218" s="239"/>
      <c r="E218" s="112"/>
      <c r="F218" s="239"/>
      <c r="G218" s="112"/>
      <c r="H218" s="239"/>
      <c r="I218" s="239"/>
      <c r="J218" s="112"/>
      <c r="K218" s="112"/>
      <c r="L218" s="112"/>
      <c r="M218" s="112"/>
      <c r="N218" s="112"/>
      <c r="O218" s="239"/>
      <c r="P218" s="112"/>
      <c r="Q218" s="239"/>
      <c r="R218" s="112"/>
      <c r="S218" s="112"/>
      <c r="T218" s="239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</row>
    <row r="219" spans="1:55" ht="15.75" customHeight="1">
      <c r="A219" s="112"/>
      <c r="B219" s="112"/>
      <c r="C219" s="112"/>
      <c r="D219" s="239"/>
      <c r="E219" s="112"/>
      <c r="F219" s="244" t="s">
        <v>390</v>
      </c>
      <c r="G219" s="112"/>
      <c r="H219" s="245">
        <f>$D$27</f>
        <v>0.6</v>
      </c>
      <c r="I219" s="239">
        <f>H219/SUM(H219:H220)</f>
        <v>0.54545454545454541</v>
      </c>
      <c r="J219" s="112" t="s">
        <v>391</v>
      </c>
      <c r="K219" s="112"/>
      <c r="L219" s="112"/>
      <c r="M219" s="112"/>
      <c r="N219" s="112"/>
      <c r="O219" s="239"/>
      <c r="P219" s="112"/>
      <c r="Q219" s="239"/>
      <c r="R219" s="112"/>
      <c r="S219" s="112"/>
      <c r="T219" s="239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</row>
    <row r="220" spans="1:55" ht="15.75" customHeight="1">
      <c r="A220" s="112"/>
      <c r="B220" s="112"/>
      <c r="C220" s="112"/>
      <c r="D220" s="239"/>
      <c r="E220" s="112"/>
      <c r="F220" s="239">
        <v>0.5</v>
      </c>
      <c r="G220" s="112"/>
      <c r="H220" s="245">
        <f>F220</f>
        <v>0.5</v>
      </c>
      <c r="I220" s="239">
        <f>H220/SUM(H219:H220)</f>
        <v>0.45454545454545453</v>
      </c>
      <c r="J220" s="112" t="s">
        <v>393</v>
      </c>
      <c r="K220" s="112"/>
      <c r="L220" s="112"/>
      <c r="M220" s="112"/>
      <c r="N220" s="112"/>
      <c r="O220" s="239"/>
      <c r="P220" s="112"/>
      <c r="Q220" s="244"/>
      <c r="R220" s="112"/>
      <c r="S220" s="127"/>
      <c r="T220" s="239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</row>
    <row r="221" spans="1:55" ht="15.75" customHeight="1">
      <c r="A221" s="112"/>
      <c r="B221" s="112"/>
      <c r="C221" s="112"/>
      <c r="D221" s="239"/>
      <c r="E221" s="112"/>
      <c r="F221" s="239"/>
      <c r="G221" s="112"/>
      <c r="H221" s="239"/>
      <c r="I221" s="141"/>
      <c r="J221" s="112"/>
      <c r="K221" s="112"/>
      <c r="L221" s="112"/>
      <c r="M221" s="112"/>
      <c r="N221" s="112"/>
      <c r="O221" s="239"/>
      <c r="P221" s="112"/>
      <c r="Q221" s="239"/>
      <c r="R221" s="112"/>
      <c r="S221" s="127"/>
      <c r="T221" s="239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</row>
    <row r="222" spans="1:55" ht="15.75" customHeight="1">
      <c r="A222" s="112"/>
      <c r="B222" s="112"/>
      <c r="C222" s="112"/>
      <c r="D222" s="239"/>
      <c r="E222" s="112"/>
      <c r="F222" s="244" t="s">
        <v>382</v>
      </c>
      <c r="G222" s="112"/>
      <c r="H222" s="245">
        <f>$D$237</f>
        <v>0.3</v>
      </c>
      <c r="I222" s="239">
        <f>H222/SUM(H222:H223)</f>
        <v>0.6</v>
      </c>
      <c r="J222" s="112" t="s">
        <v>391</v>
      </c>
      <c r="K222" s="112"/>
      <c r="L222" s="112"/>
      <c r="M222" s="112"/>
      <c r="N222" s="112"/>
      <c r="O222" s="239"/>
      <c r="P222" s="112"/>
      <c r="Q222" s="239"/>
      <c r="R222" s="112"/>
      <c r="S222" s="112"/>
      <c r="T222" s="141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</row>
    <row r="223" spans="1:55" ht="15.75" customHeight="1">
      <c r="A223" s="112"/>
      <c r="B223" s="112"/>
      <c r="C223" s="112"/>
      <c r="D223" s="239"/>
      <c r="E223" s="112"/>
      <c r="F223" s="239">
        <v>0.2</v>
      </c>
      <c r="G223" s="112"/>
      <c r="H223" s="245">
        <f>F223</f>
        <v>0.2</v>
      </c>
      <c r="I223" s="239">
        <f>H223/SUM(H222:H223)</f>
        <v>0.4</v>
      </c>
      <c r="J223" s="112" t="s">
        <v>393</v>
      </c>
      <c r="K223" s="112"/>
      <c r="L223" s="112"/>
      <c r="M223" s="112"/>
      <c r="N223" s="112"/>
      <c r="O223" s="239"/>
      <c r="P223" s="112"/>
      <c r="Q223" s="244"/>
      <c r="R223" s="112"/>
      <c r="S223" s="127"/>
      <c r="T223" s="239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</row>
    <row r="224" spans="1:55" ht="15.75" customHeight="1">
      <c r="A224" s="112"/>
      <c r="B224" s="112"/>
      <c r="C224" s="112"/>
      <c r="D224" s="239"/>
      <c r="E224" s="112"/>
      <c r="F224" s="239"/>
      <c r="G224" s="112"/>
      <c r="H224" s="239"/>
      <c r="I224" s="239"/>
      <c r="J224" s="112"/>
      <c r="K224" s="112"/>
      <c r="L224" s="112"/>
      <c r="M224" s="112"/>
      <c r="N224" s="112"/>
      <c r="O224" s="239"/>
      <c r="P224" s="112"/>
      <c r="Q224" s="239"/>
      <c r="R224" s="112"/>
      <c r="S224" s="127"/>
      <c r="T224" s="239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</row>
    <row r="225" spans="1:55" ht="15.75" customHeight="1">
      <c r="A225" s="112"/>
      <c r="B225" s="112"/>
      <c r="C225" s="112"/>
      <c r="D225" s="239"/>
      <c r="E225" s="112"/>
      <c r="F225" s="239"/>
      <c r="G225" s="112"/>
      <c r="H225" s="239"/>
      <c r="I225" s="239"/>
      <c r="J225" s="112"/>
      <c r="K225" s="112"/>
      <c r="L225" s="112"/>
      <c r="M225" s="112"/>
      <c r="N225" s="112"/>
      <c r="O225" s="239"/>
      <c r="P225" s="112"/>
      <c r="Q225" s="239"/>
      <c r="R225" s="112"/>
      <c r="S225" s="112"/>
      <c r="T225" s="239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</row>
    <row r="226" spans="1:55" ht="15.75" customHeight="1">
      <c r="A226" s="112"/>
      <c r="B226" s="112"/>
      <c r="C226" s="112"/>
      <c r="D226" s="239"/>
      <c r="E226" s="112"/>
      <c r="F226" s="244" t="s">
        <v>383</v>
      </c>
      <c r="G226" s="112"/>
      <c r="H226" s="245">
        <f>$D$237</f>
        <v>0.3</v>
      </c>
      <c r="I226" s="239">
        <f>H226/SUM(H226:H227)</f>
        <v>0.6</v>
      </c>
      <c r="J226" s="112" t="s">
        <v>391</v>
      </c>
      <c r="K226" s="112"/>
      <c r="L226" s="112"/>
      <c r="M226" s="112"/>
      <c r="N226" s="112"/>
      <c r="O226" s="239"/>
      <c r="P226" s="112"/>
      <c r="Q226" s="239"/>
      <c r="R226" s="112"/>
      <c r="S226" s="112"/>
      <c r="T226" s="239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12"/>
    </row>
    <row r="227" spans="1:55" ht="15.75" customHeight="1">
      <c r="A227" s="112"/>
      <c r="B227" s="112"/>
      <c r="C227" s="112"/>
      <c r="D227" s="239"/>
      <c r="E227" s="112"/>
      <c r="F227" s="239">
        <v>0.2</v>
      </c>
      <c r="G227" s="112"/>
      <c r="H227" s="245">
        <f>F227</f>
        <v>0.2</v>
      </c>
      <c r="I227" s="239">
        <f>H227/SUM(H226:H227)</f>
        <v>0.4</v>
      </c>
      <c r="J227" s="112" t="s">
        <v>393</v>
      </c>
      <c r="K227" s="112"/>
      <c r="L227" s="112"/>
      <c r="M227" s="112"/>
      <c r="N227" s="112"/>
      <c r="O227" s="239"/>
      <c r="P227" s="112"/>
      <c r="Q227" s="244"/>
      <c r="R227" s="112"/>
      <c r="S227" s="127"/>
      <c r="T227" s="239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</row>
    <row r="228" spans="1:55" ht="15.75" customHeight="1">
      <c r="A228" s="112"/>
      <c r="B228" s="112"/>
      <c r="C228" s="112"/>
      <c r="D228" s="239"/>
      <c r="E228" s="112"/>
      <c r="F228" s="239"/>
      <c r="G228" s="112"/>
      <c r="H228" s="239"/>
      <c r="I228" s="239"/>
      <c r="J228" s="112"/>
      <c r="K228" s="112"/>
      <c r="L228" s="112"/>
      <c r="M228" s="112"/>
      <c r="N228" s="112"/>
      <c r="O228" s="239"/>
      <c r="P228" s="112"/>
      <c r="Q228" s="239"/>
      <c r="R228" s="112"/>
      <c r="S228" s="127"/>
      <c r="T228" s="239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12"/>
    </row>
    <row r="229" spans="1:55" ht="15.75" customHeight="1">
      <c r="A229" s="112"/>
      <c r="B229" s="112"/>
      <c r="C229" s="112"/>
      <c r="D229" s="239"/>
      <c r="E229" s="112"/>
      <c r="F229" s="239"/>
      <c r="G229" s="112"/>
      <c r="H229" s="239"/>
      <c r="I229" s="239"/>
      <c r="J229" s="112"/>
      <c r="K229" s="112"/>
      <c r="L229" s="112"/>
      <c r="M229" s="112"/>
      <c r="N229" s="112"/>
      <c r="O229" s="239"/>
      <c r="P229" s="112"/>
      <c r="Q229" s="239"/>
      <c r="R229" s="112"/>
      <c r="S229" s="112"/>
      <c r="T229" s="239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</row>
    <row r="230" spans="1:55" ht="15.75" customHeight="1">
      <c r="A230" s="112"/>
      <c r="B230" s="112"/>
      <c r="C230" s="112"/>
      <c r="D230" s="239"/>
      <c r="E230" s="112"/>
      <c r="F230" s="244" t="s">
        <v>384</v>
      </c>
      <c r="G230" s="112"/>
      <c r="H230" s="245">
        <f>$D$237</f>
        <v>0.3</v>
      </c>
      <c r="I230" s="239">
        <f>H230/SUM(H230:H231)</f>
        <v>0.6</v>
      </c>
      <c r="J230" s="112" t="s">
        <v>391</v>
      </c>
      <c r="K230" s="112"/>
      <c r="L230" s="112"/>
      <c r="M230" s="112"/>
      <c r="N230" s="112"/>
      <c r="O230" s="239"/>
      <c r="P230" s="112"/>
      <c r="Q230" s="239"/>
      <c r="R230" s="112"/>
      <c r="S230" s="112"/>
      <c r="T230" s="239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</row>
    <row r="231" spans="1:55" ht="15.75" customHeight="1">
      <c r="A231" s="112"/>
      <c r="B231" s="112"/>
      <c r="C231" s="112"/>
      <c r="D231" s="239"/>
      <c r="E231" s="112"/>
      <c r="F231" s="239">
        <v>0.2</v>
      </c>
      <c r="G231" s="112"/>
      <c r="H231" s="245">
        <f>F231</f>
        <v>0.2</v>
      </c>
      <c r="I231" s="239">
        <f>H231/SUM(H230:H231)</f>
        <v>0.4</v>
      </c>
      <c r="J231" s="112" t="s">
        <v>393</v>
      </c>
      <c r="K231" s="112"/>
      <c r="L231" s="112"/>
      <c r="M231" s="112"/>
      <c r="N231" s="112"/>
      <c r="O231" s="239"/>
      <c r="P231" s="112"/>
      <c r="Q231" s="244"/>
      <c r="R231" s="112"/>
      <c r="S231" s="127"/>
      <c r="T231" s="239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</row>
    <row r="232" spans="1:55" ht="15.75" customHeight="1">
      <c r="A232" s="112"/>
      <c r="B232" s="112"/>
      <c r="C232" s="112"/>
      <c r="D232" s="239"/>
      <c r="E232" s="112"/>
      <c r="F232" s="239"/>
      <c r="G232" s="112"/>
      <c r="H232" s="239"/>
      <c r="I232" s="239"/>
      <c r="J232" s="112"/>
      <c r="K232" s="112"/>
      <c r="L232" s="112"/>
      <c r="M232" s="112"/>
      <c r="N232" s="112"/>
      <c r="O232" s="239"/>
      <c r="P232" s="112"/>
      <c r="Q232" s="239"/>
      <c r="R232" s="112"/>
      <c r="S232" s="127"/>
      <c r="T232" s="239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12"/>
    </row>
    <row r="233" spans="1:55" ht="15.75" customHeight="1">
      <c r="A233" s="112"/>
      <c r="B233" s="112"/>
      <c r="C233" s="112"/>
      <c r="D233" s="239"/>
      <c r="E233" s="112"/>
      <c r="F233" s="239"/>
      <c r="G233" s="112"/>
      <c r="H233" s="239"/>
      <c r="I233" s="239"/>
      <c r="J233" s="112"/>
      <c r="K233" s="112"/>
      <c r="L233" s="112"/>
      <c r="M233" s="112"/>
      <c r="N233" s="112"/>
      <c r="O233" s="239"/>
      <c r="P233" s="112"/>
      <c r="Q233" s="239"/>
      <c r="R233" s="112"/>
      <c r="S233" s="112"/>
      <c r="T233" s="239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12"/>
    </row>
    <row r="234" spans="1:55" ht="15.75" customHeight="1">
      <c r="A234" s="112"/>
      <c r="B234" s="112"/>
      <c r="C234" s="112"/>
      <c r="D234" s="239"/>
      <c r="E234" s="112"/>
      <c r="F234" s="244" t="s">
        <v>385</v>
      </c>
      <c r="G234" s="112"/>
      <c r="H234" s="245">
        <f>$D$237</f>
        <v>0.3</v>
      </c>
      <c r="I234" s="239">
        <f>H234/SUM(H234:H235)</f>
        <v>0.33333333333333337</v>
      </c>
      <c r="J234" s="112" t="s">
        <v>391</v>
      </c>
      <c r="K234" s="112"/>
      <c r="L234" s="112"/>
      <c r="M234" s="112"/>
      <c r="N234" s="112"/>
      <c r="O234" s="239"/>
      <c r="P234" s="112"/>
      <c r="Q234" s="239"/>
      <c r="R234" s="112"/>
      <c r="S234" s="112"/>
      <c r="T234" s="239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</row>
    <row r="235" spans="1:55" ht="15.75" customHeight="1">
      <c r="A235" s="112"/>
      <c r="B235" s="112"/>
      <c r="C235" s="112"/>
      <c r="D235" s="239"/>
      <c r="E235" s="112"/>
      <c r="F235" s="239">
        <v>0.6</v>
      </c>
      <c r="G235" s="112"/>
      <c r="H235" s="245">
        <f>F235</f>
        <v>0.6</v>
      </c>
      <c r="I235" s="239">
        <f>H235/SUM(H234:H235)</f>
        <v>0.66666666666666674</v>
      </c>
      <c r="J235" s="112" t="s">
        <v>393</v>
      </c>
      <c r="K235" s="112"/>
      <c r="L235" s="112"/>
      <c r="M235" s="112"/>
      <c r="N235" s="112"/>
      <c r="O235" s="239"/>
      <c r="P235" s="112"/>
      <c r="Q235" s="244"/>
      <c r="R235" s="112"/>
      <c r="S235" s="127"/>
      <c r="T235" s="239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12"/>
    </row>
    <row r="236" spans="1:55" ht="15.75" customHeight="1">
      <c r="A236" s="112"/>
      <c r="B236" s="112"/>
      <c r="C236" s="112"/>
      <c r="D236" s="239"/>
      <c r="E236" s="112"/>
      <c r="F236" s="239"/>
      <c r="G236" s="112"/>
      <c r="H236" s="239"/>
      <c r="I236" s="239"/>
      <c r="J236" s="112"/>
      <c r="K236" s="112"/>
      <c r="L236" s="112"/>
      <c r="M236" s="112"/>
      <c r="N236" s="112"/>
      <c r="O236" s="239"/>
      <c r="P236" s="112"/>
      <c r="Q236" s="239"/>
      <c r="R236" s="112"/>
      <c r="S236" s="127"/>
      <c r="T236" s="239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12"/>
    </row>
    <row r="237" spans="1:55" ht="15.75" customHeight="1">
      <c r="A237" s="112"/>
      <c r="B237" s="112"/>
      <c r="C237" s="112"/>
      <c r="D237" s="239">
        <v>0.3</v>
      </c>
      <c r="E237" s="112"/>
      <c r="F237" s="239"/>
      <c r="G237" s="112"/>
      <c r="H237" s="239"/>
      <c r="I237" s="239"/>
      <c r="J237" s="112"/>
      <c r="K237" s="112"/>
      <c r="L237" s="112"/>
      <c r="M237" s="112"/>
      <c r="N237" s="112"/>
      <c r="O237" s="239"/>
      <c r="P237" s="112"/>
      <c r="Q237" s="239"/>
      <c r="R237" s="112"/>
      <c r="S237" s="112"/>
      <c r="T237" s="239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12"/>
    </row>
    <row r="238" spans="1:55" ht="15.75" customHeight="1">
      <c r="A238" s="112"/>
      <c r="B238" s="112"/>
      <c r="C238" s="112"/>
      <c r="D238" s="256" t="s">
        <v>399</v>
      </c>
      <c r="E238" s="112"/>
      <c r="F238" s="244" t="s">
        <v>386</v>
      </c>
      <c r="G238" s="112"/>
      <c r="H238" s="245">
        <f>$D$237</f>
        <v>0.3</v>
      </c>
      <c r="I238" s="239">
        <f>H238/SUM(H238:H239)</f>
        <v>0.33333333333333337</v>
      </c>
      <c r="J238" s="112" t="s">
        <v>391</v>
      </c>
      <c r="K238" s="112"/>
      <c r="L238" s="112"/>
      <c r="M238" s="112"/>
      <c r="N238" s="112"/>
      <c r="O238" s="239">
        <v>0.3</v>
      </c>
      <c r="P238" s="112"/>
      <c r="Q238" s="239"/>
      <c r="R238" s="112"/>
      <c r="S238" s="112"/>
      <c r="T238" s="239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</row>
    <row r="239" spans="1:55" ht="15.75" customHeight="1">
      <c r="A239" s="112"/>
      <c r="B239" s="112"/>
      <c r="C239" s="112"/>
      <c r="D239" s="239"/>
      <c r="E239" s="112"/>
      <c r="F239" s="239">
        <v>0.6</v>
      </c>
      <c r="G239" s="112"/>
      <c r="H239" s="245">
        <f>F239</f>
        <v>0.6</v>
      </c>
      <c r="I239" s="239">
        <f>H239/SUM(H238:H239)</f>
        <v>0.66666666666666674</v>
      </c>
      <c r="J239" s="112" t="s">
        <v>393</v>
      </c>
      <c r="K239" s="112"/>
      <c r="L239" s="112"/>
      <c r="M239" s="112"/>
      <c r="N239" s="112"/>
      <c r="O239" s="256" t="s">
        <v>399</v>
      </c>
      <c r="P239" s="112"/>
      <c r="Q239" s="244"/>
      <c r="R239" s="112"/>
      <c r="S239" s="127"/>
      <c r="T239" s="239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</row>
    <row r="240" spans="1:55" ht="15.75" customHeight="1">
      <c r="A240" s="112"/>
      <c r="B240" s="112"/>
      <c r="C240" s="112"/>
      <c r="D240" s="239"/>
      <c r="E240" s="112"/>
      <c r="F240" s="239"/>
      <c r="G240" s="112"/>
      <c r="H240" s="239"/>
      <c r="I240" s="239"/>
      <c r="J240" s="112"/>
      <c r="K240" s="112"/>
      <c r="L240" s="112"/>
      <c r="M240" s="112"/>
      <c r="N240" s="112"/>
      <c r="O240" s="239"/>
      <c r="P240" s="112"/>
      <c r="Q240" s="239"/>
      <c r="R240" s="112"/>
      <c r="S240" s="127"/>
      <c r="T240" s="239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</row>
    <row r="241" spans="1:55" ht="15.75" customHeight="1">
      <c r="A241" s="112"/>
      <c r="B241" s="112"/>
      <c r="C241" s="112"/>
      <c r="D241" s="239"/>
      <c r="E241" s="112"/>
      <c r="F241" s="239"/>
      <c r="G241" s="112"/>
      <c r="H241" s="239"/>
      <c r="I241" s="239"/>
      <c r="J241" s="112"/>
      <c r="K241" s="112"/>
      <c r="L241" s="112"/>
      <c r="M241" s="112"/>
      <c r="N241" s="112"/>
      <c r="O241" s="239"/>
      <c r="P241" s="112"/>
      <c r="Q241" s="239"/>
      <c r="R241" s="112"/>
      <c r="S241" s="112"/>
      <c r="T241" s="239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</row>
    <row r="242" spans="1:55" ht="15.75" customHeight="1">
      <c r="A242" s="112"/>
      <c r="B242" s="112"/>
      <c r="C242" s="112"/>
      <c r="D242" s="239"/>
      <c r="E242" s="112"/>
      <c r="F242" s="244" t="s">
        <v>387</v>
      </c>
      <c r="G242" s="112"/>
      <c r="H242" s="245">
        <f>$D$237</f>
        <v>0.3</v>
      </c>
      <c r="I242" s="239">
        <f>H242/SUM(H242:H243)</f>
        <v>0.6</v>
      </c>
      <c r="J242" s="112" t="s">
        <v>391</v>
      </c>
      <c r="K242" s="112"/>
      <c r="L242" s="112"/>
      <c r="M242" s="112"/>
      <c r="N242" s="112"/>
      <c r="O242" s="239"/>
      <c r="P242" s="112"/>
      <c r="Q242" s="239"/>
      <c r="R242" s="112"/>
      <c r="S242" s="112"/>
      <c r="T242" s="239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</row>
    <row r="243" spans="1:55" ht="15.75" customHeight="1">
      <c r="A243" s="112"/>
      <c r="B243" s="112"/>
      <c r="C243" s="112"/>
      <c r="D243" s="239"/>
      <c r="E243" s="112"/>
      <c r="F243" s="239">
        <v>0.2</v>
      </c>
      <c r="G243" s="112"/>
      <c r="H243" s="245">
        <f>F243</f>
        <v>0.2</v>
      </c>
      <c r="I243" s="239">
        <f>H243/SUM(H242:H243)</f>
        <v>0.4</v>
      </c>
      <c r="J243" s="112" t="s">
        <v>393</v>
      </c>
      <c r="K243" s="112"/>
      <c r="L243" s="112"/>
      <c r="M243" s="112"/>
      <c r="N243" s="112"/>
      <c r="O243" s="239"/>
      <c r="P243" s="112"/>
      <c r="Q243" s="244"/>
      <c r="R243" s="112"/>
      <c r="S243" s="127"/>
      <c r="T243" s="239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</row>
    <row r="244" spans="1:55" ht="15.75" customHeight="1">
      <c r="A244" s="112"/>
      <c r="B244" s="112"/>
      <c r="C244" s="112"/>
      <c r="D244" s="239"/>
      <c r="E244" s="112"/>
      <c r="F244" s="239"/>
      <c r="G244" s="112"/>
      <c r="H244" s="239"/>
      <c r="I244" s="239"/>
      <c r="J244" s="112"/>
      <c r="K244" s="112"/>
      <c r="L244" s="112"/>
      <c r="M244" s="112"/>
      <c r="N244" s="112"/>
      <c r="O244" s="239"/>
      <c r="P244" s="112"/>
      <c r="Q244" s="239"/>
      <c r="R244" s="112"/>
      <c r="S244" s="127"/>
      <c r="T244" s="239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</row>
    <row r="245" spans="1:55" ht="15.75" customHeight="1">
      <c r="A245" s="112"/>
      <c r="B245" s="112"/>
      <c r="C245" s="112"/>
      <c r="D245" s="239"/>
      <c r="E245" s="112"/>
      <c r="F245" s="239"/>
      <c r="G245" s="112"/>
      <c r="H245" s="239"/>
      <c r="I245" s="239"/>
      <c r="J245" s="112"/>
      <c r="K245" s="112"/>
      <c r="L245" s="112"/>
      <c r="M245" s="112"/>
      <c r="N245" s="112"/>
      <c r="O245" s="239"/>
      <c r="P245" s="112"/>
      <c r="Q245" s="239"/>
      <c r="R245" s="112"/>
      <c r="S245" s="112"/>
      <c r="T245" s="239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</row>
    <row r="246" spans="1:55" ht="15.75" customHeight="1">
      <c r="A246" s="112"/>
      <c r="B246" s="112"/>
      <c r="C246" s="112"/>
      <c r="D246" s="239"/>
      <c r="E246" s="112"/>
      <c r="F246" s="244" t="s">
        <v>388</v>
      </c>
      <c r="G246" s="112"/>
      <c r="H246" s="245">
        <f>$D$237</f>
        <v>0.3</v>
      </c>
      <c r="I246" s="239">
        <f>H246/SUM(H246:H247)</f>
        <v>0.27272727272727271</v>
      </c>
      <c r="J246" s="112" t="s">
        <v>391</v>
      </c>
      <c r="K246" s="112"/>
      <c r="L246" s="112"/>
      <c r="M246" s="112"/>
      <c r="N246" s="112"/>
      <c r="O246" s="239"/>
      <c r="P246" s="112"/>
      <c r="Q246" s="239"/>
      <c r="R246" s="112"/>
      <c r="S246" s="112"/>
      <c r="T246" s="239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</row>
    <row r="247" spans="1:55" ht="15.75" customHeight="1">
      <c r="A247" s="112"/>
      <c r="B247" s="112"/>
      <c r="C247" s="112"/>
      <c r="D247" s="239"/>
      <c r="E247" s="112"/>
      <c r="F247" s="239">
        <v>0.8</v>
      </c>
      <c r="G247" s="112"/>
      <c r="H247" s="245">
        <f>F247</f>
        <v>0.8</v>
      </c>
      <c r="I247" s="239">
        <f>H247/SUM(H246:H247)</f>
        <v>0.72727272727272729</v>
      </c>
      <c r="J247" s="112" t="s">
        <v>393</v>
      </c>
      <c r="K247" s="112"/>
      <c r="L247" s="112"/>
      <c r="M247" s="112"/>
      <c r="N247" s="112"/>
      <c r="O247" s="239"/>
      <c r="P247" s="112"/>
      <c r="Q247" s="244"/>
      <c r="R247" s="112"/>
      <c r="S247" s="127"/>
      <c r="T247" s="239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</row>
    <row r="248" spans="1:55" ht="15.75" customHeight="1">
      <c r="A248" s="112"/>
      <c r="B248" s="112"/>
      <c r="C248" s="112"/>
      <c r="D248" s="239"/>
      <c r="E248" s="112"/>
      <c r="F248" s="239"/>
      <c r="G248" s="112"/>
      <c r="H248" s="239"/>
      <c r="I248" s="239"/>
      <c r="J248" s="112"/>
      <c r="K248" s="112"/>
      <c r="L248" s="112"/>
      <c r="M248" s="112"/>
      <c r="N248" s="112"/>
      <c r="O248" s="239"/>
      <c r="P248" s="112"/>
      <c r="Q248" s="239"/>
      <c r="R248" s="112"/>
      <c r="S248" s="127"/>
      <c r="T248" s="239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</row>
    <row r="249" spans="1:55" ht="15.75" customHeight="1">
      <c r="A249" s="112"/>
      <c r="B249" s="112"/>
      <c r="C249" s="112"/>
      <c r="D249" s="239"/>
      <c r="E249" s="112"/>
      <c r="F249" s="239"/>
      <c r="G249" s="112"/>
      <c r="H249" s="239"/>
      <c r="I249" s="239"/>
      <c r="J249" s="112"/>
      <c r="K249" s="112"/>
      <c r="L249" s="112"/>
      <c r="M249" s="112"/>
      <c r="N249" s="112"/>
      <c r="O249" s="239"/>
      <c r="P249" s="112"/>
      <c r="Q249" s="239"/>
      <c r="R249" s="112"/>
      <c r="S249" s="112"/>
      <c r="T249" s="239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</row>
    <row r="250" spans="1:55" ht="15.75" customHeight="1">
      <c r="A250" s="112"/>
      <c r="B250" s="112"/>
      <c r="C250" s="112"/>
      <c r="D250" s="239"/>
      <c r="E250" s="112"/>
      <c r="F250" s="244" t="s">
        <v>389</v>
      </c>
      <c r="G250" s="112"/>
      <c r="H250" s="245">
        <f>$D$237</f>
        <v>0.3</v>
      </c>
      <c r="I250" s="239">
        <f>H250/SUM(H250:H251)</f>
        <v>0.33333333333333337</v>
      </c>
      <c r="J250" s="112" t="s">
        <v>391</v>
      </c>
      <c r="K250" s="112"/>
      <c r="L250" s="112"/>
      <c r="M250" s="112"/>
      <c r="N250" s="112"/>
      <c r="O250" s="239"/>
      <c r="P250" s="112"/>
      <c r="Q250" s="239"/>
      <c r="R250" s="112"/>
      <c r="S250" s="112"/>
      <c r="T250" s="239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</row>
    <row r="251" spans="1:55" ht="15.75" customHeight="1">
      <c r="A251" s="112"/>
      <c r="B251" s="112"/>
      <c r="C251" s="112"/>
      <c r="D251" s="239"/>
      <c r="E251" s="112"/>
      <c r="F251" s="239">
        <v>0.6</v>
      </c>
      <c r="G251" s="112"/>
      <c r="H251" s="245">
        <f>F251</f>
        <v>0.6</v>
      </c>
      <c r="I251" s="239">
        <f>H251/SUM(H250:H251)</f>
        <v>0.66666666666666674</v>
      </c>
      <c r="J251" s="112" t="s">
        <v>393</v>
      </c>
      <c r="K251" s="112"/>
      <c r="L251" s="112"/>
      <c r="M251" s="112"/>
      <c r="N251" s="112"/>
      <c r="O251" s="239"/>
      <c r="P251" s="112"/>
      <c r="Q251" s="244"/>
      <c r="R251" s="112"/>
      <c r="S251" s="127"/>
      <c r="T251" s="239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</row>
    <row r="252" spans="1:55" ht="15.75" customHeight="1">
      <c r="A252" s="112"/>
      <c r="B252" s="112"/>
      <c r="C252" s="112"/>
      <c r="D252" s="239"/>
      <c r="E252" s="112"/>
      <c r="F252" s="239"/>
      <c r="G252" s="112"/>
      <c r="H252" s="239"/>
      <c r="I252" s="239"/>
      <c r="J252" s="112"/>
      <c r="K252" s="112"/>
      <c r="L252" s="112"/>
      <c r="M252" s="112"/>
      <c r="N252" s="112"/>
      <c r="O252" s="239"/>
      <c r="P252" s="112"/>
      <c r="Q252" s="239"/>
      <c r="R252" s="112"/>
      <c r="S252" s="127"/>
      <c r="T252" s="239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</row>
    <row r="253" spans="1:55" ht="15.75" customHeight="1">
      <c r="A253" s="112"/>
      <c r="B253" s="112"/>
      <c r="C253" s="112"/>
      <c r="D253" s="239"/>
      <c r="E253" s="112"/>
      <c r="F253" s="239"/>
      <c r="G253" s="112"/>
      <c r="H253" s="239"/>
      <c r="I253" s="239"/>
      <c r="J253" s="112"/>
      <c r="K253" s="112"/>
      <c r="L253" s="112"/>
      <c r="M253" s="112"/>
      <c r="N253" s="112"/>
      <c r="O253" s="239"/>
      <c r="P253" s="112"/>
      <c r="Q253" s="239"/>
      <c r="R253" s="112"/>
      <c r="S253" s="112"/>
      <c r="T253" s="239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</row>
    <row r="254" spans="1:55" ht="15.75" customHeight="1">
      <c r="A254" s="112"/>
      <c r="B254" s="112"/>
      <c r="C254" s="112"/>
      <c r="D254" s="239"/>
      <c r="E254" s="112"/>
      <c r="F254" s="244" t="s">
        <v>390</v>
      </c>
      <c r="G254" s="112"/>
      <c r="H254" s="245">
        <f>$D$237</f>
        <v>0.3</v>
      </c>
      <c r="I254" s="239">
        <f>H254/SUM(H254:H255)</f>
        <v>0.74999999999999989</v>
      </c>
      <c r="J254" s="112" t="s">
        <v>391</v>
      </c>
      <c r="K254" s="112"/>
      <c r="L254" s="112"/>
      <c r="M254" s="112"/>
      <c r="N254" s="112"/>
      <c r="O254" s="239"/>
      <c r="P254" s="112"/>
      <c r="Q254" s="239"/>
      <c r="R254" s="112"/>
      <c r="S254" s="112"/>
      <c r="T254" s="239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</row>
    <row r="255" spans="1:55" ht="15.75" customHeight="1">
      <c r="A255" s="112"/>
      <c r="B255" s="112"/>
      <c r="C255" s="112"/>
      <c r="D255" s="239"/>
      <c r="E255" s="112"/>
      <c r="F255" s="239">
        <v>0.1</v>
      </c>
      <c r="G255" s="112"/>
      <c r="H255" s="245">
        <f>F255</f>
        <v>0.1</v>
      </c>
      <c r="I255" s="239">
        <f>H255/SUM(H254:H255)</f>
        <v>0.25</v>
      </c>
      <c r="J255" s="112" t="s">
        <v>393</v>
      </c>
      <c r="K255" s="112"/>
      <c r="L255" s="112"/>
      <c r="M255" s="112"/>
      <c r="N255" s="112"/>
      <c r="O255" s="239"/>
      <c r="P255" s="112"/>
      <c r="Q255" s="244"/>
      <c r="R255" s="112"/>
      <c r="S255" s="127"/>
      <c r="T255" s="239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</row>
    <row r="256" spans="1:55" ht="15.75" customHeight="1">
      <c r="A256" s="112"/>
      <c r="B256" s="112"/>
      <c r="C256" s="112"/>
      <c r="D256" s="239"/>
      <c r="E256" s="112"/>
      <c r="F256" s="239"/>
      <c r="G256" s="112"/>
      <c r="H256" s="239"/>
      <c r="I256" s="239"/>
      <c r="J256" s="112"/>
      <c r="K256" s="112"/>
      <c r="L256" s="112"/>
      <c r="M256" s="112"/>
      <c r="N256" s="112"/>
      <c r="O256" s="239"/>
      <c r="P256" s="112"/>
      <c r="Q256" s="239"/>
      <c r="R256" s="112"/>
      <c r="S256" s="127"/>
      <c r="T256" s="239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</row>
    <row r="257" spans="1:55" ht="15.75" customHeight="1">
      <c r="A257" s="112"/>
      <c r="B257" s="112"/>
      <c r="C257" s="112"/>
      <c r="D257" s="239"/>
      <c r="E257" s="112"/>
      <c r="F257" s="244" t="s">
        <v>382</v>
      </c>
      <c r="G257" s="112"/>
      <c r="H257" s="245">
        <f>$D$272</f>
        <v>0.6</v>
      </c>
      <c r="I257" s="239">
        <f>H257/SUM(H257:H258)</f>
        <v>0.74999999999999989</v>
      </c>
      <c r="J257" s="112" t="s">
        <v>391</v>
      </c>
      <c r="K257" s="112"/>
      <c r="L257" s="112"/>
      <c r="M257" s="112"/>
      <c r="N257" s="112"/>
      <c r="O257" s="239"/>
      <c r="P257" s="112"/>
      <c r="Q257" s="239"/>
      <c r="R257" s="112"/>
      <c r="S257" s="112"/>
      <c r="T257" s="239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</row>
    <row r="258" spans="1:55" ht="15.75" customHeight="1">
      <c r="A258" s="112"/>
      <c r="B258" s="112"/>
      <c r="C258" s="112"/>
      <c r="D258" s="239"/>
      <c r="E258" s="112"/>
      <c r="F258" s="239">
        <v>0.2</v>
      </c>
      <c r="G258" s="112"/>
      <c r="H258" s="245">
        <f>F258</f>
        <v>0.2</v>
      </c>
      <c r="I258" s="239">
        <f>H258/SUM(H257:H258)</f>
        <v>0.25</v>
      </c>
      <c r="J258" s="112" t="s">
        <v>393</v>
      </c>
      <c r="K258" s="112"/>
      <c r="L258" s="112"/>
      <c r="M258" s="112"/>
      <c r="N258" s="112"/>
      <c r="O258" s="239"/>
      <c r="P258" s="112"/>
      <c r="Q258" s="244"/>
      <c r="R258" s="112"/>
      <c r="S258" s="127"/>
      <c r="T258" s="239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</row>
    <row r="259" spans="1:55" ht="15.75" customHeight="1">
      <c r="A259" s="112"/>
      <c r="B259" s="112"/>
      <c r="C259" s="112"/>
      <c r="D259" s="239"/>
      <c r="E259" s="112"/>
      <c r="F259" s="239"/>
      <c r="G259" s="112"/>
      <c r="H259" s="239"/>
      <c r="I259" s="239"/>
      <c r="J259" s="112"/>
      <c r="K259" s="112"/>
      <c r="L259" s="112"/>
      <c r="M259" s="112"/>
      <c r="N259" s="112"/>
      <c r="O259" s="239"/>
      <c r="P259" s="112"/>
      <c r="Q259" s="239"/>
      <c r="R259" s="112"/>
      <c r="S259" s="127"/>
      <c r="T259" s="239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</row>
    <row r="260" spans="1:55" ht="15.75" customHeight="1">
      <c r="A260" s="112"/>
      <c r="B260" s="112"/>
      <c r="C260" s="112"/>
      <c r="D260" s="239"/>
      <c r="E260" s="112"/>
      <c r="F260" s="239"/>
      <c r="G260" s="112"/>
      <c r="H260" s="239"/>
      <c r="I260" s="239"/>
      <c r="J260" s="112"/>
      <c r="K260" s="112"/>
      <c r="L260" s="112"/>
      <c r="M260" s="112"/>
      <c r="N260" s="112"/>
      <c r="O260" s="239"/>
      <c r="P260" s="112"/>
      <c r="Q260" s="239"/>
      <c r="R260" s="112"/>
      <c r="S260" s="112"/>
      <c r="T260" s="239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</row>
    <row r="261" spans="1:55" ht="15.75" customHeight="1">
      <c r="A261" s="112"/>
      <c r="B261" s="112"/>
      <c r="C261" s="112"/>
      <c r="D261" s="239"/>
      <c r="E261" s="112"/>
      <c r="F261" s="244" t="s">
        <v>383</v>
      </c>
      <c r="G261" s="112"/>
      <c r="H261" s="245">
        <f>$D$272</f>
        <v>0.6</v>
      </c>
      <c r="I261" s="239">
        <f>H261/SUM(H261:H262)</f>
        <v>0.74999999999999989</v>
      </c>
      <c r="J261" s="112" t="s">
        <v>391</v>
      </c>
      <c r="K261" s="112"/>
      <c r="L261" s="112"/>
      <c r="M261" s="112"/>
      <c r="N261" s="112"/>
      <c r="O261" s="239"/>
      <c r="P261" s="112"/>
      <c r="Q261" s="239"/>
      <c r="R261" s="112"/>
      <c r="S261" s="112"/>
      <c r="T261" s="239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</row>
    <row r="262" spans="1:55" ht="15.75" customHeight="1">
      <c r="A262" s="112"/>
      <c r="B262" s="112"/>
      <c r="C262" s="112"/>
      <c r="D262" s="239"/>
      <c r="E262" s="112"/>
      <c r="F262" s="239">
        <v>0.2</v>
      </c>
      <c r="G262" s="112"/>
      <c r="H262" s="245">
        <f>F262</f>
        <v>0.2</v>
      </c>
      <c r="I262" s="239">
        <f>H262/SUM(H261:H262)</f>
        <v>0.25</v>
      </c>
      <c r="J262" s="112" t="s">
        <v>393</v>
      </c>
      <c r="K262" s="112"/>
      <c r="L262" s="112"/>
      <c r="M262" s="112"/>
      <c r="N262" s="112"/>
      <c r="O262" s="239"/>
      <c r="P262" s="112"/>
      <c r="Q262" s="244"/>
      <c r="R262" s="112"/>
      <c r="S262" s="127"/>
      <c r="T262" s="239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</row>
    <row r="263" spans="1:55" ht="15.75" customHeight="1">
      <c r="A263" s="112"/>
      <c r="B263" s="112"/>
      <c r="C263" s="112"/>
      <c r="D263" s="239"/>
      <c r="E263" s="112"/>
      <c r="F263" s="239"/>
      <c r="G263" s="112"/>
      <c r="H263" s="239"/>
      <c r="I263" s="239"/>
      <c r="J263" s="112"/>
      <c r="K263" s="112"/>
      <c r="L263" s="112"/>
      <c r="M263" s="112"/>
      <c r="N263" s="112"/>
      <c r="O263" s="239"/>
      <c r="P263" s="112"/>
      <c r="Q263" s="239"/>
      <c r="R263" s="112"/>
      <c r="S263" s="127"/>
      <c r="T263" s="239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</row>
    <row r="264" spans="1:55" ht="15.75" customHeight="1">
      <c r="A264" s="112"/>
      <c r="B264" s="112"/>
      <c r="C264" s="112"/>
      <c r="D264" s="239"/>
      <c r="E264" s="112"/>
      <c r="F264" s="239"/>
      <c r="G264" s="112"/>
      <c r="H264" s="239"/>
      <c r="I264" s="239"/>
      <c r="J264" s="112"/>
      <c r="K264" s="112"/>
      <c r="L264" s="112"/>
      <c r="M264" s="112"/>
      <c r="N264" s="112"/>
      <c r="O264" s="239"/>
      <c r="P264" s="112"/>
      <c r="Q264" s="239"/>
      <c r="R264" s="112"/>
      <c r="S264" s="112"/>
      <c r="T264" s="239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12"/>
    </row>
    <row r="265" spans="1:55" ht="15.75" customHeight="1">
      <c r="A265" s="112"/>
      <c r="B265" s="112"/>
      <c r="C265" s="112"/>
      <c r="D265" s="239"/>
      <c r="E265" s="112"/>
      <c r="F265" s="244" t="s">
        <v>384</v>
      </c>
      <c r="G265" s="112"/>
      <c r="H265" s="245">
        <f>$D$272</f>
        <v>0.6</v>
      </c>
      <c r="I265" s="239">
        <f>H265/SUM(H265:H266)</f>
        <v>0.74999999999999989</v>
      </c>
      <c r="J265" s="112" t="s">
        <v>391</v>
      </c>
      <c r="K265" s="112"/>
      <c r="L265" s="112"/>
      <c r="M265" s="112"/>
      <c r="N265" s="112"/>
      <c r="O265" s="239"/>
      <c r="P265" s="112"/>
      <c r="Q265" s="239"/>
      <c r="R265" s="112"/>
      <c r="S265" s="112"/>
      <c r="T265" s="239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</row>
    <row r="266" spans="1:55" ht="15.75" customHeight="1">
      <c r="A266" s="112"/>
      <c r="B266" s="112"/>
      <c r="C266" s="112"/>
      <c r="D266" s="239"/>
      <c r="E266" s="112"/>
      <c r="F266" s="239">
        <v>0.2</v>
      </c>
      <c r="G266" s="112"/>
      <c r="H266" s="245">
        <f>F266</f>
        <v>0.2</v>
      </c>
      <c r="I266" s="239">
        <f>H266/SUM(H265:H266)</f>
        <v>0.25</v>
      </c>
      <c r="J266" s="112" t="s">
        <v>393</v>
      </c>
      <c r="K266" s="112"/>
      <c r="L266" s="112"/>
      <c r="M266" s="112"/>
      <c r="N266" s="112"/>
      <c r="O266" s="239"/>
      <c r="P266" s="112"/>
      <c r="Q266" s="244"/>
      <c r="R266" s="112"/>
      <c r="S266" s="127"/>
      <c r="T266" s="239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</row>
    <row r="267" spans="1:55" ht="15.75" customHeight="1">
      <c r="A267" s="112"/>
      <c r="B267" s="112"/>
      <c r="C267" s="112"/>
      <c r="D267" s="239"/>
      <c r="E267" s="112"/>
      <c r="F267" s="239"/>
      <c r="G267" s="112"/>
      <c r="H267" s="239"/>
      <c r="I267" s="239"/>
      <c r="J267" s="112"/>
      <c r="K267" s="112"/>
      <c r="L267" s="112"/>
      <c r="M267" s="112"/>
      <c r="N267" s="112"/>
      <c r="O267" s="239"/>
      <c r="P267" s="112"/>
      <c r="Q267" s="239"/>
      <c r="R267" s="112"/>
      <c r="S267" s="127"/>
      <c r="T267" s="239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</row>
    <row r="268" spans="1:55" ht="15.75" customHeight="1">
      <c r="A268" s="112"/>
      <c r="B268" s="112"/>
      <c r="C268" s="112"/>
      <c r="D268" s="239"/>
      <c r="E268" s="112"/>
      <c r="F268" s="239"/>
      <c r="G268" s="112"/>
      <c r="H268" s="239"/>
      <c r="I268" s="239"/>
      <c r="J268" s="112"/>
      <c r="K268" s="112"/>
      <c r="L268" s="112"/>
      <c r="M268" s="112"/>
      <c r="N268" s="112"/>
      <c r="O268" s="239"/>
      <c r="P268" s="112"/>
      <c r="Q268" s="239"/>
      <c r="R268" s="112"/>
      <c r="S268" s="112"/>
      <c r="T268" s="239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12"/>
    </row>
    <row r="269" spans="1:55" ht="15.75" customHeight="1">
      <c r="A269" s="112"/>
      <c r="B269" s="112"/>
      <c r="C269" s="112"/>
      <c r="D269" s="239"/>
      <c r="E269" s="112"/>
      <c r="F269" s="244" t="s">
        <v>385</v>
      </c>
      <c r="G269" s="112"/>
      <c r="H269" s="245">
        <f>$D$272</f>
        <v>0.6</v>
      </c>
      <c r="I269" s="239">
        <f>H269/SUM(H269:H270)</f>
        <v>0.5</v>
      </c>
      <c r="J269" s="112" t="s">
        <v>391</v>
      </c>
      <c r="K269" s="112"/>
      <c r="L269" s="112"/>
      <c r="M269" s="112"/>
      <c r="N269" s="112"/>
      <c r="O269" s="239"/>
      <c r="P269" s="112"/>
      <c r="Q269" s="239"/>
      <c r="R269" s="112"/>
      <c r="S269" s="112"/>
      <c r="T269" s="239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12"/>
    </row>
    <row r="270" spans="1:55" ht="15.75" customHeight="1">
      <c r="A270" s="112"/>
      <c r="B270" s="112"/>
      <c r="C270" s="112"/>
      <c r="D270" s="239"/>
      <c r="E270" s="112"/>
      <c r="F270" s="239">
        <v>0.6</v>
      </c>
      <c r="G270" s="112"/>
      <c r="H270" s="245">
        <f>F270</f>
        <v>0.6</v>
      </c>
      <c r="I270" s="239">
        <f>H270/SUM(H269:H270)</f>
        <v>0.5</v>
      </c>
      <c r="J270" s="112" t="s">
        <v>393</v>
      </c>
      <c r="K270" s="112"/>
      <c r="L270" s="112"/>
      <c r="M270" s="112"/>
      <c r="N270" s="112"/>
      <c r="O270" s="239"/>
      <c r="P270" s="112"/>
      <c r="Q270" s="244"/>
      <c r="R270" s="112"/>
      <c r="S270" s="127"/>
      <c r="T270" s="239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</row>
    <row r="271" spans="1:55" ht="15.75" customHeight="1">
      <c r="A271" s="112"/>
      <c r="B271" s="112"/>
      <c r="C271" s="112"/>
      <c r="D271" s="239"/>
      <c r="E271" s="112"/>
      <c r="F271" s="239"/>
      <c r="G271" s="112"/>
      <c r="H271" s="239"/>
      <c r="I271" s="239"/>
      <c r="J271" s="112"/>
      <c r="K271" s="112"/>
      <c r="L271" s="112"/>
      <c r="M271" s="112"/>
      <c r="N271" s="112"/>
      <c r="O271" s="239"/>
      <c r="P271" s="112"/>
      <c r="Q271" s="239"/>
      <c r="R271" s="112"/>
      <c r="S271" s="127"/>
      <c r="T271" s="239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12"/>
    </row>
    <row r="272" spans="1:55" ht="15.75" customHeight="1">
      <c r="A272" s="112"/>
      <c r="B272" s="112"/>
      <c r="C272" s="112"/>
      <c r="D272" s="239">
        <v>0.6</v>
      </c>
      <c r="E272" s="112"/>
      <c r="F272" s="239"/>
      <c r="G272" s="112"/>
      <c r="H272" s="239"/>
      <c r="I272" s="239"/>
      <c r="J272" s="112"/>
      <c r="K272" s="112"/>
      <c r="L272" s="112"/>
      <c r="M272" s="112"/>
      <c r="N272" s="112"/>
      <c r="O272" s="239"/>
      <c r="P272" s="112"/>
      <c r="Q272" s="239"/>
      <c r="R272" s="112"/>
      <c r="S272" s="112"/>
      <c r="T272" s="239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</row>
    <row r="273" spans="1:55" ht="15.75" customHeight="1">
      <c r="A273" s="112"/>
      <c r="B273" s="112"/>
      <c r="C273" s="112"/>
      <c r="D273" s="256" t="s">
        <v>400</v>
      </c>
      <c r="E273" s="112"/>
      <c r="F273" s="244" t="s">
        <v>386</v>
      </c>
      <c r="G273" s="112"/>
      <c r="H273" s="245">
        <f>$D$272</f>
        <v>0.6</v>
      </c>
      <c r="I273" s="239">
        <f>H273/SUM(H273:H274)</f>
        <v>0.5</v>
      </c>
      <c r="J273" s="112" t="s">
        <v>391</v>
      </c>
      <c r="K273" s="112"/>
      <c r="L273" s="112"/>
      <c r="M273" s="112"/>
      <c r="N273" s="112"/>
      <c r="O273" s="239">
        <v>0.6</v>
      </c>
      <c r="P273" s="112"/>
      <c r="Q273" s="239"/>
      <c r="R273" s="112"/>
      <c r="S273" s="112"/>
      <c r="T273" s="239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12"/>
    </row>
    <row r="274" spans="1:55" ht="15.75" customHeight="1">
      <c r="A274" s="112"/>
      <c r="B274" s="112"/>
      <c r="C274" s="112"/>
      <c r="D274" s="239"/>
      <c r="E274" s="112"/>
      <c r="F274" s="239">
        <v>0.6</v>
      </c>
      <c r="G274" s="112"/>
      <c r="H274" s="245">
        <f>F274</f>
        <v>0.6</v>
      </c>
      <c r="I274" s="239">
        <f>H274/SUM(H273:H274)</f>
        <v>0.5</v>
      </c>
      <c r="J274" s="112" t="s">
        <v>393</v>
      </c>
      <c r="K274" s="112"/>
      <c r="L274" s="112"/>
      <c r="M274" s="112"/>
      <c r="N274" s="112"/>
      <c r="O274" s="256" t="s">
        <v>400</v>
      </c>
      <c r="P274" s="112"/>
      <c r="Q274" s="244"/>
      <c r="R274" s="112"/>
      <c r="S274" s="127"/>
      <c r="T274" s="239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</row>
    <row r="275" spans="1:55" ht="15.75" customHeight="1">
      <c r="A275" s="112"/>
      <c r="B275" s="112"/>
      <c r="C275" s="112"/>
      <c r="D275" s="239"/>
      <c r="E275" s="112"/>
      <c r="F275" s="239"/>
      <c r="G275" s="112"/>
      <c r="H275" s="239"/>
      <c r="I275" s="239"/>
      <c r="J275" s="112"/>
      <c r="K275" s="112"/>
      <c r="L275" s="112"/>
      <c r="M275" s="112"/>
      <c r="N275" s="112"/>
      <c r="O275" s="239"/>
      <c r="P275" s="112"/>
      <c r="Q275" s="239"/>
      <c r="R275" s="112"/>
      <c r="S275" s="127"/>
      <c r="T275" s="239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</row>
    <row r="276" spans="1:55" ht="15.75" customHeight="1">
      <c r="A276" s="112"/>
      <c r="B276" s="112"/>
      <c r="C276" s="112"/>
      <c r="D276" s="239"/>
      <c r="E276" s="112"/>
      <c r="F276" s="239"/>
      <c r="G276" s="112"/>
      <c r="H276" s="239"/>
      <c r="I276" s="239"/>
      <c r="J276" s="112"/>
      <c r="K276" s="112"/>
      <c r="L276" s="112"/>
      <c r="M276" s="112"/>
      <c r="N276" s="112"/>
      <c r="O276" s="239"/>
      <c r="P276" s="112"/>
      <c r="Q276" s="239"/>
      <c r="R276" s="112"/>
      <c r="S276" s="112"/>
      <c r="T276" s="239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</row>
    <row r="277" spans="1:55" ht="15.75" customHeight="1">
      <c r="A277" s="112"/>
      <c r="B277" s="112"/>
      <c r="C277" s="112"/>
      <c r="D277" s="239"/>
      <c r="E277" s="112"/>
      <c r="F277" s="244" t="s">
        <v>387</v>
      </c>
      <c r="G277" s="112"/>
      <c r="H277" s="245">
        <f>$D$272</f>
        <v>0.6</v>
      </c>
      <c r="I277" s="239">
        <f>H277/SUM(H277:H278)</f>
        <v>0.5</v>
      </c>
      <c r="J277" s="112" t="s">
        <v>391</v>
      </c>
      <c r="K277" s="112"/>
      <c r="L277" s="112"/>
      <c r="M277" s="112"/>
      <c r="N277" s="112"/>
      <c r="O277" s="239"/>
      <c r="P277" s="112"/>
      <c r="Q277" s="239"/>
      <c r="R277" s="112"/>
      <c r="S277" s="112"/>
      <c r="T277" s="239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</row>
    <row r="278" spans="1:55" ht="15.75" customHeight="1">
      <c r="A278" s="112"/>
      <c r="B278" s="112"/>
      <c r="C278" s="112"/>
      <c r="D278" s="239"/>
      <c r="E278" s="112"/>
      <c r="F278" s="239">
        <v>0.6</v>
      </c>
      <c r="G278" s="112"/>
      <c r="H278" s="245">
        <f>F278</f>
        <v>0.6</v>
      </c>
      <c r="I278" s="239">
        <f>H278/SUM(H277:H278)</f>
        <v>0.5</v>
      </c>
      <c r="J278" s="112" t="s">
        <v>393</v>
      </c>
      <c r="K278" s="112"/>
      <c r="L278" s="112"/>
      <c r="M278" s="112"/>
      <c r="N278" s="112"/>
      <c r="O278" s="239"/>
      <c r="P278" s="112"/>
      <c r="Q278" s="244"/>
      <c r="R278" s="112"/>
      <c r="S278" s="127"/>
      <c r="T278" s="239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</row>
    <row r="279" spans="1:55" ht="15.75" customHeight="1">
      <c r="A279" s="112"/>
      <c r="B279" s="112"/>
      <c r="C279" s="112"/>
      <c r="D279" s="239"/>
      <c r="E279" s="112"/>
      <c r="F279" s="239"/>
      <c r="G279" s="112"/>
      <c r="H279" s="239"/>
      <c r="I279" s="239"/>
      <c r="J279" s="112"/>
      <c r="K279" s="112"/>
      <c r="L279" s="112"/>
      <c r="M279" s="112"/>
      <c r="N279" s="112"/>
      <c r="O279" s="239"/>
      <c r="P279" s="112"/>
      <c r="Q279" s="239"/>
      <c r="R279" s="112"/>
      <c r="S279" s="127"/>
      <c r="T279" s="239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</row>
    <row r="280" spans="1:55" ht="15.75" customHeight="1">
      <c r="A280" s="112"/>
      <c r="B280" s="112"/>
      <c r="C280" s="112"/>
      <c r="D280" s="239"/>
      <c r="E280" s="112"/>
      <c r="F280" s="239"/>
      <c r="G280" s="112"/>
      <c r="H280" s="239"/>
      <c r="I280" s="239"/>
      <c r="J280" s="112"/>
      <c r="K280" s="112"/>
      <c r="L280" s="112"/>
      <c r="M280" s="112"/>
      <c r="N280" s="112"/>
      <c r="O280" s="239"/>
      <c r="P280" s="112"/>
      <c r="Q280" s="239"/>
      <c r="R280" s="112"/>
      <c r="S280" s="112"/>
      <c r="T280" s="239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</row>
    <row r="281" spans="1:55" ht="15.75" customHeight="1">
      <c r="A281" s="112"/>
      <c r="B281" s="112"/>
      <c r="C281" s="112"/>
      <c r="D281" s="239"/>
      <c r="E281" s="112"/>
      <c r="F281" s="244" t="s">
        <v>388</v>
      </c>
      <c r="G281" s="112"/>
      <c r="H281" s="245">
        <f>$D$272</f>
        <v>0.6</v>
      </c>
      <c r="I281" s="239">
        <f>H281/SUM(H281:H282)</f>
        <v>0.54545454545454541</v>
      </c>
      <c r="J281" s="112" t="s">
        <v>391</v>
      </c>
      <c r="K281" s="112"/>
      <c r="L281" s="112"/>
      <c r="M281" s="112"/>
      <c r="N281" s="112"/>
      <c r="O281" s="239"/>
      <c r="P281" s="112"/>
      <c r="Q281" s="239"/>
      <c r="R281" s="112"/>
      <c r="S281" s="112"/>
      <c r="T281" s="239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</row>
    <row r="282" spans="1:55" ht="15.75" customHeight="1">
      <c r="A282" s="112"/>
      <c r="B282" s="112"/>
      <c r="C282" s="112"/>
      <c r="D282" s="239"/>
      <c r="E282" s="112"/>
      <c r="F282" s="239">
        <v>0.5</v>
      </c>
      <c r="G282" s="112"/>
      <c r="H282" s="245">
        <f>F282</f>
        <v>0.5</v>
      </c>
      <c r="I282" s="239">
        <f>H282/SUM(H281:H282)</f>
        <v>0.45454545454545453</v>
      </c>
      <c r="J282" s="112" t="s">
        <v>393</v>
      </c>
      <c r="K282" s="112"/>
      <c r="L282" s="112"/>
      <c r="M282" s="112"/>
      <c r="N282" s="112"/>
      <c r="O282" s="239"/>
      <c r="P282" s="112"/>
      <c r="Q282" s="244"/>
      <c r="R282" s="112"/>
      <c r="S282" s="127"/>
      <c r="T282" s="239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</row>
    <row r="283" spans="1:55" ht="15.75" customHeight="1">
      <c r="A283" s="112"/>
      <c r="B283" s="112"/>
      <c r="C283" s="112"/>
      <c r="D283" s="239"/>
      <c r="E283" s="112"/>
      <c r="F283" s="239"/>
      <c r="G283" s="112"/>
      <c r="H283" s="239"/>
      <c r="I283" s="239"/>
      <c r="J283" s="112"/>
      <c r="K283" s="112"/>
      <c r="L283" s="112"/>
      <c r="M283" s="112"/>
      <c r="N283" s="112"/>
      <c r="O283" s="239"/>
      <c r="P283" s="112"/>
      <c r="Q283" s="239"/>
      <c r="R283" s="112"/>
      <c r="S283" s="127"/>
      <c r="T283" s="239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</row>
    <row r="284" spans="1:55" ht="15.75" customHeight="1">
      <c r="A284" s="112"/>
      <c r="B284" s="112"/>
      <c r="C284" s="112"/>
      <c r="D284" s="239"/>
      <c r="E284" s="112"/>
      <c r="F284" s="239"/>
      <c r="G284" s="112"/>
      <c r="H284" s="239"/>
      <c r="I284" s="239"/>
      <c r="J284" s="112"/>
      <c r="K284" s="112"/>
      <c r="L284" s="112"/>
      <c r="M284" s="112"/>
      <c r="N284" s="112"/>
      <c r="O284" s="239"/>
      <c r="P284" s="112"/>
      <c r="Q284" s="239"/>
      <c r="R284" s="112"/>
      <c r="S284" s="112"/>
      <c r="T284" s="239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</row>
    <row r="285" spans="1:55" ht="15.75" customHeight="1">
      <c r="A285" s="112"/>
      <c r="B285" s="112"/>
      <c r="C285" s="112"/>
      <c r="D285" s="239"/>
      <c r="E285" s="112"/>
      <c r="F285" s="244" t="s">
        <v>389</v>
      </c>
      <c r="G285" s="112"/>
      <c r="H285" s="245">
        <f>$D$272</f>
        <v>0.6</v>
      </c>
      <c r="I285" s="239">
        <f>H285/SUM(H285:H286)</f>
        <v>0.39999999999999997</v>
      </c>
      <c r="J285" s="112" t="s">
        <v>391</v>
      </c>
      <c r="K285" s="112"/>
      <c r="L285" s="112"/>
      <c r="M285" s="112"/>
      <c r="N285" s="112"/>
      <c r="O285" s="239"/>
      <c r="P285" s="112"/>
      <c r="Q285" s="239"/>
      <c r="R285" s="112"/>
      <c r="S285" s="112"/>
      <c r="T285" s="239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</row>
    <row r="286" spans="1:55" ht="15.75" customHeight="1">
      <c r="A286" s="112"/>
      <c r="B286" s="112"/>
      <c r="C286" s="112"/>
      <c r="D286" s="239"/>
      <c r="E286" s="112"/>
      <c r="F286" s="239">
        <v>0.9</v>
      </c>
      <c r="G286" s="112"/>
      <c r="H286" s="245">
        <f>F286</f>
        <v>0.9</v>
      </c>
      <c r="I286" s="239">
        <f>H286/SUM(H285:H286)</f>
        <v>0.6</v>
      </c>
      <c r="J286" s="112" t="s">
        <v>393</v>
      </c>
      <c r="K286" s="112"/>
      <c r="L286" s="112"/>
      <c r="M286" s="112"/>
      <c r="N286" s="112"/>
      <c r="O286" s="239"/>
      <c r="P286" s="112"/>
      <c r="Q286" s="244"/>
      <c r="R286" s="112"/>
      <c r="S286" s="127"/>
      <c r="T286" s="239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</row>
    <row r="287" spans="1:55" ht="15.75" customHeight="1">
      <c r="A287" s="112"/>
      <c r="B287" s="112"/>
      <c r="C287" s="112"/>
      <c r="D287" s="239"/>
      <c r="E287" s="112"/>
      <c r="F287" s="239"/>
      <c r="G287" s="112"/>
      <c r="H287" s="239"/>
      <c r="I287" s="239"/>
      <c r="J287" s="112"/>
      <c r="K287" s="112"/>
      <c r="L287" s="112"/>
      <c r="M287" s="112"/>
      <c r="N287" s="112"/>
      <c r="O287" s="239"/>
      <c r="P287" s="112"/>
      <c r="Q287" s="239"/>
      <c r="R287" s="112"/>
      <c r="S287" s="127"/>
      <c r="T287" s="239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</row>
    <row r="288" spans="1:55" ht="15.75" customHeight="1">
      <c r="A288" s="112"/>
      <c r="B288" s="112"/>
      <c r="C288" s="112"/>
      <c r="D288" s="239"/>
      <c r="E288" s="112"/>
      <c r="F288" s="239"/>
      <c r="G288" s="112"/>
      <c r="H288" s="239"/>
      <c r="I288" s="239"/>
      <c r="J288" s="112"/>
      <c r="K288" s="112"/>
      <c r="L288" s="112"/>
      <c r="M288" s="112"/>
      <c r="N288" s="112"/>
      <c r="O288" s="239"/>
      <c r="P288" s="112"/>
      <c r="Q288" s="239"/>
      <c r="R288" s="112"/>
      <c r="S288" s="112"/>
      <c r="T288" s="239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</row>
    <row r="289" spans="1:55" ht="15.75" customHeight="1">
      <c r="A289" s="112"/>
      <c r="B289" s="112"/>
      <c r="C289" s="112"/>
      <c r="D289" s="239"/>
      <c r="E289" s="112"/>
      <c r="F289" s="244" t="s">
        <v>390</v>
      </c>
      <c r="G289" s="112"/>
      <c r="H289" s="245">
        <f>$D$272</f>
        <v>0.6</v>
      </c>
      <c r="I289" s="239">
        <f>H289/SUM(H289:H290)</f>
        <v>0.54545454545454541</v>
      </c>
      <c r="J289" s="112" t="s">
        <v>391</v>
      </c>
      <c r="K289" s="112"/>
      <c r="L289" s="112"/>
      <c r="M289" s="112"/>
      <c r="N289" s="112"/>
      <c r="O289" s="239"/>
      <c r="P289" s="112"/>
      <c r="Q289" s="239"/>
      <c r="R289" s="112"/>
      <c r="S289" s="112"/>
      <c r="T289" s="239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</row>
    <row r="290" spans="1:55" ht="15.75" customHeight="1">
      <c r="A290" s="112"/>
      <c r="B290" s="112"/>
      <c r="C290" s="112"/>
      <c r="D290" s="239"/>
      <c r="E290" s="112"/>
      <c r="F290" s="239">
        <v>0.5</v>
      </c>
      <c r="G290" s="112"/>
      <c r="H290" s="245">
        <f>F290</f>
        <v>0.5</v>
      </c>
      <c r="I290" s="239">
        <f>H290/SUM(H289:H290)</f>
        <v>0.45454545454545453</v>
      </c>
      <c r="J290" s="112" t="s">
        <v>393</v>
      </c>
      <c r="K290" s="112"/>
      <c r="L290" s="112"/>
      <c r="M290" s="112"/>
      <c r="N290" s="112"/>
      <c r="O290" s="239"/>
      <c r="P290" s="112"/>
      <c r="Q290" s="244"/>
      <c r="R290" s="112"/>
      <c r="S290" s="127"/>
      <c r="T290" s="239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</row>
    <row r="291" spans="1:55" ht="15.75" customHeight="1">
      <c r="A291" s="112"/>
      <c r="B291" s="112"/>
      <c r="C291" s="112"/>
      <c r="D291" s="239"/>
      <c r="E291" s="112"/>
      <c r="F291" s="239"/>
      <c r="G291" s="112"/>
      <c r="H291" s="239"/>
      <c r="I291" s="141"/>
      <c r="J291" s="112"/>
      <c r="K291" s="112"/>
      <c r="L291" s="112"/>
      <c r="M291" s="112"/>
      <c r="N291" s="112"/>
      <c r="O291" s="239"/>
      <c r="P291" s="112"/>
      <c r="Q291" s="239"/>
      <c r="R291" s="112"/>
      <c r="S291" s="127"/>
      <c r="T291" s="239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</row>
    <row r="292" spans="1:55" ht="15.75" customHeight="1">
      <c r="A292" s="112"/>
      <c r="B292" s="112"/>
      <c r="C292" s="112"/>
      <c r="D292" s="239"/>
      <c r="E292" s="112"/>
      <c r="F292" s="244" t="s">
        <v>382</v>
      </c>
      <c r="G292" s="112"/>
      <c r="H292" s="245">
        <f>$D$307</f>
        <v>0.3</v>
      </c>
      <c r="I292" s="239">
        <f>H292/SUM(H292:H293)</f>
        <v>0.6</v>
      </c>
      <c r="J292" s="112" t="s">
        <v>391</v>
      </c>
      <c r="K292" s="112"/>
      <c r="L292" s="112"/>
      <c r="M292" s="112"/>
      <c r="N292" s="112"/>
      <c r="O292" s="239"/>
      <c r="P292" s="112"/>
      <c r="Q292" s="239"/>
      <c r="R292" s="112"/>
      <c r="S292" s="112"/>
      <c r="T292" s="141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</row>
    <row r="293" spans="1:55" ht="15.75" customHeight="1">
      <c r="A293" s="112"/>
      <c r="B293" s="112"/>
      <c r="C293" s="112"/>
      <c r="D293" s="239"/>
      <c r="E293" s="112"/>
      <c r="F293" s="239">
        <v>0.2</v>
      </c>
      <c r="G293" s="112"/>
      <c r="H293" s="245">
        <f>F293</f>
        <v>0.2</v>
      </c>
      <c r="I293" s="239">
        <f>H293/SUM(H292:H293)</f>
        <v>0.4</v>
      </c>
      <c r="J293" s="112" t="s">
        <v>393</v>
      </c>
      <c r="K293" s="112"/>
      <c r="L293" s="112"/>
      <c r="M293" s="112"/>
      <c r="N293" s="112"/>
      <c r="O293" s="239"/>
      <c r="P293" s="112"/>
      <c r="Q293" s="244"/>
      <c r="R293" s="112"/>
      <c r="S293" s="127"/>
      <c r="T293" s="239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</row>
    <row r="294" spans="1:55" ht="15.75" customHeight="1">
      <c r="A294" s="112"/>
      <c r="B294" s="112"/>
      <c r="C294" s="112"/>
      <c r="D294" s="239"/>
      <c r="E294" s="112"/>
      <c r="F294" s="239"/>
      <c r="G294" s="112"/>
      <c r="H294" s="239"/>
      <c r="I294" s="239"/>
      <c r="J294" s="112"/>
      <c r="K294" s="112"/>
      <c r="L294" s="112"/>
      <c r="M294" s="112"/>
      <c r="N294" s="112"/>
      <c r="O294" s="239"/>
      <c r="P294" s="112"/>
      <c r="Q294" s="239"/>
      <c r="R294" s="112"/>
      <c r="S294" s="127"/>
      <c r="T294" s="239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</row>
    <row r="295" spans="1:55" ht="15.75" customHeight="1">
      <c r="A295" s="112"/>
      <c r="B295" s="112"/>
      <c r="C295" s="112"/>
      <c r="D295" s="239"/>
      <c r="E295" s="112"/>
      <c r="F295" s="239"/>
      <c r="G295" s="112"/>
      <c r="H295" s="239"/>
      <c r="I295" s="239"/>
      <c r="J295" s="112"/>
      <c r="K295" s="112"/>
      <c r="L295" s="112"/>
      <c r="M295" s="112"/>
      <c r="N295" s="112"/>
      <c r="O295" s="239"/>
      <c r="P295" s="112"/>
      <c r="Q295" s="239"/>
      <c r="R295" s="112"/>
      <c r="S295" s="112"/>
      <c r="T295" s="239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</row>
    <row r="296" spans="1:55" ht="15.75" customHeight="1">
      <c r="A296" s="112"/>
      <c r="B296" s="112"/>
      <c r="C296" s="112"/>
      <c r="D296" s="239"/>
      <c r="E296" s="112"/>
      <c r="F296" s="244" t="s">
        <v>383</v>
      </c>
      <c r="G296" s="112"/>
      <c r="H296" s="245">
        <f>$D$307</f>
        <v>0.3</v>
      </c>
      <c r="I296" s="239">
        <f>H296/SUM(H296:H297)</f>
        <v>0.6</v>
      </c>
      <c r="J296" s="112" t="s">
        <v>391</v>
      </c>
      <c r="K296" s="112"/>
      <c r="L296" s="112"/>
      <c r="M296" s="112"/>
      <c r="N296" s="112"/>
      <c r="O296" s="239"/>
      <c r="P296" s="112"/>
      <c r="Q296" s="239"/>
      <c r="R296" s="112"/>
      <c r="S296" s="112"/>
      <c r="T296" s="239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12"/>
    </row>
    <row r="297" spans="1:55" ht="15.75" customHeight="1">
      <c r="A297" s="112"/>
      <c r="B297" s="112"/>
      <c r="C297" s="112"/>
      <c r="D297" s="239"/>
      <c r="E297" s="112"/>
      <c r="F297" s="239">
        <v>0.2</v>
      </c>
      <c r="G297" s="112"/>
      <c r="H297" s="245">
        <f>F297</f>
        <v>0.2</v>
      </c>
      <c r="I297" s="239">
        <f>H297/SUM(H296:H297)</f>
        <v>0.4</v>
      </c>
      <c r="J297" s="112" t="s">
        <v>393</v>
      </c>
      <c r="K297" s="112"/>
      <c r="L297" s="112"/>
      <c r="M297" s="112"/>
      <c r="N297" s="112"/>
      <c r="O297" s="239"/>
      <c r="P297" s="112"/>
      <c r="Q297" s="244"/>
      <c r="R297" s="112"/>
      <c r="S297" s="127"/>
      <c r="T297" s="239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12"/>
    </row>
    <row r="298" spans="1:55" ht="15.75" customHeight="1">
      <c r="A298" s="112"/>
      <c r="B298" s="112"/>
      <c r="C298" s="112"/>
      <c r="D298" s="239"/>
      <c r="E298" s="112"/>
      <c r="F298" s="239"/>
      <c r="G298" s="112"/>
      <c r="H298" s="239"/>
      <c r="I298" s="239"/>
      <c r="J298" s="112"/>
      <c r="K298" s="112"/>
      <c r="L298" s="112"/>
      <c r="M298" s="112"/>
      <c r="N298" s="112"/>
      <c r="O298" s="239"/>
      <c r="P298" s="112"/>
      <c r="Q298" s="239"/>
      <c r="R298" s="112"/>
      <c r="S298" s="127"/>
      <c r="T298" s="239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12"/>
    </row>
    <row r="299" spans="1:55" ht="15.75" customHeight="1">
      <c r="A299" s="112"/>
      <c r="B299" s="112"/>
      <c r="C299" s="112"/>
      <c r="D299" s="239"/>
      <c r="E299" s="112"/>
      <c r="F299" s="239"/>
      <c r="G299" s="112"/>
      <c r="H299" s="239"/>
      <c r="I299" s="239"/>
      <c r="J299" s="112"/>
      <c r="K299" s="112"/>
      <c r="L299" s="112"/>
      <c r="M299" s="112"/>
      <c r="N299" s="112"/>
      <c r="O299" s="239"/>
      <c r="P299" s="112"/>
      <c r="Q299" s="239"/>
      <c r="R299" s="112"/>
      <c r="S299" s="112"/>
      <c r="T299" s="239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12"/>
    </row>
    <row r="300" spans="1:55" ht="15.75" customHeight="1">
      <c r="A300" s="112"/>
      <c r="B300" s="112"/>
      <c r="C300" s="112"/>
      <c r="D300" s="239"/>
      <c r="E300" s="112"/>
      <c r="F300" s="244" t="s">
        <v>384</v>
      </c>
      <c r="G300" s="112"/>
      <c r="H300" s="245">
        <f>$D$307</f>
        <v>0.3</v>
      </c>
      <c r="I300" s="239">
        <f>H300/SUM(H300:H301)</f>
        <v>0.6</v>
      </c>
      <c r="J300" s="112" t="s">
        <v>391</v>
      </c>
      <c r="K300" s="112"/>
      <c r="L300" s="112"/>
      <c r="M300" s="112"/>
      <c r="N300" s="112"/>
      <c r="O300" s="239"/>
      <c r="P300" s="112"/>
      <c r="Q300" s="239"/>
      <c r="R300" s="112"/>
      <c r="S300" s="112"/>
      <c r="T300" s="239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12"/>
    </row>
    <row r="301" spans="1:55" ht="15.75" customHeight="1">
      <c r="A301" s="112"/>
      <c r="B301" s="112"/>
      <c r="C301" s="112"/>
      <c r="D301" s="239"/>
      <c r="E301" s="112"/>
      <c r="F301" s="239">
        <v>0.2</v>
      </c>
      <c r="G301" s="112"/>
      <c r="H301" s="245">
        <f>F301</f>
        <v>0.2</v>
      </c>
      <c r="I301" s="239">
        <f>H301/SUM(H300:H301)</f>
        <v>0.4</v>
      </c>
      <c r="J301" s="112" t="s">
        <v>393</v>
      </c>
      <c r="K301" s="112"/>
      <c r="L301" s="112"/>
      <c r="M301" s="112"/>
      <c r="N301" s="112"/>
      <c r="O301" s="239"/>
      <c r="P301" s="112"/>
      <c r="Q301" s="244"/>
      <c r="R301" s="112"/>
      <c r="S301" s="127"/>
      <c r="T301" s="239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12"/>
    </row>
    <row r="302" spans="1:55" ht="15.75" customHeight="1">
      <c r="A302" s="112"/>
      <c r="B302" s="112"/>
      <c r="C302" s="112"/>
      <c r="D302" s="239"/>
      <c r="E302" s="112"/>
      <c r="F302" s="239"/>
      <c r="G302" s="112"/>
      <c r="H302" s="239"/>
      <c r="I302" s="239"/>
      <c r="J302" s="112"/>
      <c r="K302" s="112"/>
      <c r="L302" s="112"/>
      <c r="M302" s="112"/>
      <c r="N302" s="112"/>
      <c r="O302" s="239"/>
      <c r="P302" s="112"/>
      <c r="Q302" s="239"/>
      <c r="R302" s="112"/>
      <c r="S302" s="127"/>
      <c r="T302" s="239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</row>
    <row r="303" spans="1:55" ht="15.75" customHeight="1">
      <c r="A303" s="112"/>
      <c r="B303" s="112"/>
      <c r="C303" s="112"/>
      <c r="D303" s="239"/>
      <c r="E303" s="112"/>
      <c r="F303" s="239"/>
      <c r="G303" s="112"/>
      <c r="H303" s="239"/>
      <c r="I303" s="239"/>
      <c r="J303" s="112"/>
      <c r="K303" s="112"/>
      <c r="L303" s="112"/>
      <c r="M303" s="112"/>
      <c r="N303" s="112"/>
      <c r="O303" s="239"/>
      <c r="P303" s="112"/>
      <c r="Q303" s="239"/>
      <c r="R303" s="112"/>
      <c r="S303" s="112"/>
      <c r="T303" s="239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</row>
    <row r="304" spans="1:55" ht="15.75" customHeight="1">
      <c r="A304" s="112"/>
      <c r="B304" s="112"/>
      <c r="C304" s="112"/>
      <c r="D304" s="239"/>
      <c r="E304" s="112"/>
      <c r="F304" s="244" t="s">
        <v>385</v>
      </c>
      <c r="G304" s="112"/>
      <c r="H304" s="245">
        <f>$D$307</f>
        <v>0.3</v>
      </c>
      <c r="I304" s="239">
        <f>H304/SUM(H304:H305)</f>
        <v>0.6</v>
      </c>
      <c r="J304" s="112" t="s">
        <v>391</v>
      </c>
      <c r="K304" s="112"/>
      <c r="L304" s="112"/>
      <c r="M304" s="112"/>
      <c r="N304" s="112"/>
      <c r="O304" s="239"/>
      <c r="P304" s="112"/>
      <c r="Q304" s="239"/>
      <c r="R304" s="112"/>
      <c r="S304" s="112"/>
      <c r="T304" s="239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12"/>
    </row>
    <row r="305" spans="1:55" ht="15.75" customHeight="1">
      <c r="A305" s="112"/>
      <c r="B305" s="112"/>
      <c r="C305" s="112"/>
      <c r="D305" s="239"/>
      <c r="E305" s="112"/>
      <c r="F305" s="239">
        <v>0.2</v>
      </c>
      <c r="G305" s="112"/>
      <c r="H305" s="245">
        <f>F305</f>
        <v>0.2</v>
      </c>
      <c r="I305" s="239">
        <f>H305/SUM(H304:H305)</f>
        <v>0.4</v>
      </c>
      <c r="J305" s="112" t="s">
        <v>393</v>
      </c>
      <c r="K305" s="112"/>
      <c r="L305" s="112"/>
      <c r="M305" s="112"/>
      <c r="N305" s="112"/>
      <c r="O305" s="239"/>
      <c r="P305" s="112"/>
      <c r="Q305" s="244"/>
      <c r="R305" s="112"/>
      <c r="S305" s="127"/>
      <c r="T305" s="239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12"/>
    </row>
    <row r="306" spans="1:55" ht="15.75" customHeight="1">
      <c r="A306" s="112"/>
      <c r="B306" s="112"/>
      <c r="C306" s="112"/>
      <c r="D306" s="239"/>
      <c r="E306" s="112"/>
      <c r="F306" s="239"/>
      <c r="G306" s="112"/>
      <c r="H306" s="239"/>
      <c r="I306" s="239"/>
      <c r="J306" s="112"/>
      <c r="K306" s="112"/>
      <c r="L306" s="112"/>
      <c r="M306" s="112"/>
      <c r="N306" s="112"/>
      <c r="O306" s="239"/>
      <c r="P306" s="112"/>
      <c r="Q306" s="239"/>
      <c r="R306" s="112"/>
      <c r="S306" s="127"/>
      <c r="T306" s="239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</row>
    <row r="307" spans="1:55" ht="15.75" customHeight="1">
      <c r="A307" s="112"/>
      <c r="B307" s="112"/>
      <c r="C307" s="112"/>
      <c r="D307" s="239">
        <v>0.3</v>
      </c>
      <c r="E307" s="112"/>
      <c r="F307" s="239"/>
      <c r="G307" s="112"/>
      <c r="H307" s="239"/>
      <c r="I307" s="239"/>
      <c r="J307" s="112"/>
      <c r="K307" s="112"/>
      <c r="L307" s="112"/>
      <c r="M307" s="112"/>
      <c r="N307" s="112"/>
      <c r="O307" s="239"/>
      <c r="P307" s="112"/>
      <c r="Q307" s="239"/>
      <c r="R307" s="112"/>
      <c r="S307" s="112"/>
      <c r="T307" s="239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</row>
    <row r="308" spans="1:55" ht="15.75" customHeight="1">
      <c r="A308" s="112"/>
      <c r="B308" s="112"/>
      <c r="C308" s="112"/>
      <c r="D308" s="256" t="s">
        <v>401</v>
      </c>
      <c r="E308" s="112"/>
      <c r="F308" s="244" t="s">
        <v>386</v>
      </c>
      <c r="G308" s="112"/>
      <c r="H308" s="245">
        <f>$D$307</f>
        <v>0.3</v>
      </c>
      <c r="I308" s="239">
        <f>H308/SUM(H308:H309)</f>
        <v>0.33333333333333337</v>
      </c>
      <c r="J308" s="112" t="s">
        <v>391</v>
      </c>
      <c r="K308" s="112"/>
      <c r="L308" s="112"/>
      <c r="M308" s="112"/>
      <c r="N308" s="112"/>
      <c r="O308" s="239">
        <v>0.3</v>
      </c>
      <c r="P308" s="112"/>
      <c r="Q308" s="239"/>
      <c r="R308" s="112"/>
      <c r="S308" s="112"/>
      <c r="T308" s="239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</row>
    <row r="309" spans="1:55" ht="15.75" customHeight="1">
      <c r="A309" s="112"/>
      <c r="B309" s="112"/>
      <c r="C309" s="112"/>
      <c r="D309" s="239"/>
      <c r="E309" s="112"/>
      <c r="F309" s="239">
        <v>0.6</v>
      </c>
      <c r="G309" s="112"/>
      <c r="H309" s="245">
        <f>F309</f>
        <v>0.6</v>
      </c>
      <c r="I309" s="239">
        <f>H309/SUM(H308:H309)</f>
        <v>0.66666666666666674</v>
      </c>
      <c r="J309" s="112" t="s">
        <v>393</v>
      </c>
      <c r="K309" s="112"/>
      <c r="L309" s="112"/>
      <c r="M309" s="112"/>
      <c r="N309" s="112"/>
      <c r="O309" s="256" t="s">
        <v>401</v>
      </c>
      <c r="P309" s="112"/>
      <c r="Q309" s="244"/>
      <c r="R309" s="112"/>
      <c r="S309" s="127"/>
      <c r="T309" s="239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</row>
    <row r="310" spans="1:55" ht="15.75" customHeight="1">
      <c r="A310" s="112"/>
      <c r="B310" s="112"/>
      <c r="C310" s="112"/>
      <c r="D310" s="239"/>
      <c r="E310" s="112"/>
      <c r="F310" s="239"/>
      <c r="G310" s="112"/>
      <c r="H310" s="239"/>
      <c r="I310" s="239"/>
      <c r="J310" s="112"/>
      <c r="K310" s="112"/>
      <c r="L310" s="112"/>
      <c r="M310" s="112"/>
      <c r="N310" s="112"/>
      <c r="O310" s="239"/>
      <c r="P310" s="112"/>
      <c r="Q310" s="239"/>
      <c r="R310" s="112"/>
      <c r="S310" s="127"/>
      <c r="T310" s="239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</row>
    <row r="311" spans="1:55" ht="15.75" customHeight="1">
      <c r="A311" s="112"/>
      <c r="B311" s="112"/>
      <c r="C311" s="112"/>
      <c r="D311" s="239"/>
      <c r="E311" s="112"/>
      <c r="F311" s="239"/>
      <c r="G311" s="112"/>
      <c r="H311" s="239"/>
      <c r="I311" s="239"/>
      <c r="J311" s="112"/>
      <c r="K311" s="112"/>
      <c r="L311" s="112"/>
      <c r="M311" s="112"/>
      <c r="N311" s="112"/>
      <c r="O311" s="239"/>
      <c r="P311" s="112"/>
      <c r="Q311" s="239"/>
      <c r="R311" s="112"/>
      <c r="S311" s="112"/>
      <c r="T311" s="239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</row>
    <row r="312" spans="1:55" ht="15.75" customHeight="1">
      <c r="A312" s="112"/>
      <c r="B312" s="112"/>
      <c r="C312" s="112"/>
      <c r="D312" s="239"/>
      <c r="E312" s="112"/>
      <c r="F312" s="244" t="s">
        <v>387</v>
      </c>
      <c r="G312" s="112"/>
      <c r="H312" s="245">
        <f>$D$307</f>
        <v>0.3</v>
      </c>
      <c r="I312" s="239">
        <f>H312/SUM(H312:H313)</f>
        <v>0.33333333333333337</v>
      </c>
      <c r="J312" s="112" t="s">
        <v>391</v>
      </c>
      <c r="K312" s="112"/>
      <c r="L312" s="112"/>
      <c r="M312" s="112"/>
      <c r="N312" s="112"/>
      <c r="O312" s="239"/>
      <c r="P312" s="112"/>
      <c r="Q312" s="239"/>
      <c r="R312" s="112"/>
      <c r="S312" s="112"/>
      <c r="T312" s="239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</row>
    <row r="313" spans="1:55" ht="15.75" customHeight="1">
      <c r="A313" s="112"/>
      <c r="B313" s="112"/>
      <c r="C313" s="112"/>
      <c r="D313" s="239"/>
      <c r="E313" s="112"/>
      <c r="F313" s="239">
        <v>0.6</v>
      </c>
      <c r="G313" s="112"/>
      <c r="H313" s="245">
        <f>F313</f>
        <v>0.6</v>
      </c>
      <c r="I313" s="239">
        <f>H313/SUM(H312:H313)</f>
        <v>0.66666666666666674</v>
      </c>
      <c r="J313" s="112" t="s">
        <v>393</v>
      </c>
      <c r="K313" s="112"/>
      <c r="L313" s="112"/>
      <c r="M313" s="112"/>
      <c r="N313" s="112"/>
      <c r="O313" s="239"/>
      <c r="P313" s="112"/>
      <c r="Q313" s="244"/>
      <c r="R313" s="112"/>
      <c r="S313" s="127"/>
      <c r="T313" s="239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</row>
    <row r="314" spans="1:55" ht="15.75" customHeight="1">
      <c r="A314" s="112"/>
      <c r="B314" s="112"/>
      <c r="C314" s="112"/>
      <c r="D314" s="239"/>
      <c r="E314" s="112"/>
      <c r="F314" s="239"/>
      <c r="G314" s="112"/>
      <c r="H314" s="239"/>
      <c r="I314" s="239"/>
      <c r="J314" s="112"/>
      <c r="K314" s="112"/>
      <c r="L314" s="112"/>
      <c r="M314" s="112"/>
      <c r="N314" s="112"/>
      <c r="O314" s="239"/>
      <c r="P314" s="112"/>
      <c r="Q314" s="239"/>
      <c r="R314" s="112"/>
      <c r="S314" s="127"/>
      <c r="T314" s="239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</row>
    <row r="315" spans="1:55" ht="15.75" customHeight="1">
      <c r="A315" s="112"/>
      <c r="B315" s="112"/>
      <c r="C315" s="112"/>
      <c r="D315" s="239"/>
      <c r="E315" s="112"/>
      <c r="F315" s="239"/>
      <c r="G315" s="112"/>
      <c r="H315" s="239"/>
      <c r="I315" s="239"/>
      <c r="J315" s="112"/>
      <c r="K315" s="112"/>
      <c r="L315" s="112"/>
      <c r="M315" s="112"/>
      <c r="N315" s="112"/>
      <c r="O315" s="239"/>
      <c r="P315" s="112"/>
      <c r="Q315" s="239"/>
      <c r="R315" s="112"/>
      <c r="S315" s="112"/>
      <c r="T315" s="239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</row>
    <row r="316" spans="1:55" ht="15.75" customHeight="1">
      <c r="A316" s="112"/>
      <c r="B316" s="112"/>
      <c r="C316" s="112"/>
      <c r="D316" s="239"/>
      <c r="E316" s="112"/>
      <c r="F316" s="244" t="s">
        <v>388</v>
      </c>
      <c r="G316" s="112"/>
      <c r="H316" s="245">
        <f>$D$307</f>
        <v>0.3</v>
      </c>
      <c r="I316" s="239">
        <f>H316/SUM(H316:H317)</f>
        <v>0.74999999999999989</v>
      </c>
      <c r="J316" s="112" t="s">
        <v>391</v>
      </c>
      <c r="K316" s="112"/>
      <c r="L316" s="112"/>
      <c r="M316" s="112"/>
      <c r="N316" s="112"/>
      <c r="O316" s="239"/>
      <c r="P316" s="112"/>
      <c r="Q316" s="239"/>
      <c r="R316" s="112"/>
      <c r="S316" s="112"/>
      <c r="T316" s="239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</row>
    <row r="317" spans="1:55" ht="15.75" customHeight="1">
      <c r="A317" s="112"/>
      <c r="B317" s="112"/>
      <c r="C317" s="112"/>
      <c r="D317" s="239"/>
      <c r="E317" s="112"/>
      <c r="F317" s="239">
        <v>0.1</v>
      </c>
      <c r="G317" s="112"/>
      <c r="H317" s="245">
        <f>F317</f>
        <v>0.1</v>
      </c>
      <c r="I317" s="239">
        <f>H317/SUM(H316:H317)</f>
        <v>0.25</v>
      </c>
      <c r="J317" s="112" t="s">
        <v>393</v>
      </c>
      <c r="K317" s="112"/>
      <c r="L317" s="112"/>
      <c r="M317" s="112"/>
      <c r="N317" s="112"/>
      <c r="O317" s="239"/>
      <c r="P317" s="112"/>
      <c r="Q317" s="244"/>
      <c r="R317" s="112"/>
      <c r="S317" s="127"/>
      <c r="T317" s="239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</row>
    <row r="318" spans="1:55" ht="15.75" customHeight="1">
      <c r="A318" s="112"/>
      <c r="B318" s="112"/>
      <c r="C318" s="112"/>
      <c r="D318" s="239"/>
      <c r="E318" s="112"/>
      <c r="F318" s="239"/>
      <c r="G318" s="112"/>
      <c r="H318" s="239"/>
      <c r="I318" s="239"/>
      <c r="J318" s="112"/>
      <c r="K318" s="112"/>
      <c r="L318" s="112"/>
      <c r="M318" s="112"/>
      <c r="N318" s="112"/>
      <c r="O318" s="239"/>
      <c r="P318" s="112"/>
      <c r="Q318" s="239"/>
      <c r="R318" s="112"/>
      <c r="S318" s="127"/>
      <c r="T318" s="239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</row>
    <row r="319" spans="1:55" ht="15.75" customHeight="1">
      <c r="A319" s="112"/>
      <c r="B319" s="112"/>
      <c r="C319" s="112"/>
      <c r="D319" s="239"/>
      <c r="E319" s="112"/>
      <c r="F319" s="239"/>
      <c r="G319" s="112"/>
      <c r="H319" s="239"/>
      <c r="I319" s="239"/>
      <c r="J319" s="112"/>
      <c r="K319" s="112"/>
      <c r="L319" s="112"/>
      <c r="M319" s="112"/>
      <c r="N319" s="112"/>
      <c r="O319" s="239"/>
      <c r="P319" s="112"/>
      <c r="Q319" s="239"/>
      <c r="R319" s="112"/>
      <c r="S319" s="112"/>
      <c r="T319" s="239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</row>
    <row r="320" spans="1:55" ht="15.75" customHeight="1">
      <c r="A320" s="112"/>
      <c r="B320" s="112"/>
      <c r="C320" s="112"/>
      <c r="D320" s="239"/>
      <c r="E320" s="112"/>
      <c r="F320" s="244" t="s">
        <v>389</v>
      </c>
      <c r="G320" s="112"/>
      <c r="H320" s="245">
        <f>$D$307</f>
        <v>0.3</v>
      </c>
      <c r="I320" s="239">
        <f>H320/SUM(H320:H321)</f>
        <v>0.33333333333333337</v>
      </c>
      <c r="J320" s="112" t="s">
        <v>391</v>
      </c>
      <c r="K320" s="112"/>
      <c r="L320" s="112"/>
      <c r="M320" s="112"/>
      <c r="N320" s="112"/>
      <c r="O320" s="239"/>
      <c r="P320" s="112"/>
      <c r="Q320" s="239"/>
      <c r="R320" s="112"/>
      <c r="S320" s="112"/>
      <c r="T320" s="239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</row>
    <row r="321" spans="1:55" ht="15.75" customHeight="1">
      <c r="A321" s="112"/>
      <c r="B321" s="112"/>
      <c r="C321" s="112"/>
      <c r="D321" s="239"/>
      <c r="E321" s="112"/>
      <c r="F321" s="239">
        <v>0.6</v>
      </c>
      <c r="G321" s="112"/>
      <c r="H321" s="245">
        <f>F321</f>
        <v>0.6</v>
      </c>
      <c r="I321" s="239">
        <f>H321/SUM(H320:H321)</f>
        <v>0.66666666666666674</v>
      </c>
      <c r="J321" s="112" t="s">
        <v>393</v>
      </c>
      <c r="K321" s="112"/>
      <c r="L321" s="112"/>
      <c r="M321" s="112"/>
      <c r="N321" s="112"/>
      <c r="O321" s="239"/>
      <c r="P321" s="112"/>
      <c r="Q321" s="244"/>
      <c r="R321" s="112"/>
      <c r="S321" s="127"/>
      <c r="T321" s="239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</row>
    <row r="322" spans="1:55" ht="15.75" customHeight="1">
      <c r="A322" s="112"/>
      <c r="B322" s="112"/>
      <c r="C322" s="112"/>
      <c r="D322" s="239"/>
      <c r="E322" s="112"/>
      <c r="F322" s="239"/>
      <c r="G322" s="112"/>
      <c r="H322" s="239"/>
      <c r="I322" s="239"/>
      <c r="J322" s="112"/>
      <c r="K322" s="112"/>
      <c r="L322" s="112"/>
      <c r="M322" s="112"/>
      <c r="N322" s="112"/>
      <c r="O322" s="239"/>
      <c r="P322" s="112"/>
      <c r="Q322" s="239"/>
      <c r="R322" s="112"/>
      <c r="S322" s="127"/>
      <c r="T322" s="239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</row>
    <row r="323" spans="1:55" ht="15.75" customHeight="1">
      <c r="A323" s="112"/>
      <c r="B323" s="112"/>
      <c r="C323" s="112"/>
      <c r="D323" s="239"/>
      <c r="E323" s="112"/>
      <c r="F323" s="239"/>
      <c r="G323" s="112"/>
      <c r="H323" s="239"/>
      <c r="I323" s="239"/>
      <c r="J323" s="112"/>
      <c r="K323" s="112"/>
      <c r="L323" s="112"/>
      <c r="M323" s="112"/>
      <c r="N323" s="112"/>
      <c r="O323" s="239"/>
      <c r="P323" s="112"/>
      <c r="Q323" s="239"/>
      <c r="R323" s="112"/>
      <c r="S323" s="112"/>
      <c r="T323" s="239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</row>
    <row r="324" spans="1:55" ht="15.75" customHeight="1">
      <c r="A324" s="112"/>
      <c r="B324" s="112"/>
      <c r="C324" s="112"/>
      <c r="D324" s="239"/>
      <c r="E324" s="112"/>
      <c r="F324" s="244" t="s">
        <v>390</v>
      </c>
      <c r="G324" s="112"/>
      <c r="H324" s="245">
        <f>$D$307</f>
        <v>0.3</v>
      </c>
      <c r="I324" s="239">
        <f>H324/SUM(H324:H325)</f>
        <v>0.27272727272727271</v>
      </c>
      <c r="J324" s="112" t="s">
        <v>391</v>
      </c>
      <c r="K324" s="112"/>
      <c r="L324" s="112"/>
      <c r="M324" s="112"/>
      <c r="N324" s="112"/>
      <c r="O324" s="239"/>
      <c r="P324" s="112"/>
      <c r="Q324" s="239"/>
      <c r="R324" s="112"/>
      <c r="S324" s="112"/>
      <c r="T324" s="239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</row>
    <row r="325" spans="1:55" ht="15.75" customHeight="1">
      <c r="A325" s="112"/>
      <c r="B325" s="112"/>
      <c r="C325" s="112"/>
      <c r="D325" s="239"/>
      <c r="E325" s="112"/>
      <c r="F325" s="239">
        <v>0.8</v>
      </c>
      <c r="G325" s="112"/>
      <c r="H325" s="245">
        <f>F325</f>
        <v>0.8</v>
      </c>
      <c r="I325" s="239">
        <f>H325/SUM(H324:H325)</f>
        <v>0.72727272727272729</v>
      </c>
      <c r="J325" s="112" t="s">
        <v>393</v>
      </c>
      <c r="K325" s="112"/>
      <c r="L325" s="112"/>
      <c r="M325" s="112"/>
      <c r="N325" s="112"/>
      <c r="O325" s="239"/>
      <c r="P325" s="112"/>
      <c r="Q325" s="244"/>
      <c r="R325" s="112"/>
      <c r="S325" s="127"/>
      <c r="T325" s="239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</row>
    <row r="326" spans="1:55" ht="15.75" customHeight="1">
      <c r="A326" s="112"/>
      <c r="B326" s="112"/>
      <c r="C326" s="112"/>
      <c r="D326" s="239"/>
      <c r="E326" s="112"/>
      <c r="F326" s="239"/>
      <c r="G326" s="112"/>
      <c r="H326" s="239"/>
      <c r="I326" s="141"/>
      <c r="J326" s="112"/>
      <c r="K326" s="112"/>
      <c r="L326" s="112"/>
      <c r="M326" s="112"/>
      <c r="N326" s="112"/>
      <c r="O326" s="239"/>
      <c r="P326" s="112"/>
      <c r="Q326" s="239"/>
      <c r="R326" s="112"/>
      <c r="S326" s="127"/>
      <c r="T326" s="239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</row>
    <row r="327" spans="1:55" ht="15.75" customHeight="1">
      <c r="A327" s="112"/>
      <c r="B327" s="112"/>
      <c r="C327" s="112"/>
      <c r="D327" s="239"/>
      <c r="E327" s="112"/>
      <c r="F327" s="239"/>
      <c r="G327" s="112"/>
      <c r="H327" s="239"/>
      <c r="I327" s="141"/>
      <c r="J327" s="112"/>
      <c r="K327" s="112"/>
      <c r="L327" s="112"/>
      <c r="M327" s="112"/>
      <c r="N327" s="112"/>
      <c r="O327" s="239"/>
      <c r="P327" s="112"/>
      <c r="Q327" s="239"/>
      <c r="R327" s="112"/>
      <c r="S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</row>
    <row r="328" spans="1:55" ht="15.75" customHeight="1">
      <c r="A328" s="112"/>
      <c r="B328" s="112"/>
      <c r="C328" s="112"/>
      <c r="D328" s="239"/>
      <c r="E328" s="112"/>
      <c r="F328" s="239"/>
      <c r="G328" s="112"/>
      <c r="H328" s="239"/>
      <c r="I328" s="141"/>
      <c r="J328" s="112"/>
      <c r="K328" s="112"/>
      <c r="L328" s="112"/>
      <c r="M328" s="112"/>
      <c r="N328" s="112"/>
      <c r="O328" s="239"/>
      <c r="P328" s="112"/>
      <c r="Q328" s="239"/>
      <c r="R328" s="112"/>
      <c r="S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</row>
    <row r="329" spans="1:55" ht="15.75" customHeight="1">
      <c r="A329" s="112"/>
      <c r="B329" s="112"/>
      <c r="C329" s="112"/>
      <c r="D329" s="239"/>
      <c r="E329" s="112"/>
      <c r="F329" s="239"/>
      <c r="G329" s="112"/>
      <c r="H329" s="239"/>
      <c r="I329" s="141"/>
      <c r="J329" s="112"/>
      <c r="K329" s="112"/>
      <c r="L329" s="112"/>
      <c r="M329" s="112"/>
      <c r="N329" s="112"/>
      <c r="O329" s="239"/>
      <c r="P329" s="112"/>
      <c r="Q329" s="239"/>
      <c r="R329" s="112"/>
      <c r="S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</row>
    <row r="330" spans="1:55" ht="15.75" customHeight="1">
      <c r="A330" s="112"/>
      <c r="B330" s="112"/>
      <c r="C330" s="112"/>
      <c r="D330" s="239"/>
      <c r="E330" s="112"/>
      <c r="F330" s="239"/>
      <c r="G330" s="112"/>
      <c r="H330" s="239"/>
      <c r="I330" s="141"/>
      <c r="J330" s="112"/>
      <c r="K330" s="112"/>
      <c r="L330" s="112"/>
      <c r="M330" s="112"/>
      <c r="N330" s="112"/>
      <c r="O330" s="239"/>
      <c r="P330" s="112"/>
      <c r="Q330" s="239"/>
      <c r="R330" s="112"/>
      <c r="S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</row>
    <row r="331" spans="1:55" ht="15.75" customHeight="1">
      <c r="A331" s="112"/>
      <c r="B331" s="112"/>
      <c r="C331" s="112"/>
      <c r="D331" s="239"/>
      <c r="E331" s="112"/>
      <c r="F331" s="239"/>
      <c r="G331" s="112"/>
      <c r="H331" s="239"/>
      <c r="I331" s="141"/>
      <c r="J331" s="112"/>
      <c r="K331" s="112"/>
      <c r="L331" s="112"/>
      <c r="M331" s="112"/>
      <c r="N331" s="112"/>
      <c r="O331" s="239"/>
      <c r="P331" s="112"/>
      <c r="Q331" s="239"/>
      <c r="R331" s="112"/>
      <c r="S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12"/>
    </row>
    <row r="332" spans="1:55" ht="15.75" customHeight="1">
      <c r="A332" s="112"/>
      <c r="B332" s="112"/>
      <c r="C332" s="112"/>
      <c r="D332" s="239"/>
      <c r="E332" s="112"/>
      <c r="F332" s="239"/>
      <c r="G332" s="112"/>
      <c r="H332" s="239"/>
      <c r="I332" s="141"/>
      <c r="J332" s="112"/>
      <c r="K332" s="112"/>
      <c r="L332" s="112"/>
      <c r="M332" s="112"/>
      <c r="N332" s="112"/>
      <c r="O332" s="239"/>
      <c r="P332" s="112"/>
      <c r="Q332" s="239"/>
      <c r="R332" s="112"/>
      <c r="S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12"/>
    </row>
    <row r="333" spans="1:55" ht="15.75" customHeight="1">
      <c r="A333" s="112"/>
      <c r="B333" s="112"/>
      <c r="C333" s="112"/>
      <c r="D333" s="239"/>
      <c r="E333" s="112"/>
      <c r="F333" s="239"/>
      <c r="G333" s="112"/>
      <c r="H333" s="239"/>
      <c r="I333" s="141"/>
      <c r="J333" s="112"/>
      <c r="K333" s="112"/>
      <c r="L333" s="112"/>
      <c r="M333" s="112"/>
      <c r="N333" s="112"/>
      <c r="O333" s="239"/>
      <c r="P333" s="112"/>
      <c r="Q333" s="239"/>
      <c r="R333" s="112"/>
      <c r="S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12"/>
    </row>
    <row r="334" spans="1:55" ht="15.75" customHeight="1">
      <c r="A334" s="112"/>
      <c r="B334" s="112"/>
      <c r="C334" s="112"/>
      <c r="D334" s="239"/>
      <c r="E334" s="112"/>
      <c r="F334" s="239"/>
      <c r="G334" s="112"/>
      <c r="H334" s="239"/>
      <c r="I334" s="141"/>
      <c r="J334" s="112"/>
      <c r="K334" s="112"/>
      <c r="L334" s="112"/>
      <c r="M334" s="112"/>
      <c r="N334" s="112"/>
      <c r="O334" s="239"/>
      <c r="P334" s="112"/>
      <c r="Q334" s="239"/>
      <c r="R334" s="112"/>
      <c r="S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12"/>
    </row>
    <row r="335" spans="1:55" ht="15.75" customHeight="1">
      <c r="A335" s="112"/>
      <c r="B335" s="112"/>
      <c r="C335" s="112"/>
      <c r="D335" s="239"/>
      <c r="E335" s="112"/>
      <c r="F335" s="239"/>
      <c r="G335" s="112"/>
      <c r="H335" s="239"/>
      <c r="I335" s="141"/>
      <c r="J335" s="112"/>
      <c r="K335" s="112"/>
      <c r="L335" s="112"/>
      <c r="M335" s="112"/>
      <c r="N335" s="112"/>
      <c r="O335" s="239"/>
      <c r="P335" s="112"/>
      <c r="Q335" s="239"/>
      <c r="R335" s="112"/>
      <c r="S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12"/>
    </row>
    <row r="336" spans="1:55" ht="15.75" customHeight="1">
      <c r="A336" s="112"/>
      <c r="B336" s="112"/>
      <c r="C336" s="112"/>
      <c r="D336" s="239"/>
      <c r="E336" s="112"/>
      <c r="F336" s="239"/>
      <c r="G336" s="112"/>
      <c r="H336" s="239"/>
      <c r="I336" s="141"/>
      <c r="J336" s="112"/>
      <c r="K336" s="112"/>
      <c r="L336" s="112"/>
      <c r="M336" s="112"/>
      <c r="N336" s="112"/>
      <c r="O336" s="239"/>
      <c r="P336" s="112"/>
      <c r="Q336" s="239"/>
      <c r="R336" s="112"/>
      <c r="S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12"/>
    </row>
    <row r="337" spans="1:55" ht="15.75" customHeight="1">
      <c r="A337" s="112"/>
      <c r="B337" s="112"/>
      <c r="C337" s="112"/>
      <c r="D337" s="239"/>
      <c r="E337" s="112"/>
      <c r="F337" s="239"/>
      <c r="G337" s="112"/>
      <c r="H337" s="239"/>
      <c r="I337" s="141"/>
      <c r="J337" s="112"/>
      <c r="K337" s="112"/>
      <c r="L337" s="112"/>
      <c r="M337" s="112"/>
      <c r="N337" s="112"/>
      <c r="O337" s="239"/>
      <c r="P337" s="112"/>
      <c r="Q337" s="239"/>
      <c r="R337" s="112"/>
      <c r="S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12"/>
    </row>
    <row r="338" spans="1:55" ht="15.75" customHeight="1">
      <c r="A338" s="112"/>
      <c r="B338" s="112"/>
      <c r="C338" s="112"/>
      <c r="D338" s="239"/>
      <c r="E338" s="112"/>
      <c r="F338" s="239"/>
      <c r="G338" s="112"/>
      <c r="H338" s="239"/>
      <c r="I338" s="141"/>
      <c r="J338" s="112"/>
      <c r="K338" s="112"/>
      <c r="L338" s="112"/>
      <c r="M338" s="112"/>
      <c r="N338" s="112"/>
      <c r="O338" s="239"/>
      <c r="P338" s="112"/>
      <c r="Q338" s="239"/>
      <c r="R338" s="112"/>
      <c r="S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12"/>
    </row>
    <row r="339" spans="1:55" ht="15.75" customHeight="1">
      <c r="A339" s="112"/>
      <c r="B339" s="112"/>
      <c r="C339" s="112"/>
      <c r="D339" s="239"/>
      <c r="E339" s="112"/>
      <c r="F339" s="239"/>
      <c r="G339" s="112"/>
      <c r="H339" s="239"/>
      <c r="I339" s="141"/>
      <c r="J339" s="112"/>
      <c r="K339" s="112"/>
      <c r="L339" s="112"/>
      <c r="M339" s="112"/>
      <c r="N339" s="112"/>
      <c r="O339" s="239"/>
      <c r="P339" s="112"/>
      <c r="Q339" s="239"/>
      <c r="R339" s="112"/>
      <c r="S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</row>
    <row r="340" spans="1:55" ht="15.75" customHeight="1">
      <c r="A340" s="112"/>
      <c r="B340" s="112"/>
      <c r="C340" s="112"/>
      <c r="D340" s="239"/>
      <c r="E340" s="112"/>
      <c r="F340" s="239"/>
      <c r="G340" s="112"/>
      <c r="H340" s="239"/>
      <c r="I340" s="141"/>
      <c r="J340" s="112"/>
      <c r="K340" s="112"/>
      <c r="L340" s="112"/>
      <c r="M340" s="112"/>
      <c r="N340" s="112"/>
      <c r="O340" s="239"/>
      <c r="P340" s="112"/>
      <c r="Q340" s="239"/>
      <c r="R340" s="112"/>
      <c r="S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</row>
    <row r="341" spans="1:55" ht="15.75" customHeight="1">
      <c r="A341" s="112"/>
      <c r="B341" s="112"/>
      <c r="C341" s="112"/>
      <c r="D341" s="239"/>
      <c r="E341" s="112"/>
      <c r="F341" s="239"/>
      <c r="G341" s="112"/>
      <c r="H341" s="239"/>
      <c r="I341" s="141"/>
      <c r="J341" s="112"/>
      <c r="K341" s="112"/>
      <c r="L341" s="112"/>
      <c r="M341" s="112"/>
      <c r="N341" s="112"/>
      <c r="O341" s="239"/>
      <c r="P341" s="112"/>
      <c r="Q341" s="239"/>
      <c r="R341" s="112"/>
      <c r="S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12"/>
    </row>
    <row r="342" spans="1:55" ht="15.75" customHeight="1">
      <c r="A342" s="112"/>
      <c r="B342" s="112"/>
      <c r="C342" s="112"/>
      <c r="D342" s="239"/>
      <c r="E342" s="112"/>
      <c r="F342" s="239"/>
      <c r="G342" s="112"/>
      <c r="H342" s="239"/>
      <c r="I342" s="141"/>
      <c r="J342" s="112"/>
      <c r="K342" s="112"/>
      <c r="L342" s="112"/>
      <c r="M342" s="112"/>
      <c r="N342" s="112"/>
      <c r="O342" s="239"/>
      <c r="P342" s="112"/>
      <c r="Q342" s="239"/>
      <c r="R342" s="112"/>
      <c r="S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</row>
    <row r="343" spans="1:55" ht="15.75" customHeight="1">
      <c r="A343" s="112"/>
      <c r="B343" s="112"/>
      <c r="C343" s="112"/>
      <c r="D343" s="239"/>
      <c r="E343" s="112"/>
      <c r="F343" s="239"/>
      <c r="G343" s="112"/>
      <c r="H343" s="239"/>
      <c r="I343" s="141"/>
      <c r="J343" s="112"/>
      <c r="K343" s="112"/>
      <c r="L343" s="112"/>
      <c r="M343" s="112"/>
      <c r="N343" s="112"/>
      <c r="O343" s="239"/>
      <c r="P343" s="112"/>
      <c r="Q343" s="239"/>
      <c r="R343" s="112"/>
      <c r="S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</row>
    <row r="344" spans="1:55" ht="15.75" customHeight="1">
      <c r="A344" s="112"/>
      <c r="B344" s="112"/>
      <c r="C344" s="112"/>
      <c r="D344" s="239"/>
      <c r="E344" s="112"/>
      <c r="F344" s="239"/>
      <c r="G344" s="112"/>
      <c r="H344" s="239"/>
      <c r="I344" s="141"/>
      <c r="J344" s="112"/>
      <c r="K344" s="112"/>
      <c r="L344" s="112"/>
      <c r="M344" s="112"/>
      <c r="N344" s="112"/>
      <c r="O344" s="239"/>
      <c r="P344" s="112"/>
      <c r="Q344" s="239"/>
      <c r="R344" s="112"/>
      <c r="S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</row>
    <row r="345" spans="1:55" ht="15.75" customHeight="1">
      <c r="A345" s="112"/>
      <c r="B345" s="112"/>
      <c r="C345" s="112"/>
      <c r="D345" s="239"/>
      <c r="E345" s="112"/>
      <c r="F345" s="239"/>
      <c r="G345" s="112"/>
      <c r="H345" s="239"/>
      <c r="I345" s="141"/>
      <c r="J345" s="112"/>
      <c r="K345" s="112"/>
      <c r="L345" s="112"/>
      <c r="M345" s="112"/>
      <c r="N345" s="112"/>
      <c r="O345" s="239"/>
      <c r="P345" s="112"/>
      <c r="Q345" s="239"/>
      <c r="R345" s="112"/>
      <c r="S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12"/>
    </row>
    <row r="346" spans="1:55" ht="15.75" customHeight="1">
      <c r="A346" s="112"/>
      <c r="B346" s="112"/>
      <c r="C346" s="112"/>
      <c r="D346" s="239"/>
      <c r="E346" s="112"/>
      <c r="F346" s="239"/>
      <c r="G346" s="112"/>
      <c r="H346" s="239"/>
      <c r="I346" s="141"/>
      <c r="J346" s="112"/>
      <c r="K346" s="112"/>
      <c r="L346" s="112"/>
      <c r="M346" s="112"/>
      <c r="N346" s="112"/>
      <c r="O346" s="239"/>
      <c r="P346" s="112"/>
      <c r="Q346" s="239"/>
      <c r="R346" s="112"/>
      <c r="S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</row>
    <row r="347" spans="1:55" ht="15.75" customHeight="1">
      <c r="A347" s="112"/>
      <c r="B347" s="112"/>
      <c r="C347" s="112"/>
      <c r="D347" s="239"/>
      <c r="E347" s="112"/>
      <c r="F347" s="239"/>
      <c r="G347" s="112"/>
      <c r="H347" s="239"/>
      <c r="I347" s="141"/>
      <c r="J347" s="112"/>
      <c r="K347" s="112"/>
      <c r="L347" s="112"/>
      <c r="M347" s="112"/>
      <c r="N347" s="112"/>
      <c r="O347" s="239"/>
      <c r="P347" s="112"/>
      <c r="Q347" s="239"/>
      <c r="R347" s="112"/>
      <c r="S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</row>
    <row r="348" spans="1:55" ht="15.75" customHeight="1">
      <c r="A348" s="112"/>
      <c r="B348" s="112"/>
      <c r="C348" s="112"/>
      <c r="D348" s="239"/>
      <c r="E348" s="112"/>
      <c r="F348" s="239"/>
      <c r="G348" s="112"/>
      <c r="H348" s="239"/>
      <c r="I348" s="141"/>
      <c r="J348" s="112"/>
      <c r="K348" s="112"/>
      <c r="L348" s="112"/>
      <c r="M348" s="112"/>
      <c r="N348" s="112"/>
      <c r="O348" s="239"/>
      <c r="P348" s="112"/>
      <c r="Q348" s="239"/>
      <c r="R348" s="112"/>
      <c r="S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</row>
    <row r="349" spans="1:55" ht="15.75" customHeight="1">
      <c r="A349" s="112"/>
      <c r="B349" s="112"/>
      <c r="C349" s="112"/>
      <c r="D349" s="239"/>
      <c r="E349" s="112"/>
      <c r="F349" s="239"/>
      <c r="G349" s="112"/>
      <c r="H349" s="239"/>
      <c r="I349" s="141"/>
      <c r="J349" s="112"/>
      <c r="K349" s="112"/>
      <c r="L349" s="112"/>
      <c r="M349" s="112"/>
      <c r="N349" s="112"/>
      <c r="O349" s="239"/>
      <c r="P349" s="112"/>
      <c r="Q349" s="239"/>
      <c r="R349" s="112"/>
      <c r="S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</row>
    <row r="350" spans="1:55" ht="15.75" customHeight="1">
      <c r="A350" s="112"/>
      <c r="B350" s="112"/>
      <c r="C350" s="112"/>
      <c r="D350" s="239"/>
      <c r="E350" s="112"/>
      <c r="F350" s="239"/>
      <c r="G350" s="112"/>
      <c r="H350" s="239"/>
      <c r="I350" s="141"/>
      <c r="J350" s="112"/>
      <c r="K350" s="112"/>
      <c r="L350" s="112"/>
      <c r="M350" s="112"/>
      <c r="N350" s="112"/>
      <c r="O350" s="239"/>
      <c r="P350" s="112"/>
      <c r="Q350" s="239"/>
      <c r="R350" s="112"/>
      <c r="S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</row>
    <row r="351" spans="1:55" ht="15.75" customHeight="1">
      <c r="A351" s="112"/>
      <c r="B351" s="112"/>
      <c r="C351" s="112"/>
      <c r="D351" s="239"/>
      <c r="E351" s="112"/>
      <c r="F351" s="239"/>
      <c r="G351" s="112"/>
      <c r="H351" s="239"/>
      <c r="I351" s="141"/>
      <c r="J351" s="112"/>
      <c r="K351" s="112"/>
      <c r="L351" s="112"/>
      <c r="M351" s="112"/>
      <c r="N351" s="112"/>
      <c r="O351" s="239"/>
      <c r="P351" s="112"/>
      <c r="Q351" s="239"/>
      <c r="R351" s="112"/>
      <c r="S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</row>
    <row r="352" spans="1:55" ht="15.75" customHeight="1">
      <c r="A352" s="112"/>
      <c r="B352" s="112"/>
      <c r="C352" s="112"/>
      <c r="D352" s="239"/>
      <c r="E352" s="112"/>
      <c r="F352" s="239"/>
      <c r="G352" s="112"/>
      <c r="H352" s="239"/>
      <c r="I352" s="141"/>
      <c r="J352" s="112"/>
      <c r="K352" s="112"/>
      <c r="L352" s="112"/>
      <c r="M352" s="112"/>
      <c r="N352" s="112"/>
      <c r="O352" s="239"/>
      <c r="P352" s="112"/>
      <c r="Q352" s="239"/>
      <c r="R352" s="112"/>
      <c r="S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</row>
    <row r="353" spans="1:55" ht="15.75" customHeight="1">
      <c r="A353" s="112"/>
      <c r="B353" s="112"/>
      <c r="C353" s="112"/>
      <c r="D353" s="239"/>
      <c r="E353" s="112"/>
      <c r="F353" s="239"/>
      <c r="G353" s="112"/>
      <c r="H353" s="239"/>
      <c r="I353" s="141"/>
      <c r="J353" s="112"/>
      <c r="K353" s="112"/>
      <c r="L353" s="112"/>
      <c r="M353" s="112"/>
      <c r="N353" s="112"/>
      <c r="O353" s="239"/>
      <c r="P353" s="112"/>
      <c r="Q353" s="239"/>
      <c r="R353" s="112"/>
      <c r="S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</row>
    <row r="354" spans="1:55" ht="15.75" customHeight="1">
      <c r="A354" s="112"/>
      <c r="B354" s="112"/>
      <c r="C354" s="112"/>
      <c r="D354" s="239"/>
      <c r="E354" s="112"/>
      <c r="F354" s="239"/>
      <c r="G354" s="112"/>
      <c r="H354" s="239"/>
      <c r="I354" s="141"/>
      <c r="J354" s="112"/>
      <c r="K354" s="112"/>
      <c r="L354" s="112"/>
      <c r="M354" s="112"/>
      <c r="N354" s="112"/>
      <c r="O354" s="239"/>
      <c r="P354" s="112"/>
      <c r="Q354" s="239"/>
      <c r="R354" s="112"/>
      <c r="S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</row>
    <row r="355" spans="1:55" ht="15.75" customHeight="1">
      <c r="A355" s="112"/>
      <c r="B355" s="112"/>
      <c r="C355" s="112"/>
      <c r="D355" s="239"/>
      <c r="E355" s="112"/>
      <c r="F355" s="239"/>
      <c r="G355" s="112"/>
      <c r="H355" s="239"/>
      <c r="I355" s="141"/>
      <c r="J355" s="112"/>
      <c r="K355" s="112"/>
      <c r="L355" s="112"/>
      <c r="M355" s="112"/>
      <c r="N355" s="112"/>
      <c r="O355" s="239"/>
      <c r="P355" s="112"/>
      <c r="Q355" s="239"/>
      <c r="R355" s="112"/>
      <c r="S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</row>
    <row r="356" spans="1:55" ht="15.75" customHeight="1">
      <c r="A356" s="112"/>
      <c r="B356" s="112"/>
      <c r="C356" s="112"/>
      <c r="D356" s="239"/>
      <c r="E356" s="112"/>
      <c r="F356" s="239"/>
      <c r="G356" s="112"/>
      <c r="H356" s="239"/>
      <c r="I356" s="141"/>
      <c r="J356" s="112"/>
      <c r="K356" s="112"/>
      <c r="L356" s="112"/>
      <c r="M356" s="112"/>
      <c r="N356" s="112"/>
      <c r="O356" s="239"/>
      <c r="P356" s="112"/>
      <c r="Q356" s="239"/>
      <c r="R356" s="112"/>
      <c r="S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</row>
    <row r="357" spans="1:55" ht="15.75" customHeight="1">
      <c r="A357" s="112"/>
      <c r="B357" s="112"/>
      <c r="C357" s="112"/>
      <c r="D357" s="239"/>
      <c r="E357" s="112"/>
      <c r="F357" s="239"/>
      <c r="G357" s="112"/>
      <c r="H357" s="239"/>
      <c r="I357" s="141"/>
      <c r="J357" s="112"/>
      <c r="K357" s="112"/>
      <c r="L357" s="112"/>
      <c r="M357" s="112"/>
      <c r="N357" s="112"/>
      <c r="O357" s="239"/>
      <c r="P357" s="112"/>
      <c r="Q357" s="239"/>
      <c r="R357" s="112"/>
      <c r="S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</row>
    <row r="358" spans="1:55" ht="15.75" customHeight="1">
      <c r="A358" s="112"/>
      <c r="B358" s="112"/>
      <c r="C358" s="112"/>
      <c r="D358" s="239"/>
      <c r="E358" s="112"/>
      <c r="F358" s="239"/>
      <c r="G358" s="112"/>
      <c r="H358" s="239"/>
      <c r="I358" s="141"/>
      <c r="J358" s="112"/>
      <c r="K358" s="112"/>
      <c r="L358" s="112"/>
      <c r="M358" s="112"/>
      <c r="N358" s="112"/>
      <c r="O358" s="239"/>
      <c r="P358" s="112"/>
      <c r="Q358" s="239"/>
      <c r="R358" s="112"/>
      <c r="S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</row>
    <row r="359" spans="1:55" ht="15.75" customHeight="1">
      <c r="A359" s="112"/>
      <c r="B359" s="112"/>
      <c r="C359" s="112"/>
      <c r="D359" s="239"/>
      <c r="E359" s="112"/>
      <c r="F359" s="239"/>
      <c r="G359" s="112"/>
      <c r="H359" s="239"/>
      <c r="I359" s="141"/>
      <c r="J359" s="112"/>
      <c r="K359" s="112"/>
      <c r="L359" s="112"/>
      <c r="M359" s="112"/>
      <c r="N359" s="112"/>
      <c r="O359" s="239"/>
      <c r="P359" s="112"/>
      <c r="Q359" s="239"/>
      <c r="R359" s="112"/>
      <c r="S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</row>
    <row r="360" spans="1:55" ht="15.75" customHeight="1">
      <c r="A360" s="112"/>
      <c r="B360" s="112"/>
      <c r="C360" s="112"/>
      <c r="D360" s="239"/>
      <c r="E360" s="112"/>
      <c r="F360" s="239"/>
      <c r="G360" s="112"/>
      <c r="H360" s="239"/>
      <c r="I360" s="141"/>
      <c r="J360" s="112"/>
      <c r="K360" s="112"/>
      <c r="L360" s="112"/>
      <c r="M360" s="112"/>
      <c r="N360" s="112"/>
      <c r="O360" s="239"/>
      <c r="P360" s="112"/>
      <c r="Q360" s="239"/>
      <c r="R360" s="112"/>
      <c r="S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</row>
    <row r="361" spans="1:55" ht="15.75" customHeight="1">
      <c r="A361" s="112"/>
      <c r="B361" s="112"/>
      <c r="C361" s="112"/>
      <c r="D361" s="239"/>
      <c r="E361" s="112"/>
      <c r="F361" s="239"/>
      <c r="G361" s="112"/>
      <c r="H361" s="239"/>
      <c r="I361" s="141"/>
      <c r="J361" s="112"/>
      <c r="K361" s="112"/>
      <c r="L361" s="112"/>
      <c r="M361" s="112"/>
      <c r="N361" s="112"/>
      <c r="O361" s="239"/>
      <c r="P361" s="112"/>
      <c r="Q361" s="239"/>
      <c r="R361" s="112"/>
      <c r="S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</row>
    <row r="362" spans="1:55" ht="15.75" customHeight="1">
      <c r="A362" s="112"/>
      <c r="B362" s="112"/>
      <c r="C362" s="112"/>
      <c r="D362" s="239"/>
      <c r="E362" s="112"/>
      <c r="F362" s="239"/>
      <c r="G362" s="112"/>
      <c r="H362" s="239"/>
      <c r="I362" s="141"/>
      <c r="J362" s="112"/>
      <c r="K362" s="112"/>
      <c r="L362" s="112"/>
      <c r="M362" s="112"/>
      <c r="N362" s="112"/>
      <c r="O362" s="239"/>
      <c r="P362" s="112"/>
      <c r="Q362" s="239"/>
      <c r="R362" s="112"/>
      <c r="S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</row>
    <row r="363" spans="1:55" ht="15.75" customHeight="1">
      <c r="A363" s="112"/>
      <c r="B363" s="112"/>
      <c r="C363" s="112"/>
      <c r="D363" s="239"/>
      <c r="E363" s="112"/>
      <c r="F363" s="239"/>
      <c r="G363" s="112"/>
      <c r="H363" s="239"/>
      <c r="I363" s="141"/>
      <c r="J363" s="112"/>
      <c r="K363" s="112"/>
      <c r="L363" s="112"/>
      <c r="M363" s="112"/>
      <c r="N363" s="112"/>
      <c r="O363" s="239"/>
      <c r="P363" s="112"/>
      <c r="Q363" s="239"/>
      <c r="R363" s="112"/>
      <c r="S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</row>
    <row r="364" spans="1:55" ht="15.75" customHeight="1">
      <c r="A364" s="112"/>
      <c r="B364" s="112"/>
      <c r="C364" s="112"/>
      <c r="D364" s="239"/>
      <c r="E364" s="112"/>
      <c r="F364" s="239"/>
      <c r="G364" s="112"/>
      <c r="H364" s="239"/>
      <c r="I364" s="141"/>
      <c r="J364" s="112"/>
      <c r="K364" s="112"/>
      <c r="L364" s="112"/>
      <c r="M364" s="112"/>
      <c r="N364" s="112"/>
      <c r="O364" s="239"/>
      <c r="P364" s="112"/>
      <c r="Q364" s="239"/>
      <c r="R364" s="112"/>
      <c r="S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</row>
    <row r="365" spans="1:55" ht="15.75" customHeight="1">
      <c r="A365" s="112"/>
      <c r="B365" s="112"/>
      <c r="C365" s="112"/>
      <c r="D365" s="239"/>
      <c r="E365" s="112"/>
      <c r="F365" s="239"/>
      <c r="G365" s="112"/>
      <c r="H365" s="239"/>
      <c r="I365" s="141"/>
      <c r="J365" s="112"/>
      <c r="K365" s="112"/>
      <c r="L365" s="112"/>
      <c r="M365" s="112"/>
      <c r="N365" s="112"/>
      <c r="O365" s="239"/>
      <c r="P365" s="112"/>
      <c r="Q365" s="239"/>
      <c r="R365" s="112"/>
      <c r="S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</row>
    <row r="366" spans="1:55" ht="15.75" customHeight="1">
      <c r="A366" s="112"/>
      <c r="B366" s="112"/>
      <c r="C366" s="112"/>
      <c r="D366" s="239"/>
      <c r="E366" s="112"/>
      <c r="F366" s="239"/>
      <c r="G366" s="112"/>
      <c r="H366" s="239"/>
      <c r="I366" s="141"/>
      <c r="J366" s="112"/>
      <c r="K366" s="112"/>
      <c r="L366" s="112"/>
      <c r="M366" s="112"/>
      <c r="N366" s="112"/>
      <c r="O366" s="239"/>
      <c r="P366" s="112"/>
      <c r="Q366" s="239"/>
      <c r="R366" s="112"/>
      <c r="S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</row>
    <row r="367" spans="1:55" ht="15.75" customHeight="1">
      <c r="A367" s="112"/>
      <c r="B367" s="112"/>
      <c r="C367" s="112"/>
      <c r="D367" s="239"/>
      <c r="E367" s="112"/>
      <c r="F367" s="239"/>
      <c r="G367" s="112"/>
      <c r="H367" s="239"/>
      <c r="I367" s="141"/>
      <c r="J367" s="112"/>
      <c r="K367" s="112"/>
      <c r="L367" s="112"/>
      <c r="M367" s="112"/>
      <c r="N367" s="112"/>
      <c r="O367" s="239"/>
      <c r="P367" s="112"/>
      <c r="Q367" s="239"/>
      <c r="R367" s="112"/>
      <c r="S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12"/>
    </row>
    <row r="368" spans="1:55" ht="15.75" customHeight="1">
      <c r="A368" s="112"/>
      <c r="B368" s="112"/>
      <c r="C368" s="112"/>
      <c r="D368" s="239"/>
      <c r="E368" s="112"/>
      <c r="F368" s="239"/>
      <c r="G368" s="112"/>
      <c r="H368" s="239"/>
      <c r="I368" s="141"/>
      <c r="J368" s="112"/>
      <c r="K368" s="112"/>
      <c r="L368" s="112"/>
      <c r="M368" s="112"/>
      <c r="N368" s="112"/>
      <c r="O368" s="239"/>
      <c r="P368" s="112"/>
      <c r="Q368" s="239"/>
      <c r="R368" s="112"/>
      <c r="S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12"/>
    </row>
    <row r="369" spans="1:55" ht="15.75" customHeight="1">
      <c r="A369" s="112"/>
      <c r="B369" s="112"/>
      <c r="C369" s="112"/>
      <c r="D369" s="239"/>
      <c r="E369" s="112"/>
      <c r="F369" s="239"/>
      <c r="G369" s="112"/>
      <c r="H369" s="239"/>
      <c r="I369" s="141"/>
      <c r="J369" s="112"/>
      <c r="K369" s="112"/>
      <c r="L369" s="112"/>
      <c r="M369" s="112"/>
      <c r="N369" s="112"/>
      <c r="O369" s="239"/>
      <c r="P369" s="112"/>
      <c r="Q369" s="239"/>
      <c r="R369" s="112"/>
      <c r="S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12"/>
    </row>
    <row r="370" spans="1:55" ht="15.75" customHeight="1">
      <c r="A370" s="112"/>
      <c r="B370" s="112"/>
      <c r="C370" s="112"/>
      <c r="D370" s="239"/>
      <c r="E370" s="112"/>
      <c r="F370" s="239"/>
      <c r="G370" s="112"/>
      <c r="H370" s="239"/>
      <c r="I370" s="141"/>
      <c r="J370" s="112"/>
      <c r="K370" s="112"/>
      <c r="L370" s="112"/>
      <c r="M370" s="112"/>
      <c r="N370" s="112"/>
      <c r="O370" s="239"/>
      <c r="P370" s="112"/>
      <c r="Q370" s="239"/>
      <c r="R370" s="112"/>
      <c r="S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12"/>
    </row>
    <row r="371" spans="1:55" ht="15.75" customHeight="1">
      <c r="A371" s="112"/>
      <c r="B371" s="112"/>
      <c r="C371" s="112"/>
      <c r="D371" s="239"/>
      <c r="E371" s="112"/>
      <c r="F371" s="239"/>
      <c r="G371" s="112"/>
      <c r="H371" s="239"/>
      <c r="I371" s="141"/>
      <c r="J371" s="112"/>
      <c r="K371" s="112"/>
      <c r="L371" s="112"/>
      <c r="M371" s="112"/>
      <c r="N371" s="112"/>
      <c r="O371" s="239"/>
      <c r="P371" s="112"/>
      <c r="Q371" s="239"/>
      <c r="R371" s="112"/>
      <c r="S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12"/>
    </row>
    <row r="372" spans="1:55" ht="15.75" customHeight="1">
      <c r="A372" s="112"/>
      <c r="B372" s="112"/>
      <c r="C372" s="112"/>
      <c r="D372" s="239"/>
      <c r="E372" s="112"/>
      <c r="F372" s="239"/>
      <c r="G372" s="112"/>
      <c r="H372" s="239"/>
      <c r="I372" s="141"/>
      <c r="J372" s="112"/>
      <c r="K372" s="112"/>
      <c r="L372" s="112"/>
      <c r="M372" s="112"/>
      <c r="N372" s="112"/>
      <c r="O372" s="239"/>
      <c r="P372" s="112"/>
      <c r="Q372" s="239"/>
      <c r="R372" s="112"/>
      <c r="S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12"/>
    </row>
    <row r="373" spans="1:55" ht="15.75" customHeight="1">
      <c r="A373" s="112"/>
      <c r="B373" s="112"/>
      <c r="C373" s="112"/>
      <c r="D373" s="239"/>
      <c r="E373" s="112"/>
      <c r="F373" s="239"/>
      <c r="G373" s="112"/>
      <c r="H373" s="239"/>
      <c r="I373" s="141"/>
      <c r="J373" s="112"/>
      <c r="K373" s="112"/>
      <c r="L373" s="112"/>
      <c r="M373" s="112"/>
      <c r="N373" s="112"/>
      <c r="O373" s="239"/>
      <c r="P373" s="112"/>
      <c r="Q373" s="239"/>
      <c r="R373" s="112"/>
      <c r="S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12"/>
    </row>
    <row r="374" spans="1:55" ht="15.75" customHeight="1">
      <c r="A374" s="112"/>
      <c r="B374" s="112"/>
      <c r="C374" s="112"/>
      <c r="D374" s="239"/>
      <c r="E374" s="112"/>
      <c r="F374" s="239"/>
      <c r="G374" s="112"/>
      <c r="H374" s="239"/>
      <c r="I374" s="141"/>
      <c r="J374" s="112"/>
      <c r="K374" s="112"/>
      <c r="L374" s="112"/>
      <c r="M374" s="112"/>
      <c r="N374" s="112"/>
      <c r="O374" s="239"/>
      <c r="P374" s="112"/>
      <c r="Q374" s="239"/>
      <c r="R374" s="112"/>
      <c r="S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12"/>
    </row>
    <row r="375" spans="1:55" ht="15.75" customHeight="1">
      <c r="A375" s="112"/>
      <c r="B375" s="112"/>
      <c r="C375" s="112"/>
      <c r="D375" s="239"/>
      <c r="E375" s="112"/>
      <c r="F375" s="239"/>
      <c r="G375" s="112"/>
      <c r="H375" s="239"/>
      <c r="I375" s="141"/>
      <c r="J375" s="112"/>
      <c r="K375" s="112"/>
      <c r="L375" s="112"/>
      <c r="M375" s="112"/>
      <c r="N375" s="112"/>
      <c r="O375" s="239"/>
      <c r="P375" s="112"/>
      <c r="Q375" s="239"/>
      <c r="R375" s="112"/>
      <c r="S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12"/>
    </row>
    <row r="376" spans="1:55" ht="15.75" customHeight="1">
      <c r="A376" s="112"/>
      <c r="B376" s="112"/>
      <c r="C376" s="112"/>
      <c r="D376" s="239"/>
      <c r="E376" s="112"/>
      <c r="F376" s="239"/>
      <c r="G376" s="112"/>
      <c r="H376" s="239"/>
      <c r="I376" s="141"/>
      <c r="J376" s="112"/>
      <c r="K376" s="112"/>
      <c r="L376" s="112"/>
      <c r="M376" s="112"/>
      <c r="N376" s="112"/>
      <c r="O376" s="239"/>
      <c r="P376" s="112"/>
      <c r="Q376" s="239"/>
      <c r="R376" s="112"/>
      <c r="S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</row>
    <row r="377" spans="1:55" ht="15.75" customHeight="1">
      <c r="A377" s="112"/>
      <c r="B377" s="112"/>
      <c r="C377" s="112"/>
      <c r="D377" s="239"/>
      <c r="E377" s="112"/>
      <c r="F377" s="239"/>
      <c r="G377" s="112"/>
      <c r="H377" s="239"/>
      <c r="I377" s="141"/>
      <c r="J377" s="112"/>
      <c r="K377" s="112"/>
      <c r="L377" s="112"/>
      <c r="M377" s="112"/>
      <c r="N377" s="112"/>
      <c r="O377" s="239"/>
      <c r="P377" s="112"/>
      <c r="Q377" s="239"/>
      <c r="R377" s="112"/>
      <c r="S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12"/>
    </row>
    <row r="378" spans="1:55" ht="15.75" customHeight="1">
      <c r="A378" s="112"/>
      <c r="B378" s="112"/>
      <c r="C378" s="112"/>
      <c r="D378" s="239"/>
      <c r="E378" s="112"/>
      <c r="F378" s="239"/>
      <c r="G378" s="112"/>
      <c r="H378" s="239"/>
      <c r="I378" s="141"/>
      <c r="J378" s="112"/>
      <c r="K378" s="112"/>
      <c r="L378" s="112"/>
      <c r="M378" s="112"/>
      <c r="N378" s="112"/>
      <c r="O378" s="239"/>
      <c r="P378" s="112"/>
      <c r="Q378" s="239"/>
      <c r="R378" s="112"/>
      <c r="S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</row>
    <row r="379" spans="1:55" ht="15.75" customHeight="1">
      <c r="A379" s="112"/>
      <c r="B379" s="112"/>
      <c r="C379" s="112"/>
      <c r="D379" s="239"/>
      <c r="E379" s="112"/>
      <c r="F379" s="239"/>
      <c r="G379" s="112"/>
      <c r="H379" s="239"/>
      <c r="I379" s="141"/>
      <c r="J379" s="112"/>
      <c r="K379" s="112"/>
      <c r="L379" s="112"/>
      <c r="M379" s="112"/>
      <c r="N379" s="112"/>
      <c r="O379" s="239"/>
      <c r="P379" s="112"/>
      <c r="Q379" s="239"/>
      <c r="R379" s="112"/>
      <c r="S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12"/>
    </row>
    <row r="380" spans="1:55" ht="15.75" customHeight="1">
      <c r="A380" s="112"/>
      <c r="B380" s="112"/>
      <c r="C380" s="112"/>
      <c r="D380" s="239"/>
      <c r="E380" s="112"/>
      <c r="F380" s="239"/>
      <c r="G380" s="112"/>
      <c r="H380" s="239"/>
      <c r="I380" s="141"/>
      <c r="J380" s="112"/>
      <c r="K380" s="112"/>
      <c r="L380" s="112"/>
      <c r="M380" s="112"/>
      <c r="N380" s="112"/>
      <c r="O380" s="239"/>
      <c r="P380" s="112"/>
      <c r="Q380" s="239"/>
      <c r="R380" s="112"/>
      <c r="S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12"/>
    </row>
    <row r="381" spans="1:55" ht="15.75" customHeight="1">
      <c r="A381" s="112"/>
      <c r="B381" s="112"/>
      <c r="C381" s="112"/>
      <c r="D381" s="239"/>
      <c r="E381" s="112"/>
      <c r="F381" s="239"/>
      <c r="G381" s="112"/>
      <c r="H381" s="239"/>
      <c r="I381" s="141"/>
      <c r="J381" s="112"/>
      <c r="K381" s="112"/>
      <c r="L381" s="112"/>
      <c r="M381" s="112"/>
      <c r="N381" s="112"/>
      <c r="O381" s="239"/>
      <c r="P381" s="112"/>
      <c r="Q381" s="239"/>
      <c r="R381" s="112"/>
      <c r="S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12"/>
    </row>
    <row r="382" spans="1:55" ht="15.75" customHeight="1">
      <c r="A382" s="112"/>
      <c r="B382" s="112"/>
      <c r="C382" s="112"/>
      <c r="D382" s="239"/>
      <c r="E382" s="112"/>
      <c r="F382" s="239"/>
      <c r="G382" s="112"/>
      <c r="H382" s="239"/>
      <c r="I382" s="141"/>
      <c r="J382" s="112"/>
      <c r="K382" s="112"/>
      <c r="L382" s="112"/>
      <c r="M382" s="112"/>
      <c r="N382" s="112"/>
      <c r="O382" s="239"/>
      <c r="P382" s="112"/>
      <c r="Q382" s="239"/>
      <c r="R382" s="112"/>
      <c r="S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12"/>
    </row>
    <row r="383" spans="1:55" ht="15.75" customHeight="1">
      <c r="A383" s="112"/>
      <c r="B383" s="112"/>
      <c r="C383" s="112"/>
      <c r="D383" s="239"/>
      <c r="E383" s="112"/>
      <c r="F383" s="239"/>
      <c r="G383" s="112"/>
      <c r="H383" s="239"/>
      <c r="I383" s="141"/>
      <c r="J383" s="112"/>
      <c r="K383" s="112"/>
      <c r="L383" s="112"/>
      <c r="M383" s="112"/>
      <c r="N383" s="112"/>
      <c r="O383" s="239"/>
      <c r="P383" s="112"/>
      <c r="Q383" s="239"/>
      <c r="R383" s="112"/>
      <c r="S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12"/>
    </row>
    <row r="384" spans="1:55" ht="15.75" customHeight="1">
      <c r="A384" s="112"/>
      <c r="B384" s="112"/>
      <c r="C384" s="112"/>
      <c r="D384" s="239"/>
      <c r="E384" s="112"/>
      <c r="F384" s="239"/>
      <c r="G384" s="112"/>
      <c r="H384" s="239"/>
      <c r="I384" s="141"/>
      <c r="J384" s="112"/>
      <c r="K384" s="112"/>
      <c r="L384" s="112"/>
      <c r="M384" s="112"/>
      <c r="N384" s="112"/>
      <c r="O384" s="239"/>
      <c r="P384" s="112"/>
      <c r="Q384" s="239"/>
      <c r="R384" s="112"/>
      <c r="S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12"/>
    </row>
    <row r="385" spans="1:55" ht="15.75" customHeight="1">
      <c r="A385" s="112"/>
      <c r="B385" s="112"/>
      <c r="C385" s="112"/>
      <c r="D385" s="239"/>
      <c r="E385" s="112"/>
      <c r="F385" s="239"/>
      <c r="G385" s="112"/>
      <c r="H385" s="239"/>
      <c r="I385" s="141"/>
      <c r="J385" s="112"/>
      <c r="K385" s="112"/>
      <c r="L385" s="112"/>
      <c r="M385" s="112"/>
      <c r="N385" s="112"/>
      <c r="O385" s="239"/>
      <c r="P385" s="112"/>
      <c r="Q385" s="239"/>
      <c r="R385" s="112"/>
      <c r="S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12"/>
    </row>
    <row r="386" spans="1:55" ht="15.75" customHeight="1">
      <c r="A386" s="112"/>
      <c r="B386" s="112"/>
      <c r="C386" s="112"/>
      <c r="D386" s="239"/>
      <c r="E386" s="112"/>
      <c r="F386" s="239"/>
      <c r="G386" s="112"/>
      <c r="H386" s="239"/>
      <c r="I386" s="141"/>
      <c r="J386" s="112"/>
      <c r="K386" s="112"/>
      <c r="L386" s="112"/>
      <c r="M386" s="112"/>
      <c r="N386" s="112"/>
      <c r="O386" s="239"/>
      <c r="P386" s="112"/>
      <c r="Q386" s="239"/>
      <c r="R386" s="112"/>
      <c r="S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12"/>
    </row>
    <row r="387" spans="1:55" ht="15.75" customHeight="1">
      <c r="A387" s="112"/>
      <c r="B387" s="112"/>
      <c r="C387" s="112"/>
      <c r="D387" s="239"/>
      <c r="E387" s="112"/>
      <c r="F387" s="239"/>
      <c r="G387" s="112"/>
      <c r="H387" s="239"/>
      <c r="I387" s="141"/>
      <c r="J387" s="112"/>
      <c r="K387" s="112"/>
      <c r="L387" s="112"/>
      <c r="M387" s="112"/>
      <c r="N387" s="112"/>
      <c r="O387" s="239"/>
      <c r="P387" s="112"/>
      <c r="Q387" s="239"/>
      <c r="R387" s="112"/>
      <c r="S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12"/>
    </row>
    <row r="388" spans="1:55" ht="15.75" customHeight="1">
      <c r="A388" s="112"/>
      <c r="B388" s="112"/>
      <c r="C388" s="112"/>
      <c r="D388" s="239"/>
      <c r="E388" s="112"/>
      <c r="F388" s="239"/>
      <c r="G388" s="112"/>
      <c r="H388" s="239"/>
      <c r="I388" s="141"/>
      <c r="J388" s="112"/>
      <c r="K388" s="112"/>
      <c r="L388" s="112"/>
      <c r="M388" s="112"/>
      <c r="N388" s="112"/>
      <c r="O388" s="239"/>
      <c r="P388" s="112"/>
      <c r="Q388" s="239"/>
      <c r="R388" s="112"/>
      <c r="S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12"/>
    </row>
    <row r="389" spans="1:55" ht="15.75" customHeight="1">
      <c r="A389" s="112"/>
      <c r="B389" s="112"/>
      <c r="C389" s="112"/>
      <c r="D389" s="239"/>
      <c r="E389" s="112"/>
      <c r="F389" s="239"/>
      <c r="G389" s="112"/>
      <c r="H389" s="239"/>
      <c r="I389" s="141"/>
      <c r="J389" s="112"/>
      <c r="K389" s="112"/>
      <c r="L389" s="112"/>
      <c r="M389" s="112"/>
      <c r="N389" s="112"/>
      <c r="O389" s="239"/>
      <c r="P389" s="112"/>
      <c r="Q389" s="239"/>
      <c r="R389" s="112"/>
      <c r="S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12"/>
    </row>
    <row r="390" spans="1:55" ht="15.75" customHeight="1">
      <c r="A390" s="112"/>
      <c r="B390" s="112"/>
      <c r="C390" s="112"/>
      <c r="D390" s="239"/>
      <c r="E390" s="112"/>
      <c r="F390" s="239"/>
      <c r="G390" s="112"/>
      <c r="H390" s="239"/>
      <c r="I390" s="141"/>
      <c r="J390" s="112"/>
      <c r="K390" s="112"/>
      <c r="L390" s="112"/>
      <c r="M390" s="112"/>
      <c r="N390" s="112"/>
      <c r="O390" s="239"/>
      <c r="P390" s="112"/>
      <c r="Q390" s="239"/>
      <c r="R390" s="112"/>
      <c r="S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/>
    </row>
    <row r="391" spans="1:55" ht="15.75" customHeight="1">
      <c r="A391" s="112"/>
      <c r="B391" s="112"/>
      <c r="C391" s="112"/>
      <c r="D391" s="239"/>
      <c r="E391" s="112"/>
      <c r="F391" s="239"/>
      <c r="G391" s="112"/>
      <c r="H391" s="239"/>
      <c r="I391" s="141"/>
      <c r="J391" s="112"/>
      <c r="K391" s="112"/>
      <c r="L391" s="112"/>
      <c r="M391" s="112"/>
      <c r="N391" s="112"/>
      <c r="O391" s="239"/>
      <c r="P391" s="112"/>
      <c r="Q391" s="239"/>
      <c r="R391" s="112"/>
      <c r="S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12"/>
    </row>
    <row r="392" spans="1:55" ht="15.75" customHeight="1">
      <c r="A392" s="112"/>
      <c r="B392" s="112"/>
      <c r="C392" s="112"/>
      <c r="D392" s="239"/>
      <c r="E392" s="112"/>
      <c r="F392" s="239"/>
      <c r="G392" s="112"/>
      <c r="H392" s="239"/>
      <c r="I392" s="141"/>
      <c r="J392" s="112"/>
      <c r="K392" s="112"/>
      <c r="L392" s="112"/>
      <c r="M392" s="112"/>
      <c r="N392" s="112"/>
      <c r="O392" s="239"/>
      <c r="P392" s="112"/>
      <c r="Q392" s="239"/>
      <c r="R392" s="112"/>
      <c r="S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</row>
    <row r="393" spans="1:55" ht="15.75" customHeight="1">
      <c r="A393" s="112"/>
      <c r="B393" s="112"/>
      <c r="C393" s="112"/>
      <c r="D393" s="239"/>
      <c r="E393" s="112"/>
      <c r="F393" s="239"/>
      <c r="G393" s="112"/>
      <c r="H393" s="239"/>
      <c r="I393" s="141"/>
      <c r="J393" s="112"/>
      <c r="K393" s="112"/>
      <c r="L393" s="112"/>
      <c r="M393" s="112"/>
      <c r="N393" s="112"/>
      <c r="O393" s="239"/>
      <c r="P393" s="112"/>
      <c r="Q393" s="239"/>
      <c r="R393" s="112"/>
      <c r="S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12"/>
    </row>
    <row r="394" spans="1:55" ht="15.75" customHeight="1">
      <c r="A394" s="112"/>
      <c r="B394" s="112"/>
      <c r="C394" s="112"/>
      <c r="D394" s="239"/>
      <c r="E394" s="112"/>
      <c r="F394" s="239"/>
      <c r="G394" s="112"/>
      <c r="H394" s="239"/>
      <c r="I394" s="141"/>
      <c r="J394" s="112"/>
      <c r="K394" s="112"/>
      <c r="L394" s="112"/>
      <c r="M394" s="112"/>
      <c r="N394" s="112"/>
      <c r="O394" s="239"/>
      <c r="P394" s="112"/>
      <c r="Q394" s="239"/>
      <c r="R394" s="112"/>
      <c r="S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</row>
    <row r="395" spans="1:55" ht="15.75" customHeight="1">
      <c r="A395" s="112"/>
      <c r="B395" s="112"/>
      <c r="C395" s="112"/>
      <c r="D395" s="239"/>
      <c r="E395" s="112"/>
      <c r="F395" s="239"/>
      <c r="G395" s="112"/>
      <c r="H395" s="239"/>
      <c r="I395" s="141"/>
      <c r="J395" s="112"/>
      <c r="K395" s="112"/>
      <c r="L395" s="112"/>
      <c r="M395" s="112"/>
      <c r="N395" s="112"/>
      <c r="O395" s="239"/>
      <c r="P395" s="112"/>
      <c r="Q395" s="239"/>
      <c r="R395" s="112"/>
      <c r="S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12"/>
    </row>
    <row r="396" spans="1:55" ht="15.75" customHeight="1">
      <c r="A396" s="112"/>
      <c r="B396" s="112"/>
      <c r="C396" s="112"/>
      <c r="D396" s="239"/>
      <c r="E396" s="112"/>
      <c r="F396" s="239"/>
      <c r="G396" s="112"/>
      <c r="H396" s="239"/>
      <c r="I396" s="141"/>
      <c r="J396" s="112"/>
      <c r="K396" s="112"/>
      <c r="L396" s="112"/>
      <c r="M396" s="112"/>
      <c r="N396" s="112"/>
      <c r="O396" s="239"/>
      <c r="P396" s="112"/>
      <c r="Q396" s="239"/>
      <c r="R396" s="112"/>
      <c r="S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12"/>
    </row>
    <row r="397" spans="1:55" ht="15.75" customHeight="1">
      <c r="A397" s="112"/>
      <c r="B397" s="112"/>
      <c r="C397" s="112"/>
      <c r="D397" s="239"/>
      <c r="E397" s="112"/>
      <c r="F397" s="239"/>
      <c r="G397" s="112"/>
      <c r="H397" s="239"/>
      <c r="I397" s="141"/>
      <c r="J397" s="112"/>
      <c r="K397" s="112"/>
      <c r="L397" s="112"/>
      <c r="M397" s="112"/>
      <c r="N397" s="112"/>
      <c r="O397" s="239"/>
      <c r="P397" s="112"/>
      <c r="Q397" s="239"/>
      <c r="R397" s="112"/>
      <c r="S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12"/>
    </row>
    <row r="398" spans="1:55" ht="15.75" customHeight="1">
      <c r="A398" s="112"/>
      <c r="B398" s="112"/>
      <c r="C398" s="112"/>
      <c r="D398" s="239"/>
      <c r="E398" s="112"/>
      <c r="F398" s="239"/>
      <c r="G398" s="112"/>
      <c r="H398" s="239"/>
      <c r="I398" s="141"/>
      <c r="J398" s="112"/>
      <c r="K398" s="112"/>
      <c r="L398" s="112"/>
      <c r="M398" s="112"/>
      <c r="N398" s="112"/>
      <c r="O398" s="239"/>
      <c r="P398" s="112"/>
      <c r="Q398" s="239"/>
      <c r="R398" s="112"/>
      <c r="S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12"/>
    </row>
    <row r="399" spans="1:55" ht="15.75" customHeight="1">
      <c r="A399" s="112"/>
      <c r="B399" s="112"/>
      <c r="C399" s="112"/>
      <c r="D399" s="239"/>
      <c r="E399" s="112"/>
      <c r="F399" s="239"/>
      <c r="G399" s="112"/>
      <c r="H399" s="239"/>
      <c r="I399" s="141"/>
      <c r="J399" s="112"/>
      <c r="K399" s="112"/>
      <c r="L399" s="112"/>
      <c r="M399" s="112"/>
      <c r="N399" s="112"/>
      <c r="O399" s="239"/>
      <c r="P399" s="112"/>
      <c r="Q399" s="239"/>
      <c r="R399" s="112"/>
      <c r="S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12"/>
    </row>
    <row r="400" spans="1:55" ht="15.75" customHeight="1">
      <c r="A400" s="112"/>
      <c r="B400" s="112"/>
      <c r="C400" s="112"/>
      <c r="D400" s="239"/>
      <c r="E400" s="112"/>
      <c r="F400" s="239"/>
      <c r="G400" s="112"/>
      <c r="H400" s="239"/>
      <c r="I400" s="141"/>
      <c r="J400" s="112"/>
      <c r="K400" s="112"/>
      <c r="L400" s="112"/>
      <c r="M400" s="112"/>
      <c r="N400" s="112"/>
      <c r="O400" s="239"/>
      <c r="P400" s="112"/>
      <c r="Q400" s="239"/>
      <c r="R400" s="112"/>
      <c r="S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12"/>
    </row>
    <row r="401" spans="1:55" ht="15.75" customHeight="1">
      <c r="A401" s="112"/>
      <c r="B401" s="112"/>
      <c r="C401" s="112"/>
      <c r="D401" s="239"/>
      <c r="E401" s="112"/>
      <c r="F401" s="239"/>
      <c r="G401" s="112"/>
      <c r="H401" s="239"/>
      <c r="I401" s="141"/>
      <c r="J401" s="112"/>
      <c r="K401" s="112"/>
      <c r="L401" s="112"/>
      <c r="M401" s="112"/>
      <c r="N401" s="112"/>
      <c r="O401" s="239"/>
      <c r="P401" s="112"/>
      <c r="Q401" s="239"/>
      <c r="R401" s="112"/>
      <c r="S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12"/>
    </row>
    <row r="402" spans="1:55" ht="15.75" customHeight="1">
      <c r="A402" s="112"/>
      <c r="B402" s="112"/>
      <c r="C402" s="112"/>
      <c r="D402" s="239"/>
      <c r="E402" s="112"/>
      <c r="F402" s="239"/>
      <c r="G402" s="112"/>
      <c r="H402" s="239"/>
      <c r="I402" s="141"/>
      <c r="J402" s="112"/>
      <c r="K402" s="112"/>
      <c r="L402" s="112"/>
      <c r="M402" s="112"/>
      <c r="N402" s="112"/>
      <c r="O402" s="239"/>
      <c r="P402" s="112"/>
      <c r="Q402" s="239"/>
      <c r="R402" s="112"/>
      <c r="S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12"/>
    </row>
    <row r="403" spans="1:55" ht="15.75" customHeight="1">
      <c r="A403" s="112"/>
      <c r="B403" s="112"/>
      <c r="C403" s="112"/>
      <c r="D403" s="239"/>
      <c r="E403" s="112"/>
      <c r="F403" s="239"/>
      <c r="G403" s="112"/>
      <c r="H403" s="239"/>
      <c r="I403" s="141"/>
      <c r="J403" s="112"/>
      <c r="K403" s="112"/>
      <c r="L403" s="112"/>
      <c r="M403" s="112"/>
      <c r="N403" s="112"/>
      <c r="O403" s="239"/>
      <c r="P403" s="112"/>
      <c r="Q403" s="239"/>
      <c r="R403" s="112"/>
      <c r="S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12"/>
    </row>
    <row r="404" spans="1:55" ht="15.75" customHeight="1">
      <c r="A404" s="112"/>
      <c r="B404" s="112"/>
      <c r="C404" s="112"/>
      <c r="D404" s="239"/>
      <c r="E404" s="112"/>
      <c r="F404" s="239"/>
      <c r="G404" s="112"/>
      <c r="H404" s="239"/>
      <c r="I404" s="141"/>
      <c r="J404" s="112"/>
      <c r="K404" s="112"/>
      <c r="L404" s="112"/>
      <c r="M404" s="112"/>
      <c r="N404" s="112"/>
      <c r="O404" s="239"/>
      <c r="P404" s="112"/>
      <c r="Q404" s="239"/>
      <c r="R404" s="112"/>
      <c r="S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12"/>
    </row>
    <row r="405" spans="1:55" ht="15.75" customHeight="1">
      <c r="A405" s="112"/>
      <c r="B405" s="112"/>
      <c r="C405" s="112"/>
      <c r="D405" s="239"/>
      <c r="E405" s="112"/>
      <c r="F405" s="239"/>
      <c r="G405" s="112"/>
      <c r="H405" s="239"/>
      <c r="I405" s="141"/>
      <c r="J405" s="112"/>
      <c r="K405" s="112"/>
      <c r="L405" s="112"/>
      <c r="M405" s="112"/>
      <c r="N405" s="112"/>
      <c r="O405" s="239"/>
      <c r="P405" s="112"/>
      <c r="Q405" s="239"/>
      <c r="R405" s="112"/>
      <c r="S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12"/>
    </row>
    <row r="406" spans="1:55" ht="15.75" customHeight="1">
      <c r="A406" s="112"/>
      <c r="B406" s="112"/>
      <c r="C406" s="112"/>
      <c r="D406" s="239"/>
      <c r="E406" s="112"/>
      <c r="F406" s="239"/>
      <c r="G406" s="112"/>
      <c r="H406" s="239"/>
      <c r="I406" s="141"/>
      <c r="J406" s="112"/>
      <c r="K406" s="112"/>
      <c r="L406" s="112"/>
      <c r="M406" s="112"/>
      <c r="N406" s="112"/>
      <c r="O406" s="239"/>
      <c r="P406" s="112"/>
      <c r="Q406" s="239"/>
      <c r="R406" s="112"/>
      <c r="S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12"/>
    </row>
    <row r="407" spans="1:55" ht="15.75" customHeight="1">
      <c r="A407" s="112"/>
      <c r="B407" s="112"/>
      <c r="C407" s="112"/>
      <c r="D407" s="239"/>
      <c r="E407" s="112"/>
      <c r="F407" s="239"/>
      <c r="G407" s="112"/>
      <c r="H407" s="239"/>
      <c r="I407" s="141"/>
      <c r="J407" s="112"/>
      <c r="K407" s="112"/>
      <c r="L407" s="112"/>
      <c r="M407" s="112"/>
      <c r="N407" s="112"/>
      <c r="O407" s="239"/>
      <c r="P407" s="112"/>
      <c r="Q407" s="239"/>
      <c r="R407" s="112"/>
      <c r="S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12"/>
    </row>
    <row r="408" spans="1:55" ht="15.75" customHeight="1">
      <c r="A408" s="112"/>
      <c r="B408" s="112"/>
      <c r="C408" s="112"/>
      <c r="D408" s="239"/>
      <c r="E408" s="112"/>
      <c r="F408" s="239"/>
      <c r="G408" s="112"/>
      <c r="H408" s="239"/>
      <c r="I408" s="141"/>
      <c r="J408" s="112"/>
      <c r="K408" s="112"/>
      <c r="L408" s="112"/>
      <c r="M408" s="112"/>
      <c r="N408" s="112"/>
      <c r="O408" s="239"/>
      <c r="P408" s="112"/>
      <c r="Q408" s="239"/>
      <c r="R408" s="112"/>
      <c r="S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12"/>
    </row>
    <row r="409" spans="1:55" ht="15.75" customHeight="1">
      <c r="A409" s="112"/>
      <c r="B409" s="112"/>
      <c r="C409" s="112"/>
      <c r="D409" s="239"/>
      <c r="E409" s="112"/>
      <c r="F409" s="239"/>
      <c r="G409" s="112"/>
      <c r="H409" s="239"/>
      <c r="I409" s="141"/>
      <c r="J409" s="112"/>
      <c r="K409" s="112"/>
      <c r="L409" s="112"/>
      <c r="M409" s="112"/>
      <c r="N409" s="112"/>
      <c r="O409" s="239"/>
      <c r="P409" s="112"/>
      <c r="Q409" s="239"/>
      <c r="R409" s="112"/>
      <c r="S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12"/>
    </row>
    <row r="410" spans="1:55" ht="15.75" customHeight="1">
      <c r="A410" s="112"/>
      <c r="B410" s="112"/>
      <c r="C410" s="112"/>
      <c r="D410" s="239"/>
      <c r="E410" s="112"/>
      <c r="F410" s="239"/>
      <c r="G410" s="112"/>
      <c r="H410" s="239"/>
      <c r="I410" s="141"/>
      <c r="J410" s="112"/>
      <c r="K410" s="112"/>
      <c r="L410" s="112"/>
      <c r="M410" s="112"/>
      <c r="N410" s="112"/>
      <c r="O410" s="239"/>
      <c r="P410" s="112"/>
      <c r="Q410" s="239"/>
      <c r="R410" s="112"/>
      <c r="S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12"/>
    </row>
    <row r="411" spans="1:55" ht="15.75" customHeight="1">
      <c r="A411" s="112"/>
      <c r="B411" s="112"/>
      <c r="C411" s="112"/>
      <c r="D411" s="239"/>
      <c r="E411" s="112"/>
      <c r="F411" s="239"/>
      <c r="G411" s="112"/>
      <c r="H411" s="239"/>
      <c r="I411" s="141"/>
      <c r="J411" s="112"/>
      <c r="K411" s="112"/>
      <c r="L411" s="112"/>
      <c r="M411" s="112"/>
      <c r="N411" s="112"/>
      <c r="O411" s="239"/>
      <c r="P411" s="112"/>
      <c r="Q411" s="239"/>
      <c r="R411" s="112"/>
      <c r="S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12"/>
    </row>
    <row r="412" spans="1:55" ht="15.75" customHeight="1">
      <c r="A412" s="112"/>
      <c r="B412" s="112"/>
      <c r="C412" s="112"/>
      <c r="D412" s="239"/>
      <c r="E412" s="112"/>
      <c r="F412" s="239"/>
      <c r="G412" s="112"/>
      <c r="H412" s="239"/>
      <c r="I412" s="141"/>
      <c r="J412" s="112"/>
      <c r="K412" s="112"/>
      <c r="L412" s="112"/>
      <c r="M412" s="112"/>
      <c r="N412" s="112"/>
      <c r="O412" s="239"/>
      <c r="P412" s="112"/>
      <c r="Q412" s="239"/>
      <c r="R412" s="112"/>
      <c r="S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12"/>
    </row>
    <row r="413" spans="1:55" ht="15.75" customHeight="1">
      <c r="A413" s="112"/>
      <c r="B413" s="112"/>
      <c r="C413" s="112"/>
      <c r="D413" s="239"/>
      <c r="E413" s="112"/>
      <c r="F413" s="239"/>
      <c r="G413" s="112"/>
      <c r="H413" s="239"/>
      <c r="I413" s="141"/>
      <c r="J413" s="112"/>
      <c r="K413" s="112"/>
      <c r="L413" s="112"/>
      <c r="M413" s="112"/>
      <c r="N413" s="112"/>
      <c r="O413" s="239"/>
      <c r="P413" s="112"/>
      <c r="Q413" s="239"/>
      <c r="R413" s="112"/>
      <c r="S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12"/>
    </row>
    <row r="414" spans="1:55" ht="15.75" customHeight="1">
      <c r="A414" s="112"/>
      <c r="B414" s="112"/>
      <c r="C414" s="112"/>
      <c r="D414" s="239"/>
      <c r="E414" s="112"/>
      <c r="F414" s="239"/>
      <c r="G414" s="112"/>
      <c r="H414" s="239"/>
      <c r="I414" s="141"/>
      <c r="J414" s="112"/>
      <c r="K414" s="112"/>
      <c r="L414" s="112"/>
      <c r="M414" s="112"/>
      <c r="N414" s="112"/>
      <c r="O414" s="239"/>
      <c r="P414" s="112"/>
      <c r="Q414" s="239"/>
      <c r="R414" s="112"/>
      <c r="S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</row>
    <row r="415" spans="1:55" ht="15.75" customHeight="1">
      <c r="A415" s="112"/>
      <c r="B415" s="112"/>
      <c r="C415" s="112"/>
      <c r="D415" s="239"/>
      <c r="E415" s="112"/>
      <c r="F415" s="239"/>
      <c r="G415" s="112"/>
      <c r="H415" s="239"/>
      <c r="I415" s="141"/>
      <c r="J415" s="112"/>
      <c r="K415" s="112"/>
      <c r="L415" s="112"/>
      <c r="M415" s="112"/>
      <c r="N415" s="112"/>
      <c r="O415" s="239"/>
      <c r="P415" s="112"/>
      <c r="Q415" s="239"/>
      <c r="R415" s="112"/>
      <c r="S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12"/>
    </row>
    <row r="416" spans="1:55" ht="15.75" customHeight="1">
      <c r="A416" s="112"/>
      <c r="B416" s="112"/>
      <c r="C416" s="112"/>
      <c r="D416" s="239"/>
      <c r="E416" s="112"/>
      <c r="F416" s="239"/>
      <c r="G416" s="112"/>
      <c r="H416" s="239"/>
      <c r="I416" s="141"/>
      <c r="J416" s="112"/>
      <c r="K416" s="112"/>
      <c r="L416" s="112"/>
      <c r="M416" s="112"/>
      <c r="N416" s="112"/>
      <c r="O416" s="239"/>
      <c r="P416" s="112"/>
      <c r="Q416" s="239"/>
      <c r="R416" s="112"/>
      <c r="S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12"/>
    </row>
    <row r="417" spans="1:55" ht="15.75" customHeight="1">
      <c r="A417" s="112"/>
      <c r="B417" s="112"/>
      <c r="C417" s="112"/>
      <c r="D417" s="239"/>
      <c r="E417" s="112"/>
      <c r="F417" s="239"/>
      <c r="G417" s="112"/>
      <c r="H417" s="239"/>
      <c r="I417" s="141"/>
      <c r="J417" s="112"/>
      <c r="K417" s="112"/>
      <c r="L417" s="112"/>
      <c r="M417" s="112"/>
      <c r="N417" s="112"/>
      <c r="O417" s="239"/>
      <c r="P417" s="112"/>
      <c r="Q417" s="239"/>
      <c r="R417" s="112"/>
      <c r="S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12"/>
    </row>
    <row r="418" spans="1:55" ht="15.75" customHeight="1">
      <c r="A418" s="112"/>
      <c r="B418" s="112"/>
      <c r="C418" s="112"/>
      <c r="D418" s="239"/>
      <c r="E418" s="112"/>
      <c r="F418" s="239"/>
      <c r="G418" s="112"/>
      <c r="H418" s="239"/>
      <c r="I418" s="141"/>
      <c r="J418" s="112"/>
      <c r="K418" s="112"/>
      <c r="L418" s="112"/>
      <c r="M418" s="112"/>
      <c r="N418" s="112"/>
      <c r="O418" s="239"/>
      <c r="P418" s="112"/>
      <c r="Q418" s="239"/>
      <c r="R418" s="112"/>
      <c r="S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12"/>
    </row>
    <row r="419" spans="1:55" ht="15.75" customHeight="1">
      <c r="A419" s="112"/>
      <c r="B419" s="112"/>
      <c r="C419" s="112"/>
      <c r="D419" s="239"/>
      <c r="E419" s="112"/>
      <c r="F419" s="239"/>
      <c r="G419" s="112"/>
      <c r="H419" s="239"/>
      <c r="I419" s="141"/>
      <c r="J419" s="112"/>
      <c r="K419" s="112"/>
      <c r="L419" s="112"/>
      <c r="M419" s="112"/>
      <c r="N419" s="112"/>
      <c r="O419" s="239"/>
      <c r="P419" s="112"/>
      <c r="Q419" s="239"/>
      <c r="R419" s="112"/>
      <c r="S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12"/>
    </row>
    <row r="420" spans="1:55" ht="15.75" customHeight="1">
      <c r="A420" s="112"/>
      <c r="B420" s="112"/>
      <c r="C420" s="112"/>
      <c r="D420" s="239"/>
      <c r="E420" s="112"/>
      <c r="F420" s="239"/>
      <c r="G420" s="112"/>
      <c r="H420" s="239"/>
      <c r="I420" s="141"/>
      <c r="J420" s="112"/>
      <c r="K420" s="112"/>
      <c r="L420" s="112"/>
      <c r="M420" s="112"/>
      <c r="N420" s="112"/>
      <c r="O420" s="239"/>
      <c r="P420" s="112"/>
      <c r="Q420" s="239"/>
      <c r="R420" s="112"/>
      <c r="S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12"/>
    </row>
    <row r="421" spans="1:55" ht="15.75" customHeight="1">
      <c r="A421" s="112"/>
      <c r="B421" s="112"/>
      <c r="C421" s="112"/>
      <c r="D421" s="239"/>
      <c r="E421" s="112"/>
      <c r="F421" s="239"/>
      <c r="G421" s="112"/>
      <c r="H421" s="239"/>
      <c r="I421" s="141"/>
      <c r="J421" s="112"/>
      <c r="K421" s="112"/>
      <c r="L421" s="112"/>
      <c r="M421" s="112"/>
      <c r="N421" s="112"/>
      <c r="O421" s="239"/>
      <c r="P421" s="112"/>
      <c r="Q421" s="239"/>
      <c r="R421" s="112"/>
      <c r="S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12"/>
    </row>
    <row r="422" spans="1:55" ht="15.75" customHeight="1">
      <c r="A422" s="112"/>
      <c r="B422" s="112"/>
      <c r="C422" s="112"/>
      <c r="D422" s="239"/>
      <c r="E422" s="112"/>
      <c r="F422" s="239"/>
      <c r="G422" s="112"/>
      <c r="H422" s="239"/>
      <c r="I422" s="141"/>
      <c r="J422" s="112"/>
      <c r="K422" s="112"/>
      <c r="L422" s="112"/>
      <c r="M422" s="112"/>
      <c r="N422" s="112"/>
      <c r="O422" s="239"/>
      <c r="P422" s="112"/>
      <c r="Q422" s="239"/>
      <c r="R422" s="112"/>
      <c r="S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</row>
    <row r="423" spans="1:55" ht="15.75" customHeight="1">
      <c r="A423" s="112"/>
      <c r="B423" s="112"/>
      <c r="C423" s="112"/>
      <c r="D423" s="239"/>
      <c r="E423" s="112"/>
      <c r="F423" s="239"/>
      <c r="G423" s="112"/>
      <c r="H423" s="239"/>
      <c r="I423" s="141"/>
      <c r="J423" s="112"/>
      <c r="K423" s="112"/>
      <c r="L423" s="112"/>
      <c r="M423" s="112"/>
      <c r="N423" s="112"/>
      <c r="O423" s="239"/>
      <c r="P423" s="112"/>
      <c r="Q423" s="239"/>
      <c r="R423" s="112"/>
      <c r="S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</row>
    <row r="424" spans="1:55" ht="15.75" customHeight="1">
      <c r="A424" s="112"/>
      <c r="B424" s="112"/>
      <c r="C424" s="112"/>
      <c r="D424" s="239"/>
      <c r="E424" s="112"/>
      <c r="F424" s="239"/>
      <c r="G424" s="112"/>
      <c r="H424" s="239"/>
      <c r="I424" s="141"/>
      <c r="J424" s="112"/>
      <c r="K424" s="112"/>
      <c r="L424" s="112"/>
      <c r="M424" s="112"/>
      <c r="N424" s="112"/>
      <c r="O424" s="239"/>
      <c r="P424" s="112"/>
      <c r="Q424" s="239"/>
      <c r="R424" s="112"/>
      <c r="S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</row>
    <row r="425" spans="1:55" ht="15.75" customHeight="1">
      <c r="A425" s="112"/>
      <c r="B425" s="112"/>
      <c r="C425" s="112"/>
      <c r="D425" s="239"/>
      <c r="E425" s="112"/>
      <c r="F425" s="239"/>
      <c r="G425" s="112"/>
      <c r="H425" s="239"/>
      <c r="I425" s="141"/>
      <c r="J425" s="112"/>
      <c r="K425" s="112"/>
      <c r="L425" s="112"/>
      <c r="M425" s="112"/>
      <c r="N425" s="112"/>
      <c r="O425" s="239"/>
      <c r="P425" s="112"/>
      <c r="Q425" s="239"/>
      <c r="R425" s="112"/>
      <c r="S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</row>
    <row r="426" spans="1:55" ht="15.75" customHeight="1">
      <c r="A426" s="112"/>
      <c r="B426" s="112"/>
      <c r="C426" s="112"/>
      <c r="D426" s="239"/>
      <c r="E426" s="112"/>
      <c r="F426" s="239"/>
      <c r="G426" s="112"/>
      <c r="H426" s="239"/>
      <c r="I426" s="141"/>
      <c r="J426" s="112"/>
      <c r="K426" s="112"/>
      <c r="L426" s="112"/>
      <c r="M426" s="112"/>
      <c r="N426" s="112"/>
      <c r="O426" s="239"/>
      <c r="P426" s="112"/>
      <c r="Q426" s="239"/>
      <c r="R426" s="112"/>
      <c r="S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</row>
    <row r="427" spans="1:55" ht="15.75" customHeight="1">
      <c r="A427" s="112"/>
      <c r="B427" s="112"/>
      <c r="C427" s="112"/>
      <c r="D427" s="239"/>
      <c r="E427" s="112"/>
      <c r="F427" s="239"/>
      <c r="G427" s="112"/>
      <c r="H427" s="239"/>
      <c r="I427" s="141"/>
      <c r="J427" s="112"/>
      <c r="K427" s="112"/>
      <c r="L427" s="112"/>
      <c r="M427" s="112"/>
      <c r="N427" s="112"/>
      <c r="O427" s="239"/>
      <c r="P427" s="112"/>
      <c r="Q427" s="239"/>
      <c r="R427" s="112"/>
      <c r="S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</row>
    <row r="428" spans="1:55" ht="15.75" customHeight="1">
      <c r="A428" s="112"/>
      <c r="B428" s="112"/>
      <c r="C428" s="112"/>
      <c r="D428" s="239"/>
      <c r="E428" s="112"/>
      <c r="F428" s="239"/>
      <c r="G428" s="112"/>
      <c r="H428" s="239"/>
      <c r="I428" s="141"/>
      <c r="J428" s="112"/>
      <c r="K428" s="112"/>
      <c r="L428" s="112"/>
      <c r="M428" s="112"/>
      <c r="N428" s="112"/>
      <c r="O428" s="239"/>
      <c r="P428" s="112"/>
      <c r="Q428" s="239"/>
      <c r="R428" s="112"/>
      <c r="S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</row>
    <row r="429" spans="1:55" ht="15.75" customHeight="1">
      <c r="A429" s="112"/>
      <c r="B429" s="112"/>
      <c r="C429" s="112"/>
      <c r="D429" s="239"/>
      <c r="E429" s="112"/>
      <c r="F429" s="239"/>
      <c r="G429" s="112"/>
      <c r="H429" s="239"/>
      <c r="I429" s="141"/>
      <c r="J429" s="112"/>
      <c r="K429" s="112"/>
      <c r="L429" s="112"/>
      <c r="M429" s="112"/>
      <c r="N429" s="112"/>
      <c r="O429" s="239"/>
      <c r="P429" s="112"/>
      <c r="Q429" s="239"/>
      <c r="R429" s="112"/>
      <c r="S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</row>
    <row r="430" spans="1:55" ht="15.75" customHeight="1">
      <c r="A430" s="112"/>
      <c r="B430" s="112"/>
      <c r="C430" s="112"/>
      <c r="D430" s="239"/>
      <c r="E430" s="112"/>
      <c r="F430" s="239"/>
      <c r="G430" s="112"/>
      <c r="H430" s="239"/>
      <c r="I430" s="141"/>
      <c r="J430" s="112"/>
      <c r="K430" s="112"/>
      <c r="L430" s="112"/>
      <c r="M430" s="112"/>
      <c r="N430" s="112"/>
      <c r="O430" s="239"/>
      <c r="P430" s="112"/>
      <c r="Q430" s="239"/>
      <c r="R430" s="112"/>
      <c r="S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</row>
    <row r="431" spans="1:55" ht="15.75" customHeight="1">
      <c r="A431" s="112"/>
      <c r="B431" s="112"/>
      <c r="C431" s="112"/>
      <c r="D431" s="239"/>
      <c r="E431" s="112"/>
      <c r="F431" s="239"/>
      <c r="G431" s="112"/>
      <c r="H431" s="239"/>
      <c r="I431" s="141"/>
      <c r="J431" s="112"/>
      <c r="K431" s="112"/>
      <c r="L431" s="112"/>
      <c r="M431" s="112"/>
      <c r="N431" s="112"/>
      <c r="O431" s="239"/>
      <c r="P431" s="112"/>
      <c r="Q431" s="239"/>
      <c r="R431" s="112"/>
      <c r="S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</row>
    <row r="432" spans="1:55" ht="15.75" customHeight="1">
      <c r="A432" s="112"/>
      <c r="B432" s="112"/>
      <c r="C432" s="112"/>
      <c r="D432" s="239"/>
      <c r="E432" s="112"/>
      <c r="F432" s="239"/>
      <c r="G432" s="112"/>
      <c r="H432" s="239"/>
      <c r="I432" s="141"/>
      <c r="J432" s="112"/>
      <c r="K432" s="112"/>
      <c r="L432" s="112"/>
      <c r="M432" s="112"/>
      <c r="N432" s="112"/>
      <c r="O432" s="239"/>
      <c r="P432" s="112"/>
      <c r="Q432" s="239"/>
      <c r="R432" s="112"/>
      <c r="S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</row>
    <row r="433" spans="1:55" ht="15.75" customHeight="1">
      <c r="A433" s="112"/>
      <c r="B433" s="112"/>
      <c r="C433" s="112"/>
      <c r="D433" s="239"/>
      <c r="E433" s="112"/>
      <c r="F433" s="239"/>
      <c r="G433" s="112"/>
      <c r="H433" s="239"/>
      <c r="I433" s="141"/>
      <c r="J433" s="112"/>
      <c r="K433" s="112"/>
      <c r="L433" s="112"/>
      <c r="M433" s="112"/>
      <c r="N433" s="112"/>
      <c r="O433" s="239"/>
      <c r="P433" s="112"/>
      <c r="Q433" s="239"/>
      <c r="R433" s="112"/>
      <c r="S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</row>
    <row r="434" spans="1:55" ht="15.75" customHeight="1">
      <c r="A434" s="112"/>
      <c r="B434" s="112"/>
      <c r="C434" s="112"/>
      <c r="D434" s="239"/>
      <c r="E434" s="112"/>
      <c r="F434" s="239"/>
      <c r="G434" s="112"/>
      <c r="H434" s="239"/>
      <c r="I434" s="141"/>
      <c r="J434" s="112"/>
      <c r="K434" s="112"/>
      <c r="L434" s="112"/>
      <c r="M434" s="112"/>
      <c r="N434" s="112"/>
      <c r="O434" s="239"/>
      <c r="P434" s="112"/>
      <c r="Q434" s="239"/>
      <c r="R434" s="112"/>
      <c r="S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</row>
    <row r="435" spans="1:55" ht="15.75" customHeight="1">
      <c r="A435" s="112"/>
      <c r="B435" s="112"/>
      <c r="C435" s="112"/>
      <c r="D435" s="239"/>
      <c r="E435" s="112"/>
      <c r="F435" s="239"/>
      <c r="G435" s="112"/>
      <c r="H435" s="239"/>
      <c r="I435" s="141"/>
      <c r="J435" s="112"/>
      <c r="K435" s="112"/>
      <c r="L435" s="112"/>
      <c r="M435" s="112"/>
      <c r="N435" s="112"/>
      <c r="O435" s="239"/>
      <c r="P435" s="112"/>
      <c r="Q435" s="239"/>
      <c r="R435" s="112"/>
      <c r="S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</row>
    <row r="436" spans="1:55" ht="15.75" customHeight="1">
      <c r="A436" s="112"/>
      <c r="B436" s="112"/>
      <c r="C436" s="112"/>
      <c r="D436" s="239"/>
      <c r="E436" s="112"/>
      <c r="F436" s="239"/>
      <c r="G436" s="112"/>
      <c r="H436" s="239"/>
      <c r="I436" s="141"/>
      <c r="J436" s="112"/>
      <c r="K436" s="112"/>
      <c r="L436" s="112"/>
      <c r="M436" s="112"/>
      <c r="N436" s="112"/>
      <c r="O436" s="239"/>
      <c r="P436" s="112"/>
      <c r="Q436" s="239"/>
      <c r="R436" s="112"/>
      <c r="S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</row>
    <row r="437" spans="1:55" ht="15.75" customHeight="1">
      <c r="A437" s="112"/>
      <c r="B437" s="112"/>
      <c r="C437" s="112"/>
      <c r="D437" s="239"/>
      <c r="E437" s="112"/>
      <c r="F437" s="239"/>
      <c r="G437" s="112"/>
      <c r="H437" s="239"/>
      <c r="I437" s="141"/>
      <c r="J437" s="112"/>
      <c r="K437" s="112"/>
      <c r="L437" s="112"/>
      <c r="M437" s="112"/>
      <c r="N437" s="112"/>
      <c r="O437" s="239"/>
      <c r="P437" s="112"/>
      <c r="Q437" s="239"/>
      <c r="R437" s="112"/>
      <c r="S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</row>
    <row r="438" spans="1:55" ht="15.75" customHeight="1">
      <c r="A438" s="112"/>
      <c r="B438" s="112"/>
      <c r="C438" s="112"/>
      <c r="D438" s="239"/>
      <c r="E438" s="112"/>
      <c r="F438" s="239"/>
      <c r="G438" s="112"/>
      <c r="H438" s="239"/>
      <c r="I438" s="141"/>
      <c r="J438" s="112"/>
      <c r="K438" s="112"/>
      <c r="L438" s="112"/>
      <c r="M438" s="112"/>
      <c r="N438" s="112"/>
      <c r="O438" s="239"/>
      <c r="P438" s="112"/>
      <c r="Q438" s="239"/>
      <c r="R438" s="112"/>
      <c r="S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</row>
    <row r="439" spans="1:55" ht="15.75" customHeight="1">
      <c r="A439" s="112"/>
      <c r="B439" s="112"/>
      <c r="C439" s="112"/>
      <c r="D439" s="239"/>
      <c r="E439" s="112"/>
      <c r="F439" s="239"/>
      <c r="G439" s="112"/>
      <c r="H439" s="239"/>
      <c r="I439" s="141"/>
      <c r="J439" s="112"/>
      <c r="K439" s="112"/>
      <c r="L439" s="112"/>
      <c r="M439" s="112"/>
      <c r="N439" s="112"/>
      <c r="O439" s="239"/>
      <c r="P439" s="112"/>
      <c r="Q439" s="239"/>
      <c r="R439" s="112"/>
      <c r="S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</row>
    <row r="440" spans="1:55" ht="15.75" customHeight="1">
      <c r="A440" s="112"/>
      <c r="B440" s="112"/>
      <c r="C440" s="112"/>
      <c r="D440" s="239"/>
      <c r="E440" s="112"/>
      <c r="F440" s="239"/>
      <c r="G440" s="112"/>
      <c r="H440" s="239"/>
      <c r="I440" s="141"/>
      <c r="J440" s="112"/>
      <c r="K440" s="112"/>
      <c r="L440" s="112"/>
      <c r="M440" s="112"/>
      <c r="N440" s="112"/>
      <c r="O440" s="239"/>
      <c r="P440" s="112"/>
      <c r="Q440" s="239"/>
      <c r="R440" s="112"/>
      <c r="S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</row>
    <row r="441" spans="1:55" ht="15.75" customHeight="1">
      <c r="A441" s="112"/>
      <c r="B441" s="112"/>
      <c r="C441" s="112"/>
      <c r="D441" s="239"/>
      <c r="E441" s="112"/>
      <c r="F441" s="239"/>
      <c r="G441" s="112"/>
      <c r="H441" s="239"/>
      <c r="I441" s="141"/>
      <c r="J441" s="112"/>
      <c r="K441" s="112"/>
      <c r="L441" s="112"/>
      <c r="M441" s="112"/>
      <c r="N441" s="112"/>
      <c r="O441" s="239"/>
      <c r="P441" s="112"/>
      <c r="Q441" s="239"/>
      <c r="R441" s="112"/>
      <c r="S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12"/>
    </row>
    <row r="442" spans="1:55" ht="15.75" customHeight="1">
      <c r="A442" s="112"/>
      <c r="B442" s="112"/>
      <c r="C442" s="112"/>
      <c r="D442" s="239"/>
      <c r="E442" s="112"/>
      <c r="F442" s="239"/>
      <c r="G442" s="112"/>
      <c r="H442" s="239"/>
      <c r="I442" s="141"/>
      <c r="J442" s="112"/>
      <c r="K442" s="112"/>
      <c r="L442" s="112"/>
      <c r="M442" s="112"/>
      <c r="N442" s="112"/>
      <c r="O442" s="239"/>
      <c r="P442" s="112"/>
      <c r="Q442" s="239"/>
      <c r="R442" s="112"/>
      <c r="S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</row>
    <row r="443" spans="1:55" ht="15.75" customHeight="1">
      <c r="A443" s="112"/>
      <c r="B443" s="112"/>
      <c r="C443" s="112"/>
      <c r="D443" s="239"/>
      <c r="E443" s="112"/>
      <c r="F443" s="239"/>
      <c r="G443" s="112"/>
      <c r="H443" s="239"/>
      <c r="I443" s="141"/>
      <c r="J443" s="112"/>
      <c r="K443" s="112"/>
      <c r="L443" s="112"/>
      <c r="M443" s="112"/>
      <c r="N443" s="112"/>
      <c r="O443" s="239"/>
      <c r="P443" s="112"/>
      <c r="Q443" s="239"/>
      <c r="R443" s="112"/>
      <c r="S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12"/>
    </row>
    <row r="444" spans="1:55" ht="15.75" customHeight="1">
      <c r="A444" s="112"/>
      <c r="B444" s="112"/>
      <c r="C444" s="112"/>
      <c r="D444" s="239"/>
      <c r="E444" s="112"/>
      <c r="F444" s="239"/>
      <c r="G444" s="112"/>
      <c r="H444" s="239"/>
      <c r="I444" s="141"/>
      <c r="J444" s="112"/>
      <c r="K444" s="112"/>
      <c r="L444" s="112"/>
      <c r="M444" s="112"/>
      <c r="N444" s="112"/>
      <c r="O444" s="239"/>
      <c r="P444" s="112"/>
      <c r="Q444" s="239"/>
      <c r="R444" s="112"/>
      <c r="S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</row>
    <row r="445" spans="1:55" ht="15.75" customHeight="1">
      <c r="A445" s="112"/>
      <c r="B445" s="112"/>
      <c r="C445" s="112"/>
      <c r="D445" s="239"/>
      <c r="E445" s="112"/>
      <c r="F445" s="239"/>
      <c r="G445" s="112"/>
      <c r="H445" s="239"/>
      <c r="I445" s="141"/>
      <c r="J445" s="112"/>
      <c r="K445" s="112"/>
      <c r="L445" s="112"/>
      <c r="M445" s="112"/>
      <c r="N445" s="112"/>
      <c r="O445" s="239"/>
      <c r="P445" s="112"/>
      <c r="Q445" s="239"/>
      <c r="R445" s="112"/>
      <c r="S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12"/>
    </row>
    <row r="446" spans="1:55" ht="15.75" customHeight="1">
      <c r="A446" s="112"/>
      <c r="B446" s="112"/>
      <c r="C446" s="112"/>
      <c r="D446" s="239"/>
      <c r="E446" s="112"/>
      <c r="F446" s="239"/>
      <c r="G446" s="112"/>
      <c r="H446" s="239"/>
      <c r="I446" s="141"/>
      <c r="J446" s="112"/>
      <c r="K446" s="112"/>
      <c r="L446" s="112"/>
      <c r="M446" s="112"/>
      <c r="N446" s="112"/>
      <c r="O446" s="239"/>
      <c r="P446" s="112"/>
      <c r="Q446" s="239"/>
      <c r="R446" s="112"/>
      <c r="S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12"/>
    </row>
    <row r="447" spans="1:55" ht="15.75" customHeight="1">
      <c r="A447" s="112"/>
      <c r="B447" s="112"/>
      <c r="C447" s="112"/>
      <c r="D447" s="239"/>
      <c r="E447" s="112"/>
      <c r="F447" s="239"/>
      <c r="G447" s="112"/>
      <c r="H447" s="239"/>
      <c r="I447" s="141"/>
      <c r="J447" s="112"/>
      <c r="K447" s="112"/>
      <c r="L447" s="112"/>
      <c r="M447" s="112"/>
      <c r="N447" s="112"/>
      <c r="O447" s="239"/>
      <c r="P447" s="112"/>
      <c r="Q447" s="239"/>
      <c r="R447" s="112"/>
      <c r="S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12"/>
    </row>
    <row r="448" spans="1:55" ht="15.75" customHeight="1">
      <c r="A448" s="112"/>
      <c r="B448" s="112"/>
      <c r="C448" s="112"/>
      <c r="D448" s="239"/>
      <c r="E448" s="112"/>
      <c r="F448" s="239"/>
      <c r="G448" s="112"/>
      <c r="H448" s="239"/>
      <c r="I448" s="141"/>
      <c r="J448" s="112"/>
      <c r="K448" s="112"/>
      <c r="L448" s="112"/>
      <c r="M448" s="112"/>
      <c r="N448" s="112"/>
      <c r="O448" s="239"/>
      <c r="P448" s="112"/>
      <c r="Q448" s="239"/>
      <c r="R448" s="112"/>
      <c r="S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12"/>
    </row>
    <row r="449" spans="1:55" ht="15.75" customHeight="1">
      <c r="A449" s="112"/>
      <c r="B449" s="112"/>
      <c r="C449" s="112"/>
      <c r="D449" s="239"/>
      <c r="E449" s="112"/>
      <c r="F449" s="239"/>
      <c r="G449" s="112"/>
      <c r="H449" s="239"/>
      <c r="I449" s="141"/>
      <c r="J449" s="112"/>
      <c r="K449" s="112"/>
      <c r="L449" s="112"/>
      <c r="M449" s="112"/>
      <c r="N449" s="112"/>
      <c r="O449" s="239"/>
      <c r="P449" s="112"/>
      <c r="Q449" s="239"/>
      <c r="R449" s="112"/>
      <c r="S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12"/>
    </row>
    <row r="450" spans="1:55" ht="15.75" customHeight="1">
      <c r="A450" s="112"/>
      <c r="B450" s="112"/>
      <c r="C450" s="112"/>
      <c r="D450" s="239"/>
      <c r="E450" s="112"/>
      <c r="F450" s="239"/>
      <c r="G450" s="112"/>
      <c r="H450" s="239"/>
      <c r="I450" s="141"/>
      <c r="J450" s="112"/>
      <c r="K450" s="112"/>
      <c r="L450" s="112"/>
      <c r="M450" s="112"/>
      <c r="N450" s="112"/>
      <c r="O450" s="239"/>
      <c r="P450" s="112"/>
      <c r="Q450" s="239"/>
      <c r="R450" s="112"/>
      <c r="S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</row>
    <row r="451" spans="1:55" ht="15.75" customHeight="1">
      <c r="A451" s="112"/>
      <c r="B451" s="112"/>
      <c r="C451" s="112"/>
      <c r="D451" s="239"/>
      <c r="E451" s="112"/>
      <c r="F451" s="239"/>
      <c r="G451" s="112"/>
      <c r="H451" s="239"/>
      <c r="I451" s="141"/>
      <c r="J451" s="112"/>
      <c r="K451" s="112"/>
      <c r="L451" s="112"/>
      <c r="M451" s="112"/>
      <c r="N451" s="112"/>
      <c r="O451" s="239"/>
      <c r="P451" s="112"/>
      <c r="Q451" s="239"/>
      <c r="R451" s="112"/>
      <c r="S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12"/>
    </row>
    <row r="452" spans="1:55" ht="15.75" customHeight="1">
      <c r="A452" s="112"/>
      <c r="B452" s="112"/>
      <c r="C452" s="112"/>
      <c r="D452" s="239"/>
      <c r="E452" s="112"/>
      <c r="F452" s="239"/>
      <c r="G452" s="112"/>
      <c r="H452" s="239"/>
      <c r="I452" s="141"/>
      <c r="J452" s="112"/>
      <c r="K452" s="112"/>
      <c r="L452" s="112"/>
      <c r="M452" s="112"/>
      <c r="N452" s="112"/>
      <c r="O452" s="239"/>
      <c r="P452" s="112"/>
      <c r="Q452" s="239"/>
      <c r="R452" s="112"/>
      <c r="S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12"/>
    </row>
    <row r="453" spans="1:55" ht="15.75" customHeight="1">
      <c r="A453" s="112"/>
      <c r="B453" s="112"/>
      <c r="C453" s="112"/>
      <c r="D453" s="239"/>
      <c r="E453" s="112"/>
      <c r="F453" s="239"/>
      <c r="G453" s="112"/>
      <c r="H453" s="239"/>
      <c r="I453" s="141"/>
      <c r="J453" s="112"/>
      <c r="K453" s="112"/>
      <c r="L453" s="112"/>
      <c r="M453" s="112"/>
      <c r="N453" s="112"/>
      <c r="O453" s="239"/>
      <c r="P453" s="112"/>
      <c r="Q453" s="239"/>
      <c r="R453" s="112"/>
      <c r="S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12"/>
    </row>
    <row r="454" spans="1:55" ht="15.75" customHeight="1">
      <c r="A454" s="112"/>
      <c r="B454" s="112"/>
      <c r="C454" s="112"/>
      <c r="D454" s="239"/>
      <c r="E454" s="112"/>
      <c r="F454" s="239"/>
      <c r="G454" s="112"/>
      <c r="H454" s="239"/>
      <c r="I454" s="141"/>
      <c r="J454" s="112"/>
      <c r="K454" s="112"/>
      <c r="L454" s="112"/>
      <c r="M454" s="112"/>
      <c r="N454" s="112"/>
      <c r="O454" s="239"/>
      <c r="P454" s="112"/>
      <c r="Q454" s="239"/>
      <c r="R454" s="112"/>
      <c r="S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12"/>
    </row>
    <row r="455" spans="1:55" ht="15.75" customHeight="1">
      <c r="A455" s="112"/>
      <c r="B455" s="112"/>
      <c r="C455" s="112"/>
      <c r="D455" s="239"/>
      <c r="E455" s="112"/>
      <c r="F455" s="239"/>
      <c r="G455" s="112"/>
      <c r="H455" s="239"/>
      <c r="I455" s="141"/>
      <c r="J455" s="112"/>
      <c r="K455" s="112"/>
      <c r="L455" s="112"/>
      <c r="M455" s="112"/>
      <c r="N455" s="112"/>
      <c r="O455" s="239"/>
      <c r="P455" s="112"/>
      <c r="Q455" s="239"/>
      <c r="R455" s="112"/>
      <c r="S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12"/>
    </row>
    <row r="456" spans="1:55" ht="15.75" customHeight="1">
      <c r="A456" s="112"/>
      <c r="B456" s="112"/>
      <c r="C456" s="112"/>
      <c r="D456" s="239"/>
      <c r="E456" s="112"/>
      <c r="F456" s="239"/>
      <c r="G456" s="112"/>
      <c r="H456" s="239"/>
      <c r="I456" s="141"/>
      <c r="J456" s="112"/>
      <c r="K456" s="112"/>
      <c r="L456" s="112"/>
      <c r="M456" s="112"/>
      <c r="N456" s="112"/>
      <c r="O456" s="239"/>
      <c r="P456" s="112"/>
      <c r="Q456" s="239"/>
      <c r="R456" s="112"/>
      <c r="S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12"/>
    </row>
    <row r="457" spans="1:55" ht="15.75" customHeight="1">
      <c r="A457" s="112"/>
      <c r="B457" s="112"/>
      <c r="C457" s="112"/>
      <c r="D457" s="239"/>
      <c r="E457" s="112"/>
      <c r="F457" s="239"/>
      <c r="G457" s="112"/>
      <c r="H457" s="239"/>
      <c r="I457" s="141"/>
      <c r="J457" s="112"/>
      <c r="K457" s="112"/>
      <c r="L457" s="112"/>
      <c r="M457" s="112"/>
      <c r="N457" s="112"/>
      <c r="O457" s="239"/>
      <c r="P457" s="112"/>
      <c r="Q457" s="239"/>
      <c r="R457" s="112"/>
      <c r="S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12"/>
    </row>
    <row r="458" spans="1:55" ht="15.75" customHeight="1">
      <c r="A458" s="112"/>
      <c r="B458" s="112"/>
      <c r="C458" s="112"/>
      <c r="D458" s="239"/>
      <c r="E458" s="112"/>
      <c r="F458" s="239"/>
      <c r="G458" s="112"/>
      <c r="H458" s="239"/>
      <c r="I458" s="141"/>
      <c r="J458" s="112"/>
      <c r="K458" s="112"/>
      <c r="L458" s="112"/>
      <c r="M458" s="112"/>
      <c r="N458" s="112"/>
      <c r="O458" s="239"/>
      <c r="P458" s="112"/>
      <c r="Q458" s="239"/>
      <c r="R458" s="112"/>
      <c r="S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</row>
    <row r="459" spans="1:55" ht="15.75" customHeight="1">
      <c r="A459" s="112"/>
      <c r="B459" s="112"/>
      <c r="C459" s="112"/>
      <c r="D459" s="239"/>
      <c r="E459" s="112"/>
      <c r="F459" s="239"/>
      <c r="G459" s="112"/>
      <c r="H459" s="239"/>
      <c r="I459" s="141"/>
      <c r="J459" s="112"/>
      <c r="K459" s="112"/>
      <c r="L459" s="112"/>
      <c r="M459" s="112"/>
      <c r="N459" s="112"/>
      <c r="O459" s="239"/>
      <c r="P459" s="112"/>
      <c r="Q459" s="239"/>
      <c r="R459" s="112"/>
      <c r="S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12"/>
    </row>
    <row r="460" spans="1:55" ht="15.75" customHeight="1">
      <c r="A460" s="112"/>
      <c r="B460" s="112"/>
      <c r="C460" s="112"/>
      <c r="D460" s="239"/>
      <c r="E460" s="112"/>
      <c r="F460" s="239"/>
      <c r="G460" s="112"/>
      <c r="H460" s="239"/>
      <c r="I460" s="141"/>
      <c r="J460" s="112"/>
      <c r="K460" s="112"/>
      <c r="L460" s="112"/>
      <c r="M460" s="112"/>
      <c r="N460" s="112"/>
      <c r="O460" s="239"/>
      <c r="P460" s="112"/>
      <c r="Q460" s="239"/>
      <c r="R460" s="112"/>
      <c r="S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12"/>
    </row>
    <row r="461" spans="1:55" ht="15.75" customHeight="1">
      <c r="A461" s="112"/>
      <c r="B461" s="112"/>
      <c r="C461" s="112"/>
      <c r="D461" s="239"/>
      <c r="E461" s="112"/>
      <c r="F461" s="239"/>
      <c r="G461" s="112"/>
      <c r="H461" s="239"/>
      <c r="I461" s="141"/>
      <c r="J461" s="112"/>
      <c r="K461" s="112"/>
      <c r="L461" s="112"/>
      <c r="M461" s="112"/>
      <c r="N461" s="112"/>
      <c r="O461" s="239"/>
      <c r="P461" s="112"/>
      <c r="Q461" s="239"/>
      <c r="R461" s="112"/>
      <c r="S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12"/>
    </row>
    <row r="462" spans="1:55" ht="15.75" customHeight="1">
      <c r="A462" s="112"/>
      <c r="B462" s="112"/>
      <c r="C462" s="112"/>
      <c r="D462" s="239"/>
      <c r="E462" s="112"/>
      <c r="F462" s="239"/>
      <c r="G462" s="112"/>
      <c r="H462" s="239"/>
      <c r="I462" s="141"/>
      <c r="J462" s="112"/>
      <c r="K462" s="112"/>
      <c r="L462" s="112"/>
      <c r="M462" s="112"/>
      <c r="N462" s="112"/>
      <c r="O462" s="239"/>
      <c r="P462" s="112"/>
      <c r="Q462" s="239"/>
      <c r="R462" s="112"/>
      <c r="S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</row>
    <row r="463" spans="1:55" ht="15.75" customHeight="1">
      <c r="A463" s="112"/>
      <c r="B463" s="112"/>
      <c r="C463" s="112"/>
      <c r="D463" s="239"/>
      <c r="E463" s="112"/>
      <c r="F463" s="239"/>
      <c r="G463" s="112"/>
      <c r="H463" s="239"/>
      <c r="I463" s="141"/>
      <c r="J463" s="112"/>
      <c r="K463" s="112"/>
      <c r="L463" s="112"/>
      <c r="M463" s="112"/>
      <c r="N463" s="112"/>
      <c r="O463" s="239"/>
      <c r="P463" s="112"/>
      <c r="Q463" s="239"/>
      <c r="R463" s="112"/>
      <c r="S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12"/>
    </row>
    <row r="464" spans="1:55" ht="15.75" customHeight="1">
      <c r="A464" s="112"/>
      <c r="B464" s="112"/>
      <c r="C464" s="112"/>
      <c r="D464" s="239"/>
      <c r="E464" s="112"/>
      <c r="F464" s="239"/>
      <c r="G464" s="112"/>
      <c r="H464" s="239"/>
      <c r="I464" s="141"/>
      <c r="J464" s="112"/>
      <c r="K464" s="112"/>
      <c r="L464" s="112"/>
      <c r="M464" s="112"/>
      <c r="N464" s="112"/>
      <c r="O464" s="239"/>
      <c r="P464" s="112"/>
      <c r="Q464" s="239"/>
      <c r="R464" s="112"/>
      <c r="S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12"/>
    </row>
    <row r="465" spans="1:55" ht="15.75" customHeight="1">
      <c r="A465" s="112"/>
      <c r="B465" s="112"/>
      <c r="C465" s="112"/>
      <c r="D465" s="239"/>
      <c r="E465" s="112"/>
      <c r="F465" s="239"/>
      <c r="G465" s="112"/>
      <c r="H465" s="239"/>
      <c r="I465" s="141"/>
      <c r="J465" s="112"/>
      <c r="K465" s="112"/>
      <c r="L465" s="112"/>
      <c r="M465" s="112"/>
      <c r="N465" s="112"/>
      <c r="O465" s="239"/>
      <c r="P465" s="112"/>
      <c r="Q465" s="239"/>
      <c r="R465" s="112"/>
      <c r="S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12"/>
    </row>
    <row r="466" spans="1:55" ht="15.75" customHeight="1">
      <c r="A466" s="112"/>
      <c r="B466" s="112"/>
      <c r="C466" s="112"/>
      <c r="D466" s="239"/>
      <c r="E466" s="112"/>
      <c r="F466" s="239"/>
      <c r="G466" s="112"/>
      <c r="H466" s="239"/>
      <c r="I466" s="141"/>
      <c r="J466" s="112"/>
      <c r="K466" s="112"/>
      <c r="L466" s="112"/>
      <c r="M466" s="112"/>
      <c r="N466" s="112"/>
      <c r="O466" s="239"/>
      <c r="P466" s="112"/>
      <c r="Q466" s="239"/>
      <c r="R466" s="112"/>
      <c r="S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12"/>
    </row>
    <row r="467" spans="1:55" ht="15.75" customHeight="1">
      <c r="A467" s="112"/>
      <c r="B467" s="112"/>
      <c r="C467" s="112"/>
      <c r="D467" s="239"/>
      <c r="E467" s="112"/>
      <c r="F467" s="239"/>
      <c r="G467" s="112"/>
      <c r="H467" s="239"/>
      <c r="I467" s="141"/>
      <c r="J467" s="112"/>
      <c r="K467" s="112"/>
      <c r="L467" s="112"/>
      <c r="M467" s="112"/>
      <c r="N467" s="112"/>
      <c r="O467" s="239"/>
      <c r="P467" s="112"/>
      <c r="Q467" s="239"/>
      <c r="R467" s="112"/>
      <c r="S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12"/>
    </row>
    <row r="468" spans="1:55" ht="15.75" customHeight="1">
      <c r="A468" s="112"/>
      <c r="B468" s="112"/>
      <c r="C468" s="112"/>
      <c r="D468" s="239"/>
      <c r="E468" s="112"/>
      <c r="F468" s="239"/>
      <c r="G468" s="112"/>
      <c r="H468" s="239"/>
      <c r="I468" s="141"/>
      <c r="J468" s="112"/>
      <c r="K468" s="112"/>
      <c r="L468" s="112"/>
      <c r="M468" s="112"/>
      <c r="N468" s="112"/>
      <c r="O468" s="239"/>
      <c r="P468" s="112"/>
      <c r="Q468" s="239"/>
      <c r="R468" s="112"/>
      <c r="S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12"/>
    </row>
    <row r="469" spans="1:55" ht="15.75" customHeight="1">
      <c r="A469" s="112"/>
      <c r="B469" s="112"/>
      <c r="C469" s="112"/>
      <c r="D469" s="239"/>
      <c r="E469" s="112"/>
      <c r="F469" s="239"/>
      <c r="G469" s="112"/>
      <c r="H469" s="239"/>
      <c r="I469" s="141"/>
      <c r="J469" s="112"/>
      <c r="K469" s="112"/>
      <c r="L469" s="112"/>
      <c r="M469" s="112"/>
      <c r="N469" s="112"/>
      <c r="O469" s="239"/>
      <c r="P469" s="112"/>
      <c r="Q469" s="239"/>
      <c r="R469" s="112"/>
      <c r="S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12"/>
    </row>
    <row r="470" spans="1:55" ht="15.75" customHeight="1">
      <c r="A470" s="112"/>
      <c r="B470" s="112"/>
      <c r="C470" s="112"/>
      <c r="D470" s="239"/>
      <c r="E470" s="112"/>
      <c r="F470" s="239"/>
      <c r="G470" s="112"/>
      <c r="H470" s="239"/>
      <c r="I470" s="141"/>
      <c r="J470" s="112"/>
      <c r="K470" s="112"/>
      <c r="L470" s="112"/>
      <c r="M470" s="112"/>
      <c r="N470" s="112"/>
      <c r="O470" s="239"/>
      <c r="P470" s="112"/>
      <c r="Q470" s="239"/>
      <c r="R470" s="112"/>
      <c r="S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</row>
    <row r="471" spans="1:55" ht="15.75" customHeight="1">
      <c r="A471" s="112"/>
      <c r="B471" s="112"/>
      <c r="C471" s="112"/>
      <c r="D471" s="239"/>
      <c r="E471" s="112"/>
      <c r="F471" s="239"/>
      <c r="G471" s="112"/>
      <c r="H471" s="239"/>
      <c r="I471" s="141"/>
      <c r="J471" s="112"/>
      <c r="K471" s="112"/>
      <c r="L471" s="112"/>
      <c r="M471" s="112"/>
      <c r="N471" s="112"/>
      <c r="O471" s="239"/>
      <c r="P471" s="112"/>
      <c r="Q471" s="239"/>
      <c r="R471" s="112"/>
      <c r="S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12"/>
    </row>
    <row r="472" spans="1:55" ht="15.75" customHeight="1">
      <c r="A472" s="112"/>
      <c r="B472" s="112"/>
      <c r="C472" s="112"/>
      <c r="D472" s="239"/>
      <c r="E472" s="112"/>
      <c r="F472" s="239"/>
      <c r="G472" s="112"/>
      <c r="H472" s="239"/>
      <c r="I472" s="141"/>
      <c r="J472" s="112"/>
      <c r="K472" s="112"/>
      <c r="L472" s="112"/>
      <c r="M472" s="112"/>
      <c r="N472" s="112"/>
      <c r="O472" s="239"/>
      <c r="P472" s="112"/>
      <c r="Q472" s="239"/>
      <c r="R472" s="112"/>
      <c r="S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12"/>
    </row>
    <row r="473" spans="1:55" ht="15.75" customHeight="1">
      <c r="A473" s="112"/>
      <c r="B473" s="112"/>
      <c r="C473" s="112"/>
      <c r="D473" s="239"/>
      <c r="E473" s="112"/>
      <c r="F473" s="239"/>
      <c r="G473" s="112"/>
      <c r="H473" s="239"/>
      <c r="I473" s="141"/>
      <c r="J473" s="112"/>
      <c r="K473" s="112"/>
      <c r="L473" s="112"/>
      <c r="M473" s="112"/>
      <c r="N473" s="112"/>
      <c r="O473" s="239"/>
      <c r="P473" s="112"/>
      <c r="Q473" s="239"/>
      <c r="R473" s="112"/>
      <c r="S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12"/>
    </row>
    <row r="474" spans="1:55" ht="15.75" customHeight="1">
      <c r="A474" s="112"/>
      <c r="B474" s="112"/>
      <c r="C474" s="112"/>
      <c r="D474" s="239"/>
      <c r="E474" s="112"/>
      <c r="F474" s="239"/>
      <c r="G474" s="112"/>
      <c r="H474" s="239"/>
      <c r="I474" s="141"/>
      <c r="J474" s="112"/>
      <c r="K474" s="112"/>
      <c r="L474" s="112"/>
      <c r="M474" s="112"/>
      <c r="N474" s="112"/>
      <c r="O474" s="239"/>
      <c r="P474" s="112"/>
      <c r="Q474" s="239"/>
      <c r="R474" s="112"/>
      <c r="S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12"/>
    </row>
    <row r="475" spans="1:55" ht="15.75" customHeight="1">
      <c r="A475" s="112"/>
      <c r="B475" s="112"/>
      <c r="C475" s="112"/>
      <c r="D475" s="239"/>
      <c r="E475" s="112"/>
      <c r="F475" s="239"/>
      <c r="G475" s="112"/>
      <c r="H475" s="239"/>
      <c r="I475" s="141"/>
      <c r="J475" s="112"/>
      <c r="K475" s="112"/>
      <c r="L475" s="112"/>
      <c r="M475" s="112"/>
      <c r="N475" s="112"/>
      <c r="O475" s="239"/>
      <c r="P475" s="112"/>
      <c r="Q475" s="239"/>
      <c r="R475" s="112"/>
      <c r="S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12"/>
    </row>
    <row r="476" spans="1:55" ht="15.75" customHeight="1">
      <c r="A476" s="112"/>
      <c r="B476" s="112"/>
      <c r="C476" s="112"/>
      <c r="D476" s="239"/>
      <c r="E476" s="112"/>
      <c r="F476" s="239"/>
      <c r="G476" s="112"/>
      <c r="H476" s="239"/>
      <c r="I476" s="141"/>
      <c r="J476" s="112"/>
      <c r="K476" s="112"/>
      <c r="L476" s="112"/>
      <c r="M476" s="112"/>
      <c r="N476" s="112"/>
      <c r="O476" s="239"/>
      <c r="P476" s="112"/>
      <c r="Q476" s="239"/>
      <c r="R476" s="112"/>
      <c r="S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</row>
    <row r="477" spans="1:55" ht="15.75" customHeight="1">
      <c r="A477" s="112"/>
      <c r="B477" s="112"/>
      <c r="C477" s="112"/>
      <c r="D477" s="239"/>
      <c r="E477" s="112"/>
      <c r="F477" s="239"/>
      <c r="G477" s="112"/>
      <c r="H477" s="239"/>
      <c r="I477" s="141"/>
      <c r="J477" s="112"/>
      <c r="K477" s="112"/>
      <c r="L477" s="112"/>
      <c r="M477" s="112"/>
      <c r="N477" s="112"/>
      <c r="O477" s="239"/>
      <c r="P477" s="112"/>
      <c r="Q477" s="239"/>
      <c r="R477" s="112"/>
      <c r="S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12"/>
    </row>
    <row r="478" spans="1:55" ht="15.75" customHeight="1">
      <c r="A478" s="112"/>
      <c r="B478" s="112"/>
      <c r="C478" s="112"/>
      <c r="D478" s="239"/>
      <c r="E478" s="112"/>
      <c r="F478" s="239"/>
      <c r="G478" s="112"/>
      <c r="H478" s="239"/>
      <c r="I478" s="141"/>
      <c r="J478" s="112"/>
      <c r="K478" s="112"/>
      <c r="L478" s="112"/>
      <c r="M478" s="112"/>
      <c r="N478" s="112"/>
      <c r="O478" s="239"/>
      <c r="P478" s="112"/>
      <c r="Q478" s="239"/>
      <c r="R478" s="112"/>
      <c r="S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12"/>
    </row>
    <row r="479" spans="1:55" ht="15.75" customHeight="1">
      <c r="A479" s="112"/>
      <c r="B479" s="112"/>
      <c r="C479" s="112"/>
      <c r="D479" s="239"/>
      <c r="E479" s="112"/>
      <c r="F479" s="239"/>
      <c r="G479" s="112"/>
      <c r="H479" s="239"/>
      <c r="I479" s="141"/>
      <c r="J479" s="112"/>
      <c r="K479" s="112"/>
      <c r="L479" s="112"/>
      <c r="M479" s="112"/>
      <c r="N479" s="112"/>
      <c r="O479" s="239"/>
      <c r="P479" s="112"/>
      <c r="Q479" s="239"/>
      <c r="R479" s="112"/>
      <c r="S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12"/>
    </row>
    <row r="480" spans="1:55" ht="15.75" customHeight="1">
      <c r="A480" s="112"/>
      <c r="B480" s="112"/>
      <c r="C480" s="112"/>
      <c r="D480" s="239"/>
      <c r="E480" s="112"/>
      <c r="F480" s="239"/>
      <c r="G480" s="112"/>
      <c r="H480" s="239"/>
      <c r="I480" s="141"/>
      <c r="J480" s="112"/>
      <c r="K480" s="112"/>
      <c r="L480" s="112"/>
      <c r="M480" s="112"/>
      <c r="N480" s="112"/>
      <c r="O480" s="239"/>
      <c r="P480" s="112"/>
      <c r="Q480" s="239"/>
      <c r="R480" s="112"/>
      <c r="S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12"/>
    </row>
    <row r="481" spans="1:55" ht="15.75" customHeight="1">
      <c r="A481" s="112"/>
      <c r="B481" s="112"/>
      <c r="C481" s="112"/>
      <c r="D481" s="239"/>
      <c r="E481" s="112"/>
      <c r="F481" s="239"/>
      <c r="G481" s="112"/>
      <c r="H481" s="239"/>
      <c r="I481" s="141"/>
      <c r="J481" s="112"/>
      <c r="K481" s="112"/>
      <c r="L481" s="112"/>
      <c r="M481" s="112"/>
      <c r="N481" s="112"/>
      <c r="O481" s="239"/>
      <c r="P481" s="112"/>
      <c r="Q481" s="239"/>
      <c r="R481" s="112"/>
      <c r="S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12"/>
    </row>
    <row r="482" spans="1:55" ht="15.75" customHeight="1">
      <c r="A482" s="112"/>
      <c r="B482" s="112"/>
      <c r="C482" s="112"/>
      <c r="D482" s="239"/>
      <c r="E482" s="112"/>
      <c r="F482" s="239"/>
      <c r="G482" s="112"/>
      <c r="H482" s="239"/>
      <c r="I482" s="141"/>
      <c r="J482" s="112"/>
      <c r="K482" s="112"/>
      <c r="L482" s="112"/>
      <c r="M482" s="112"/>
      <c r="N482" s="112"/>
      <c r="O482" s="239"/>
      <c r="P482" s="112"/>
      <c r="Q482" s="239"/>
      <c r="R482" s="112"/>
      <c r="S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</row>
    <row r="483" spans="1:55" ht="15.75" customHeight="1">
      <c r="A483" s="112"/>
      <c r="B483" s="112"/>
      <c r="C483" s="112"/>
      <c r="D483" s="239"/>
      <c r="E483" s="112"/>
      <c r="F483" s="239"/>
      <c r="G483" s="112"/>
      <c r="H483" s="239"/>
      <c r="I483" s="141"/>
      <c r="J483" s="112"/>
      <c r="K483" s="112"/>
      <c r="L483" s="112"/>
      <c r="M483" s="112"/>
      <c r="N483" s="112"/>
      <c r="O483" s="239"/>
      <c r="P483" s="112"/>
      <c r="Q483" s="239"/>
      <c r="R483" s="112"/>
      <c r="S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12"/>
    </row>
    <row r="484" spans="1:55" ht="15.75" customHeight="1">
      <c r="A484" s="112"/>
      <c r="B484" s="112"/>
      <c r="C484" s="112"/>
      <c r="D484" s="239"/>
      <c r="E484" s="112"/>
      <c r="F484" s="239"/>
      <c r="G484" s="112"/>
      <c r="H484" s="239"/>
      <c r="I484" s="141"/>
      <c r="J484" s="112"/>
      <c r="K484" s="112"/>
      <c r="L484" s="112"/>
      <c r="M484" s="112"/>
      <c r="N484" s="112"/>
      <c r="O484" s="239"/>
      <c r="P484" s="112"/>
      <c r="Q484" s="239"/>
      <c r="R484" s="112"/>
      <c r="S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12"/>
    </row>
    <row r="485" spans="1:55" ht="15.75" customHeight="1">
      <c r="A485" s="112"/>
      <c r="B485" s="112"/>
      <c r="C485" s="112"/>
      <c r="D485" s="239"/>
      <c r="E485" s="112"/>
      <c r="F485" s="239"/>
      <c r="G485" s="112"/>
      <c r="H485" s="239"/>
      <c r="I485" s="141"/>
      <c r="J485" s="112"/>
      <c r="K485" s="112"/>
      <c r="L485" s="112"/>
      <c r="M485" s="112"/>
      <c r="N485" s="112"/>
      <c r="O485" s="239"/>
      <c r="P485" s="112"/>
      <c r="Q485" s="239"/>
      <c r="R485" s="112"/>
      <c r="S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12"/>
    </row>
    <row r="486" spans="1:55" ht="15.75" customHeight="1">
      <c r="A486" s="112"/>
      <c r="B486" s="112"/>
      <c r="C486" s="112"/>
      <c r="D486" s="239"/>
      <c r="E486" s="112"/>
      <c r="F486" s="239"/>
      <c r="G486" s="112"/>
      <c r="H486" s="239"/>
      <c r="I486" s="141"/>
      <c r="J486" s="112"/>
      <c r="K486" s="112"/>
      <c r="L486" s="112"/>
      <c r="M486" s="112"/>
      <c r="N486" s="112"/>
      <c r="O486" s="239"/>
      <c r="P486" s="112"/>
      <c r="Q486" s="239"/>
      <c r="R486" s="112"/>
      <c r="S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</row>
    <row r="487" spans="1:55" ht="15.75" customHeight="1">
      <c r="A487" s="112"/>
      <c r="B487" s="112"/>
      <c r="C487" s="112"/>
      <c r="D487" s="239"/>
      <c r="E487" s="112"/>
      <c r="F487" s="239"/>
      <c r="G487" s="112"/>
      <c r="H487" s="239"/>
      <c r="I487" s="141"/>
      <c r="J487" s="112"/>
      <c r="K487" s="112"/>
      <c r="L487" s="112"/>
      <c r="M487" s="112"/>
      <c r="N487" s="112"/>
      <c r="O487" s="239"/>
      <c r="P487" s="112"/>
      <c r="Q487" s="239"/>
      <c r="R487" s="112"/>
      <c r="S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12"/>
    </row>
    <row r="488" spans="1:55" ht="15.75" customHeight="1">
      <c r="A488" s="112"/>
      <c r="B488" s="112"/>
      <c r="C488" s="112"/>
      <c r="D488" s="239"/>
      <c r="E488" s="112"/>
      <c r="F488" s="239"/>
      <c r="G488" s="112"/>
      <c r="H488" s="239"/>
      <c r="I488" s="141"/>
      <c r="J488" s="112"/>
      <c r="K488" s="112"/>
      <c r="L488" s="112"/>
      <c r="M488" s="112"/>
      <c r="N488" s="112"/>
      <c r="O488" s="239"/>
      <c r="P488" s="112"/>
      <c r="Q488" s="239"/>
      <c r="R488" s="112"/>
      <c r="S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</row>
    <row r="489" spans="1:55" ht="15.75" customHeight="1">
      <c r="A489" s="112"/>
      <c r="B489" s="112"/>
      <c r="C489" s="112"/>
      <c r="D489" s="239"/>
      <c r="E489" s="112"/>
      <c r="F489" s="239"/>
      <c r="G489" s="112"/>
      <c r="H489" s="239"/>
      <c r="I489" s="141"/>
      <c r="J489" s="112"/>
      <c r="K489" s="112"/>
      <c r="L489" s="112"/>
      <c r="M489" s="112"/>
      <c r="N489" s="112"/>
      <c r="O489" s="239"/>
      <c r="P489" s="112"/>
      <c r="Q489" s="239"/>
      <c r="R489" s="112"/>
      <c r="S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</row>
    <row r="490" spans="1:55" ht="15.75" customHeight="1">
      <c r="A490" s="112"/>
      <c r="B490" s="112"/>
      <c r="C490" s="112"/>
      <c r="D490" s="239"/>
      <c r="E490" s="112"/>
      <c r="F490" s="239"/>
      <c r="G490" s="112"/>
      <c r="H490" s="239"/>
      <c r="I490" s="141"/>
      <c r="J490" s="112"/>
      <c r="K490" s="112"/>
      <c r="L490" s="112"/>
      <c r="M490" s="112"/>
      <c r="N490" s="112"/>
      <c r="O490" s="239"/>
      <c r="P490" s="112"/>
      <c r="Q490" s="239"/>
      <c r="R490" s="112"/>
      <c r="S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12"/>
    </row>
    <row r="491" spans="1:55" ht="15.75" customHeight="1">
      <c r="A491" s="112"/>
      <c r="B491" s="112"/>
      <c r="C491" s="112"/>
      <c r="D491" s="239"/>
      <c r="E491" s="112"/>
      <c r="F491" s="239"/>
      <c r="G491" s="112"/>
      <c r="H491" s="239"/>
      <c r="I491" s="141"/>
      <c r="J491" s="112"/>
      <c r="K491" s="112"/>
      <c r="L491" s="112"/>
      <c r="M491" s="112"/>
      <c r="N491" s="112"/>
      <c r="O491" s="239"/>
      <c r="P491" s="112"/>
      <c r="Q491" s="239"/>
      <c r="R491" s="112"/>
      <c r="S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12"/>
    </row>
    <row r="492" spans="1:55" ht="15.75" customHeight="1">
      <c r="A492" s="112"/>
      <c r="B492" s="112"/>
      <c r="C492" s="112"/>
      <c r="D492" s="239"/>
      <c r="E492" s="112"/>
      <c r="F492" s="239"/>
      <c r="G492" s="112"/>
      <c r="H492" s="239"/>
      <c r="I492" s="141"/>
      <c r="J492" s="112"/>
      <c r="K492" s="112"/>
      <c r="L492" s="112"/>
      <c r="M492" s="112"/>
      <c r="N492" s="112"/>
      <c r="O492" s="239"/>
      <c r="P492" s="112"/>
      <c r="Q492" s="239"/>
      <c r="R492" s="112"/>
      <c r="S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12"/>
    </row>
    <row r="493" spans="1:55" ht="15.75" customHeight="1">
      <c r="A493" s="112"/>
      <c r="B493" s="112"/>
      <c r="C493" s="112"/>
      <c r="D493" s="239"/>
      <c r="E493" s="112"/>
      <c r="F493" s="239"/>
      <c r="G493" s="112"/>
      <c r="H493" s="239"/>
      <c r="I493" s="141"/>
      <c r="J493" s="112"/>
      <c r="K493" s="112"/>
      <c r="L493" s="112"/>
      <c r="M493" s="112"/>
      <c r="N493" s="112"/>
      <c r="O493" s="239"/>
      <c r="P493" s="112"/>
      <c r="Q493" s="239"/>
      <c r="R493" s="112"/>
      <c r="S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12"/>
    </row>
    <row r="494" spans="1:55" ht="15.75" customHeight="1">
      <c r="A494" s="112"/>
      <c r="B494" s="112"/>
      <c r="C494" s="112"/>
      <c r="D494" s="239"/>
      <c r="E494" s="112"/>
      <c r="F494" s="239"/>
      <c r="G494" s="112"/>
      <c r="H494" s="239"/>
      <c r="I494" s="141"/>
      <c r="J494" s="112"/>
      <c r="K494" s="112"/>
      <c r="L494" s="112"/>
      <c r="M494" s="112"/>
      <c r="N494" s="112"/>
      <c r="O494" s="239"/>
      <c r="P494" s="112"/>
      <c r="Q494" s="239"/>
      <c r="R494" s="112"/>
      <c r="S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12"/>
    </row>
    <row r="495" spans="1:55" ht="15.75" customHeight="1">
      <c r="A495" s="112"/>
      <c r="B495" s="112"/>
      <c r="C495" s="112"/>
      <c r="D495" s="239"/>
      <c r="E495" s="112"/>
      <c r="F495" s="239"/>
      <c r="G495" s="112"/>
      <c r="H495" s="239"/>
      <c r="I495" s="141"/>
      <c r="J495" s="112"/>
      <c r="K495" s="112"/>
      <c r="L495" s="112"/>
      <c r="M495" s="112"/>
      <c r="N495" s="112"/>
      <c r="O495" s="239"/>
      <c r="P495" s="112"/>
      <c r="Q495" s="239"/>
      <c r="R495" s="112"/>
      <c r="S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12"/>
    </row>
    <row r="496" spans="1:55" ht="15.75" customHeight="1">
      <c r="A496" s="112"/>
      <c r="B496" s="112"/>
      <c r="C496" s="112"/>
      <c r="D496" s="239"/>
      <c r="E496" s="112"/>
      <c r="F496" s="239"/>
      <c r="G496" s="112"/>
      <c r="H496" s="239"/>
      <c r="I496" s="141"/>
      <c r="J496" s="112"/>
      <c r="K496" s="112"/>
      <c r="L496" s="112"/>
      <c r="M496" s="112"/>
      <c r="N496" s="112"/>
      <c r="O496" s="239"/>
      <c r="P496" s="112"/>
      <c r="Q496" s="239"/>
      <c r="R496" s="112"/>
      <c r="S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12"/>
    </row>
    <row r="497" spans="1:55" ht="15.75" customHeight="1">
      <c r="A497" s="112"/>
      <c r="B497" s="112"/>
      <c r="C497" s="112"/>
      <c r="D497" s="239"/>
      <c r="E497" s="112"/>
      <c r="F497" s="239"/>
      <c r="G497" s="112"/>
      <c r="H497" s="239"/>
      <c r="I497" s="141"/>
      <c r="J497" s="112"/>
      <c r="K497" s="112"/>
      <c r="L497" s="112"/>
      <c r="M497" s="112"/>
      <c r="N497" s="112"/>
      <c r="O497" s="239"/>
      <c r="P497" s="112"/>
      <c r="Q497" s="239"/>
      <c r="R497" s="112"/>
      <c r="S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12"/>
    </row>
    <row r="498" spans="1:55" ht="15.75" customHeight="1">
      <c r="A498" s="112"/>
      <c r="B498" s="112"/>
      <c r="C498" s="112"/>
      <c r="D498" s="239"/>
      <c r="E498" s="112"/>
      <c r="F498" s="239"/>
      <c r="G498" s="112"/>
      <c r="H498" s="239"/>
      <c r="I498" s="141"/>
      <c r="J498" s="112"/>
      <c r="K498" s="112"/>
      <c r="L498" s="112"/>
      <c r="M498" s="112"/>
      <c r="N498" s="112"/>
      <c r="O498" s="239"/>
      <c r="P498" s="112"/>
      <c r="Q498" s="239"/>
      <c r="R498" s="112"/>
      <c r="S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12"/>
    </row>
    <row r="499" spans="1:55" ht="15.75" customHeight="1">
      <c r="A499" s="112"/>
      <c r="B499" s="112"/>
      <c r="C499" s="112"/>
      <c r="D499" s="239"/>
      <c r="E499" s="112"/>
      <c r="F499" s="239"/>
      <c r="G499" s="112"/>
      <c r="H499" s="239"/>
      <c r="I499" s="141"/>
      <c r="J499" s="112"/>
      <c r="K499" s="112"/>
      <c r="L499" s="112"/>
      <c r="M499" s="112"/>
      <c r="N499" s="112"/>
      <c r="O499" s="239"/>
      <c r="P499" s="112"/>
      <c r="Q499" s="239"/>
      <c r="R499" s="112"/>
      <c r="S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12"/>
    </row>
    <row r="500" spans="1:55" ht="15.75" customHeight="1">
      <c r="A500" s="112"/>
      <c r="B500" s="112"/>
      <c r="C500" s="112"/>
      <c r="D500" s="239"/>
      <c r="E500" s="112"/>
      <c r="F500" s="239"/>
      <c r="G500" s="112"/>
      <c r="H500" s="239"/>
      <c r="I500" s="141"/>
      <c r="J500" s="112"/>
      <c r="K500" s="112"/>
      <c r="L500" s="112"/>
      <c r="M500" s="112"/>
      <c r="N500" s="112"/>
      <c r="O500" s="239"/>
      <c r="P500" s="112"/>
      <c r="Q500" s="239"/>
      <c r="R500" s="112"/>
      <c r="S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12"/>
    </row>
    <row r="501" spans="1:55" ht="15.75" customHeight="1">
      <c r="A501" s="112"/>
      <c r="B501" s="112"/>
      <c r="C501" s="112"/>
      <c r="D501" s="239"/>
      <c r="E501" s="112"/>
      <c r="F501" s="239"/>
      <c r="G501" s="112"/>
      <c r="H501" s="239"/>
      <c r="I501" s="141"/>
      <c r="J501" s="112"/>
      <c r="K501" s="112"/>
      <c r="L501" s="112"/>
      <c r="M501" s="112"/>
      <c r="N501" s="112"/>
      <c r="O501" s="239"/>
      <c r="P501" s="112"/>
      <c r="Q501" s="239"/>
      <c r="R501" s="112"/>
      <c r="S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12"/>
    </row>
    <row r="502" spans="1:55" ht="15.75" customHeight="1">
      <c r="A502" s="112"/>
      <c r="B502" s="112"/>
      <c r="C502" s="112"/>
      <c r="D502" s="239"/>
      <c r="E502" s="112"/>
      <c r="F502" s="239"/>
      <c r="G502" s="112"/>
      <c r="H502" s="239"/>
      <c r="I502" s="141"/>
      <c r="J502" s="112"/>
      <c r="K502" s="112"/>
      <c r="L502" s="112"/>
      <c r="M502" s="112"/>
      <c r="N502" s="112"/>
      <c r="O502" s="239"/>
      <c r="P502" s="112"/>
      <c r="Q502" s="239"/>
      <c r="R502" s="112"/>
      <c r="S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12"/>
    </row>
    <row r="503" spans="1:55" ht="15.75" customHeight="1">
      <c r="A503" s="112"/>
      <c r="B503" s="112"/>
      <c r="C503" s="112"/>
      <c r="D503" s="239"/>
      <c r="E503" s="112"/>
      <c r="F503" s="239"/>
      <c r="G503" s="112"/>
      <c r="H503" s="239"/>
      <c r="I503" s="141"/>
      <c r="J503" s="112"/>
      <c r="K503" s="112"/>
      <c r="L503" s="112"/>
      <c r="M503" s="112"/>
      <c r="N503" s="112"/>
      <c r="O503" s="239"/>
      <c r="P503" s="112"/>
      <c r="Q503" s="239"/>
      <c r="R503" s="112"/>
      <c r="S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12"/>
    </row>
    <row r="504" spans="1:55" ht="15.75" customHeight="1">
      <c r="A504" s="112"/>
      <c r="B504" s="112"/>
      <c r="C504" s="112"/>
      <c r="D504" s="239"/>
      <c r="E504" s="112"/>
      <c r="F504" s="239"/>
      <c r="G504" s="112"/>
      <c r="H504" s="239"/>
      <c r="I504" s="141"/>
      <c r="J504" s="112"/>
      <c r="K504" s="112"/>
      <c r="L504" s="112"/>
      <c r="M504" s="112"/>
      <c r="N504" s="112"/>
      <c r="O504" s="239"/>
      <c r="P504" s="112"/>
      <c r="Q504" s="239"/>
      <c r="R504" s="112"/>
      <c r="S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12"/>
    </row>
    <row r="505" spans="1:55" ht="15.75" customHeight="1">
      <c r="A505" s="112"/>
      <c r="B505" s="112"/>
      <c r="C505" s="112"/>
      <c r="D505" s="239"/>
      <c r="E505" s="112"/>
      <c r="F505" s="239"/>
      <c r="G505" s="112"/>
      <c r="H505" s="239"/>
      <c r="I505" s="141"/>
      <c r="J505" s="112"/>
      <c r="K505" s="112"/>
      <c r="L505" s="112"/>
      <c r="M505" s="112"/>
      <c r="N505" s="112"/>
      <c r="O505" s="239"/>
      <c r="P505" s="112"/>
      <c r="Q505" s="239"/>
      <c r="R505" s="112"/>
      <c r="S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12"/>
    </row>
    <row r="506" spans="1:55" ht="15.75" customHeight="1">
      <c r="A506" s="112"/>
      <c r="B506" s="112"/>
      <c r="C506" s="112"/>
      <c r="D506" s="239"/>
      <c r="E506" s="112"/>
      <c r="F506" s="239"/>
      <c r="G506" s="112"/>
      <c r="H506" s="239"/>
      <c r="I506" s="141"/>
      <c r="J506" s="112"/>
      <c r="K506" s="112"/>
      <c r="L506" s="112"/>
      <c r="M506" s="112"/>
      <c r="N506" s="112"/>
      <c r="O506" s="239"/>
      <c r="P506" s="112"/>
      <c r="Q506" s="239"/>
      <c r="R506" s="112"/>
      <c r="S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12"/>
    </row>
    <row r="507" spans="1:55" ht="15.75" customHeight="1">
      <c r="A507" s="112"/>
      <c r="B507" s="112"/>
      <c r="C507" s="112"/>
      <c r="D507" s="239"/>
      <c r="E507" s="112"/>
      <c r="F507" s="239"/>
      <c r="G507" s="112"/>
      <c r="H507" s="239"/>
      <c r="I507" s="141"/>
      <c r="J507" s="112"/>
      <c r="K507" s="112"/>
      <c r="L507" s="112"/>
      <c r="M507" s="112"/>
      <c r="N507" s="112"/>
      <c r="O507" s="239"/>
      <c r="P507" s="112"/>
      <c r="Q507" s="239"/>
      <c r="R507" s="112"/>
      <c r="S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12"/>
    </row>
    <row r="508" spans="1:55" ht="15.75" customHeight="1">
      <c r="A508" s="112"/>
      <c r="B508" s="112"/>
      <c r="C508" s="112"/>
      <c r="D508" s="239"/>
      <c r="E508" s="112"/>
      <c r="F508" s="239"/>
      <c r="G508" s="112"/>
      <c r="H508" s="239"/>
      <c r="I508" s="141"/>
      <c r="J508" s="112"/>
      <c r="K508" s="112"/>
      <c r="L508" s="112"/>
      <c r="M508" s="112"/>
      <c r="N508" s="112"/>
      <c r="O508" s="239"/>
      <c r="P508" s="112"/>
      <c r="Q508" s="239"/>
      <c r="R508" s="112"/>
      <c r="S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12"/>
    </row>
    <row r="509" spans="1:55" ht="15.75" customHeight="1">
      <c r="A509" s="112"/>
      <c r="B509" s="112"/>
      <c r="C509" s="112"/>
      <c r="D509" s="239"/>
      <c r="E509" s="112"/>
      <c r="F509" s="239"/>
      <c r="G509" s="112"/>
      <c r="H509" s="239"/>
      <c r="I509" s="141"/>
      <c r="J509" s="112"/>
      <c r="K509" s="112"/>
      <c r="L509" s="112"/>
      <c r="M509" s="112"/>
      <c r="N509" s="112"/>
      <c r="O509" s="239"/>
      <c r="P509" s="112"/>
      <c r="Q509" s="239"/>
      <c r="R509" s="112"/>
      <c r="S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12"/>
    </row>
    <row r="510" spans="1:55" ht="15.75" customHeight="1">
      <c r="A510" s="112"/>
      <c r="B510" s="112"/>
      <c r="C510" s="112"/>
      <c r="D510" s="239"/>
      <c r="E510" s="112"/>
      <c r="F510" s="239"/>
      <c r="G510" s="112"/>
      <c r="H510" s="239"/>
      <c r="I510" s="141"/>
      <c r="J510" s="112"/>
      <c r="K510" s="112"/>
      <c r="L510" s="112"/>
      <c r="M510" s="112"/>
      <c r="N510" s="112"/>
      <c r="O510" s="239"/>
      <c r="P510" s="112"/>
      <c r="Q510" s="239"/>
      <c r="R510" s="112"/>
      <c r="S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12"/>
    </row>
    <row r="511" spans="1:55" ht="15.75" customHeight="1">
      <c r="A511" s="112"/>
      <c r="B511" s="112"/>
      <c r="C511" s="112"/>
      <c r="D511" s="239"/>
      <c r="E511" s="112"/>
      <c r="F511" s="239"/>
      <c r="G511" s="112"/>
      <c r="H511" s="239"/>
      <c r="I511" s="141"/>
      <c r="J511" s="112"/>
      <c r="K511" s="112"/>
      <c r="L511" s="112"/>
      <c r="M511" s="112"/>
      <c r="N511" s="112"/>
      <c r="O511" s="239"/>
      <c r="P511" s="112"/>
      <c r="Q511" s="239"/>
      <c r="R511" s="112"/>
      <c r="S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</row>
    <row r="512" spans="1:55" ht="15.75" customHeight="1">
      <c r="A512" s="112"/>
      <c r="B512" s="112"/>
      <c r="C512" s="112"/>
      <c r="D512" s="239"/>
      <c r="E512" s="112"/>
      <c r="F512" s="239"/>
      <c r="G512" s="112"/>
      <c r="H512" s="239"/>
      <c r="I512" s="141"/>
      <c r="J512" s="112"/>
      <c r="K512" s="112"/>
      <c r="L512" s="112"/>
      <c r="M512" s="112"/>
      <c r="N512" s="112"/>
      <c r="O512" s="239"/>
      <c r="P512" s="112"/>
      <c r="Q512" s="239"/>
      <c r="R512" s="112"/>
      <c r="S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12"/>
    </row>
    <row r="513" spans="1:55" ht="15.75" customHeight="1">
      <c r="A513" s="112"/>
      <c r="B513" s="112"/>
      <c r="C513" s="112"/>
      <c r="D513" s="239"/>
      <c r="E513" s="112"/>
      <c r="F513" s="239"/>
      <c r="G513" s="112"/>
      <c r="H513" s="239"/>
      <c r="I513" s="141"/>
      <c r="J513" s="112"/>
      <c r="K513" s="112"/>
      <c r="L513" s="112"/>
      <c r="M513" s="112"/>
      <c r="N513" s="112"/>
      <c r="O513" s="239"/>
      <c r="P513" s="112"/>
      <c r="Q513" s="239"/>
      <c r="R513" s="112"/>
      <c r="S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12"/>
    </row>
    <row r="514" spans="1:55" ht="15.75" customHeight="1">
      <c r="A514" s="112"/>
      <c r="B514" s="112"/>
      <c r="C514" s="112"/>
      <c r="D514" s="239"/>
      <c r="E514" s="112"/>
      <c r="F514" s="239"/>
      <c r="G514" s="112"/>
      <c r="H514" s="239"/>
      <c r="I514" s="141"/>
      <c r="J514" s="112"/>
      <c r="K514" s="112"/>
      <c r="L514" s="112"/>
      <c r="M514" s="112"/>
      <c r="N514" s="112"/>
      <c r="O514" s="239"/>
      <c r="P514" s="112"/>
      <c r="Q514" s="239"/>
      <c r="R514" s="112"/>
      <c r="S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12"/>
    </row>
    <row r="515" spans="1:55" ht="15.75" customHeight="1">
      <c r="A515" s="112"/>
      <c r="B515" s="112"/>
      <c r="C515" s="112"/>
      <c r="D515" s="239"/>
      <c r="E515" s="112"/>
      <c r="F515" s="239"/>
      <c r="G515" s="112"/>
      <c r="H515" s="239"/>
      <c r="I515" s="141"/>
      <c r="J515" s="112"/>
      <c r="K515" s="112"/>
      <c r="L515" s="112"/>
      <c r="M515" s="112"/>
      <c r="N515" s="112"/>
      <c r="O515" s="239"/>
      <c r="P515" s="112"/>
      <c r="Q515" s="239"/>
      <c r="R515" s="112"/>
      <c r="S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12"/>
    </row>
    <row r="516" spans="1:55" ht="15.75" customHeight="1">
      <c r="A516" s="112"/>
      <c r="B516" s="112"/>
      <c r="C516" s="112"/>
      <c r="D516" s="239"/>
      <c r="E516" s="112"/>
      <c r="F516" s="239"/>
      <c r="G516" s="112"/>
      <c r="H516" s="239"/>
      <c r="I516" s="141"/>
      <c r="J516" s="112"/>
      <c r="K516" s="112"/>
      <c r="L516" s="112"/>
      <c r="M516" s="112"/>
      <c r="N516" s="112"/>
      <c r="O516" s="239"/>
      <c r="P516" s="112"/>
      <c r="Q516" s="239"/>
      <c r="R516" s="112"/>
      <c r="S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12"/>
    </row>
    <row r="517" spans="1:55" ht="15.75" customHeight="1">
      <c r="A517" s="112"/>
      <c r="B517" s="112"/>
      <c r="C517" s="112"/>
      <c r="D517" s="239"/>
      <c r="E517" s="112"/>
      <c r="F517" s="239"/>
      <c r="G517" s="112"/>
      <c r="H517" s="239"/>
      <c r="I517" s="141"/>
      <c r="J517" s="112"/>
      <c r="K517" s="112"/>
      <c r="L517" s="112"/>
      <c r="M517" s="112"/>
      <c r="N517" s="112"/>
      <c r="O517" s="239"/>
      <c r="P517" s="112"/>
      <c r="Q517" s="239"/>
      <c r="R517" s="112"/>
      <c r="S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12"/>
    </row>
    <row r="518" spans="1:55" ht="15.75" customHeight="1">
      <c r="A518" s="112"/>
      <c r="B518" s="112"/>
      <c r="C518" s="112"/>
      <c r="D518" s="239"/>
      <c r="E518" s="112"/>
      <c r="F518" s="239"/>
      <c r="G518" s="112"/>
      <c r="H518" s="239"/>
      <c r="I518" s="141"/>
      <c r="J518" s="112"/>
      <c r="K518" s="112"/>
      <c r="L518" s="112"/>
      <c r="M518" s="112"/>
      <c r="N518" s="112"/>
      <c r="O518" s="239"/>
      <c r="P518" s="112"/>
      <c r="Q518" s="239"/>
      <c r="R518" s="112"/>
      <c r="S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</row>
    <row r="519" spans="1:55" ht="15.75" customHeight="1">
      <c r="A519" s="112"/>
      <c r="B519" s="112"/>
      <c r="C519" s="112"/>
      <c r="D519" s="239"/>
      <c r="E519" s="112"/>
      <c r="F519" s="239"/>
      <c r="G519" s="112"/>
      <c r="H519" s="239"/>
      <c r="I519" s="141"/>
      <c r="J519" s="112"/>
      <c r="K519" s="112"/>
      <c r="L519" s="112"/>
      <c r="M519" s="112"/>
      <c r="N519" s="112"/>
      <c r="O519" s="239"/>
      <c r="P519" s="112"/>
      <c r="Q519" s="239"/>
      <c r="R519" s="112"/>
      <c r="S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12"/>
    </row>
    <row r="520" spans="1:55" ht="15.75" customHeight="1">
      <c r="A520" s="112"/>
      <c r="B520" s="112"/>
      <c r="C520" s="112"/>
      <c r="D520" s="239"/>
      <c r="E520" s="112"/>
      <c r="F520" s="239"/>
      <c r="G520" s="112"/>
      <c r="H520" s="239"/>
      <c r="I520" s="141"/>
      <c r="J520" s="112"/>
      <c r="K520" s="112"/>
      <c r="L520" s="112"/>
      <c r="M520" s="112"/>
      <c r="N520" s="112"/>
      <c r="O520" s="239"/>
      <c r="P520" s="112"/>
      <c r="Q520" s="239"/>
      <c r="R520" s="112"/>
      <c r="S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12"/>
    </row>
    <row r="521" spans="1:55" ht="15.75" customHeight="1">
      <c r="A521" s="112"/>
      <c r="B521" s="112"/>
      <c r="C521" s="112"/>
      <c r="D521" s="239"/>
      <c r="E521" s="112"/>
      <c r="F521" s="239"/>
      <c r="G521" s="112"/>
      <c r="H521" s="239"/>
      <c r="I521" s="141"/>
      <c r="J521" s="112"/>
      <c r="K521" s="112"/>
      <c r="L521" s="112"/>
      <c r="M521" s="112"/>
      <c r="N521" s="112"/>
      <c r="O521" s="239"/>
      <c r="P521" s="112"/>
      <c r="Q521" s="239"/>
      <c r="R521" s="112"/>
      <c r="S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12"/>
    </row>
    <row r="522" spans="1:55" ht="15.75" customHeight="1">
      <c r="A522" s="112"/>
      <c r="B522" s="112"/>
      <c r="C522" s="112"/>
      <c r="D522" s="239"/>
      <c r="E522" s="112"/>
      <c r="F522" s="239"/>
      <c r="G522" s="112"/>
      <c r="H522" s="239"/>
      <c r="I522" s="141"/>
      <c r="J522" s="112"/>
      <c r="K522" s="112"/>
      <c r="L522" s="112"/>
      <c r="M522" s="112"/>
      <c r="N522" s="112"/>
      <c r="O522" s="239"/>
      <c r="P522" s="112"/>
      <c r="Q522" s="239"/>
      <c r="R522" s="112"/>
      <c r="S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</row>
    <row r="523" spans="1:55" ht="15.75" customHeight="1">
      <c r="A523" s="112"/>
      <c r="B523" s="112"/>
      <c r="C523" s="112"/>
      <c r="D523" s="239"/>
      <c r="E523" s="112"/>
      <c r="F523" s="239"/>
      <c r="G523" s="112"/>
      <c r="H523" s="239"/>
      <c r="I523" s="141"/>
      <c r="J523" s="112"/>
      <c r="K523" s="112"/>
      <c r="L523" s="112"/>
      <c r="M523" s="112"/>
      <c r="N523" s="112"/>
      <c r="O523" s="239"/>
      <c r="P523" s="112"/>
      <c r="Q523" s="239"/>
      <c r="R523" s="112"/>
      <c r="S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12"/>
    </row>
    <row r="524" spans="1:55" ht="15.75" customHeight="1">
      <c r="A524" s="112"/>
      <c r="B524" s="112"/>
      <c r="C524" s="112"/>
      <c r="D524" s="239"/>
      <c r="E524" s="112"/>
      <c r="F524" s="239"/>
      <c r="G524" s="112"/>
      <c r="H524" s="239"/>
      <c r="I524" s="141"/>
      <c r="J524" s="112"/>
      <c r="K524" s="112"/>
      <c r="L524" s="112"/>
      <c r="M524" s="112"/>
      <c r="N524" s="112"/>
      <c r="O524" s="239"/>
      <c r="P524" s="112"/>
      <c r="Q524" s="239"/>
      <c r="R524" s="112"/>
      <c r="S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</row>
    <row r="525" spans="1:55" ht="15.75" customHeight="1">
      <c r="A525" s="112"/>
      <c r="B525" s="112"/>
      <c r="C525" s="112"/>
      <c r="D525" s="239"/>
      <c r="E525" s="112"/>
      <c r="F525" s="239"/>
      <c r="G525" s="112"/>
      <c r="H525" s="239"/>
      <c r="I525" s="141"/>
      <c r="J525" s="112"/>
      <c r="K525" s="112"/>
      <c r="L525" s="112"/>
      <c r="M525" s="112"/>
      <c r="N525" s="112"/>
      <c r="O525" s="239"/>
      <c r="P525" s="112"/>
      <c r="Q525" s="239"/>
      <c r="R525" s="112"/>
      <c r="S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12"/>
    </row>
    <row r="526" spans="1:55" ht="15.75" customHeight="1">
      <c r="A526" s="112"/>
      <c r="B526" s="112"/>
      <c r="C526" s="112"/>
      <c r="D526" s="239"/>
      <c r="E526" s="112"/>
      <c r="F526" s="239"/>
      <c r="G526" s="112"/>
      <c r="H526" s="239"/>
      <c r="I526" s="141"/>
      <c r="J526" s="112"/>
      <c r="K526" s="112"/>
      <c r="L526" s="112"/>
      <c r="M526" s="112"/>
      <c r="N526" s="112"/>
      <c r="O526" s="239"/>
      <c r="P526" s="112"/>
      <c r="Q526" s="239"/>
      <c r="R526" s="112"/>
      <c r="S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12"/>
    </row>
    <row r="527" spans="1:55" ht="15.75" customHeight="1">
      <c r="A527" s="112"/>
      <c r="B527" s="112"/>
      <c r="C527" s="112"/>
      <c r="D527" s="239"/>
      <c r="E527" s="112"/>
      <c r="F527" s="239"/>
      <c r="G527" s="112"/>
      <c r="H527" s="239"/>
      <c r="I527" s="141"/>
      <c r="J527" s="112"/>
      <c r="K527" s="112"/>
      <c r="L527" s="112"/>
      <c r="M527" s="112"/>
      <c r="N527" s="112"/>
      <c r="O527" s="239"/>
      <c r="P527" s="112"/>
      <c r="Q527" s="239"/>
      <c r="R527" s="112"/>
      <c r="S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12"/>
    </row>
    <row r="528" spans="1:55" ht="15.75" customHeight="1">
      <c r="A528" s="112"/>
      <c r="B528" s="112"/>
      <c r="C528" s="112"/>
      <c r="D528" s="239"/>
      <c r="E528" s="112"/>
      <c r="F528" s="239"/>
      <c r="G528" s="112"/>
      <c r="H528" s="239"/>
      <c r="I528" s="141"/>
      <c r="J528" s="112"/>
      <c r="K528" s="112"/>
      <c r="L528" s="112"/>
      <c r="M528" s="112"/>
      <c r="N528" s="112"/>
      <c r="O528" s="239"/>
      <c r="P528" s="112"/>
      <c r="Q528" s="239"/>
      <c r="R528" s="112"/>
      <c r="S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12"/>
    </row>
    <row r="529" spans="1:55" ht="15.75" customHeight="1">
      <c r="A529" s="112"/>
      <c r="B529" s="112"/>
      <c r="C529" s="112"/>
      <c r="D529" s="239"/>
      <c r="E529" s="112"/>
      <c r="F529" s="239"/>
      <c r="G529" s="112"/>
      <c r="H529" s="239"/>
      <c r="I529" s="141"/>
      <c r="J529" s="112"/>
      <c r="K529" s="112"/>
      <c r="L529" s="112"/>
      <c r="M529" s="112"/>
      <c r="N529" s="112"/>
      <c r="O529" s="239"/>
      <c r="P529" s="112"/>
      <c r="Q529" s="239"/>
      <c r="R529" s="112"/>
      <c r="S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12"/>
    </row>
    <row r="530" spans="1:55" ht="15.75" customHeight="1">
      <c r="A530" s="112"/>
      <c r="B530" s="112"/>
      <c r="C530" s="112"/>
      <c r="D530" s="239"/>
      <c r="E530" s="112"/>
      <c r="F530" s="239"/>
      <c r="G530" s="112"/>
      <c r="H530" s="239"/>
      <c r="I530" s="141"/>
      <c r="J530" s="112"/>
      <c r="K530" s="112"/>
      <c r="L530" s="112"/>
      <c r="M530" s="112"/>
      <c r="N530" s="112"/>
      <c r="O530" s="239"/>
      <c r="P530" s="112"/>
      <c r="Q530" s="239"/>
      <c r="R530" s="112"/>
      <c r="S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</row>
    <row r="531" spans="1:55" ht="15.75" customHeight="1">
      <c r="A531" s="112"/>
      <c r="B531" s="112"/>
      <c r="C531" s="112"/>
      <c r="D531" s="239"/>
      <c r="E531" s="112"/>
      <c r="F531" s="239"/>
      <c r="G531" s="112"/>
      <c r="H531" s="239"/>
      <c r="I531" s="141"/>
      <c r="J531" s="112"/>
      <c r="K531" s="112"/>
      <c r="L531" s="112"/>
      <c r="M531" s="112"/>
      <c r="N531" s="112"/>
      <c r="O531" s="239"/>
      <c r="P531" s="112"/>
      <c r="Q531" s="239"/>
      <c r="R531" s="112"/>
      <c r="S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12"/>
    </row>
    <row r="532" spans="1:55" ht="15.75" customHeight="1">
      <c r="A532" s="112"/>
      <c r="B532" s="112"/>
      <c r="C532" s="112"/>
      <c r="D532" s="239"/>
      <c r="E532" s="112"/>
      <c r="F532" s="239"/>
      <c r="G532" s="112"/>
      <c r="H532" s="239"/>
      <c r="I532" s="141"/>
      <c r="J532" s="112"/>
      <c r="K532" s="112"/>
      <c r="L532" s="112"/>
      <c r="M532" s="112"/>
      <c r="N532" s="112"/>
      <c r="O532" s="239"/>
      <c r="P532" s="112"/>
      <c r="Q532" s="239"/>
      <c r="R532" s="112"/>
      <c r="S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12"/>
    </row>
    <row r="533" spans="1:55" ht="15.75" customHeight="1">
      <c r="A533" s="112"/>
      <c r="B533" s="112"/>
      <c r="C533" s="112"/>
      <c r="D533" s="239"/>
      <c r="E533" s="112"/>
      <c r="F533" s="239"/>
      <c r="G533" s="112"/>
      <c r="H533" s="239"/>
      <c r="I533" s="141"/>
      <c r="J533" s="112"/>
      <c r="K533" s="112"/>
      <c r="L533" s="112"/>
      <c r="M533" s="112"/>
      <c r="N533" s="112"/>
      <c r="O533" s="239"/>
      <c r="P533" s="112"/>
      <c r="Q533" s="239"/>
      <c r="R533" s="112"/>
      <c r="S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12"/>
    </row>
    <row r="534" spans="1:55" ht="15.75" customHeight="1">
      <c r="A534" s="112"/>
      <c r="B534" s="112"/>
      <c r="C534" s="112"/>
      <c r="D534" s="239"/>
      <c r="E534" s="112"/>
      <c r="F534" s="239"/>
      <c r="G534" s="112"/>
      <c r="H534" s="239"/>
      <c r="I534" s="141"/>
      <c r="J534" s="112"/>
      <c r="K534" s="112"/>
      <c r="L534" s="112"/>
      <c r="M534" s="112"/>
      <c r="N534" s="112"/>
      <c r="O534" s="239"/>
      <c r="P534" s="112"/>
      <c r="Q534" s="239"/>
      <c r="R534" s="112"/>
      <c r="S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12"/>
    </row>
    <row r="535" spans="1:55" ht="15.75" customHeight="1">
      <c r="A535" s="112"/>
      <c r="B535" s="112"/>
      <c r="C535" s="112"/>
      <c r="D535" s="239"/>
      <c r="E535" s="112"/>
      <c r="F535" s="239"/>
      <c r="G535" s="112"/>
      <c r="H535" s="239"/>
      <c r="I535" s="141"/>
      <c r="J535" s="112"/>
      <c r="K535" s="112"/>
      <c r="L535" s="112"/>
      <c r="M535" s="112"/>
      <c r="N535" s="112"/>
      <c r="O535" s="239"/>
      <c r="P535" s="112"/>
      <c r="Q535" s="239"/>
      <c r="R535" s="112"/>
      <c r="S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12"/>
    </row>
    <row r="536" spans="1:55" ht="15.75" customHeight="1">
      <c r="A536" s="112"/>
      <c r="B536" s="112"/>
      <c r="C536" s="112"/>
      <c r="D536" s="239"/>
      <c r="E536" s="112"/>
      <c r="F536" s="239"/>
      <c r="G536" s="112"/>
      <c r="H536" s="239"/>
      <c r="I536" s="141"/>
      <c r="J536" s="112"/>
      <c r="K536" s="112"/>
      <c r="L536" s="112"/>
      <c r="M536" s="112"/>
      <c r="N536" s="112"/>
      <c r="O536" s="239"/>
      <c r="P536" s="112"/>
      <c r="Q536" s="239"/>
      <c r="R536" s="112"/>
      <c r="S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</row>
    <row r="537" spans="1:55" ht="15.75" customHeight="1">
      <c r="A537" s="112"/>
      <c r="B537" s="112"/>
      <c r="C537" s="112"/>
      <c r="D537" s="239"/>
      <c r="E537" s="112"/>
      <c r="F537" s="239"/>
      <c r="G537" s="112"/>
      <c r="H537" s="239"/>
      <c r="I537" s="141"/>
      <c r="J537" s="112"/>
      <c r="K537" s="112"/>
      <c r="L537" s="112"/>
      <c r="M537" s="112"/>
      <c r="N537" s="112"/>
      <c r="O537" s="239"/>
      <c r="P537" s="112"/>
      <c r="Q537" s="239"/>
      <c r="R537" s="112"/>
      <c r="S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12"/>
    </row>
    <row r="538" spans="1:55" ht="15.75" customHeight="1">
      <c r="A538" s="112"/>
      <c r="B538" s="112"/>
      <c r="C538" s="112"/>
      <c r="D538" s="239"/>
      <c r="E538" s="112"/>
      <c r="F538" s="239"/>
      <c r="G538" s="112"/>
      <c r="H538" s="239"/>
      <c r="I538" s="141"/>
      <c r="J538" s="112"/>
      <c r="K538" s="112"/>
      <c r="L538" s="112"/>
      <c r="M538" s="112"/>
      <c r="N538" s="112"/>
      <c r="O538" s="239"/>
      <c r="P538" s="112"/>
      <c r="Q538" s="239"/>
      <c r="R538" s="112"/>
      <c r="S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12"/>
    </row>
    <row r="539" spans="1:55" ht="15.75" customHeight="1">
      <c r="A539" s="112"/>
      <c r="B539" s="112"/>
      <c r="C539" s="112"/>
      <c r="D539" s="239"/>
      <c r="E539" s="112"/>
      <c r="F539" s="239"/>
      <c r="G539" s="112"/>
      <c r="H539" s="239"/>
      <c r="I539" s="141"/>
      <c r="J539" s="112"/>
      <c r="K539" s="112"/>
      <c r="L539" s="112"/>
      <c r="M539" s="112"/>
      <c r="N539" s="112"/>
      <c r="O539" s="239"/>
      <c r="P539" s="112"/>
      <c r="Q539" s="239"/>
      <c r="R539" s="112"/>
      <c r="S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12"/>
    </row>
    <row r="540" spans="1:55" ht="15.75" customHeight="1">
      <c r="A540" s="112"/>
      <c r="B540" s="112"/>
      <c r="C540" s="112"/>
      <c r="D540" s="239"/>
      <c r="E540" s="112"/>
      <c r="F540" s="239"/>
      <c r="G540" s="112"/>
      <c r="H540" s="239"/>
      <c r="I540" s="141"/>
      <c r="J540" s="112"/>
      <c r="K540" s="112"/>
      <c r="L540" s="112"/>
      <c r="M540" s="112"/>
      <c r="N540" s="112"/>
      <c r="O540" s="239"/>
      <c r="P540" s="112"/>
      <c r="Q540" s="239"/>
      <c r="R540" s="112"/>
      <c r="S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12"/>
    </row>
    <row r="541" spans="1:55" ht="15.75" customHeight="1">
      <c r="A541" s="112"/>
      <c r="B541" s="112"/>
      <c r="C541" s="112"/>
      <c r="D541" s="239"/>
      <c r="E541" s="112"/>
      <c r="F541" s="239"/>
      <c r="G541" s="112"/>
      <c r="H541" s="239"/>
      <c r="I541" s="141"/>
      <c r="J541" s="112"/>
      <c r="K541" s="112"/>
      <c r="L541" s="112"/>
      <c r="M541" s="112"/>
      <c r="N541" s="112"/>
      <c r="O541" s="239"/>
      <c r="P541" s="112"/>
      <c r="Q541" s="239"/>
      <c r="R541" s="112"/>
      <c r="S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</row>
    <row r="542" spans="1:55" ht="15.75" customHeight="1">
      <c r="A542" s="112"/>
      <c r="B542" s="112"/>
      <c r="C542" s="112"/>
      <c r="D542" s="239"/>
      <c r="E542" s="112"/>
      <c r="F542" s="239"/>
      <c r="G542" s="112"/>
      <c r="H542" s="239"/>
      <c r="I542" s="141"/>
      <c r="J542" s="112"/>
      <c r="K542" s="112"/>
      <c r="L542" s="112"/>
      <c r="M542" s="112"/>
      <c r="N542" s="112"/>
      <c r="O542" s="239"/>
      <c r="P542" s="112"/>
      <c r="Q542" s="239"/>
      <c r="R542" s="112"/>
      <c r="S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12"/>
    </row>
    <row r="543" spans="1:55" ht="15.75" customHeight="1">
      <c r="A543" s="112"/>
      <c r="B543" s="112"/>
      <c r="C543" s="112"/>
      <c r="D543" s="239"/>
      <c r="E543" s="112"/>
      <c r="F543" s="239"/>
      <c r="G543" s="112"/>
      <c r="H543" s="239"/>
      <c r="I543" s="141"/>
      <c r="J543" s="112"/>
      <c r="K543" s="112"/>
      <c r="L543" s="112"/>
      <c r="M543" s="112"/>
      <c r="N543" s="112"/>
      <c r="O543" s="239"/>
      <c r="P543" s="112"/>
      <c r="Q543" s="239"/>
      <c r="R543" s="112"/>
      <c r="S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12"/>
    </row>
    <row r="544" spans="1:55" ht="15.75" customHeight="1">
      <c r="A544" s="112"/>
      <c r="B544" s="112"/>
      <c r="C544" s="112"/>
      <c r="D544" s="239"/>
      <c r="E544" s="112"/>
      <c r="F544" s="239"/>
      <c r="G544" s="112"/>
      <c r="H544" s="239"/>
      <c r="I544" s="141"/>
      <c r="J544" s="112"/>
      <c r="K544" s="112"/>
      <c r="L544" s="112"/>
      <c r="M544" s="112"/>
      <c r="N544" s="112"/>
      <c r="O544" s="239"/>
      <c r="P544" s="112"/>
      <c r="Q544" s="239"/>
      <c r="R544" s="112"/>
      <c r="S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12"/>
    </row>
    <row r="545" spans="1:55" ht="15.75" customHeight="1">
      <c r="A545" s="112"/>
      <c r="B545" s="112"/>
      <c r="C545" s="112"/>
      <c r="D545" s="239"/>
      <c r="E545" s="112"/>
      <c r="F545" s="239"/>
      <c r="G545" s="112"/>
      <c r="H545" s="239"/>
      <c r="I545" s="141"/>
      <c r="J545" s="112"/>
      <c r="K545" s="112"/>
      <c r="L545" s="112"/>
      <c r="M545" s="112"/>
      <c r="N545" s="112"/>
      <c r="O545" s="239"/>
      <c r="P545" s="112"/>
      <c r="Q545" s="239"/>
      <c r="R545" s="112"/>
      <c r="S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12"/>
    </row>
    <row r="546" spans="1:55" ht="15.75" customHeight="1">
      <c r="A546" s="112"/>
      <c r="B546" s="112"/>
      <c r="C546" s="112"/>
      <c r="D546" s="239"/>
      <c r="E546" s="112"/>
      <c r="F546" s="239"/>
      <c r="G546" s="112"/>
      <c r="H546" s="239"/>
      <c r="I546" s="141"/>
      <c r="J546" s="112"/>
      <c r="K546" s="112"/>
      <c r="L546" s="112"/>
      <c r="M546" s="112"/>
      <c r="N546" s="112"/>
      <c r="O546" s="239"/>
      <c r="P546" s="112"/>
      <c r="Q546" s="239"/>
      <c r="R546" s="112"/>
      <c r="S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12"/>
    </row>
    <row r="547" spans="1:55" ht="15.75" customHeight="1">
      <c r="A547" s="112"/>
      <c r="B547" s="112"/>
      <c r="C547" s="112"/>
      <c r="D547" s="239"/>
      <c r="E547" s="112"/>
      <c r="F547" s="239"/>
      <c r="G547" s="112"/>
      <c r="H547" s="239"/>
      <c r="I547" s="141"/>
      <c r="J547" s="112"/>
      <c r="K547" s="112"/>
      <c r="L547" s="112"/>
      <c r="M547" s="112"/>
      <c r="N547" s="112"/>
      <c r="O547" s="239"/>
      <c r="P547" s="112"/>
      <c r="Q547" s="239"/>
      <c r="R547" s="112"/>
      <c r="S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12"/>
    </row>
    <row r="548" spans="1:55" ht="15.75" customHeight="1">
      <c r="A548" s="112"/>
      <c r="B548" s="112"/>
      <c r="C548" s="112"/>
      <c r="D548" s="239"/>
      <c r="E548" s="112"/>
      <c r="F548" s="239"/>
      <c r="G548" s="112"/>
      <c r="H548" s="239"/>
      <c r="I548" s="141"/>
      <c r="J548" s="112"/>
      <c r="K548" s="112"/>
      <c r="L548" s="112"/>
      <c r="M548" s="112"/>
      <c r="N548" s="112"/>
      <c r="O548" s="239"/>
      <c r="P548" s="112"/>
      <c r="Q548" s="239"/>
      <c r="R548" s="112"/>
      <c r="S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12"/>
    </row>
    <row r="549" spans="1:55" ht="15.75" customHeight="1">
      <c r="A549" s="112"/>
      <c r="B549" s="112"/>
      <c r="C549" s="112"/>
      <c r="D549" s="239"/>
      <c r="E549" s="112"/>
      <c r="F549" s="239"/>
      <c r="G549" s="112"/>
      <c r="H549" s="239"/>
      <c r="I549" s="141"/>
      <c r="J549" s="112"/>
      <c r="K549" s="112"/>
      <c r="L549" s="112"/>
      <c r="M549" s="112"/>
      <c r="N549" s="112"/>
      <c r="O549" s="239"/>
      <c r="P549" s="112"/>
      <c r="Q549" s="239"/>
      <c r="R549" s="112"/>
      <c r="S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12"/>
    </row>
    <row r="550" spans="1:55" ht="15.75" customHeight="1">
      <c r="A550" s="112"/>
      <c r="B550" s="112"/>
      <c r="C550" s="112"/>
      <c r="D550" s="239"/>
      <c r="E550" s="112"/>
      <c r="F550" s="239"/>
      <c r="G550" s="112"/>
      <c r="H550" s="239"/>
      <c r="I550" s="141"/>
      <c r="J550" s="112"/>
      <c r="K550" s="112"/>
      <c r="L550" s="112"/>
      <c r="M550" s="112"/>
      <c r="N550" s="112"/>
      <c r="O550" s="239"/>
      <c r="P550" s="112"/>
      <c r="Q550" s="239"/>
      <c r="R550" s="112"/>
      <c r="S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</row>
    <row r="551" spans="1:55" ht="15.75" customHeight="1">
      <c r="A551" s="112"/>
      <c r="B551" s="112"/>
      <c r="C551" s="112"/>
      <c r="D551" s="239"/>
      <c r="E551" s="112"/>
      <c r="F551" s="239"/>
      <c r="G551" s="112"/>
      <c r="H551" s="239"/>
      <c r="I551" s="141"/>
      <c r="J551" s="112"/>
      <c r="K551" s="112"/>
      <c r="L551" s="112"/>
      <c r="M551" s="112"/>
      <c r="N551" s="112"/>
      <c r="O551" s="239"/>
      <c r="P551" s="112"/>
      <c r="Q551" s="239"/>
      <c r="R551" s="112"/>
      <c r="S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12"/>
    </row>
    <row r="552" spans="1:55" ht="15.75" customHeight="1">
      <c r="A552" s="112"/>
      <c r="B552" s="112"/>
      <c r="C552" s="112"/>
      <c r="D552" s="239"/>
      <c r="E552" s="112"/>
      <c r="F552" s="239"/>
      <c r="G552" s="112"/>
      <c r="H552" s="239"/>
      <c r="I552" s="141"/>
      <c r="J552" s="112"/>
      <c r="K552" s="112"/>
      <c r="L552" s="112"/>
      <c r="M552" s="112"/>
      <c r="N552" s="112"/>
      <c r="O552" s="239"/>
      <c r="P552" s="112"/>
      <c r="Q552" s="239"/>
      <c r="R552" s="112"/>
      <c r="S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12"/>
    </row>
    <row r="553" spans="1:55" ht="15.75" customHeight="1">
      <c r="A553" s="112"/>
      <c r="B553" s="112"/>
      <c r="C553" s="112"/>
      <c r="D553" s="239"/>
      <c r="E553" s="112"/>
      <c r="F553" s="239"/>
      <c r="G553" s="112"/>
      <c r="H553" s="239"/>
      <c r="I553" s="141"/>
      <c r="J553" s="112"/>
      <c r="K553" s="112"/>
      <c r="L553" s="112"/>
      <c r="M553" s="112"/>
      <c r="N553" s="112"/>
      <c r="O553" s="239"/>
      <c r="P553" s="112"/>
      <c r="Q553" s="239"/>
      <c r="R553" s="112"/>
      <c r="S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12"/>
    </row>
    <row r="554" spans="1:55" ht="15.75" customHeight="1">
      <c r="A554" s="112"/>
      <c r="B554" s="112"/>
      <c r="C554" s="112"/>
      <c r="D554" s="239"/>
      <c r="E554" s="112"/>
      <c r="F554" s="239"/>
      <c r="G554" s="112"/>
      <c r="H554" s="239"/>
      <c r="I554" s="141"/>
      <c r="J554" s="112"/>
      <c r="K554" s="112"/>
      <c r="L554" s="112"/>
      <c r="M554" s="112"/>
      <c r="N554" s="112"/>
      <c r="O554" s="239"/>
      <c r="P554" s="112"/>
      <c r="Q554" s="239"/>
      <c r="R554" s="112"/>
      <c r="S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12"/>
    </row>
    <row r="555" spans="1:55" ht="15.75" customHeight="1">
      <c r="A555" s="112"/>
      <c r="B555" s="112"/>
      <c r="C555" s="112"/>
      <c r="D555" s="239"/>
      <c r="E555" s="112"/>
      <c r="F555" s="239"/>
      <c r="G555" s="112"/>
      <c r="H555" s="239"/>
      <c r="I555" s="141"/>
      <c r="J555" s="112"/>
      <c r="K555" s="112"/>
      <c r="L555" s="112"/>
      <c r="M555" s="112"/>
      <c r="N555" s="112"/>
      <c r="O555" s="239"/>
      <c r="P555" s="112"/>
      <c r="Q555" s="239"/>
      <c r="R555" s="112"/>
      <c r="S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12"/>
    </row>
    <row r="556" spans="1:55" ht="15.75" customHeight="1">
      <c r="A556" s="112"/>
      <c r="B556" s="112"/>
      <c r="C556" s="112"/>
      <c r="D556" s="239"/>
      <c r="E556" s="112"/>
      <c r="F556" s="239"/>
      <c r="G556" s="112"/>
      <c r="H556" s="239"/>
      <c r="I556" s="141"/>
      <c r="J556" s="112"/>
      <c r="K556" s="112"/>
      <c r="L556" s="112"/>
      <c r="M556" s="112"/>
      <c r="N556" s="112"/>
      <c r="O556" s="239"/>
      <c r="P556" s="112"/>
      <c r="Q556" s="239"/>
      <c r="R556" s="112"/>
      <c r="S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12"/>
    </row>
    <row r="557" spans="1:55" ht="15.75" customHeight="1">
      <c r="A557" s="112"/>
      <c r="B557" s="112"/>
      <c r="C557" s="112"/>
      <c r="D557" s="239"/>
      <c r="E557" s="112"/>
      <c r="F557" s="239"/>
      <c r="G557" s="112"/>
      <c r="H557" s="239"/>
      <c r="I557" s="141"/>
      <c r="J557" s="112"/>
      <c r="K557" s="112"/>
      <c r="L557" s="112"/>
      <c r="M557" s="112"/>
      <c r="N557" s="112"/>
      <c r="O557" s="239"/>
      <c r="P557" s="112"/>
      <c r="Q557" s="239"/>
      <c r="R557" s="112"/>
      <c r="S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12"/>
    </row>
    <row r="558" spans="1:55" ht="15.75" customHeight="1">
      <c r="A558" s="112"/>
      <c r="B558" s="112"/>
      <c r="C558" s="112"/>
      <c r="D558" s="239"/>
      <c r="E558" s="112"/>
      <c r="F558" s="239"/>
      <c r="G558" s="112"/>
      <c r="H558" s="239"/>
      <c r="I558" s="141"/>
      <c r="J558" s="112"/>
      <c r="K558" s="112"/>
      <c r="L558" s="112"/>
      <c r="M558" s="112"/>
      <c r="N558" s="112"/>
      <c r="O558" s="239"/>
      <c r="P558" s="112"/>
      <c r="Q558" s="239"/>
      <c r="R558" s="112"/>
      <c r="S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</row>
    <row r="559" spans="1:55" ht="15.75" customHeight="1">
      <c r="A559" s="112"/>
      <c r="B559" s="112"/>
      <c r="C559" s="112"/>
      <c r="D559" s="239"/>
      <c r="E559" s="112"/>
      <c r="F559" s="239"/>
      <c r="G559" s="112"/>
      <c r="H559" s="239"/>
      <c r="I559" s="141"/>
      <c r="J559" s="112"/>
      <c r="K559" s="112"/>
      <c r="L559" s="112"/>
      <c r="M559" s="112"/>
      <c r="N559" s="112"/>
      <c r="O559" s="239"/>
      <c r="P559" s="112"/>
      <c r="Q559" s="239"/>
      <c r="R559" s="112"/>
      <c r="S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12"/>
    </row>
    <row r="560" spans="1:55" ht="15.75" customHeight="1">
      <c r="A560" s="112"/>
      <c r="B560" s="112"/>
      <c r="C560" s="112"/>
      <c r="D560" s="239"/>
      <c r="E560" s="112"/>
      <c r="F560" s="239"/>
      <c r="G560" s="112"/>
      <c r="H560" s="239"/>
      <c r="I560" s="141"/>
      <c r="J560" s="112"/>
      <c r="K560" s="112"/>
      <c r="L560" s="112"/>
      <c r="M560" s="112"/>
      <c r="N560" s="112"/>
      <c r="O560" s="239"/>
      <c r="P560" s="112"/>
      <c r="Q560" s="239"/>
      <c r="R560" s="112"/>
      <c r="S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12"/>
    </row>
    <row r="561" spans="1:55" ht="15.75" customHeight="1">
      <c r="A561" s="112"/>
      <c r="B561" s="112"/>
      <c r="C561" s="112"/>
      <c r="D561" s="239"/>
      <c r="E561" s="112"/>
      <c r="F561" s="239"/>
      <c r="G561" s="112"/>
      <c r="H561" s="239"/>
      <c r="I561" s="141"/>
      <c r="J561" s="112"/>
      <c r="K561" s="112"/>
      <c r="L561" s="112"/>
      <c r="M561" s="112"/>
      <c r="N561" s="112"/>
      <c r="O561" s="239"/>
      <c r="P561" s="112"/>
      <c r="Q561" s="239"/>
      <c r="R561" s="112"/>
      <c r="S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12"/>
    </row>
    <row r="562" spans="1:55" ht="15.75" customHeight="1">
      <c r="A562" s="112"/>
      <c r="B562" s="112"/>
      <c r="C562" s="112"/>
      <c r="D562" s="239"/>
      <c r="E562" s="112"/>
      <c r="F562" s="239"/>
      <c r="G562" s="112"/>
      <c r="H562" s="239"/>
      <c r="I562" s="141"/>
      <c r="J562" s="112"/>
      <c r="K562" s="112"/>
      <c r="L562" s="112"/>
      <c r="M562" s="112"/>
      <c r="N562" s="112"/>
      <c r="O562" s="239"/>
      <c r="P562" s="112"/>
      <c r="Q562" s="239"/>
      <c r="R562" s="112"/>
      <c r="S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</row>
    <row r="563" spans="1:55" ht="15.75" customHeight="1">
      <c r="A563" s="112"/>
      <c r="B563" s="112"/>
      <c r="C563" s="112"/>
      <c r="D563" s="239"/>
      <c r="E563" s="112"/>
      <c r="F563" s="239"/>
      <c r="G563" s="112"/>
      <c r="H563" s="239"/>
      <c r="I563" s="141"/>
      <c r="J563" s="112"/>
      <c r="K563" s="112"/>
      <c r="L563" s="112"/>
      <c r="M563" s="112"/>
      <c r="N563" s="112"/>
      <c r="O563" s="239"/>
      <c r="P563" s="112"/>
      <c r="Q563" s="239"/>
      <c r="R563" s="112"/>
      <c r="S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12"/>
    </row>
    <row r="564" spans="1:55" ht="15.75" customHeight="1">
      <c r="A564" s="112"/>
      <c r="B564" s="112"/>
      <c r="C564" s="112"/>
      <c r="D564" s="239"/>
      <c r="E564" s="112"/>
      <c r="F564" s="239"/>
      <c r="G564" s="112"/>
      <c r="H564" s="239"/>
      <c r="I564" s="141"/>
      <c r="J564" s="112"/>
      <c r="K564" s="112"/>
      <c r="L564" s="112"/>
      <c r="M564" s="112"/>
      <c r="N564" s="112"/>
      <c r="O564" s="239"/>
      <c r="P564" s="112"/>
      <c r="Q564" s="239"/>
      <c r="R564" s="112"/>
      <c r="S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12"/>
    </row>
    <row r="565" spans="1:55" ht="15.75" customHeight="1">
      <c r="A565" s="112"/>
      <c r="B565" s="112"/>
      <c r="C565" s="112"/>
      <c r="D565" s="239"/>
      <c r="E565" s="112"/>
      <c r="F565" s="239"/>
      <c r="G565" s="112"/>
      <c r="H565" s="239"/>
      <c r="I565" s="141"/>
      <c r="J565" s="112"/>
      <c r="K565" s="112"/>
      <c r="L565" s="112"/>
      <c r="M565" s="112"/>
      <c r="N565" s="112"/>
      <c r="O565" s="239"/>
      <c r="P565" s="112"/>
      <c r="Q565" s="239"/>
      <c r="R565" s="112"/>
      <c r="S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12"/>
    </row>
    <row r="566" spans="1:55" ht="15.75" customHeight="1">
      <c r="A566" s="112"/>
      <c r="B566" s="112"/>
      <c r="C566" s="112"/>
      <c r="D566" s="239"/>
      <c r="E566" s="112"/>
      <c r="F566" s="239"/>
      <c r="G566" s="112"/>
      <c r="H566" s="239"/>
      <c r="I566" s="141"/>
      <c r="J566" s="112"/>
      <c r="K566" s="112"/>
      <c r="L566" s="112"/>
      <c r="M566" s="112"/>
      <c r="N566" s="112"/>
      <c r="O566" s="239"/>
      <c r="P566" s="112"/>
      <c r="Q566" s="239"/>
      <c r="R566" s="112"/>
      <c r="S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12"/>
    </row>
    <row r="567" spans="1:55" ht="15.75" customHeight="1">
      <c r="A567" s="112"/>
      <c r="B567" s="112"/>
      <c r="C567" s="112"/>
      <c r="D567" s="239"/>
      <c r="E567" s="112"/>
      <c r="F567" s="239"/>
      <c r="G567" s="112"/>
      <c r="H567" s="239"/>
      <c r="I567" s="141"/>
      <c r="J567" s="112"/>
      <c r="K567" s="112"/>
      <c r="L567" s="112"/>
      <c r="M567" s="112"/>
      <c r="N567" s="112"/>
      <c r="O567" s="239"/>
      <c r="P567" s="112"/>
      <c r="Q567" s="239"/>
      <c r="R567" s="112"/>
      <c r="S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12"/>
    </row>
    <row r="568" spans="1:55" ht="15.75" customHeight="1">
      <c r="A568" s="112"/>
      <c r="B568" s="112"/>
      <c r="C568" s="112"/>
      <c r="D568" s="239"/>
      <c r="E568" s="112"/>
      <c r="F568" s="239"/>
      <c r="G568" s="112"/>
      <c r="H568" s="239"/>
      <c r="I568" s="141"/>
      <c r="J568" s="112"/>
      <c r="K568" s="112"/>
      <c r="L568" s="112"/>
      <c r="M568" s="112"/>
      <c r="N568" s="112"/>
      <c r="O568" s="239"/>
      <c r="P568" s="112"/>
      <c r="Q568" s="239"/>
      <c r="R568" s="112"/>
      <c r="S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</row>
    <row r="569" spans="1:55" ht="15.75" customHeight="1">
      <c r="A569" s="112"/>
      <c r="B569" s="112"/>
      <c r="C569" s="112"/>
      <c r="D569" s="239"/>
      <c r="E569" s="112"/>
      <c r="F569" s="239"/>
      <c r="G569" s="112"/>
      <c r="H569" s="239"/>
      <c r="I569" s="141"/>
      <c r="J569" s="112"/>
      <c r="K569" s="112"/>
      <c r="L569" s="112"/>
      <c r="M569" s="112"/>
      <c r="N569" s="112"/>
      <c r="O569" s="239"/>
      <c r="P569" s="112"/>
      <c r="Q569" s="239"/>
      <c r="R569" s="112"/>
      <c r="S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12"/>
    </row>
    <row r="570" spans="1:55" ht="15.75" customHeight="1">
      <c r="A570" s="112"/>
      <c r="B570" s="112"/>
      <c r="C570" s="112"/>
      <c r="D570" s="239"/>
      <c r="E570" s="112"/>
      <c r="F570" s="239"/>
      <c r="G570" s="112"/>
      <c r="H570" s="239"/>
      <c r="I570" s="141"/>
      <c r="J570" s="112"/>
      <c r="K570" s="112"/>
      <c r="L570" s="112"/>
      <c r="M570" s="112"/>
      <c r="N570" s="112"/>
      <c r="O570" s="239"/>
      <c r="P570" s="112"/>
      <c r="Q570" s="239"/>
      <c r="R570" s="112"/>
      <c r="S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12"/>
    </row>
    <row r="571" spans="1:55" ht="15.75" customHeight="1">
      <c r="A571" s="112"/>
      <c r="B571" s="112"/>
      <c r="C571" s="112"/>
      <c r="D571" s="239"/>
      <c r="E571" s="112"/>
      <c r="F571" s="239"/>
      <c r="G571" s="112"/>
      <c r="H571" s="239"/>
      <c r="I571" s="141"/>
      <c r="J571" s="112"/>
      <c r="K571" s="112"/>
      <c r="L571" s="112"/>
      <c r="M571" s="112"/>
      <c r="N571" s="112"/>
      <c r="O571" s="239"/>
      <c r="P571" s="112"/>
      <c r="Q571" s="239"/>
      <c r="R571" s="112"/>
      <c r="S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12"/>
    </row>
    <row r="572" spans="1:55" ht="15.75" customHeight="1">
      <c r="A572" s="112"/>
      <c r="B572" s="112"/>
      <c r="C572" s="112"/>
      <c r="D572" s="239"/>
      <c r="E572" s="112"/>
      <c r="F572" s="239"/>
      <c r="G572" s="112"/>
      <c r="H572" s="239"/>
      <c r="I572" s="141"/>
      <c r="J572" s="112"/>
      <c r="K572" s="112"/>
      <c r="L572" s="112"/>
      <c r="M572" s="112"/>
      <c r="N572" s="112"/>
      <c r="O572" s="239"/>
      <c r="P572" s="112"/>
      <c r="Q572" s="239"/>
      <c r="R572" s="112"/>
      <c r="S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12"/>
    </row>
    <row r="573" spans="1:55" ht="15.75" customHeight="1">
      <c r="A573" s="112"/>
      <c r="B573" s="112"/>
      <c r="C573" s="112"/>
      <c r="D573" s="239"/>
      <c r="E573" s="112"/>
      <c r="F573" s="239"/>
      <c r="G573" s="112"/>
      <c r="H573" s="239"/>
      <c r="I573" s="141"/>
      <c r="J573" s="112"/>
      <c r="K573" s="112"/>
      <c r="L573" s="112"/>
      <c r="M573" s="112"/>
      <c r="N573" s="112"/>
      <c r="O573" s="239"/>
      <c r="P573" s="112"/>
      <c r="Q573" s="239"/>
      <c r="R573" s="112"/>
      <c r="S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12"/>
    </row>
    <row r="574" spans="1:55" ht="15.75" customHeight="1">
      <c r="A574" s="112"/>
      <c r="B574" s="112"/>
      <c r="C574" s="112"/>
      <c r="D574" s="239"/>
      <c r="E574" s="112"/>
      <c r="F574" s="239"/>
      <c r="G574" s="112"/>
      <c r="H574" s="239"/>
      <c r="I574" s="141"/>
      <c r="J574" s="112"/>
      <c r="K574" s="112"/>
      <c r="L574" s="112"/>
      <c r="M574" s="112"/>
      <c r="N574" s="112"/>
      <c r="O574" s="239"/>
      <c r="P574" s="112"/>
      <c r="Q574" s="239"/>
      <c r="R574" s="112"/>
      <c r="S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</row>
    <row r="575" spans="1:55" ht="15.75" customHeight="1">
      <c r="A575" s="112"/>
      <c r="B575" s="112"/>
      <c r="C575" s="112"/>
      <c r="D575" s="239"/>
      <c r="E575" s="112"/>
      <c r="F575" s="239"/>
      <c r="G575" s="112"/>
      <c r="H575" s="239"/>
      <c r="I575" s="141"/>
      <c r="J575" s="112"/>
      <c r="K575" s="112"/>
      <c r="L575" s="112"/>
      <c r="M575" s="112"/>
      <c r="N575" s="112"/>
      <c r="O575" s="239"/>
      <c r="P575" s="112"/>
      <c r="Q575" s="239"/>
      <c r="R575" s="112"/>
      <c r="S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12"/>
    </row>
    <row r="576" spans="1:55" ht="15.75" customHeight="1">
      <c r="A576" s="112"/>
      <c r="B576" s="112"/>
      <c r="C576" s="112"/>
      <c r="D576" s="239"/>
      <c r="E576" s="112"/>
      <c r="F576" s="239"/>
      <c r="G576" s="112"/>
      <c r="H576" s="239"/>
      <c r="I576" s="141"/>
      <c r="J576" s="112"/>
      <c r="K576" s="112"/>
      <c r="L576" s="112"/>
      <c r="M576" s="112"/>
      <c r="N576" s="112"/>
      <c r="O576" s="239"/>
      <c r="P576" s="112"/>
      <c r="Q576" s="239"/>
      <c r="R576" s="112"/>
      <c r="S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12"/>
    </row>
    <row r="577" spans="1:55" ht="15.75" customHeight="1">
      <c r="A577" s="112"/>
      <c r="B577" s="112"/>
      <c r="C577" s="112"/>
      <c r="D577" s="239"/>
      <c r="E577" s="112"/>
      <c r="F577" s="239"/>
      <c r="G577" s="112"/>
      <c r="H577" s="239"/>
      <c r="I577" s="141"/>
      <c r="J577" s="112"/>
      <c r="K577" s="112"/>
      <c r="L577" s="112"/>
      <c r="M577" s="112"/>
      <c r="N577" s="112"/>
      <c r="O577" s="239"/>
      <c r="P577" s="112"/>
      <c r="Q577" s="239"/>
      <c r="R577" s="112"/>
      <c r="S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12"/>
    </row>
    <row r="578" spans="1:55" ht="15.75" customHeight="1">
      <c r="A578" s="112"/>
      <c r="B578" s="112"/>
      <c r="C578" s="112"/>
      <c r="D578" s="239"/>
      <c r="E578" s="112"/>
      <c r="F578" s="239"/>
      <c r="G578" s="112"/>
      <c r="H578" s="239"/>
      <c r="I578" s="141"/>
      <c r="J578" s="112"/>
      <c r="K578" s="112"/>
      <c r="L578" s="112"/>
      <c r="M578" s="112"/>
      <c r="N578" s="112"/>
      <c r="O578" s="239"/>
      <c r="P578" s="112"/>
      <c r="Q578" s="239"/>
      <c r="R578" s="112"/>
      <c r="S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12"/>
    </row>
    <row r="579" spans="1:55" ht="15.75" customHeight="1">
      <c r="A579" s="112"/>
      <c r="B579" s="112"/>
      <c r="C579" s="112"/>
      <c r="D579" s="239"/>
      <c r="E579" s="112"/>
      <c r="F579" s="239"/>
      <c r="G579" s="112"/>
      <c r="H579" s="239"/>
      <c r="I579" s="141"/>
      <c r="J579" s="112"/>
      <c r="K579" s="112"/>
      <c r="L579" s="112"/>
      <c r="M579" s="112"/>
      <c r="N579" s="112"/>
      <c r="O579" s="239"/>
      <c r="P579" s="112"/>
      <c r="Q579" s="239"/>
      <c r="R579" s="112"/>
      <c r="S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12"/>
    </row>
    <row r="580" spans="1:55" ht="15.75" customHeight="1">
      <c r="A580" s="112"/>
      <c r="B580" s="112"/>
      <c r="C580" s="112"/>
      <c r="D580" s="239"/>
      <c r="E580" s="112"/>
      <c r="F580" s="239"/>
      <c r="G580" s="112"/>
      <c r="H580" s="239"/>
      <c r="I580" s="141"/>
      <c r="J580" s="112"/>
      <c r="K580" s="112"/>
      <c r="L580" s="112"/>
      <c r="M580" s="112"/>
      <c r="N580" s="112"/>
      <c r="O580" s="239"/>
      <c r="P580" s="112"/>
      <c r="Q580" s="239"/>
      <c r="R580" s="112"/>
      <c r="S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</row>
    <row r="581" spans="1:55" ht="15.75" customHeight="1">
      <c r="A581" s="112"/>
      <c r="B581" s="112"/>
      <c r="C581" s="112"/>
      <c r="D581" s="239"/>
      <c r="E581" s="112"/>
      <c r="F581" s="239"/>
      <c r="G581" s="112"/>
      <c r="H581" s="239"/>
      <c r="I581" s="141"/>
      <c r="J581" s="112"/>
      <c r="K581" s="112"/>
      <c r="L581" s="112"/>
      <c r="M581" s="112"/>
      <c r="N581" s="112"/>
      <c r="O581" s="239"/>
      <c r="P581" s="112"/>
      <c r="Q581" s="239"/>
      <c r="R581" s="112"/>
      <c r="S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12"/>
    </row>
    <row r="582" spans="1:55" ht="15.75" customHeight="1">
      <c r="A582" s="112"/>
      <c r="B582" s="112"/>
      <c r="C582" s="112"/>
      <c r="D582" s="239"/>
      <c r="E582" s="112"/>
      <c r="F582" s="239"/>
      <c r="G582" s="112"/>
      <c r="H582" s="239"/>
      <c r="I582" s="141"/>
      <c r="J582" s="112"/>
      <c r="K582" s="112"/>
      <c r="L582" s="112"/>
      <c r="M582" s="112"/>
      <c r="N582" s="112"/>
      <c r="O582" s="239"/>
      <c r="P582" s="112"/>
      <c r="Q582" s="239"/>
      <c r="R582" s="112"/>
      <c r="S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12"/>
    </row>
    <row r="583" spans="1:55" ht="15.75" customHeight="1">
      <c r="A583" s="112"/>
      <c r="B583" s="112"/>
      <c r="C583" s="112"/>
      <c r="D583" s="239"/>
      <c r="E583" s="112"/>
      <c r="F583" s="239"/>
      <c r="G583" s="112"/>
      <c r="H583" s="239"/>
      <c r="I583" s="141"/>
      <c r="J583" s="112"/>
      <c r="K583" s="112"/>
      <c r="L583" s="112"/>
      <c r="M583" s="112"/>
      <c r="N583" s="112"/>
      <c r="O583" s="239"/>
      <c r="P583" s="112"/>
      <c r="Q583" s="239"/>
      <c r="R583" s="112"/>
      <c r="S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12"/>
    </row>
    <row r="584" spans="1:55" ht="15.75" customHeight="1">
      <c r="A584" s="112"/>
      <c r="B584" s="112"/>
      <c r="C584" s="112"/>
      <c r="D584" s="239"/>
      <c r="E584" s="112"/>
      <c r="F584" s="239"/>
      <c r="G584" s="112"/>
      <c r="H584" s="239"/>
      <c r="I584" s="141"/>
      <c r="J584" s="112"/>
      <c r="K584" s="112"/>
      <c r="L584" s="112"/>
      <c r="M584" s="112"/>
      <c r="N584" s="112"/>
      <c r="O584" s="239"/>
      <c r="P584" s="112"/>
      <c r="Q584" s="239"/>
      <c r="R584" s="112"/>
      <c r="S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</row>
    <row r="585" spans="1:55" ht="15.75" customHeight="1">
      <c r="A585" s="112"/>
      <c r="B585" s="112"/>
      <c r="C585" s="112"/>
      <c r="D585" s="239"/>
      <c r="E585" s="112"/>
      <c r="F585" s="239"/>
      <c r="G585" s="112"/>
      <c r="H585" s="239"/>
      <c r="I585" s="141"/>
      <c r="J585" s="112"/>
      <c r="K585" s="112"/>
      <c r="L585" s="112"/>
      <c r="M585" s="112"/>
      <c r="N585" s="112"/>
      <c r="O585" s="239"/>
      <c r="P585" s="112"/>
      <c r="Q585" s="239"/>
      <c r="R585" s="112"/>
      <c r="S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12"/>
    </row>
    <row r="586" spans="1:55" ht="15.75" customHeight="1">
      <c r="A586" s="112"/>
      <c r="B586" s="112"/>
      <c r="C586" s="112"/>
      <c r="D586" s="239"/>
      <c r="E586" s="112"/>
      <c r="F586" s="239"/>
      <c r="G586" s="112"/>
      <c r="H586" s="239"/>
      <c r="I586" s="141"/>
      <c r="J586" s="112"/>
      <c r="K586" s="112"/>
      <c r="L586" s="112"/>
      <c r="M586" s="112"/>
      <c r="N586" s="112"/>
      <c r="O586" s="239"/>
      <c r="P586" s="112"/>
      <c r="Q586" s="239"/>
      <c r="R586" s="112"/>
      <c r="S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</row>
    <row r="587" spans="1:55" ht="15.75" customHeight="1">
      <c r="A587" s="112"/>
      <c r="B587" s="112"/>
      <c r="C587" s="112"/>
      <c r="D587" s="239"/>
      <c r="E587" s="112"/>
      <c r="F587" s="239"/>
      <c r="G587" s="112"/>
      <c r="H587" s="239"/>
      <c r="I587" s="141"/>
      <c r="J587" s="112"/>
      <c r="K587" s="112"/>
      <c r="L587" s="112"/>
      <c r="M587" s="112"/>
      <c r="N587" s="112"/>
      <c r="O587" s="239"/>
      <c r="P587" s="112"/>
      <c r="Q587" s="239"/>
      <c r="R587" s="112"/>
      <c r="S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12"/>
    </row>
    <row r="588" spans="1:55" ht="15.75" customHeight="1">
      <c r="A588" s="112"/>
      <c r="B588" s="112"/>
      <c r="C588" s="112"/>
      <c r="D588" s="239"/>
      <c r="E588" s="112"/>
      <c r="F588" s="239"/>
      <c r="G588" s="112"/>
      <c r="H588" s="239"/>
      <c r="I588" s="141"/>
      <c r="J588" s="112"/>
      <c r="K588" s="112"/>
      <c r="L588" s="112"/>
      <c r="M588" s="112"/>
      <c r="N588" s="112"/>
      <c r="O588" s="239"/>
      <c r="P588" s="112"/>
      <c r="Q588" s="239"/>
      <c r="R588" s="112"/>
      <c r="S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12"/>
    </row>
    <row r="589" spans="1:55" ht="15.75" customHeight="1">
      <c r="A589" s="112"/>
      <c r="B589" s="112"/>
      <c r="C589" s="112"/>
      <c r="D589" s="239"/>
      <c r="E589" s="112"/>
      <c r="F589" s="239"/>
      <c r="G589" s="112"/>
      <c r="H589" s="239"/>
      <c r="I589" s="141"/>
      <c r="J589" s="112"/>
      <c r="K589" s="112"/>
      <c r="L589" s="112"/>
      <c r="M589" s="112"/>
      <c r="N589" s="112"/>
      <c r="O589" s="239"/>
      <c r="P589" s="112"/>
      <c r="Q589" s="239"/>
      <c r="R589" s="112"/>
      <c r="S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12"/>
    </row>
    <row r="590" spans="1:55" ht="15.75" customHeight="1">
      <c r="A590" s="112"/>
      <c r="B590" s="112"/>
      <c r="C590" s="112"/>
      <c r="D590" s="239"/>
      <c r="E590" s="112"/>
      <c r="F590" s="239"/>
      <c r="G590" s="112"/>
      <c r="H590" s="239"/>
      <c r="I590" s="141"/>
      <c r="J590" s="112"/>
      <c r="K590" s="112"/>
      <c r="L590" s="112"/>
      <c r="M590" s="112"/>
      <c r="N590" s="112"/>
      <c r="O590" s="239"/>
      <c r="P590" s="112"/>
      <c r="Q590" s="239"/>
      <c r="R590" s="112"/>
      <c r="S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12"/>
    </row>
    <row r="591" spans="1:55" ht="15.75" customHeight="1">
      <c r="A591" s="112"/>
      <c r="B591" s="112"/>
      <c r="C591" s="112"/>
      <c r="D591" s="239"/>
      <c r="E591" s="112"/>
      <c r="F591" s="239"/>
      <c r="G591" s="112"/>
      <c r="H591" s="239"/>
      <c r="I591" s="141"/>
      <c r="J591" s="112"/>
      <c r="K591" s="112"/>
      <c r="L591" s="112"/>
      <c r="M591" s="112"/>
      <c r="N591" s="112"/>
      <c r="O591" s="239"/>
      <c r="P591" s="112"/>
      <c r="Q591" s="239"/>
      <c r="R591" s="112"/>
      <c r="S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12"/>
    </row>
    <row r="592" spans="1:55" ht="15.75" customHeight="1">
      <c r="A592" s="112"/>
      <c r="B592" s="112"/>
      <c r="C592" s="112"/>
      <c r="D592" s="239"/>
      <c r="E592" s="112"/>
      <c r="F592" s="239"/>
      <c r="G592" s="112"/>
      <c r="H592" s="239"/>
      <c r="I592" s="141"/>
      <c r="J592" s="112"/>
      <c r="K592" s="112"/>
      <c r="L592" s="112"/>
      <c r="M592" s="112"/>
      <c r="N592" s="112"/>
      <c r="O592" s="239"/>
      <c r="P592" s="112"/>
      <c r="Q592" s="239"/>
      <c r="R592" s="112"/>
      <c r="S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12"/>
    </row>
    <row r="593" spans="1:55" ht="15.75" customHeight="1">
      <c r="A593" s="112"/>
      <c r="B593" s="112"/>
      <c r="C593" s="112"/>
      <c r="D593" s="239"/>
      <c r="E593" s="112"/>
      <c r="F593" s="239"/>
      <c r="G593" s="112"/>
      <c r="H593" s="239"/>
      <c r="I593" s="141"/>
      <c r="J593" s="112"/>
      <c r="K593" s="112"/>
      <c r="L593" s="112"/>
      <c r="M593" s="112"/>
      <c r="N593" s="112"/>
      <c r="O593" s="239"/>
      <c r="P593" s="112"/>
      <c r="Q593" s="239"/>
      <c r="R593" s="112"/>
      <c r="S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12"/>
    </row>
    <row r="594" spans="1:55" ht="15.75" customHeight="1">
      <c r="A594" s="112"/>
      <c r="B594" s="112"/>
      <c r="C594" s="112"/>
      <c r="D594" s="239"/>
      <c r="E594" s="112"/>
      <c r="F594" s="239"/>
      <c r="G594" s="112"/>
      <c r="H594" s="239"/>
      <c r="I594" s="141"/>
      <c r="J594" s="112"/>
      <c r="K594" s="112"/>
      <c r="L594" s="112"/>
      <c r="M594" s="112"/>
      <c r="N594" s="112"/>
      <c r="O594" s="239"/>
      <c r="P594" s="112"/>
      <c r="Q594" s="239"/>
      <c r="R594" s="112"/>
      <c r="S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12"/>
    </row>
    <row r="595" spans="1:55" ht="15.75" customHeight="1">
      <c r="A595" s="112"/>
      <c r="B595" s="112"/>
      <c r="C595" s="112"/>
      <c r="D595" s="239"/>
      <c r="E595" s="112"/>
      <c r="F595" s="239"/>
      <c r="G595" s="112"/>
      <c r="H595" s="239"/>
      <c r="I595" s="141"/>
      <c r="J595" s="112"/>
      <c r="K595" s="112"/>
      <c r="L595" s="112"/>
      <c r="M595" s="112"/>
      <c r="N595" s="112"/>
      <c r="O595" s="239"/>
      <c r="P595" s="112"/>
      <c r="Q595" s="239"/>
      <c r="R595" s="112"/>
      <c r="S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12"/>
    </row>
    <row r="596" spans="1:55" ht="15.75" customHeight="1">
      <c r="A596" s="112"/>
      <c r="B596" s="112"/>
      <c r="C596" s="112"/>
      <c r="D596" s="239"/>
      <c r="E596" s="112"/>
      <c r="F596" s="239"/>
      <c r="G596" s="112"/>
      <c r="H596" s="239"/>
      <c r="I596" s="141"/>
      <c r="J596" s="112"/>
      <c r="K596" s="112"/>
      <c r="L596" s="112"/>
      <c r="M596" s="112"/>
      <c r="N596" s="112"/>
      <c r="O596" s="239"/>
      <c r="P596" s="112"/>
      <c r="Q596" s="239"/>
      <c r="R596" s="112"/>
      <c r="S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12"/>
    </row>
    <row r="597" spans="1:55" ht="15.75" customHeight="1">
      <c r="A597" s="112"/>
      <c r="B597" s="112"/>
      <c r="C597" s="112"/>
      <c r="D597" s="239"/>
      <c r="E597" s="112"/>
      <c r="F597" s="239"/>
      <c r="G597" s="112"/>
      <c r="H597" s="239"/>
      <c r="I597" s="141"/>
      <c r="J597" s="112"/>
      <c r="K597" s="112"/>
      <c r="L597" s="112"/>
      <c r="M597" s="112"/>
      <c r="N597" s="112"/>
      <c r="O597" s="239"/>
      <c r="P597" s="112"/>
      <c r="Q597" s="239"/>
      <c r="R597" s="112"/>
      <c r="S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12"/>
    </row>
    <row r="598" spans="1:55" ht="15.75" customHeight="1">
      <c r="A598" s="112"/>
      <c r="B598" s="112"/>
      <c r="C598" s="112"/>
      <c r="D598" s="239"/>
      <c r="E598" s="112"/>
      <c r="F598" s="239"/>
      <c r="G598" s="112"/>
      <c r="H598" s="239"/>
      <c r="I598" s="141"/>
      <c r="J598" s="112"/>
      <c r="K598" s="112"/>
      <c r="L598" s="112"/>
      <c r="M598" s="112"/>
      <c r="N598" s="112"/>
      <c r="O598" s="239"/>
      <c r="P598" s="112"/>
      <c r="Q598" s="239"/>
      <c r="R598" s="112"/>
      <c r="S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12"/>
    </row>
    <row r="599" spans="1:55" ht="15.75" customHeight="1">
      <c r="A599" s="112"/>
      <c r="B599" s="112"/>
      <c r="C599" s="112"/>
      <c r="D599" s="239"/>
      <c r="E599" s="112"/>
      <c r="F599" s="239"/>
      <c r="G599" s="112"/>
      <c r="H599" s="239"/>
      <c r="I599" s="141"/>
      <c r="J599" s="112"/>
      <c r="K599" s="112"/>
      <c r="L599" s="112"/>
      <c r="M599" s="112"/>
      <c r="N599" s="112"/>
      <c r="O599" s="239"/>
      <c r="P599" s="112"/>
      <c r="Q599" s="239"/>
      <c r="R599" s="112"/>
      <c r="S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12"/>
    </row>
    <row r="600" spans="1:55" ht="15.75" customHeight="1">
      <c r="A600" s="112"/>
      <c r="B600" s="112"/>
      <c r="C600" s="112"/>
      <c r="D600" s="239"/>
      <c r="E600" s="112"/>
      <c r="F600" s="239"/>
      <c r="G600" s="112"/>
      <c r="H600" s="239"/>
      <c r="I600" s="141"/>
      <c r="J600" s="112"/>
      <c r="K600" s="112"/>
      <c r="L600" s="112"/>
      <c r="M600" s="112"/>
      <c r="N600" s="112"/>
      <c r="O600" s="239"/>
      <c r="P600" s="112"/>
      <c r="Q600" s="239"/>
      <c r="R600" s="112"/>
      <c r="S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12"/>
    </row>
    <row r="601" spans="1:55" ht="15.75" customHeight="1">
      <c r="A601" s="112"/>
      <c r="B601" s="112"/>
      <c r="C601" s="112"/>
      <c r="D601" s="239"/>
      <c r="E601" s="112"/>
      <c r="F601" s="239"/>
      <c r="G601" s="112"/>
      <c r="H601" s="239"/>
      <c r="I601" s="141"/>
      <c r="J601" s="112"/>
      <c r="K601" s="112"/>
      <c r="L601" s="112"/>
      <c r="M601" s="112"/>
      <c r="N601" s="112"/>
      <c r="O601" s="239"/>
      <c r="P601" s="112"/>
      <c r="Q601" s="239"/>
      <c r="R601" s="112"/>
      <c r="S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12"/>
    </row>
    <row r="602" spans="1:55" ht="15.75" customHeight="1">
      <c r="A602" s="112"/>
      <c r="B602" s="112"/>
      <c r="C602" s="112"/>
      <c r="D602" s="239"/>
      <c r="E602" s="112"/>
      <c r="F602" s="239"/>
      <c r="G602" s="112"/>
      <c r="H602" s="239"/>
      <c r="I602" s="141"/>
      <c r="J602" s="112"/>
      <c r="K602" s="112"/>
      <c r="L602" s="112"/>
      <c r="M602" s="112"/>
      <c r="N602" s="112"/>
      <c r="O602" s="239"/>
      <c r="P602" s="112"/>
      <c r="Q602" s="239"/>
      <c r="R602" s="112"/>
      <c r="S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</row>
    <row r="603" spans="1:55" ht="15.75" customHeight="1">
      <c r="A603" s="112"/>
      <c r="B603" s="112"/>
      <c r="C603" s="112"/>
      <c r="D603" s="239"/>
      <c r="E603" s="112"/>
      <c r="F603" s="239"/>
      <c r="G603" s="112"/>
      <c r="H603" s="239"/>
      <c r="I603" s="141"/>
      <c r="J603" s="112"/>
      <c r="K603" s="112"/>
      <c r="L603" s="112"/>
      <c r="M603" s="112"/>
      <c r="N603" s="112"/>
      <c r="O603" s="239"/>
      <c r="P603" s="112"/>
      <c r="Q603" s="239"/>
      <c r="R603" s="112"/>
      <c r="S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12"/>
    </row>
    <row r="604" spans="1:55" ht="15.75" customHeight="1">
      <c r="A604" s="112"/>
      <c r="B604" s="112"/>
      <c r="C604" s="112"/>
      <c r="D604" s="239"/>
      <c r="E604" s="112"/>
      <c r="F604" s="239"/>
      <c r="G604" s="112"/>
      <c r="H604" s="239"/>
      <c r="I604" s="141"/>
      <c r="J604" s="112"/>
      <c r="K604" s="112"/>
      <c r="L604" s="112"/>
      <c r="M604" s="112"/>
      <c r="N604" s="112"/>
      <c r="O604" s="239"/>
      <c r="P604" s="112"/>
      <c r="Q604" s="239"/>
      <c r="R604" s="112"/>
      <c r="S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12"/>
    </row>
    <row r="605" spans="1:55" ht="15.75" customHeight="1">
      <c r="A605" s="112"/>
      <c r="B605" s="112"/>
      <c r="C605" s="112"/>
      <c r="D605" s="239"/>
      <c r="E605" s="112"/>
      <c r="F605" s="239"/>
      <c r="G605" s="112"/>
      <c r="H605" s="239"/>
      <c r="I605" s="141"/>
      <c r="J605" s="112"/>
      <c r="K605" s="112"/>
      <c r="L605" s="112"/>
      <c r="M605" s="112"/>
      <c r="N605" s="112"/>
      <c r="O605" s="239"/>
      <c r="P605" s="112"/>
      <c r="Q605" s="239"/>
      <c r="R605" s="112"/>
      <c r="S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12"/>
    </row>
    <row r="606" spans="1:55" ht="15.75" customHeight="1">
      <c r="A606" s="112"/>
      <c r="B606" s="112"/>
      <c r="C606" s="112"/>
      <c r="D606" s="239"/>
      <c r="E606" s="112"/>
      <c r="F606" s="239"/>
      <c r="G606" s="112"/>
      <c r="H606" s="239"/>
      <c r="I606" s="141"/>
      <c r="J606" s="112"/>
      <c r="K606" s="112"/>
      <c r="L606" s="112"/>
      <c r="M606" s="112"/>
      <c r="N606" s="112"/>
      <c r="O606" s="239"/>
      <c r="P606" s="112"/>
      <c r="Q606" s="239"/>
      <c r="R606" s="112"/>
      <c r="S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12"/>
    </row>
    <row r="607" spans="1:55" ht="15.75" customHeight="1">
      <c r="A607" s="112"/>
      <c r="B607" s="112"/>
      <c r="C607" s="112"/>
      <c r="D607" s="239"/>
      <c r="E607" s="112"/>
      <c r="F607" s="239"/>
      <c r="G607" s="112"/>
      <c r="H607" s="239"/>
      <c r="I607" s="141"/>
      <c r="J607" s="112"/>
      <c r="K607" s="112"/>
      <c r="L607" s="112"/>
      <c r="M607" s="112"/>
      <c r="N607" s="112"/>
      <c r="O607" s="239"/>
      <c r="P607" s="112"/>
      <c r="Q607" s="239"/>
      <c r="R607" s="112"/>
      <c r="S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12"/>
    </row>
    <row r="608" spans="1:55" ht="15.75" customHeight="1">
      <c r="A608" s="112"/>
      <c r="B608" s="112"/>
      <c r="C608" s="112"/>
      <c r="D608" s="239"/>
      <c r="E608" s="112"/>
      <c r="F608" s="239"/>
      <c r="G608" s="112"/>
      <c r="H608" s="239"/>
      <c r="I608" s="141"/>
      <c r="J608" s="112"/>
      <c r="K608" s="112"/>
      <c r="L608" s="112"/>
      <c r="M608" s="112"/>
      <c r="N608" s="112"/>
      <c r="O608" s="239"/>
      <c r="P608" s="112"/>
      <c r="Q608" s="239"/>
      <c r="R608" s="112"/>
      <c r="S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</row>
    <row r="609" spans="1:55" ht="15.75" customHeight="1">
      <c r="A609" s="112"/>
      <c r="B609" s="112"/>
      <c r="C609" s="112"/>
      <c r="D609" s="239"/>
      <c r="E609" s="112"/>
      <c r="F609" s="239"/>
      <c r="G609" s="112"/>
      <c r="H609" s="239"/>
      <c r="I609" s="141"/>
      <c r="J609" s="112"/>
      <c r="K609" s="112"/>
      <c r="L609" s="112"/>
      <c r="M609" s="112"/>
      <c r="N609" s="112"/>
      <c r="O609" s="239"/>
      <c r="P609" s="112"/>
      <c r="Q609" s="239"/>
      <c r="R609" s="112"/>
      <c r="S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12"/>
    </row>
    <row r="610" spans="1:55" ht="15.75" customHeight="1">
      <c r="A610" s="112"/>
      <c r="B610" s="112"/>
      <c r="C610" s="112"/>
      <c r="D610" s="239"/>
      <c r="E610" s="112"/>
      <c r="F610" s="239"/>
      <c r="G610" s="112"/>
      <c r="H610" s="239"/>
      <c r="I610" s="141"/>
      <c r="J610" s="112"/>
      <c r="K610" s="112"/>
      <c r="L610" s="112"/>
      <c r="M610" s="112"/>
      <c r="N610" s="112"/>
      <c r="O610" s="239"/>
      <c r="P610" s="112"/>
      <c r="Q610" s="239"/>
      <c r="R610" s="112"/>
      <c r="S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12"/>
    </row>
    <row r="611" spans="1:55" ht="15.75" customHeight="1">
      <c r="A611" s="112"/>
      <c r="B611" s="112"/>
      <c r="C611" s="112"/>
      <c r="D611" s="239"/>
      <c r="E611" s="112"/>
      <c r="F611" s="239"/>
      <c r="G611" s="112"/>
      <c r="H611" s="239"/>
      <c r="I611" s="141"/>
      <c r="J611" s="112"/>
      <c r="K611" s="112"/>
      <c r="L611" s="112"/>
      <c r="M611" s="112"/>
      <c r="N611" s="112"/>
      <c r="O611" s="239"/>
      <c r="P611" s="112"/>
      <c r="Q611" s="239"/>
      <c r="R611" s="112"/>
      <c r="S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12"/>
    </row>
    <row r="612" spans="1:55" ht="15.75" customHeight="1">
      <c r="A612" s="112"/>
      <c r="B612" s="112"/>
      <c r="C612" s="112"/>
      <c r="D612" s="239"/>
      <c r="E612" s="112"/>
      <c r="F612" s="239"/>
      <c r="G612" s="112"/>
      <c r="H612" s="239"/>
      <c r="I612" s="141"/>
      <c r="J612" s="112"/>
      <c r="K612" s="112"/>
      <c r="L612" s="112"/>
      <c r="M612" s="112"/>
      <c r="N612" s="112"/>
      <c r="O612" s="239"/>
      <c r="P612" s="112"/>
      <c r="Q612" s="239"/>
      <c r="R612" s="112"/>
      <c r="S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12"/>
    </row>
    <row r="613" spans="1:55" ht="15.75" customHeight="1">
      <c r="A613" s="112"/>
      <c r="B613" s="112"/>
      <c r="C613" s="112"/>
      <c r="D613" s="239"/>
      <c r="E613" s="112"/>
      <c r="F613" s="239"/>
      <c r="G613" s="112"/>
      <c r="H613" s="239"/>
      <c r="I613" s="141"/>
      <c r="J613" s="112"/>
      <c r="K613" s="112"/>
      <c r="L613" s="112"/>
      <c r="M613" s="112"/>
      <c r="N613" s="112"/>
      <c r="O613" s="239"/>
      <c r="P613" s="112"/>
      <c r="Q613" s="239"/>
      <c r="R613" s="112"/>
      <c r="S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12"/>
    </row>
    <row r="614" spans="1:55" ht="15.75" customHeight="1">
      <c r="A614" s="112"/>
      <c r="B614" s="112"/>
      <c r="C614" s="112"/>
      <c r="D614" s="239"/>
      <c r="E614" s="112"/>
      <c r="F614" s="239"/>
      <c r="G614" s="112"/>
      <c r="H614" s="239"/>
      <c r="I614" s="141"/>
      <c r="J614" s="112"/>
      <c r="K614" s="112"/>
      <c r="L614" s="112"/>
      <c r="M614" s="112"/>
      <c r="N614" s="112"/>
      <c r="O614" s="239"/>
      <c r="P614" s="112"/>
      <c r="Q614" s="239"/>
      <c r="R614" s="112"/>
      <c r="S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12"/>
    </row>
    <row r="615" spans="1:55" ht="15.75" customHeight="1">
      <c r="A615" s="112"/>
      <c r="B615" s="112"/>
      <c r="C615" s="112"/>
      <c r="D615" s="239"/>
      <c r="E615" s="112"/>
      <c r="F615" s="239"/>
      <c r="G615" s="112"/>
      <c r="H615" s="239"/>
      <c r="I615" s="141"/>
      <c r="J615" s="112"/>
      <c r="K615" s="112"/>
      <c r="L615" s="112"/>
      <c r="M615" s="112"/>
      <c r="N615" s="112"/>
      <c r="O615" s="239"/>
      <c r="P615" s="112"/>
      <c r="Q615" s="239"/>
      <c r="R615" s="112"/>
      <c r="S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12"/>
    </row>
    <row r="616" spans="1:55" ht="15.75" customHeight="1">
      <c r="A616" s="112"/>
      <c r="B616" s="112"/>
      <c r="C616" s="112"/>
      <c r="D616" s="239"/>
      <c r="E616" s="112"/>
      <c r="F616" s="239"/>
      <c r="G616" s="112"/>
      <c r="H616" s="239"/>
      <c r="I616" s="141"/>
      <c r="J616" s="112"/>
      <c r="K616" s="112"/>
      <c r="L616" s="112"/>
      <c r="M616" s="112"/>
      <c r="N616" s="112"/>
      <c r="O616" s="239"/>
      <c r="P616" s="112"/>
      <c r="Q616" s="239"/>
      <c r="R616" s="112"/>
      <c r="S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</row>
    <row r="617" spans="1:55" ht="15.75" customHeight="1">
      <c r="A617" s="112"/>
      <c r="B617" s="112"/>
      <c r="C617" s="112"/>
      <c r="D617" s="239"/>
      <c r="E617" s="112"/>
      <c r="F617" s="239"/>
      <c r="G617" s="112"/>
      <c r="H617" s="239"/>
      <c r="I617" s="141"/>
      <c r="J617" s="112"/>
      <c r="K617" s="112"/>
      <c r="L617" s="112"/>
      <c r="M617" s="112"/>
      <c r="N617" s="112"/>
      <c r="O617" s="239"/>
      <c r="P617" s="112"/>
      <c r="Q617" s="239"/>
      <c r="R617" s="112"/>
      <c r="S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12"/>
    </row>
    <row r="618" spans="1:55" ht="15.75" customHeight="1">
      <c r="A618" s="112"/>
      <c r="B618" s="112"/>
      <c r="C618" s="112"/>
      <c r="D618" s="239"/>
      <c r="E618" s="112"/>
      <c r="F618" s="239"/>
      <c r="G618" s="112"/>
      <c r="H618" s="239"/>
      <c r="I618" s="141"/>
      <c r="J618" s="112"/>
      <c r="K618" s="112"/>
      <c r="L618" s="112"/>
      <c r="M618" s="112"/>
      <c r="N618" s="112"/>
      <c r="O618" s="239"/>
      <c r="P618" s="112"/>
      <c r="Q618" s="239"/>
      <c r="R618" s="112"/>
      <c r="S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12"/>
    </row>
    <row r="619" spans="1:55" ht="15.75" customHeight="1">
      <c r="A619" s="112"/>
      <c r="B619" s="112"/>
      <c r="C619" s="112"/>
      <c r="D619" s="239"/>
      <c r="E619" s="112"/>
      <c r="F619" s="239"/>
      <c r="G619" s="112"/>
      <c r="H619" s="239"/>
      <c r="I619" s="141"/>
      <c r="J619" s="112"/>
      <c r="K619" s="112"/>
      <c r="L619" s="112"/>
      <c r="M619" s="112"/>
      <c r="N619" s="112"/>
      <c r="O619" s="239"/>
      <c r="P619" s="112"/>
      <c r="Q619" s="239"/>
      <c r="R619" s="112"/>
      <c r="S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12"/>
    </row>
    <row r="620" spans="1:55" ht="15.75" customHeight="1">
      <c r="A620" s="112"/>
      <c r="B620" s="112"/>
      <c r="C620" s="112"/>
      <c r="D620" s="239"/>
      <c r="E620" s="112"/>
      <c r="F620" s="239"/>
      <c r="G620" s="112"/>
      <c r="H620" s="239"/>
      <c r="I620" s="141"/>
      <c r="J620" s="112"/>
      <c r="K620" s="112"/>
      <c r="L620" s="112"/>
      <c r="M620" s="112"/>
      <c r="N620" s="112"/>
      <c r="O620" s="239"/>
      <c r="P620" s="112"/>
      <c r="Q620" s="239"/>
      <c r="R620" s="112"/>
      <c r="S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12"/>
    </row>
    <row r="621" spans="1:55" ht="15.75" customHeight="1">
      <c r="A621" s="112"/>
      <c r="B621" s="112"/>
      <c r="C621" s="112"/>
      <c r="D621" s="239"/>
      <c r="E621" s="112"/>
      <c r="F621" s="239"/>
      <c r="G621" s="112"/>
      <c r="H621" s="239"/>
      <c r="I621" s="141"/>
      <c r="J621" s="112"/>
      <c r="K621" s="112"/>
      <c r="L621" s="112"/>
      <c r="M621" s="112"/>
      <c r="N621" s="112"/>
      <c r="O621" s="239"/>
      <c r="P621" s="112"/>
      <c r="Q621" s="239"/>
      <c r="R621" s="112"/>
      <c r="S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12"/>
    </row>
    <row r="622" spans="1:55" ht="15.75" customHeight="1">
      <c r="A622" s="112"/>
      <c r="B622" s="112"/>
      <c r="C622" s="112"/>
      <c r="D622" s="239"/>
      <c r="E622" s="112"/>
      <c r="F622" s="239"/>
      <c r="G622" s="112"/>
      <c r="H622" s="239"/>
      <c r="I622" s="141"/>
      <c r="J622" s="112"/>
      <c r="K622" s="112"/>
      <c r="L622" s="112"/>
      <c r="M622" s="112"/>
      <c r="N622" s="112"/>
      <c r="O622" s="239"/>
      <c r="P622" s="112"/>
      <c r="Q622" s="239"/>
      <c r="R622" s="112"/>
      <c r="S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12"/>
    </row>
    <row r="623" spans="1:55" ht="15.75" customHeight="1">
      <c r="A623" s="112"/>
      <c r="B623" s="112"/>
      <c r="C623" s="112"/>
      <c r="D623" s="239"/>
      <c r="E623" s="112"/>
      <c r="F623" s="239"/>
      <c r="G623" s="112"/>
      <c r="H623" s="239"/>
      <c r="I623" s="141"/>
      <c r="J623" s="112"/>
      <c r="K623" s="112"/>
      <c r="L623" s="112"/>
      <c r="M623" s="112"/>
      <c r="N623" s="112"/>
      <c r="O623" s="239"/>
      <c r="P623" s="112"/>
      <c r="Q623" s="239"/>
      <c r="R623" s="112"/>
      <c r="S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12"/>
    </row>
    <row r="624" spans="1:55" ht="15.75" customHeight="1">
      <c r="A624" s="112"/>
      <c r="B624" s="112"/>
      <c r="C624" s="112"/>
      <c r="D624" s="239"/>
      <c r="E624" s="112"/>
      <c r="F624" s="239"/>
      <c r="G624" s="112"/>
      <c r="H624" s="239"/>
      <c r="I624" s="141"/>
      <c r="J624" s="112"/>
      <c r="K624" s="112"/>
      <c r="L624" s="112"/>
      <c r="M624" s="112"/>
      <c r="N624" s="112"/>
      <c r="O624" s="239"/>
      <c r="P624" s="112"/>
      <c r="Q624" s="239"/>
      <c r="R624" s="112"/>
      <c r="S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12"/>
    </row>
    <row r="625" spans="1:55" ht="15.75" customHeight="1">
      <c r="A625" s="112"/>
      <c r="B625" s="112"/>
      <c r="C625" s="112"/>
      <c r="D625" s="239"/>
      <c r="E625" s="112"/>
      <c r="F625" s="239"/>
      <c r="G625" s="112"/>
      <c r="H625" s="239"/>
      <c r="I625" s="141"/>
      <c r="J625" s="112"/>
      <c r="K625" s="112"/>
      <c r="L625" s="112"/>
      <c r="M625" s="112"/>
      <c r="N625" s="112"/>
      <c r="O625" s="239"/>
      <c r="P625" s="112"/>
      <c r="Q625" s="239"/>
      <c r="R625" s="112"/>
      <c r="S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12"/>
    </row>
    <row r="626" spans="1:55" ht="15.75" customHeight="1">
      <c r="A626" s="112"/>
      <c r="B626" s="112"/>
      <c r="C626" s="112"/>
      <c r="D626" s="239"/>
      <c r="E626" s="112"/>
      <c r="F626" s="239"/>
      <c r="G626" s="112"/>
      <c r="H626" s="239"/>
      <c r="I626" s="141"/>
      <c r="J626" s="112"/>
      <c r="K626" s="112"/>
      <c r="L626" s="112"/>
      <c r="M626" s="112"/>
      <c r="N626" s="112"/>
      <c r="O626" s="239"/>
      <c r="P626" s="112"/>
      <c r="Q626" s="239"/>
      <c r="R626" s="112"/>
      <c r="S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12"/>
    </row>
    <row r="627" spans="1:55" ht="15.75" customHeight="1">
      <c r="A627" s="112"/>
      <c r="B627" s="112"/>
      <c r="C627" s="112"/>
      <c r="D627" s="239"/>
      <c r="E627" s="112"/>
      <c r="F627" s="239"/>
      <c r="G627" s="112"/>
      <c r="H627" s="239"/>
      <c r="I627" s="141"/>
      <c r="J627" s="112"/>
      <c r="K627" s="112"/>
      <c r="L627" s="112"/>
      <c r="M627" s="112"/>
      <c r="N627" s="112"/>
      <c r="O627" s="239"/>
      <c r="P627" s="112"/>
      <c r="Q627" s="239"/>
      <c r="R627" s="112"/>
      <c r="S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12"/>
    </row>
    <row r="628" spans="1:55" ht="15.75" customHeight="1">
      <c r="A628" s="112"/>
      <c r="B628" s="112"/>
      <c r="C628" s="112"/>
      <c r="D628" s="239"/>
      <c r="E628" s="112"/>
      <c r="F628" s="239"/>
      <c r="G628" s="112"/>
      <c r="H628" s="239"/>
      <c r="I628" s="141"/>
      <c r="J628" s="112"/>
      <c r="K628" s="112"/>
      <c r="L628" s="112"/>
      <c r="M628" s="112"/>
      <c r="N628" s="112"/>
      <c r="O628" s="239"/>
      <c r="P628" s="112"/>
      <c r="Q628" s="239"/>
      <c r="R628" s="112"/>
      <c r="S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</row>
    <row r="629" spans="1:55" ht="15.75" customHeight="1">
      <c r="A629" s="112"/>
      <c r="B629" s="112"/>
      <c r="C629" s="112"/>
      <c r="D629" s="239"/>
      <c r="E629" s="112"/>
      <c r="F629" s="239"/>
      <c r="G629" s="112"/>
      <c r="H629" s="239"/>
      <c r="I629" s="141"/>
      <c r="J629" s="112"/>
      <c r="K629" s="112"/>
      <c r="L629" s="112"/>
      <c r="M629" s="112"/>
      <c r="N629" s="112"/>
      <c r="O629" s="239"/>
      <c r="P629" s="112"/>
      <c r="Q629" s="239"/>
      <c r="R629" s="112"/>
      <c r="S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12"/>
    </row>
    <row r="630" spans="1:55" ht="15.75" customHeight="1">
      <c r="A630" s="112"/>
      <c r="B630" s="112"/>
      <c r="C630" s="112"/>
      <c r="D630" s="239"/>
      <c r="E630" s="112"/>
      <c r="F630" s="239"/>
      <c r="G630" s="112"/>
      <c r="H630" s="239"/>
      <c r="I630" s="141"/>
      <c r="J630" s="112"/>
      <c r="K630" s="112"/>
      <c r="L630" s="112"/>
      <c r="M630" s="112"/>
      <c r="N630" s="112"/>
      <c r="O630" s="239"/>
      <c r="P630" s="112"/>
      <c r="Q630" s="239"/>
      <c r="R630" s="112"/>
      <c r="S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12"/>
    </row>
    <row r="631" spans="1:55" ht="15.75" customHeight="1">
      <c r="A631" s="112"/>
      <c r="B631" s="112"/>
      <c r="C631" s="112"/>
      <c r="D631" s="239"/>
      <c r="E631" s="112"/>
      <c r="F631" s="239"/>
      <c r="G631" s="112"/>
      <c r="H631" s="239"/>
      <c r="I631" s="141"/>
      <c r="J631" s="112"/>
      <c r="K631" s="112"/>
      <c r="L631" s="112"/>
      <c r="M631" s="112"/>
      <c r="N631" s="112"/>
      <c r="O631" s="239"/>
      <c r="P631" s="112"/>
      <c r="Q631" s="239"/>
      <c r="R631" s="112"/>
      <c r="S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12"/>
    </row>
    <row r="632" spans="1:55" ht="15.75" customHeight="1">
      <c r="A632" s="112"/>
      <c r="B632" s="112"/>
      <c r="C632" s="112"/>
      <c r="D632" s="239"/>
      <c r="E632" s="112"/>
      <c r="F632" s="239"/>
      <c r="G632" s="112"/>
      <c r="H632" s="239"/>
      <c r="I632" s="141"/>
      <c r="J632" s="112"/>
      <c r="K632" s="112"/>
      <c r="L632" s="112"/>
      <c r="M632" s="112"/>
      <c r="N632" s="112"/>
      <c r="O632" s="239"/>
      <c r="P632" s="112"/>
      <c r="Q632" s="239"/>
      <c r="R632" s="112"/>
      <c r="S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12"/>
    </row>
    <row r="633" spans="1:55" ht="15.75" customHeight="1">
      <c r="A633" s="112"/>
      <c r="B633" s="112"/>
      <c r="C633" s="112"/>
      <c r="D633" s="239"/>
      <c r="E633" s="112"/>
      <c r="F633" s="239"/>
      <c r="G633" s="112"/>
      <c r="H633" s="239"/>
      <c r="I633" s="141"/>
      <c r="J633" s="112"/>
      <c r="K633" s="112"/>
      <c r="L633" s="112"/>
      <c r="M633" s="112"/>
      <c r="N633" s="112"/>
      <c r="O633" s="239"/>
      <c r="P633" s="112"/>
      <c r="Q633" s="239"/>
      <c r="R633" s="112"/>
      <c r="S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12"/>
    </row>
    <row r="634" spans="1:55" ht="15.75" customHeight="1">
      <c r="A634" s="112"/>
      <c r="B634" s="112"/>
      <c r="C634" s="112"/>
      <c r="D634" s="239"/>
      <c r="E634" s="112"/>
      <c r="F634" s="239"/>
      <c r="G634" s="112"/>
      <c r="H634" s="239"/>
      <c r="I634" s="141"/>
      <c r="J634" s="112"/>
      <c r="K634" s="112"/>
      <c r="L634" s="112"/>
      <c r="M634" s="112"/>
      <c r="N634" s="112"/>
      <c r="O634" s="239"/>
      <c r="P634" s="112"/>
      <c r="Q634" s="239"/>
      <c r="R634" s="112"/>
      <c r="S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12"/>
    </row>
    <row r="635" spans="1:55" ht="15.75" customHeight="1">
      <c r="A635" s="112"/>
      <c r="B635" s="112"/>
      <c r="C635" s="112"/>
      <c r="D635" s="239"/>
      <c r="E635" s="112"/>
      <c r="F635" s="239"/>
      <c r="G635" s="112"/>
      <c r="H635" s="239"/>
      <c r="I635" s="141"/>
      <c r="J635" s="112"/>
      <c r="K635" s="112"/>
      <c r="L635" s="112"/>
      <c r="M635" s="112"/>
      <c r="N635" s="112"/>
      <c r="O635" s="239"/>
      <c r="P635" s="112"/>
      <c r="Q635" s="239"/>
      <c r="R635" s="112"/>
      <c r="S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12"/>
    </row>
    <row r="636" spans="1:55" ht="15.75" customHeight="1">
      <c r="A636" s="112"/>
      <c r="B636" s="112"/>
      <c r="C636" s="112"/>
      <c r="D636" s="239"/>
      <c r="E636" s="112"/>
      <c r="F636" s="239"/>
      <c r="G636" s="112"/>
      <c r="H636" s="239"/>
      <c r="I636" s="141"/>
      <c r="J636" s="112"/>
      <c r="K636" s="112"/>
      <c r="L636" s="112"/>
      <c r="M636" s="112"/>
      <c r="N636" s="112"/>
      <c r="O636" s="239"/>
      <c r="P636" s="112"/>
      <c r="Q636" s="239"/>
      <c r="R636" s="112"/>
      <c r="S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</row>
    <row r="637" spans="1:55" ht="15.75" customHeight="1">
      <c r="A637" s="112"/>
      <c r="B637" s="112"/>
      <c r="C637" s="112"/>
      <c r="D637" s="239"/>
      <c r="E637" s="112"/>
      <c r="F637" s="239"/>
      <c r="G637" s="112"/>
      <c r="H637" s="239"/>
      <c r="I637" s="141"/>
      <c r="J637" s="112"/>
      <c r="K637" s="112"/>
      <c r="L637" s="112"/>
      <c r="M637" s="112"/>
      <c r="N637" s="112"/>
      <c r="O637" s="239"/>
      <c r="P637" s="112"/>
      <c r="Q637" s="239"/>
      <c r="R637" s="112"/>
      <c r="S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12"/>
    </row>
    <row r="638" spans="1:55" ht="15.75" customHeight="1">
      <c r="A638" s="112"/>
      <c r="B638" s="112"/>
      <c r="C638" s="112"/>
      <c r="D638" s="239"/>
      <c r="E638" s="112"/>
      <c r="F638" s="239"/>
      <c r="G638" s="112"/>
      <c r="H638" s="239"/>
      <c r="I638" s="141"/>
      <c r="J638" s="112"/>
      <c r="K638" s="112"/>
      <c r="L638" s="112"/>
      <c r="M638" s="112"/>
      <c r="N638" s="112"/>
      <c r="O638" s="239"/>
      <c r="P638" s="112"/>
      <c r="Q638" s="239"/>
      <c r="R638" s="112"/>
      <c r="S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12"/>
    </row>
    <row r="639" spans="1:55" ht="15.75" customHeight="1">
      <c r="A639" s="112"/>
      <c r="B639" s="112"/>
      <c r="C639" s="112"/>
      <c r="D639" s="239"/>
      <c r="E639" s="112"/>
      <c r="F639" s="239"/>
      <c r="G639" s="112"/>
      <c r="H639" s="239"/>
      <c r="I639" s="141"/>
      <c r="J639" s="112"/>
      <c r="K639" s="112"/>
      <c r="L639" s="112"/>
      <c r="M639" s="112"/>
      <c r="N639" s="112"/>
      <c r="O639" s="239"/>
      <c r="P639" s="112"/>
      <c r="Q639" s="239"/>
      <c r="R639" s="112"/>
      <c r="S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12"/>
    </row>
    <row r="640" spans="1:55" ht="15.75" customHeight="1">
      <c r="A640" s="112"/>
      <c r="B640" s="112"/>
      <c r="C640" s="112"/>
      <c r="D640" s="239"/>
      <c r="E640" s="112"/>
      <c r="F640" s="239"/>
      <c r="G640" s="112"/>
      <c r="H640" s="239"/>
      <c r="I640" s="141"/>
      <c r="J640" s="112"/>
      <c r="K640" s="112"/>
      <c r="L640" s="112"/>
      <c r="M640" s="112"/>
      <c r="N640" s="112"/>
      <c r="O640" s="239"/>
      <c r="P640" s="112"/>
      <c r="Q640" s="239"/>
      <c r="R640" s="112"/>
      <c r="S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12"/>
    </row>
    <row r="641" spans="1:55" ht="15.75" customHeight="1">
      <c r="A641" s="112"/>
      <c r="B641" s="112"/>
      <c r="C641" s="112"/>
      <c r="D641" s="239"/>
      <c r="E641" s="112"/>
      <c r="F641" s="239"/>
      <c r="G641" s="112"/>
      <c r="H641" s="239"/>
      <c r="I641" s="141"/>
      <c r="J641" s="112"/>
      <c r="K641" s="112"/>
      <c r="L641" s="112"/>
      <c r="M641" s="112"/>
      <c r="N641" s="112"/>
      <c r="O641" s="239"/>
      <c r="P641" s="112"/>
      <c r="Q641" s="239"/>
      <c r="R641" s="112"/>
      <c r="S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12"/>
    </row>
    <row r="642" spans="1:55" ht="15.75" customHeight="1">
      <c r="A642" s="112"/>
      <c r="B642" s="112"/>
      <c r="C642" s="112"/>
      <c r="D642" s="239"/>
      <c r="E642" s="112"/>
      <c r="F642" s="239"/>
      <c r="G642" s="112"/>
      <c r="H642" s="239"/>
      <c r="I642" s="141"/>
      <c r="J642" s="112"/>
      <c r="K642" s="112"/>
      <c r="L642" s="112"/>
      <c r="M642" s="112"/>
      <c r="N642" s="112"/>
      <c r="O642" s="239"/>
      <c r="P642" s="112"/>
      <c r="Q642" s="239"/>
      <c r="R642" s="112"/>
      <c r="S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</row>
    <row r="643" spans="1:55" ht="15.75" customHeight="1">
      <c r="A643" s="112"/>
      <c r="B643" s="112"/>
      <c r="C643" s="112"/>
      <c r="D643" s="239"/>
      <c r="E643" s="112"/>
      <c r="F643" s="239"/>
      <c r="G643" s="112"/>
      <c r="H643" s="239"/>
      <c r="I643" s="141"/>
      <c r="J643" s="112"/>
      <c r="K643" s="112"/>
      <c r="L643" s="112"/>
      <c r="M643" s="112"/>
      <c r="N643" s="112"/>
      <c r="O643" s="239"/>
      <c r="P643" s="112"/>
      <c r="Q643" s="239"/>
      <c r="R643" s="112"/>
      <c r="S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12"/>
    </row>
    <row r="644" spans="1:55" ht="15.75" customHeight="1">
      <c r="A644" s="112"/>
      <c r="B644" s="112"/>
      <c r="C644" s="112"/>
      <c r="D644" s="239"/>
      <c r="E644" s="112"/>
      <c r="F644" s="239"/>
      <c r="G644" s="112"/>
      <c r="H644" s="239"/>
      <c r="I644" s="141"/>
      <c r="J644" s="112"/>
      <c r="K644" s="112"/>
      <c r="L644" s="112"/>
      <c r="M644" s="112"/>
      <c r="N644" s="112"/>
      <c r="O644" s="239"/>
      <c r="P644" s="112"/>
      <c r="Q644" s="239"/>
      <c r="R644" s="112"/>
      <c r="S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12"/>
    </row>
    <row r="645" spans="1:55" ht="15.75" customHeight="1">
      <c r="A645" s="112"/>
      <c r="B645" s="112"/>
      <c r="C645" s="112"/>
      <c r="D645" s="239"/>
      <c r="E645" s="112"/>
      <c r="F645" s="239"/>
      <c r="G645" s="112"/>
      <c r="H645" s="239"/>
      <c r="I645" s="141"/>
      <c r="J645" s="112"/>
      <c r="K645" s="112"/>
      <c r="L645" s="112"/>
      <c r="M645" s="112"/>
      <c r="N645" s="112"/>
      <c r="O645" s="239"/>
      <c r="P645" s="112"/>
      <c r="Q645" s="239"/>
      <c r="R645" s="112"/>
      <c r="S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12"/>
    </row>
    <row r="646" spans="1:55" ht="15.75" customHeight="1">
      <c r="A646" s="112"/>
      <c r="B646" s="112"/>
      <c r="C646" s="112"/>
      <c r="D646" s="239"/>
      <c r="E646" s="112"/>
      <c r="F646" s="239"/>
      <c r="G646" s="112"/>
      <c r="H646" s="239"/>
      <c r="I646" s="141"/>
      <c r="J646" s="112"/>
      <c r="K646" s="112"/>
      <c r="L646" s="112"/>
      <c r="M646" s="112"/>
      <c r="N646" s="112"/>
      <c r="O646" s="239"/>
      <c r="P646" s="112"/>
      <c r="Q646" s="239"/>
      <c r="R646" s="112"/>
      <c r="S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</row>
    <row r="647" spans="1:55" ht="15.75" customHeight="1">
      <c r="A647" s="112"/>
      <c r="B647" s="112"/>
      <c r="C647" s="112"/>
      <c r="D647" s="239"/>
      <c r="E647" s="112"/>
      <c r="F647" s="239"/>
      <c r="G647" s="112"/>
      <c r="H647" s="239"/>
      <c r="I647" s="141"/>
      <c r="J647" s="112"/>
      <c r="K647" s="112"/>
      <c r="L647" s="112"/>
      <c r="M647" s="112"/>
      <c r="N647" s="112"/>
      <c r="O647" s="239"/>
      <c r="P647" s="112"/>
      <c r="Q647" s="239"/>
      <c r="R647" s="112"/>
      <c r="S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12"/>
    </row>
    <row r="648" spans="1:55" ht="15.75" customHeight="1">
      <c r="A648" s="112"/>
      <c r="B648" s="112"/>
      <c r="C648" s="112"/>
      <c r="D648" s="239"/>
      <c r="E648" s="112"/>
      <c r="F648" s="239"/>
      <c r="G648" s="112"/>
      <c r="H648" s="239"/>
      <c r="I648" s="141"/>
      <c r="J648" s="112"/>
      <c r="K648" s="112"/>
      <c r="L648" s="112"/>
      <c r="M648" s="112"/>
      <c r="N648" s="112"/>
      <c r="O648" s="239"/>
      <c r="P648" s="112"/>
      <c r="Q648" s="239"/>
      <c r="R648" s="112"/>
      <c r="S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12"/>
    </row>
    <row r="649" spans="1:55" ht="15.75" customHeight="1">
      <c r="A649" s="112"/>
      <c r="B649" s="112"/>
      <c r="C649" s="112"/>
      <c r="D649" s="239"/>
      <c r="E649" s="112"/>
      <c r="F649" s="239"/>
      <c r="G649" s="112"/>
      <c r="H649" s="239"/>
      <c r="I649" s="141"/>
      <c r="J649" s="112"/>
      <c r="K649" s="112"/>
      <c r="L649" s="112"/>
      <c r="M649" s="112"/>
      <c r="N649" s="112"/>
      <c r="O649" s="239"/>
      <c r="P649" s="112"/>
      <c r="Q649" s="239"/>
      <c r="R649" s="112"/>
      <c r="S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12"/>
    </row>
    <row r="650" spans="1:55" ht="15.75" customHeight="1">
      <c r="A650" s="112"/>
      <c r="B650" s="112"/>
      <c r="C650" s="112"/>
      <c r="D650" s="239"/>
      <c r="E650" s="112"/>
      <c r="F650" s="239"/>
      <c r="G650" s="112"/>
      <c r="H650" s="239"/>
      <c r="I650" s="141"/>
      <c r="J650" s="112"/>
      <c r="K650" s="112"/>
      <c r="L650" s="112"/>
      <c r="M650" s="112"/>
      <c r="N650" s="112"/>
      <c r="O650" s="239"/>
      <c r="P650" s="112"/>
      <c r="Q650" s="239"/>
      <c r="R650" s="112"/>
      <c r="S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12"/>
    </row>
    <row r="651" spans="1:55" ht="15.75" customHeight="1">
      <c r="A651" s="112"/>
      <c r="B651" s="112"/>
      <c r="C651" s="112"/>
      <c r="D651" s="239"/>
      <c r="E651" s="112"/>
      <c r="F651" s="239"/>
      <c r="G651" s="112"/>
      <c r="H651" s="239"/>
      <c r="I651" s="141"/>
      <c r="J651" s="112"/>
      <c r="K651" s="112"/>
      <c r="L651" s="112"/>
      <c r="M651" s="112"/>
      <c r="N651" s="112"/>
      <c r="O651" s="239"/>
      <c r="P651" s="112"/>
      <c r="Q651" s="239"/>
      <c r="R651" s="112"/>
      <c r="S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12"/>
    </row>
    <row r="652" spans="1:55" ht="15.75" customHeight="1">
      <c r="A652" s="112"/>
      <c r="B652" s="112"/>
      <c r="C652" s="112"/>
      <c r="D652" s="239"/>
      <c r="E652" s="112"/>
      <c r="F652" s="239"/>
      <c r="G652" s="112"/>
      <c r="H652" s="239"/>
      <c r="I652" s="141"/>
      <c r="J652" s="112"/>
      <c r="K652" s="112"/>
      <c r="L652" s="112"/>
      <c r="M652" s="112"/>
      <c r="N652" s="112"/>
      <c r="O652" s="239"/>
      <c r="P652" s="112"/>
      <c r="Q652" s="239"/>
      <c r="R652" s="112"/>
      <c r="S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12"/>
    </row>
    <row r="653" spans="1:55" ht="15.75" customHeight="1">
      <c r="A653" s="112"/>
      <c r="B653" s="112"/>
      <c r="C653" s="112"/>
      <c r="D653" s="239"/>
      <c r="E653" s="112"/>
      <c r="F653" s="239"/>
      <c r="G653" s="112"/>
      <c r="H653" s="239"/>
      <c r="I653" s="141"/>
      <c r="J653" s="112"/>
      <c r="K653" s="112"/>
      <c r="L653" s="112"/>
      <c r="M653" s="112"/>
      <c r="N653" s="112"/>
      <c r="O653" s="239"/>
      <c r="P653" s="112"/>
      <c r="Q653" s="239"/>
      <c r="R653" s="112"/>
      <c r="S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12"/>
    </row>
    <row r="654" spans="1:55" ht="15.75" customHeight="1">
      <c r="A654" s="112"/>
      <c r="B654" s="112"/>
      <c r="C654" s="112"/>
      <c r="D654" s="239"/>
      <c r="E654" s="112"/>
      <c r="F654" s="239"/>
      <c r="G654" s="112"/>
      <c r="H654" s="239"/>
      <c r="I654" s="141"/>
      <c r="J654" s="112"/>
      <c r="K654" s="112"/>
      <c r="L654" s="112"/>
      <c r="M654" s="112"/>
      <c r="N654" s="112"/>
      <c r="O654" s="239"/>
      <c r="P654" s="112"/>
      <c r="Q654" s="239"/>
      <c r="R654" s="112"/>
      <c r="S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12"/>
    </row>
    <row r="655" spans="1:55" ht="15.75" customHeight="1">
      <c r="A655" s="112"/>
      <c r="B655" s="112"/>
      <c r="C655" s="112"/>
      <c r="D655" s="239"/>
      <c r="E655" s="112"/>
      <c r="F655" s="239"/>
      <c r="G655" s="112"/>
      <c r="H655" s="239"/>
      <c r="I655" s="141"/>
      <c r="J655" s="112"/>
      <c r="K655" s="112"/>
      <c r="L655" s="112"/>
      <c r="M655" s="112"/>
      <c r="N655" s="112"/>
      <c r="O655" s="239"/>
      <c r="P655" s="112"/>
      <c r="Q655" s="239"/>
      <c r="R655" s="112"/>
      <c r="S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12"/>
    </row>
    <row r="656" spans="1:55" ht="15.75" customHeight="1">
      <c r="A656" s="112"/>
      <c r="B656" s="112"/>
      <c r="C656" s="112"/>
      <c r="D656" s="239"/>
      <c r="E656" s="112"/>
      <c r="F656" s="239"/>
      <c r="G656" s="112"/>
      <c r="H656" s="239"/>
      <c r="I656" s="141"/>
      <c r="J656" s="112"/>
      <c r="K656" s="112"/>
      <c r="L656" s="112"/>
      <c r="M656" s="112"/>
      <c r="N656" s="112"/>
      <c r="O656" s="239"/>
      <c r="P656" s="112"/>
      <c r="Q656" s="239"/>
      <c r="R656" s="112"/>
      <c r="S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12"/>
    </row>
    <row r="657" spans="1:55" ht="15.75" customHeight="1">
      <c r="A657" s="112"/>
      <c r="B657" s="112"/>
      <c r="C657" s="112"/>
      <c r="D657" s="239"/>
      <c r="E657" s="112"/>
      <c r="F657" s="239"/>
      <c r="G657" s="112"/>
      <c r="H657" s="239"/>
      <c r="I657" s="141"/>
      <c r="J657" s="112"/>
      <c r="K657" s="112"/>
      <c r="L657" s="112"/>
      <c r="M657" s="112"/>
      <c r="N657" s="112"/>
      <c r="O657" s="239"/>
      <c r="P657" s="112"/>
      <c r="Q657" s="239"/>
      <c r="R657" s="112"/>
      <c r="S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12"/>
    </row>
    <row r="658" spans="1:55" ht="15.75" customHeight="1">
      <c r="A658" s="112"/>
      <c r="B658" s="112"/>
      <c r="C658" s="112"/>
      <c r="D658" s="239"/>
      <c r="E658" s="112"/>
      <c r="F658" s="239"/>
      <c r="G658" s="112"/>
      <c r="H658" s="239"/>
      <c r="I658" s="141"/>
      <c r="J658" s="112"/>
      <c r="K658" s="112"/>
      <c r="L658" s="112"/>
      <c r="M658" s="112"/>
      <c r="N658" s="112"/>
      <c r="O658" s="239"/>
      <c r="P658" s="112"/>
      <c r="Q658" s="239"/>
      <c r="R658" s="112"/>
      <c r="S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</row>
    <row r="659" spans="1:55" ht="15.75" customHeight="1">
      <c r="A659" s="112"/>
      <c r="B659" s="112"/>
      <c r="C659" s="112"/>
      <c r="D659" s="239"/>
      <c r="E659" s="112"/>
      <c r="F659" s="239"/>
      <c r="G659" s="112"/>
      <c r="H659" s="239"/>
      <c r="I659" s="141"/>
      <c r="J659" s="112"/>
      <c r="K659" s="112"/>
      <c r="L659" s="112"/>
      <c r="M659" s="112"/>
      <c r="N659" s="112"/>
      <c r="O659" s="239"/>
      <c r="P659" s="112"/>
      <c r="Q659" s="239"/>
      <c r="R659" s="112"/>
      <c r="S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12"/>
    </row>
    <row r="660" spans="1:55" ht="15.75" customHeight="1">
      <c r="A660" s="112"/>
      <c r="B660" s="112"/>
      <c r="C660" s="112"/>
      <c r="D660" s="239"/>
      <c r="E660" s="112"/>
      <c r="F660" s="239"/>
      <c r="G660" s="112"/>
      <c r="H660" s="239"/>
      <c r="I660" s="141"/>
      <c r="J660" s="112"/>
      <c r="K660" s="112"/>
      <c r="L660" s="112"/>
      <c r="M660" s="112"/>
      <c r="N660" s="112"/>
      <c r="O660" s="239"/>
      <c r="P660" s="112"/>
      <c r="Q660" s="239"/>
      <c r="R660" s="112"/>
      <c r="S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12"/>
    </row>
    <row r="661" spans="1:55" ht="15.75" customHeight="1">
      <c r="A661" s="112"/>
      <c r="B661" s="112"/>
      <c r="C661" s="112"/>
      <c r="D661" s="239"/>
      <c r="E661" s="112"/>
      <c r="F661" s="239"/>
      <c r="G661" s="112"/>
      <c r="H661" s="239"/>
      <c r="I661" s="141"/>
      <c r="J661" s="112"/>
      <c r="K661" s="112"/>
      <c r="L661" s="112"/>
      <c r="M661" s="112"/>
      <c r="N661" s="112"/>
      <c r="O661" s="239"/>
      <c r="P661" s="112"/>
      <c r="Q661" s="239"/>
      <c r="R661" s="112"/>
      <c r="S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12"/>
    </row>
    <row r="662" spans="1:55" ht="15.75" customHeight="1">
      <c r="A662" s="112"/>
      <c r="B662" s="112"/>
      <c r="C662" s="112"/>
      <c r="D662" s="239"/>
      <c r="E662" s="112"/>
      <c r="F662" s="239"/>
      <c r="G662" s="112"/>
      <c r="H662" s="239"/>
      <c r="I662" s="141"/>
      <c r="J662" s="112"/>
      <c r="K662" s="112"/>
      <c r="L662" s="112"/>
      <c r="M662" s="112"/>
      <c r="N662" s="112"/>
      <c r="O662" s="239"/>
      <c r="P662" s="112"/>
      <c r="Q662" s="239"/>
      <c r="R662" s="112"/>
      <c r="S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12"/>
    </row>
    <row r="663" spans="1:55" ht="15.75" customHeight="1">
      <c r="A663" s="112"/>
      <c r="B663" s="112"/>
      <c r="C663" s="112"/>
      <c r="D663" s="239"/>
      <c r="E663" s="112"/>
      <c r="F663" s="239"/>
      <c r="G663" s="112"/>
      <c r="H663" s="239"/>
      <c r="I663" s="141"/>
      <c r="J663" s="112"/>
      <c r="K663" s="112"/>
      <c r="L663" s="112"/>
      <c r="M663" s="112"/>
      <c r="N663" s="112"/>
      <c r="O663" s="239"/>
      <c r="P663" s="112"/>
      <c r="Q663" s="239"/>
      <c r="R663" s="112"/>
      <c r="S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12"/>
    </row>
    <row r="664" spans="1:55" ht="15.75" customHeight="1">
      <c r="A664" s="112"/>
      <c r="B664" s="112"/>
      <c r="C664" s="112"/>
      <c r="D664" s="239"/>
      <c r="E664" s="112"/>
      <c r="F664" s="239"/>
      <c r="G664" s="112"/>
      <c r="H664" s="239"/>
      <c r="I664" s="141"/>
      <c r="J664" s="112"/>
      <c r="K664" s="112"/>
      <c r="L664" s="112"/>
      <c r="M664" s="112"/>
      <c r="N664" s="112"/>
      <c r="O664" s="239"/>
      <c r="P664" s="112"/>
      <c r="Q664" s="239"/>
      <c r="R664" s="112"/>
      <c r="S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12"/>
    </row>
    <row r="665" spans="1:55" ht="15.75" customHeight="1">
      <c r="A665" s="112"/>
      <c r="B665" s="112"/>
      <c r="C665" s="112"/>
      <c r="D665" s="239"/>
      <c r="E665" s="112"/>
      <c r="F665" s="239"/>
      <c r="G665" s="112"/>
      <c r="H665" s="239"/>
      <c r="I665" s="141"/>
      <c r="J665" s="112"/>
      <c r="K665" s="112"/>
      <c r="L665" s="112"/>
      <c r="M665" s="112"/>
      <c r="N665" s="112"/>
      <c r="O665" s="239"/>
      <c r="P665" s="112"/>
      <c r="Q665" s="239"/>
      <c r="R665" s="112"/>
      <c r="S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12"/>
    </row>
    <row r="666" spans="1:55" ht="15.75" customHeight="1">
      <c r="A666" s="112"/>
      <c r="B666" s="112"/>
      <c r="C666" s="112"/>
      <c r="D666" s="239"/>
      <c r="E666" s="112"/>
      <c r="F666" s="239"/>
      <c r="G666" s="112"/>
      <c r="H666" s="239"/>
      <c r="I666" s="141"/>
      <c r="J666" s="112"/>
      <c r="K666" s="112"/>
      <c r="L666" s="112"/>
      <c r="M666" s="112"/>
      <c r="N666" s="112"/>
      <c r="O666" s="239"/>
      <c r="P666" s="112"/>
      <c r="Q666" s="239"/>
      <c r="R666" s="112"/>
      <c r="S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</row>
    <row r="667" spans="1:55" ht="15.75" customHeight="1">
      <c r="A667" s="112"/>
      <c r="B667" s="112"/>
      <c r="C667" s="112"/>
      <c r="D667" s="239"/>
      <c r="E667" s="112"/>
      <c r="F667" s="239"/>
      <c r="G667" s="112"/>
      <c r="H667" s="239"/>
      <c r="I667" s="141"/>
      <c r="J667" s="112"/>
      <c r="K667" s="112"/>
      <c r="L667" s="112"/>
      <c r="M667" s="112"/>
      <c r="N667" s="112"/>
      <c r="O667" s="239"/>
      <c r="P667" s="112"/>
      <c r="Q667" s="239"/>
      <c r="R667" s="112"/>
      <c r="S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12"/>
    </row>
    <row r="668" spans="1:55" ht="15.75" customHeight="1">
      <c r="A668" s="112"/>
      <c r="B668" s="112"/>
      <c r="C668" s="112"/>
      <c r="D668" s="239"/>
      <c r="E668" s="112"/>
      <c r="F668" s="239"/>
      <c r="G668" s="112"/>
      <c r="H668" s="239"/>
      <c r="I668" s="141"/>
      <c r="J668" s="112"/>
      <c r="K668" s="112"/>
      <c r="L668" s="112"/>
      <c r="M668" s="112"/>
      <c r="N668" s="112"/>
      <c r="O668" s="239"/>
      <c r="P668" s="112"/>
      <c r="Q668" s="239"/>
      <c r="R668" s="112"/>
      <c r="S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12"/>
    </row>
    <row r="669" spans="1:55" ht="15.75" customHeight="1">
      <c r="A669" s="112"/>
      <c r="B669" s="112"/>
      <c r="C669" s="112"/>
      <c r="D669" s="239"/>
      <c r="E669" s="112"/>
      <c r="F669" s="239"/>
      <c r="G669" s="112"/>
      <c r="H669" s="239"/>
      <c r="I669" s="141"/>
      <c r="J669" s="112"/>
      <c r="K669" s="112"/>
      <c r="L669" s="112"/>
      <c r="M669" s="112"/>
      <c r="N669" s="112"/>
      <c r="O669" s="239"/>
      <c r="P669" s="112"/>
      <c r="Q669" s="239"/>
      <c r="R669" s="112"/>
      <c r="S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12"/>
    </row>
    <row r="670" spans="1:55" ht="15.75" customHeight="1">
      <c r="A670" s="112"/>
      <c r="B670" s="112"/>
      <c r="C670" s="112"/>
      <c r="D670" s="239"/>
      <c r="E670" s="112"/>
      <c r="F670" s="239"/>
      <c r="G670" s="112"/>
      <c r="H670" s="239"/>
      <c r="I670" s="141"/>
      <c r="J670" s="112"/>
      <c r="K670" s="112"/>
      <c r="L670" s="112"/>
      <c r="M670" s="112"/>
      <c r="N670" s="112"/>
      <c r="O670" s="239"/>
      <c r="P670" s="112"/>
      <c r="Q670" s="239"/>
      <c r="R670" s="112"/>
      <c r="S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12"/>
    </row>
    <row r="671" spans="1:55" ht="15.75" customHeight="1">
      <c r="A671" s="112"/>
      <c r="B671" s="112"/>
      <c r="C671" s="112"/>
      <c r="D671" s="239"/>
      <c r="E671" s="112"/>
      <c r="F671" s="239"/>
      <c r="G671" s="112"/>
      <c r="H671" s="239"/>
      <c r="I671" s="141"/>
      <c r="J671" s="112"/>
      <c r="K671" s="112"/>
      <c r="L671" s="112"/>
      <c r="M671" s="112"/>
      <c r="N671" s="112"/>
      <c r="O671" s="239"/>
      <c r="P671" s="112"/>
      <c r="Q671" s="239"/>
      <c r="R671" s="112"/>
      <c r="S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12"/>
    </row>
    <row r="672" spans="1:55" ht="15.75" customHeight="1">
      <c r="A672" s="112"/>
      <c r="B672" s="112"/>
      <c r="C672" s="112"/>
      <c r="D672" s="239"/>
      <c r="E672" s="112"/>
      <c r="F672" s="239"/>
      <c r="G672" s="112"/>
      <c r="H672" s="239"/>
      <c r="I672" s="141"/>
      <c r="J672" s="112"/>
      <c r="K672" s="112"/>
      <c r="L672" s="112"/>
      <c r="M672" s="112"/>
      <c r="N672" s="112"/>
      <c r="O672" s="239"/>
      <c r="P672" s="112"/>
      <c r="Q672" s="239"/>
      <c r="R672" s="112"/>
      <c r="S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12"/>
    </row>
    <row r="673" spans="1:55" ht="15.75" customHeight="1">
      <c r="A673" s="112"/>
      <c r="B673" s="112"/>
      <c r="C673" s="112"/>
      <c r="D673" s="239"/>
      <c r="E673" s="112"/>
      <c r="F673" s="239"/>
      <c r="G673" s="112"/>
      <c r="H673" s="239"/>
      <c r="I673" s="141"/>
      <c r="J673" s="112"/>
      <c r="K673" s="112"/>
      <c r="L673" s="112"/>
      <c r="M673" s="112"/>
      <c r="N673" s="112"/>
      <c r="O673" s="239"/>
      <c r="P673" s="112"/>
      <c r="Q673" s="239"/>
      <c r="R673" s="112"/>
      <c r="S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12"/>
    </row>
    <row r="674" spans="1:55" ht="15.75" customHeight="1">
      <c r="A674" s="112"/>
      <c r="B674" s="112"/>
      <c r="C674" s="112"/>
      <c r="D674" s="239"/>
      <c r="E674" s="112"/>
      <c r="F674" s="239"/>
      <c r="G674" s="112"/>
      <c r="H674" s="239"/>
      <c r="I674" s="141"/>
      <c r="J674" s="112"/>
      <c r="K674" s="112"/>
      <c r="L674" s="112"/>
      <c r="M674" s="112"/>
      <c r="N674" s="112"/>
      <c r="O674" s="239"/>
      <c r="P674" s="112"/>
      <c r="Q674" s="239"/>
      <c r="R674" s="112"/>
      <c r="S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</row>
    <row r="675" spans="1:55" ht="15.75" customHeight="1">
      <c r="A675" s="112"/>
      <c r="B675" s="112"/>
      <c r="C675" s="112"/>
      <c r="D675" s="239"/>
      <c r="E675" s="112"/>
      <c r="F675" s="239"/>
      <c r="G675" s="112"/>
      <c r="H675" s="239"/>
      <c r="I675" s="141"/>
      <c r="J675" s="112"/>
      <c r="K675" s="112"/>
      <c r="L675" s="112"/>
      <c r="M675" s="112"/>
      <c r="N675" s="112"/>
      <c r="O675" s="239"/>
      <c r="P675" s="112"/>
      <c r="Q675" s="239"/>
      <c r="R675" s="112"/>
      <c r="S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12"/>
    </row>
    <row r="676" spans="1:55" ht="15.75" customHeight="1">
      <c r="A676" s="112"/>
      <c r="B676" s="112"/>
      <c r="C676" s="112"/>
      <c r="D676" s="239"/>
      <c r="E676" s="112"/>
      <c r="F676" s="239"/>
      <c r="G676" s="112"/>
      <c r="H676" s="239"/>
      <c r="I676" s="141"/>
      <c r="J676" s="112"/>
      <c r="K676" s="112"/>
      <c r="L676" s="112"/>
      <c r="M676" s="112"/>
      <c r="N676" s="112"/>
      <c r="O676" s="239"/>
      <c r="P676" s="112"/>
      <c r="Q676" s="239"/>
      <c r="R676" s="112"/>
      <c r="S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12"/>
    </row>
    <row r="677" spans="1:55" ht="15.75" customHeight="1">
      <c r="A677" s="112"/>
      <c r="B677" s="112"/>
      <c r="C677" s="112"/>
      <c r="D677" s="239"/>
      <c r="E677" s="112"/>
      <c r="F677" s="239"/>
      <c r="G677" s="112"/>
      <c r="H677" s="239"/>
      <c r="I677" s="141"/>
      <c r="J677" s="112"/>
      <c r="K677" s="112"/>
      <c r="L677" s="112"/>
      <c r="M677" s="112"/>
      <c r="N677" s="112"/>
      <c r="O677" s="239"/>
      <c r="P677" s="112"/>
      <c r="Q677" s="239"/>
      <c r="R677" s="112"/>
      <c r="S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12"/>
    </row>
    <row r="678" spans="1:55" ht="15.75" customHeight="1">
      <c r="A678" s="112"/>
      <c r="B678" s="112"/>
      <c r="C678" s="112"/>
      <c r="D678" s="239"/>
      <c r="E678" s="112"/>
      <c r="F678" s="239"/>
      <c r="G678" s="112"/>
      <c r="H678" s="239"/>
      <c r="I678" s="141"/>
      <c r="J678" s="112"/>
      <c r="K678" s="112"/>
      <c r="L678" s="112"/>
      <c r="M678" s="112"/>
      <c r="N678" s="112"/>
      <c r="O678" s="239"/>
      <c r="P678" s="112"/>
      <c r="Q678" s="239"/>
      <c r="R678" s="112"/>
      <c r="S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12"/>
    </row>
    <row r="679" spans="1:55" ht="15.75" customHeight="1">
      <c r="A679" s="112"/>
      <c r="B679" s="112"/>
      <c r="C679" s="112"/>
      <c r="D679" s="239"/>
      <c r="E679" s="112"/>
      <c r="F679" s="239"/>
      <c r="G679" s="112"/>
      <c r="H679" s="239"/>
      <c r="I679" s="141"/>
      <c r="J679" s="112"/>
      <c r="K679" s="112"/>
      <c r="L679" s="112"/>
      <c r="M679" s="112"/>
      <c r="N679" s="112"/>
      <c r="O679" s="239"/>
      <c r="P679" s="112"/>
      <c r="Q679" s="239"/>
      <c r="R679" s="112"/>
      <c r="S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12"/>
    </row>
    <row r="680" spans="1:55" ht="15.75" customHeight="1">
      <c r="A680" s="112"/>
      <c r="B680" s="112"/>
      <c r="C680" s="112"/>
      <c r="D680" s="239"/>
      <c r="E680" s="112"/>
      <c r="F680" s="239"/>
      <c r="G680" s="112"/>
      <c r="H680" s="239"/>
      <c r="I680" s="141"/>
      <c r="J680" s="112"/>
      <c r="K680" s="112"/>
      <c r="L680" s="112"/>
      <c r="M680" s="112"/>
      <c r="N680" s="112"/>
      <c r="O680" s="239"/>
      <c r="P680" s="112"/>
      <c r="Q680" s="239"/>
      <c r="R680" s="112"/>
      <c r="S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12"/>
    </row>
    <row r="681" spans="1:55" ht="15.75" customHeight="1">
      <c r="A681" s="112"/>
      <c r="B681" s="112"/>
      <c r="C681" s="112"/>
      <c r="D681" s="239"/>
      <c r="E681" s="112"/>
      <c r="F681" s="239"/>
      <c r="G681" s="112"/>
      <c r="H681" s="239"/>
      <c r="I681" s="141"/>
      <c r="J681" s="112"/>
      <c r="K681" s="112"/>
      <c r="L681" s="112"/>
      <c r="M681" s="112"/>
      <c r="N681" s="112"/>
      <c r="O681" s="239"/>
      <c r="P681" s="112"/>
      <c r="Q681" s="239"/>
      <c r="R681" s="112"/>
      <c r="S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12"/>
    </row>
    <row r="682" spans="1:55" ht="15.75" customHeight="1">
      <c r="A682" s="112"/>
      <c r="B682" s="112"/>
      <c r="C682" s="112"/>
      <c r="D682" s="239"/>
      <c r="E682" s="112"/>
      <c r="F682" s="239"/>
      <c r="G682" s="112"/>
      <c r="H682" s="239"/>
      <c r="I682" s="141"/>
      <c r="J682" s="112"/>
      <c r="K682" s="112"/>
      <c r="L682" s="112"/>
      <c r="M682" s="112"/>
      <c r="N682" s="112"/>
      <c r="O682" s="239"/>
      <c r="P682" s="112"/>
      <c r="Q682" s="239"/>
      <c r="R682" s="112"/>
      <c r="S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12"/>
    </row>
    <row r="683" spans="1:55" ht="15.75" customHeight="1">
      <c r="A683" s="112"/>
      <c r="B683" s="112"/>
      <c r="C683" s="112"/>
      <c r="D683" s="239"/>
      <c r="E683" s="112"/>
      <c r="F683" s="239"/>
      <c r="G683" s="112"/>
      <c r="H683" s="239"/>
      <c r="I683" s="141"/>
      <c r="J683" s="112"/>
      <c r="K683" s="112"/>
      <c r="L683" s="112"/>
      <c r="M683" s="112"/>
      <c r="N683" s="112"/>
      <c r="O683" s="239"/>
      <c r="P683" s="112"/>
      <c r="Q683" s="239"/>
      <c r="R683" s="112"/>
      <c r="S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12"/>
    </row>
    <row r="684" spans="1:55" ht="15.75" customHeight="1">
      <c r="A684" s="112"/>
      <c r="B684" s="112"/>
      <c r="C684" s="112"/>
      <c r="D684" s="239"/>
      <c r="E684" s="112"/>
      <c r="F684" s="239"/>
      <c r="G684" s="112"/>
      <c r="H684" s="239"/>
      <c r="I684" s="141"/>
      <c r="J684" s="112"/>
      <c r="K684" s="112"/>
      <c r="L684" s="112"/>
      <c r="M684" s="112"/>
      <c r="N684" s="112"/>
      <c r="O684" s="239"/>
      <c r="P684" s="112"/>
      <c r="Q684" s="239"/>
      <c r="R684" s="112"/>
      <c r="S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12"/>
    </row>
    <row r="685" spans="1:55" ht="15.75" customHeight="1">
      <c r="A685" s="112"/>
      <c r="B685" s="112"/>
      <c r="C685" s="112"/>
      <c r="D685" s="239"/>
      <c r="E685" s="112"/>
      <c r="F685" s="239"/>
      <c r="G685" s="112"/>
      <c r="H685" s="239"/>
      <c r="I685" s="141"/>
      <c r="J685" s="112"/>
      <c r="K685" s="112"/>
      <c r="L685" s="112"/>
      <c r="M685" s="112"/>
      <c r="N685" s="112"/>
      <c r="O685" s="239"/>
      <c r="P685" s="112"/>
      <c r="Q685" s="239"/>
      <c r="R685" s="112"/>
      <c r="S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12"/>
    </row>
    <row r="686" spans="1:55" ht="15.75" customHeight="1">
      <c r="A686" s="112"/>
      <c r="B686" s="112"/>
      <c r="C686" s="112"/>
      <c r="D686" s="239"/>
      <c r="E686" s="112"/>
      <c r="F686" s="239"/>
      <c r="G686" s="112"/>
      <c r="H686" s="239"/>
      <c r="I686" s="141"/>
      <c r="J686" s="112"/>
      <c r="K686" s="112"/>
      <c r="L686" s="112"/>
      <c r="M686" s="112"/>
      <c r="N686" s="112"/>
      <c r="O686" s="239"/>
      <c r="P686" s="112"/>
      <c r="Q686" s="239"/>
      <c r="R686" s="112"/>
      <c r="S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12"/>
    </row>
    <row r="687" spans="1:55" ht="15.75" customHeight="1">
      <c r="A687" s="112"/>
      <c r="B687" s="112"/>
      <c r="C687" s="112"/>
      <c r="D687" s="239"/>
      <c r="E687" s="112"/>
      <c r="F687" s="239"/>
      <c r="G687" s="112"/>
      <c r="H687" s="239"/>
      <c r="I687" s="141"/>
      <c r="J687" s="112"/>
      <c r="K687" s="112"/>
      <c r="L687" s="112"/>
      <c r="M687" s="112"/>
      <c r="N687" s="112"/>
      <c r="O687" s="239"/>
      <c r="P687" s="112"/>
      <c r="Q687" s="239"/>
      <c r="R687" s="112"/>
      <c r="S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12"/>
    </row>
    <row r="688" spans="1:55" ht="15.75" customHeight="1">
      <c r="A688" s="112"/>
      <c r="B688" s="112"/>
      <c r="C688" s="112"/>
      <c r="D688" s="239"/>
      <c r="E688" s="112"/>
      <c r="F688" s="239"/>
      <c r="G688" s="112"/>
      <c r="H688" s="239"/>
      <c r="I688" s="141"/>
      <c r="J688" s="112"/>
      <c r="K688" s="112"/>
      <c r="L688" s="112"/>
      <c r="M688" s="112"/>
      <c r="N688" s="112"/>
      <c r="O688" s="239"/>
      <c r="P688" s="112"/>
      <c r="Q688" s="239"/>
      <c r="R688" s="112"/>
      <c r="S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</row>
    <row r="689" spans="1:55" ht="15.75" customHeight="1">
      <c r="A689" s="112"/>
      <c r="B689" s="112"/>
      <c r="C689" s="112"/>
      <c r="D689" s="239"/>
      <c r="E689" s="112"/>
      <c r="F689" s="239"/>
      <c r="G689" s="112"/>
      <c r="H689" s="239"/>
      <c r="I689" s="141"/>
      <c r="J689" s="112"/>
      <c r="K689" s="112"/>
      <c r="L689" s="112"/>
      <c r="M689" s="112"/>
      <c r="N689" s="112"/>
      <c r="O689" s="239"/>
      <c r="P689" s="112"/>
      <c r="Q689" s="239"/>
      <c r="R689" s="112"/>
      <c r="S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12"/>
    </row>
    <row r="690" spans="1:55" ht="15.75" customHeight="1">
      <c r="A690" s="112"/>
      <c r="B690" s="112"/>
      <c r="C690" s="112"/>
      <c r="D690" s="239"/>
      <c r="E690" s="112"/>
      <c r="F690" s="239"/>
      <c r="G690" s="112"/>
      <c r="H690" s="239"/>
      <c r="I690" s="141"/>
      <c r="J690" s="112"/>
      <c r="K690" s="112"/>
      <c r="L690" s="112"/>
      <c r="M690" s="112"/>
      <c r="N690" s="112"/>
      <c r="O690" s="239"/>
      <c r="P690" s="112"/>
      <c r="Q690" s="239"/>
      <c r="R690" s="112"/>
      <c r="S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12"/>
    </row>
    <row r="691" spans="1:55" ht="15.75" customHeight="1">
      <c r="A691" s="112"/>
      <c r="B691" s="112"/>
      <c r="C691" s="112"/>
      <c r="D691" s="239"/>
      <c r="E691" s="112"/>
      <c r="F691" s="239"/>
      <c r="G691" s="112"/>
      <c r="H691" s="239"/>
      <c r="I691" s="141"/>
      <c r="J691" s="112"/>
      <c r="K691" s="112"/>
      <c r="L691" s="112"/>
      <c r="M691" s="112"/>
      <c r="N691" s="112"/>
      <c r="O691" s="239"/>
      <c r="P691" s="112"/>
      <c r="Q691" s="239"/>
      <c r="R691" s="112"/>
      <c r="S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12"/>
    </row>
    <row r="692" spans="1:55" ht="15.75" customHeight="1">
      <c r="A692" s="112"/>
      <c r="B692" s="112"/>
      <c r="C692" s="112"/>
      <c r="D692" s="239"/>
      <c r="E692" s="112"/>
      <c r="F692" s="239"/>
      <c r="G692" s="112"/>
      <c r="H692" s="239"/>
      <c r="I692" s="141"/>
      <c r="J692" s="112"/>
      <c r="K692" s="112"/>
      <c r="L692" s="112"/>
      <c r="M692" s="112"/>
      <c r="N692" s="112"/>
      <c r="O692" s="239"/>
      <c r="P692" s="112"/>
      <c r="Q692" s="239"/>
      <c r="R692" s="112"/>
      <c r="S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12"/>
    </row>
    <row r="693" spans="1:55" ht="15.75" customHeight="1">
      <c r="A693" s="112"/>
      <c r="B693" s="112"/>
      <c r="C693" s="112"/>
      <c r="D693" s="239"/>
      <c r="E693" s="112"/>
      <c r="F693" s="239"/>
      <c r="G693" s="112"/>
      <c r="H693" s="239"/>
      <c r="I693" s="141"/>
      <c r="J693" s="112"/>
      <c r="K693" s="112"/>
      <c r="L693" s="112"/>
      <c r="M693" s="112"/>
      <c r="N693" s="112"/>
      <c r="O693" s="239"/>
      <c r="P693" s="112"/>
      <c r="Q693" s="239"/>
      <c r="R693" s="112"/>
      <c r="S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12"/>
    </row>
    <row r="694" spans="1:55" ht="15.75" customHeight="1">
      <c r="A694" s="112"/>
      <c r="B694" s="112"/>
      <c r="C694" s="112"/>
      <c r="D694" s="239"/>
      <c r="E694" s="112"/>
      <c r="F694" s="239"/>
      <c r="G694" s="112"/>
      <c r="H694" s="239"/>
      <c r="I694" s="141"/>
      <c r="J694" s="112"/>
      <c r="K694" s="112"/>
      <c r="L694" s="112"/>
      <c r="M694" s="112"/>
      <c r="N694" s="112"/>
      <c r="O694" s="239"/>
      <c r="P694" s="112"/>
      <c r="Q694" s="239"/>
      <c r="R694" s="112"/>
      <c r="S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12"/>
    </row>
    <row r="695" spans="1:55" ht="15.75" customHeight="1">
      <c r="A695" s="112"/>
      <c r="B695" s="112"/>
      <c r="C695" s="112"/>
      <c r="D695" s="239"/>
      <c r="E695" s="112"/>
      <c r="F695" s="239"/>
      <c r="G695" s="112"/>
      <c r="H695" s="239"/>
      <c r="I695" s="141"/>
      <c r="J695" s="112"/>
      <c r="K695" s="112"/>
      <c r="L695" s="112"/>
      <c r="M695" s="112"/>
      <c r="N695" s="112"/>
      <c r="O695" s="239"/>
      <c r="P695" s="112"/>
      <c r="Q695" s="239"/>
      <c r="R695" s="112"/>
      <c r="S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12"/>
    </row>
    <row r="696" spans="1:55" ht="15.75" customHeight="1">
      <c r="A696" s="112"/>
      <c r="B696" s="112"/>
      <c r="C696" s="112"/>
      <c r="D696" s="239"/>
      <c r="E696" s="112"/>
      <c r="F696" s="239"/>
      <c r="G696" s="112"/>
      <c r="H696" s="239"/>
      <c r="I696" s="141"/>
      <c r="J696" s="112"/>
      <c r="K696" s="112"/>
      <c r="L696" s="112"/>
      <c r="M696" s="112"/>
      <c r="N696" s="112"/>
      <c r="O696" s="239"/>
      <c r="P696" s="112"/>
      <c r="Q696" s="239"/>
      <c r="R696" s="112"/>
      <c r="S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</row>
    <row r="697" spans="1:55" ht="15.75" customHeight="1">
      <c r="A697" s="112"/>
      <c r="B697" s="112"/>
      <c r="C697" s="112"/>
      <c r="D697" s="239"/>
      <c r="E697" s="112"/>
      <c r="F697" s="239"/>
      <c r="G697" s="112"/>
      <c r="H697" s="239"/>
      <c r="I697" s="141"/>
      <c r="J697" s="112"/>
      <c r="K697" s="112"/>
      <c r="L697" s="112"/>
      <c r="M697" s="112"/>
      <c r="N697" s="112"/>
      <c r="O697" s="239"/>
      <c r="P697" s="112"/>
      <c r="Q697" s="239"/>
      <c r="R697" s="112"/>
      <c r="S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12"/>
    </row>
    <row r="698" spans="1:55" ht="15.75" customHeight="1">
      <c r="A698" s="112"/>
      <c r="B698" s="112"/>
      <c r="C698" s="112"/>
      <c r="D698" s="239"/>
      <c r="E698" s="112"/>
      <c r="F698" s="239"/>
      <c r="G698" s="112"/>
      <c r="H698" s="239"/>
      <c r="I698" s="141"/>
      <c r="J698" s="112"/>
      <c r="K698" s="112"/>
      <c r="L698" s="112"/>
      <c r="M698" s="112"/>
      <c r="N698" s="112"/>
      <c r="O698" s="239"/>
      <c r="P698" s="112"/>
      <c r="Q698" s="239"/>
      <c r="R698" s="112"/>
      <c r="S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12"/>
    </row>
    <row r="699" spans="1:55" ht="15.75" customHeight="1">
      <c r="A699" s="112"/>
      <c r="B699" s="112"/>
      <c r="C699" s="112"/>
      <c r="D699" s="239"/>
      <c r="E699" s="112"/>
      <c r="F699" s="239"/>
      <c r="G699" s="112"/>
      <c r="H699" s="239"/>
      <c r="I699" s="141"/>
      <c r="J699" s="112"/>
      <c r="K699" s="112"/>
      <c r="L699" s="112"/>
      <c r="M699" s="112"/>
      <c r="N699" s="112"/>
      <c r="O699" s="239"/>
      <c r="P699" s="112"/>
      <c r="Q699" s="239"/>
      <c r="R699" s="112"/>
      <c r="S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12"/>
    </row>
    <row r="700" spans="1:55" ht="15.75" customHeight="1">
      <c r="A700" s="112"/>
      <c r="B700" s="112"/>
      <c r="C700" s="112"/>
      <c r="D700" s="239"/>
      <c r="E700" s="112"/>
      <c r="F700" s="239"/>
      <c r="G700" s="112"/>
      <c r="H700" s="239"/>
      <c r="I700" s="141"/>
      <c r="J700" s="112"/>
      <c r="K700" s="112"/>
      <c r="L700" s="112"/>
      <c r="M700" s="112"/>
      <c r="N700" s="112"/>
      <c r="O700" s="239"/>
      <c r="P700" s="112"/>
      <c r="Q700" s="239"/>
      <c r="R700" s="112"/>
      <c r="S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</row>
    <row r="701" spans="1:55" ht="15.75" customHeight="1">
      <c r="A701" s="112"/>
      <c r="B701" s="112"/>
      <c r="C701" s="112"/>
      <c r="D701" s="239"/>
      <c r="E701" s="112"/>
      <c r="F701" s="239"/>
      <c r="G701" s="112"/>
      <c r="H701" s="239"/>
      <c r="I701" s="141"/>
      <c r="J701" s="112"/>
      <c r="K701" s="112"/>
      <c r="L701" s="112"/>
      <c r="M701" s="112"/>
      <c r="N701" s="112"/>
      <c r="O701" s="239"/>
      <c r="P701" s="112"/>
      <c r="Q701" s="239"/>
      <c r="R701" s="112"/>
      <c r="S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12"/>
    </row>
    <row r="702" spans="1:55" ht="15.75" customHeight="1">
      <c r="A702" s="112"/>
      <c r="B702" s="112"/>
      <c r="C702" s="112"/>
      <c r="D702" s="239"/>
      <c r="E702" s="112"/>
      <c r="F702" s="239"/>
      <c r="G702" s="112"/>
      <c r="H702" s="239"/>
      <c r="I702" s="141"/>
      <c r="J702" s="112"/>
      <c r="K702" s="112"/>
      <c r="L702" s="112"/>
      <c r="M702" s="112"/>
      <c r="N702" s="112"/>
      <c r="O702" s="239"/>
      <c r="P702" s="112"/>
      <c r="Q702" s="239"/>
      <c r="R702" s="112"/>
      <c r="S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12"/>
    </row>
    <row r="703" spans="1:55" ht="15.75" customHeight="1">
      <c r="A703" s="112"/>
      <c r="B703" s="112"/>
      <c r="C703" s="112"/>
      <c r="D703" s="239"/>
      <c r="E703" s="112"/>
      <c r="F703" s="239"/>
      <c r="G703" s="112"/>
      <c r="H703" s="239"/>
      <c r="I703" s="141"/>
      <c r="J703" s="112"/>
      <c r="K703" s="112"/>
      <c r="L703" s="112"/>
      <c r="M703" s="112"/>
      <c r="N703" s="112"/>
      <c r="O703" s="239"/>
      <c r="P703" s="112"/>
      <c r="Q703" s="239"/>
      <c r="R703" s="112"/>
      <c r="S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12"/>
    </row>
    <row r="704" spans="1:55" ht="15.75" customHeight="1">
      <c r="A704" s="112"/>
      <c r="B704" s="112"/>
      <c r="C704" s="112"/>
      <c r="D704" s="239"/>
      <c r="E704" s="112"/>
      <c r="F704" s="239"/>
      <c r="G704" s="112"/>
      <c r="H704" s="239"/>
      <c r="I704" s="141"/>
      <c r="J704" s="112"/>
      <c r="K704" s="112"/>
      <c r="L704" s="112"/>
      <c r="M704" s="112"/>
      <c r="N704" s="112"/>
      <c r="O704" s="239"/>
      <c r="P704" s="112"/>
      <c r="Q704" s="239"/>
      <c r="R704" s="112"/>
      <c r="S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12"/>
    </row>
    <row r="705" spans="1:55" ht="15.75" customHeight="1">
      <c r="A705" s="112"/>
      <c r="B705" s="112"/>
      <c r="C705" s="112"/>
      <c r="D705" s="239"/>
      <c r="E705" s="112"/>
      <c r="F705" s="239"/>
      <c r="G705" s="112"/>
      <c r="H705" s="239"/>
      <c r="I705" s="141"/>
      <c r="J705" s="112"/>
      <c r="K705" s="112"/>
      <c r="L705" s="112"/>
      <c r="M705" s="112"/>
      <c r="N705" s="112"/>
      <c r="O705" s="239"/>
      <c r="P705" s="112"/>
      <c r="Q705" s="239"/>
      <c r="R705" s="112"/>
      <c r="S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12"/>
    </row>
    <row r="706" spans="1:55" ht="15.75" customHeight="1">
      <c r="A706" s="112"/>
      <c r="B706" s="112"/>
      <c r="C706" s="112"/>
      <c r="D706" s="239"/>
      <c r="E706" s="112"/>
      <c r="F706" s="239"/>
      <c r="G706" s="112"/>
      <c r="H706" s="239"/>
      <c r="I706" s="141"/>
      <c r="J706" s="112"/>
      <c r="K706" s="112"/>
      <c r="L706" s="112"/>
      <c r="M706" s="112"/>
      <c r="N706" s="112"/>
      <c r="O706" s="239"/>
      <c r="P706" s="112"/>
      <c r="Q706" s="239"/>
      <c r="R706" s="112"/>
      <c r="S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</row>
    <row r="707" spans="1:55" ht="15.75" customHeight="1">
      <c r="A707" s="112"/>
      <c r="B707" s="112"/>
      <c r="C707" s="112"/>
      <c r="D707" s="239"/>
      <c r="E707" s="112"/>
      <c r="F707" s="239"/>
      <c r="G707" s="112"/>
      <c r="H707" s="239"/>
      <c r="I707" s="141"/>
      <c r="J707" s="112"/>
      <c r="K707" s="112"/>
      <c r="L707" s="112"/>
      <c r="M707" s="112"/>
      <c r="N707" s="112"/>
      <c r="O707" s="239"/>
      <c r="P707" s="112"/>
      <c r="Q707" s="239"/>
      <c r="R707" s="112"/>
      <c r="S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12"/>
    </row>
    <row r="708" spans="1:55" ht="15.75" customHeight="1">
      <c r="A708" s="112"/>
      <c r="B708" s="112"/>
      <c r="C708" s="112"/>
      <c r="D708" s="239"/>
      <c r="E708" s="112"/>
      <c r="F708" s="239"/>
      <c r="G708" s="112"/>
      <c r="H708" s="239"/>
      <c r="I708" s="141"/>
      <c r="J708" s="112"/>
      <c r="K708" s="112"/>
      <c r="L708" s="112"/>
      <c r="M708" s="112"/>
      <c r="N708" s="112"/>
      <c r="O708" s="239"/>
      <c r="P708" s="112"/>
      <c r="Q708" s="239"/>
      <c r="R708" s="112"/>
      <c r="S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12"/>
    </row>
    <row r="709" spans="1:55" ht="15.75" customHeight="1">
      <c r="A709" s="112"/>
      <c r="B709" s="112"/>
      <c r="C709" s="112"/>
      <c r="D709" s="239"/>
      <c r="E709" s="112"/>
      <c r="F709" s="239"/>
      <c r="G709" s="112"/>
      <c r="H709" s="239"/>
      <c r="I709" s="141"/>
      <c r="J709" s="112"/>
      <c r="K709" s="112"/>
      <c r="L709" s="112"/>
      <c r="M709" s="112"/>
      <c r="N709" s="112"/>
      <c r="O709" s="239"/>
      <c r="P709" s="112"/>
      <c r="Q709" s="239"/>
      <c r="R709" s="112"/>
      <c r="S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12"/>
    </row>
    <row r="710" spans="1:55" ht="15.75" customHeight="1">
      <c r="A710" s="112"/>
      <c r="B710" s="112"/>
      <c r="C710" s="112"/>
      <c r="D710" s="239"/>
      <c r="E710" s="112"/>
      <c r="F710" s="239"/>
      <c r="G710" s="112"/>
      <c r="H710" s="239"/>
      <c r="I710" s="141"/>
      <c r="J710" s="112"/>
      <c r="K710" s="112"/>
      <c r="L710" s="112"/>
      <c r="M710" s="112"/>
      <c r="N710" s="112"/>
      <c r="O710" s="239"/>
      <c r="P710" s="112"/>
      <c r="Q710" s="239"/>
      <c r="R710" s="112"/>
      <c r="S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12"/>
    </row>
    <row r="711" spans="1:55" ht="15.75" customHeight="1">
      <c r="A711" s="112"/>
      <c r="B711" s="112"/>
      <c r="C711" s="112"/>
      <c r="D711" s="239"/>
      <c r="E711" s="112"/>
      <c r="F711" s="239"/>
      <c r="G711" s="112"/>
      <c r="H711" s="239"/>
      <c r="I711" s="141"/>
      <c r="J711" s="112"/>
      <c r="K711" s="112"/>
      <c r="L711" s="112"/>
      <c r="M711" s="112"/>
      <c r="N711" s="112"/>
      <c r="O711" s="239"/>
      <c r="P711" s="112"/>
      <c r="Q711" s="239"/>
      <c r="R711" s="112"/>
      <c r="S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12"/>
    </row>
    <row r="712" spans="1:55" ht="15.75" customHeight="1">
      <c r="A712" s="112"/>
      <c r="B712" s="112"/>
      <c r="C712" s="112"/>
      <c r="D712" s="239"/>
      <c r="E712" s="112"/>
      <c r="F712" s="239"/>
      <c r="G712" s="112"/>
      <c r="H712" s="239"/>
      <c r="I712" s="141"/>
      <c r="J712" s="112"/>
      <c r="K712" s="112"/>
      <c r="L712" s="112"/>
      <c r="M712" s="112"/>
      <c r="N712" s="112"/>
      <c r="O712" s="239"/>
      <c r="P712" s="112"/>
      <c r="Q712" s="239"/>
      <c r="R712" s="112"/>
      <c r="S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</row>
    <row r="713" spans="1:55" ht="15.75" customHeight="1">
      <c r="A713" s="112"/>
      <c r="B713" s="112"/>
      <c r="C713" s="112"/>
      <c r="D713" s="239"/>
      <c r="E713" s="112"/>
      <c r="F713" s="239"/>
      <c r="G713" s="112"/>
      <c r="H713" s="239"/>
      <c r="I713" s="141"/>
      <c r="J713" s="112"/>
      <c r="K713" s="112"/>
      <c r="L713" s="112"/>
      <c r="M713" s="112"/>
      <c r="N713" s="112"/>
      <c r="O713" s="239"/>
      <c r="P713" s="112"/>
      <c r="Q713" s="239"/>
      <c r="R713" s="112"/>
      <c r="S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12"/>
    </row>
    <row r="714" spans="1:55" ht="15.75" customHeight="1">
      <c r="A714" s="112"/>
      <c r="B714" s="112"/>
      <c r="C714" s="112"/>
      <c r="D714" s="239"/>
      <c r="E714" s="112"/>
      <c r="F714" s="239"/>
      <c r="G714" s="112"/>
      <c r="H714" s="239"/>
      <c r="I714" s="141"/>
      <c r="J714" s="112"/>
      <c r="K714" s="112"/>
      <c r="L714" s="112"/>
      <c r="M714" s="112"/>
      <c r="N714" s="112"/>
      <c r="O714" s="239"/>
      <c r="P714" s="112"/>
      <c r="Q714" s="239"/>
      <c r="R714" s="112"/>
      <c r="S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12"/>
    </row>
    <row r="715" spans="1:55" ht="15.75" customHeight="1">
      <c r="A715" s="112"/>
      <c r="B715" s="112"/>
      <c r="C715" s="112"/>
      <c r="D715" s="239"/>
      <c r="E715" s="112"/>
      <c r="F715" s="239"/>
      <c r="G715" s="112"/>
      <c r="H715" s="239"/>
      <c r="I715" s="141"/>
      <c r="J715" s="112"/>
      <c r="K715" s="112"/>
      <c r="L715" s="112"/>
      <c r="M715" s="112"/>
      <c r="N715" s="112"/>
      <c r="O715" s="239"/>
      <c r="P715" s="112"/>
      <c r="Q715" s="239"/>
      <c r="R715" s="112"/>
      <c r="S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12"/>
    </row>
    <row r="716" spans="1:55" ht="15.75" customHeight="1">
      <c r="A716" s="112"/>
      <c r="B716" s="112"/>
      <c r="C716" s="112"/>
      <c r="D716" s="239"/>
      <c r="E716" s="112"/>
      <c r="F716" s="239"/>
      <c r="G716" s="112"/>
      <c r="H716" s="239"/>
      <c r="I716" s="141"/>
      <c r="J716" s="112"/>
      <c r="K716" s="112"/>
      <c r="L716" s="112"/>
      <c r="M716" s="112"/>
      <c r="N716" s="112"/>
      <c r="O716" s="239"/>
      <c r="P716" s="112"/>
      <c r="Q716" s="239"/>
      <c r="R716" s="112"/>
      <c r="S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</row>
    <row r="717" spans="1:55" ht="15.75" customHeight="1">
      <c r="A717" s="112"/>
      <c r="B717" s="112"/>
      <c r="C717" s="112"/>
      <c r="D717" s="239"/>
      <c r="E717" s="112"/>
      <c r="F717" s="239"/>
      <c r="G717" s="112"/>
      <c r="H717" s="239"/>
      <c r="I717" s="141"/>
      <c r="J717" s="112"/>
      <c r="K717" s="112"/>
      <c r="L717" s="112"/>
      <c r="M717" s="112"/>
      <c r="N717" s="112"/>
      <c r="O717" s="239"/>
      <c r="P717" s="112"/>
      <c r="Q717" s="239"/>
      <c r="R717" s="112"/>
      <c r="S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12"/>
    </row>
    <row r="718" spans="1:55" ht="15.75" customHeight="1">
      <c r="A718" s="112"/>
      <c r="B718" s="112"/>
      <c r="C718" s="112"/>
      <c r="D718" s="239"/>
      <c r="E718" s="112"/>
      <c r="F718" s="239"/>
      <c r="G718" s="112"/>
      <c r="H718" s="239"/>
      <c r="I718" s="141"/>
      <c r="J718" s="112"/>
      <c r="K718" s="112"/>
      <c r="L718" s="112"/>
      <c r="M718" s="112"/>
      <c r="N718" s="112"/>
      <c r="O718" s="239"/>
      <c r="P718" s="112"/>
      <c r="Q718" s="239"/>
      <c r="R718" s="112"/>
      <c r="S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12"/>
    </row>
    <row r="719" spans="1:55" ht="15.75" customHeight="1">
      <c r="A719" s="112"/>
      <c r="B719" s="112"/>
      <c r="C719" s="112"/>
      <c r="D719" s="239"/>
      <c r="E719" s="112"/>
      <c r="F719" s="239"/>
      <c r="G719" s="112"/>
      <c r="H719" s="239"/>
      <c r="I719" s="141"/>
      <c r="J719" s="112"/>
      <c r="K719" s="112"/>
      <c r="L719" s="112"/>
      <c r="M719" s="112"/>
      <c r="N719" s="112"/>
      <c r="O719" s="239"/>
      <c r="P719" s="112"/>
      <c r="Q719" s="239"/>
      <c r="R719" s="112"/>
      <c r="S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12"/>
    </row>
    <row r="720" spans="1:55" ht="15.75" customHeight="1">
      <c r="A720" s="112"/>
      <c r="B720" s="112"/>
      <c r="C720" s="112"/>
      <c r="D720" s="239"/>
      <c r="E720" s="112"/>
      <c r="F720" s="239"/>
      <c r="G720" s="112"/>
      <c r="H720" s="239"/>
      <c r="I720" s="141"/>
      <c r="J720" s="112"/>
      <c r="K720" s="112"/>
      <c r="L720" s="112"/>
      <c r="M720" s="112"/>
      <c r="N720" s="112"/>
      <c r="O720" s="239"/>
      <c r="P720" s="112"/>
      <c r="Q720" s="239"/>
      <c r="R720" s="112"/>
      <c r="S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12"/>
    </row>
    <row r="721" spans="1:55" ht="15.75" customHeight="1">
      <c r="A721" s="112"/>
      <c r="B721" s="112"/>
      <c r="C721" s="112"/>
      <c r="D721" s="239"/>
      <c r="E721" s="112"/>
      <c r="F721" s="239"/>
      <c r="G721" s="112"/>
      <c r="H721" s="239"/>
      <c r="I721" s="141"/>
      <c r="J721" s="112"/>
      <c r="K721" s="112"/>
      <c r="L721" s="112"/>
      <c r="M721" s="112"/>
      <c r="N721" s="112"/>
      <c r="O721" s="239"/>
      <c r="P721" s="112"/>
      <c r="Q721" s="239"/>
      <c r="R721" s="112"/>
      <c r="S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12"/>
    </row>
    <row r="722" spans="1:55" ht="15.75" customHeight="1">
      <c r="A722" s="112"/>
      <c r="B722" s="112"/>
      <c r="C722" s="112"/>
      <c r="D722" s="239"/>
      <c r="E722" s="112"/>
      <c r="F722" s="239"/>
      <c r="G722" s="112"/>
      <c r="H722" s="239"/>
      <c r="I722" s="141"/>
      <c r="J722" s="112"/>
      <c r="K722" s="112"/>
      <c r="L722" s="112"/>
      <c r="M722" s="112"/>
      <c r="N722" s="112"/>
      <c r="O722" s="239"/>
      <c r="P722" s="112"/>
      <c r="Q722" s="239"/>
      <c r="R722" s="112"/>
      <c r="S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12"/>
    </row>
    <row r="723" spans="1:55" ht="15.75" customHeight="1">
      <c r="A723" s="112"/>
      <c r="B723" s="112"/>
      <c r="C723" s="112"/>
      <c r="D723" s="239"/>
      <c r="E723" s="112"/>
      <c r="F723" s="239"/>
      <c r="G723" s="112"/>
      <c r="H723" s="239"/>
      <c r="I723" s="141"/>
      <c r="J723" s="112"/>
      <c r="K723" s="112"/>
      <c r="L723" s="112"/>
      <c r="M723" s="112"/>
      <c r="N723" s="112"/>
      <c r="O723" s="239"/>
      <c r="P723" s="112"/>
      <c r="Q723" s="239"/>
      <c r="R723" s="112"/>
      <c r="S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12"/>
    </row>
    <row r="724" spans="1:55" ht="15.75" customHeight="1">
      <c r="A724" s="112"/>
      <c r="B724" s="112"/>
      <c r="C724" s="112"/>
      <c r="D724" s="239"/>
      <c r="E724" s="112"/>
      <c r="F724" s="239"/>
      <c r="G724" s="112"/>
      <c r="H724" s="239"/>
      <c r="I724" s="141"/>
      <c r="J724" s="112"/>
      <c r="K724" s="112"/>
      <c r="L724" s="112"/>
      <c r="M724" s="112"/>
      <c r="N724" s="112"/>
      <c r="O724" s="239"/>
      <c r="P724" s="112"/>
      <c r="Q724" s="239"/>
      <c r="R724" s="112"/>
      <c r="S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12"/>
    </row>
    <row r="725" spans="1:55" ht="15.75" customHeight="1">
      <c r="A725" s="112"/>
      <c r="B725" s="112"/>
      <c r="C725" s="112"/>
      <c r="D725" s="239"/>
      <c r="E725" s="112"/>
      <c r="F725" s="239"/>
      <c r="G725" s="112"/>
      <c r="H725" s="239"/>
      <c r="I725" s="141"/>
      <c r="J725" s="112"/>
      <c r="K725" s="112"/>
      <c r="L725" s="112"/>
      <c r="M725" s="112"/>
      <c r="N725" s="112"/>
      <c r="O725" s="239"/>
      <c r="P725" s="112"/>
      <c r="Q725" s="239"/>
      <c r="R725" s="112"/>
      <c r="S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12"/>
    </row>
    <row r="726" spans="1:55" ht="15.75" customHeight="1">
      <c r="A726" s="112"/>
      <c r="B726" s="112"/>
      <c r="C726" s="112"/>
      <c r="D726" s="239"/>
      <c r="E726" s="112"/>
      <c r="F726" s="239"/>
      <c r="G726" s="112"/>
      <c r="H726" s="239"/>
      <c r="I726" s="141"/>
      <c r="J726" s="112"/>
      <c r="K726" s="112"/>
      <c r="L726" s="112"/>
      <c r="M726" s="112"/>
      <c r="N726" s="112"/>
      <c r="O726" s="239"/>
      <c r="P726" s="112"/>
      <c r="Q726" s="239"/>
      <c r="R726" s="112"/>
      <c r="S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12"/>
    </row>
    <row r="727" spans="1:55" ht="15.75" customHeight="1">
      <c r="A727" s="112"/>
      <c r="B727" s="112"/>
      <c r="C727" s="112"/>
      <c r="D727" s="239"/>
      <c r="E727" s="112"/>
      <c r="F727" s="239"/>
      <c r="G727" s="112"/>
      <c r="H727" s="239"/>
      <c r="I727" s="141"/>
      <c r="J727" s="112"/>
      <c r="K727" s="112"/>
      <c r="L727" s="112"/>
      <c r="M727" s="112"/>
      <c r="N727" s="112"/>
      <c r="O727" s="239"/>
      <c r="P727" s="112"/>
      <c r="Q727" s="239"/>
      <c r="R727" s="112"/>
      <c r="S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12"/>
    </row>
    <row r="728" spans="1:55" ht="15.75" customHeight="1">
      <c r="A728" s="112"/>
      <c r="B728" s="112"/>
      <c r="C728" s="112"/>
      <c r="D728" s="239"/>
      <c r="E728" s="112"/>
      <c r="F728" s="239"/>
      <c r="G728" s="112"/>
      <c r="H728" s="239"/>
      <c r="I728" s="141"/>
      <c r="J728" s="112"/>
      <c r="K728" s="112"/>
      <c r="L728" s="112"/>
      <c r="M728" s="112"/>
      <c r="N728" s="112"/>
      <c r="O728" s="239"/>
      <c r="P728" s="112"/>
      <c r="Q728" s="239"/>
      <c r="R728" s="112"/>
      <c r="S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12"/>
    </row>
    <row r="729" spans="1:55" ht="15.75" customHeight="1">
      <c r="A729" s="112"/>
      <c r="B729" s="112"/>
      <c r="C729" s="112"/>
      <c r="D729" s="239"/>
      <c r="E729" s="112"/>
      <c r="F729" s="239"/>
      <c r="G729" s="112"/>
      <c r="H729" s="239"/>
      <c r="I729" s="141"/>
      <c r="J729" s="112"/>
      <c r="K729" s="112"/>
      <c r="L729" s="112"/>
      <c r="M729" s="112"/>
      <c r="N729" s="112"/>
      <c r="O729" s="239"/>
      <c r="P729" s="112"/>
      <c r="Q729" s="239"/>
      <c r="R729" s="112"/>
      <c r="S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12"/>
    </row>
    <row r="730" spans="1:55" ht="15.75" customHeight="1">
      <c r="A730" s="112"/>
      <c r="B730" s="112"/>
      <c r="C730" s="112"/>
      <c r="D730" s="239"/>
      <c r="E730" s="112"/>
      <c r="F730" s="239"/>
      <c r="G730" s="112"/>
      <c r="H730" s="239"/>
      <c r="I730" s="141"/>
      <c r="J730" s="112"/>
      <c r="K730" s="112"/>
      <c r="L730" s="112"/>
      <c r="M730" s="112"/>
      <c r="N730" s="112"/>
      <c r="O730" s="239"/>
      <c r="P730" s="112"/>
      <c r="Q730" s="239"/>
      <c r="R730" s="112"/>
      <c r="S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</row>
    <row r="731" spans="1:55" ht="15.75" customHeight="1">
      <c r="A731" s="112"/>
      <c r="B731" s="112"/>
      <c r="C731" s="112"/>
      <c r="D731" s="239"/>
      <c r="E731" s="112"/>
      <c r="F731" s="239"/>
      <c r="G731" s="112"/>
      <c r="H731" s="239"/>
      <c r="I731" s="141"/>
      <c r="J731" s="112"/>
      <c r="K731" s="112"/>
      <c r="L731" s="112"/>
      <c r="M731" s="112"/>
      <c r="N731" s="112"/>
      <c r="O731" s="239"/>
      <c r="P731" s="112"/>
      <c r="Q731" s="239"/>
      <c r="R731" s="112"/>
      <c r="S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12"/>
    </row>
    <row r="732" spans="1:55" ht="15.75" customHeight="1">
      <c r="A732" s="112"/>
      <c r="B732" s="112"/>
      <c r="C732" s="112"/>
      <c r="D732" s="239"/>
      <c r="E732" s="112"/>
      <c r="F732" s="239"/>
      <c r="G732" s="112"/>
      <c r="H732" s="239"/>
      <c r="I732" s="141"/>
      <c r="J732" s="112"/>
      <c r="K732" s="112"/>
      <c r="L732" s="112"/>
      <c r="M732" s="112"/>
      <c r="N732" s="112"/>
      <c r="O732" s="239"/>
      <c r="P732" s="112"/>
      <c r="Q732" s="239"/>
      <c r="R732" s="112"/>
      <c r="S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12"/>
    </row>
    <row r="733" spans="1:55" ht="15.75" customHeight="1">
      <c r="A733" s="112"/>
      <c r="B733" s="112"/>
      <c r="C733" s="112"/>
      <c r="D733" s="239"/>
      <c r="E733" s="112"/>
      <c r="F733" s="239"/>
      <c r="G733" s="112"/>
      <c r="H733" s="239"/>
      <c r="I733" s="141"/>
      <c r="J733" s="112"/>
      <c r="K733" s="112"/>
      <c r="L733" s="112"/>
      <c r="M733" s="112"/>
      <c r="N733" s="112"/>
      <c r="O733" s="239"/>
      <c r="P733" s="112"/>
      <c r="Q733" s="239"/>
      <c r="R733" s="112"/>
      <c r="S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12"/>
    </row>
    <row r="734" spans="1:55" ht="15.75" customHeight="1">
      <c r="A734" s="112"/>
      <c r="B734" s="112"/>
      <c r="C734" s="112"/>
      <c r="D734" s="239"/>
      <c r="E734" s="112"/>
      <c r="F734" s="239"/>
      <c r="G734" s="112"/>
      <c r="H734" s="239"/>
      <c r="I734" s="141"/>
      <c r="J734" s="112"/>
      <c r="K734" s="112"/>
      <c r="L734" s="112"/>
      <c r="M734" s="112"/>
      <c r="N734" s="112"/>
      <c r="O734" s="239"/>
      <c r="P734" s="112"/>
      <c r="Q734" s="239"/>
      <c r="R734" s="112"/>
      <c r="S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</row>
    <row r="735" spans="1:55" ht="15.75" customHeight="1">
      <c r="A735" s="112"/>
      <c r="B735" s="112"/>
      <c r="C735" s="112"/>
      <c r="D735" s="239"/>
      <c r="E735" s="112"/>
      <c r="F735" s="239"/>
      <c r="G735" s="112"/>
      <c r="H735" s="239"/>
      <c r="I735" s="141"/>
      <c r="J735" s="112"/>
      <c r="K735" s="112"/>
      <c r="L735" s="112"/>
      <c r="M735" s="112"/>
      <c r="N735" s="112"/>
      <c r="O735" s="239"/>
      <c r="P735" s="112"/>
      <c r="Q735" s="239"/>
      <c r="R735" s="112"/>
      <c r="S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</row>
    <row r="736" spans="1:55" ht="15.75" customHeight="1">
      <c r="A736" s="112"/>
      <c r="B736" s="112"/>
      <c r="C736" s="112"/>
      <c r="D736" s="239"/>
      <c r="E736" s="112"/>
      <c r="F736" s="239"/>
      <c r="G736" s="112"/>
      <c r="H736" s="239"/>
      <c r="I736" s="141"/>
      <c r="J736" s="112"/>
      <c r="K736" s="112"/>
      <c r="L736" s="112"/>
      <c r="M736" s="112"/>
      <c r="N736" s="112"/>
      <c r="O736" s="239"/>
      <c r="P736" s="112"/>
      <c r="Q736" s="239"/>
      <c r="R736" s="112"/>
      <c r="S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</row>
    <row r="737" spans="1:55" ht="15.75" customHeight="1">
      <c r="A737" s="112"/>
      <c r="B737" s="112"/>
      <c r="C737" s="112"/>
      <c r="D737" s="239"/>
      <c r="E737" s="112"/>
      <c r="F737" s="239"/>
      <c r="G737" s="112"/>
      <c r="H737" s="239"/>
      <c r="I737" s="141"/>
      <c r="J737" s="112"/>
      <c r="K737" s="112"/>
      <c r="L737" s="112"/>
      <c r="M737" s="112"/>
      <c r="N737" s="112"/>
      <c r="O737" s="239"/>
      <c r="P737" s="112"/>
      <c r="Q737" s="239"/>
      <c r="R737" s="112"/>
      <c r="S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</row>
    <row r="738" spans="1:55" ht="15.75" customHeight="1">
      <c r="A738" s="112"/>
      <c r="B738" s="112"/>
      <c r="C738" s="112"/>
      <c r="D738" s="239"/>
      <c r="E738" s="112"/>
      <c r="F738" s="239"/>
      <c r="G738" s="112"/>
      <c r="H738" s="239"/>
      <c r="I738" s="141"/>
      <c r="J738" s="112"/>
      <c r="K738" s="112"/>
      <c r="L738" s="112"/>
      <c r="M738" s="112"/>
      <c r="N738" s="112"/>
      <c r="O738" s="239"/>
      <c r="P738" s="112"/>
      <c r="Q738" s="239"/>
      <c r="R738" s="112"/>
      <c r="S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</row>
    <row r="739" spans="1:55" ht="15.75" customHeight="1">
      <c r="A739" s="112"/>
      <c r="B739" s="112"/>
      <c r="C739" s="112"/>
      <c r="D739" s="239"/>
      <c r="E739" s="112"/>
      <c r="F739" s="239"/>
      <c r="G739" s="112"/>
      <c r="H739" s="239"/>
      <c r="I739" s="141"/>
      <c r="J739" s="112"/>
      <c r="K739" s="112"/>
      <c r="L739" s="112"/>
      <c r="M739" s="112"/>
      <c r="N739" s="112"/>
      <c r="O739" s="239"/>
      <c r="P739" s="112"/>
      <c r="Q739" s="239"/>
      <c r="R739" s="112"/>
      <c r="S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</row>
    <row r="740" spans="1:55" ht="15.75" customHeight="1">
      <c r="A740" s="112"/>
      <c r="B740" s="112"/>
      <c r="C740" s="112"/>
      <c r="D740" s="239"/>
      <c r="E740" s="112"/>
      <c r="F740" s="239"/>
      <c r="G740" s="112"/>
      <c r="H740" s="239"/>
      <c r="I740" s="141"/>
      <c r="J740" s="112"/>
      <c r="K740" s="112"/>
      <c r="L740" s="112"/>
      <c r="M740" s="112"/>
      <c r="N740" s="112"/>
      <c r="O740" s="239"/>
      <c r="P740" s="112"/>
      <c r="Q740" s="239"/>
      <c r="R740" s="112"/>
      <c r="S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</row>
    <row r="741" spans="1:55" ht="15.75" customHeight="1">
      <c r="A741" s="112"/>
      <c r="B741" s="112"/>
      <c r="C741" s="112"/>
      <c r="D741" s="239"/>
      <c r="E741" s="112"/>
      <c r="F741" s="239"/>
      <c r="G741" s="112"/>
      <c r="H741" s="239"/>
      <c r="I741" s="141"/>
      <c r="J741" s="112"/>
      <c r="K741" s="112"/>
      <c r="L741" s="112"/>
      <c r="M741" s="112"/>
      <c r="N741" s="112"/>
      <c r="O741" s="239"/>
      <c r="P741" s="112"/>
      <c r="Q741" s="239"/>
      <c r="R741" s="112"/>
      <c r="S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</row>
    <row r="742" spans="1:55" ht="15.75" customHeight="1">
      <c r="A742" s="112"/>
      <c r="B742" s="112"/>
      <c r="C742" s="112"/>
      <c r="D742" s="239"/>
      <c r="E742" s="112"/>
      <c r="F742" s="239"/>
      <c r="G742" s="112"/>
      <c r="H742" s="239"/>
      <c r="I742" s="141"/>
      <c r="J742" s="112"/>
      <c r="K742" s="112"/>
      <c r="L742" s="112"/>
      <c r="M742" s="112"/>
      <c r="N742" s="112"/>
      <c r="O742" s="239"/>
      <c r="P742" s="112"/>
      <c r="Q742" s="239"/>
      <c r="R742" s="112"/>
      <c r="S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</row>
    <row r="743" spans="1:55" ht="15.75" customHeight="1">
      <c r="A743" s="112"/>
      <c r="B743" s="112"/>
      <c r="C743" s="112"/>
      <c r="D743" s="239"/>
      <c r="E743" s="112"/>
      <c r="F743" s="239"/>
      <c r="G743" s="112"/>
      <c r="H743" s="239"/>
      <c r="I743" s="141"/>
      <c r="J743" s="112"/>
      <c r="K743" s="112"/>
      <c r="L743" s="112"/>
      <c r="M743" s="112"/>
      <c r="N743" s="112"/>
      <c r="O743" s="239"/>
      <c r="P743" s="112"/>
      <c r="Q743" s="239"/>
      <c r="R743" s="112"/>
      <c r="S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</row>
    <row r="744" spans="1:55" ht="15.75" customHeight="1">
      <c r="A744" s="112"/>
      <c r="B744" s="112"/>
      <c r="C744" s="112"/>
      <c r="D744" s="239"/>
      <c r="E744" s="112"/>
      <c r="F744" s="239"/>
      <c r="G744" s="112"/>
      <c r="H744" s="239"/>
      <c r="I744" s="141"/>
      <c r="J744" s="112"/>
      <c r="K744" s="112"/>
      <c r="L744" s="112"/>
      <c r="M744" s="112"/>
      <c r="N744" s="112"/>
      <c r="O744" s="239"/>
      <c r="P744" s="112"/>
      <c r="Q744" s="239"/>
      <c r="R744" s="112"/>
      <c r="S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</row>
    <row r="745" spans="1:55" ht="15.75" customHeight="1">
      <c r="A745" s="112"/>
      <c r="B745" s="112"/>
      <c r="C745" s="112"/>
      <c r="D745" s="239"/>
      <c r="E745" s="112"/>
      <c r="F745" s="239"/>
      <c r="G745" s="112"/>
      <c r="H745" s="239"/>
      <c r="I745" s="141"/>
      <c r="J745" s="112"/>
      <c r="K745" s="112"/>
      <c r="L745" s="112"/>
      <c r="M745" s="112"/>
      <c r="N745" s="112"/>
      <c r="O745" s="239"/>
      <c r="P745" s="112"/>
      <c r="Q745" s="239"/>
      <c r="R745" s="112"/>
      <c r="S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</row>
    <row r="746" spans="1:55" ht="15.75" customHeight="1">
      <c r="A746" s="112"/>
      <c r="B746" s="112"/>
      <c r="C746" s="112"/>
      <c r="D746" s="239"/>
      <c r="E746" s="112"/>
      <c r="F746" s="239"/>
      <c r="G746" s="112"/>
      <c r="H746" s="239"/>
      <c r="I746" s="141"/>
      <c r="J746" s="112"/>
      <c r="K746" s="112"/>
      <c r="L746" s="112"/>
      <c r="M746" s="112"/>
      <c r="N746" s="112"/>
      <c r="O746" s="239"/>
      <c r="P746" s="112"/>
      <c r="Q746" s="239"/>
      <c r="R746" s="112"/>
      <c r="S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</row>
    <row r="747" spans="1:55" ht="15.75" customHeight="1">
      <c r="A747" s="112"/>
      <c r="B747" s="112"/>
      <c r="C747" s="112"/>
      <c r="D747" s="239"/>
      <c r="E747" s="112"/>
      <c r="F747" s="239"/>
      <c r="G747" s="112"/>
      <c r="H747" s="239"/>
      <c r="I747" s="141"/>
      <c r="J747" s="112"/>
      <c r="K747" s="112"/>
      <c r="L747" s="112"/>
      <c r="M747" s="112"/>
      <c r="N747" s="112"/>
      <c r="O747" s="239"/>
      <c r="P747" s="112"/>
      <c r="Q747" s="239"/>
      <c r="R747" s="112"/>
      <c r="S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</row>
    <row r="748" spans="1:55" ht="15.75" customHeight="1">
      <c r="A748" s="112"/>
      <c r="B748" s="112"/>
      <c r="C748" s="112"/>
      <c r="D748" s="239"/>
      <c r="E748" s="112"/>
      <c r="F748" s="239"/>
      <c r="G748" s="112"/>
      <c r="H748" s="239"/>
      <c r="I748" s="141"/>
      <c r="J748" s="112"/>
      <c r="K748" s="112"/>
      <c r="L748" s="112"/>
      <c r="M748" s="112"/>
      <c r="N748" s="112"/>
      <c r="O748" s="239"/>
      <c r="P748" s="112"/>
      <c r="Q748" s="239"/>
      <c r="R748" s="112"/>
      <c r="S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</row>
    <row r="749" spans="1:55" ht="15.75" customHeight="1">
      <c r="A749" s="112"/>
      <c r="B749" s="112"/>
      <c r="C749" s="112"/>
      <c r="D749" s="239"/>
      <c r="E749" s="112"/>
      <c r="F749" s="239"/>
      <c r="G749" s="112"/>
      <c r="H749" s="239"/>
      <c r="I749" s="141"/>
      <c r="J749" s="112"/>
      <c r="K749" s="112"/>
      <c r="L749" s="112"/>
      <c r="M749" s="112"/>
      <c r="N749" s="112"/>
      <c r="O749" s="239"/>
      <c r="P749" s="112"/>
      <c r="Q749" s="239"/>
      <c r="R749" s="112"/>
      <c r="S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</row>
    <row r="750" spans="1:55" ht="15.75" customHeight="1">
      <c r="A750" s="112"/>
      <c r="B750" s="112"/>
      <c r="C750" s="112"/>
      <c r="D750" s="239"/>
      <c r="E750" s="112"/>
      <c r="F750" s="239"/>
      <c r="G750" s="112"/>
      <c r="H750" s="239"/>
      <c r="I750" s="141"/>
      <c r="J750" s="112"/>
      <c r="K750" s="112"/>
      <c r="L750" s="112"/>
      <c r="M750" s="112"/>
      <c r="N750" s="112"/>
      <c r="O750" s="239"/>
      <c r="P750" s="112"/>
      <c r="Q750" s="239"/>
      <c r="R750" s="112"/>
      <c r="S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</row>
    <row r="751" spans="1:55" ht="15.75" customHeight="1">
      <c r="A751" s="112"/>
      <c r="B751" s="112"/>
      <c r="C751" s="112"/>
      <c r="D751" s="239"/>
      <c r="E751" s="112"/>
      <c r="F751" s="239"/>
      <c r="G751" s="112"/>
      <c r="H751" s="239"/>
      <c r="I751" s="141"/>
      <c r="J751" s="112"/>
      <c r="K751" s="112"/>
      <c r="L751" s="112"/>
      <c r="M751" s="112"/>
      <c r="N751" s="112"/>
      <c r="O751" s="239"/>
      <c r="P751" s="112"/>
      <c r="Q751" s="239"/>
      <c r="R751" s="112"/>
      <c r="S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</row>
    <row r="752" spans="1:55" ht="15.75" customHeight="1">
      <c r="A752" s="112"/>
      <c r="B752" s="112"/>
      <c r="C752" s="112"/>
      <c r="D752" s="239"/>
      <c r="E752" s="112"/>
      <c r="F752" s="239"/>
      <c r="G752" s="112"/>
      <c r="H752" s="239"/>
      <c r="I752" s="141"/>
      <c r="J752" s="112"/>
      <c r="K752" s="112"/>
      <c r="L752" s="112"/>
      <c r="M752" s="112"/>
      <c r="N752" s="112"/>
      <c r="O752" s="239"/>
      <c r="P752" s="112"/>
      <c r="Q752" s="239"/>
      <c r="R752" s="112"/>
      <c r="S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</row>
    <row r="753" spans="1:55" ht="15.75" customHeight="1">
      <c r="A753" s="112"/>
      <c r="B753" s="112"/>
      <c r="C753" s="112"/>
      <c r="D753" s="239"/>
      <c r="E753" s="112"/>
      <c r="F753" s="239"/>
      <c r="G753" s="112"/>
      <c r="H753" s="239"/>
      <c r="I753" s="141"/>
      <c r="J753" s="112"/>
      <c r="K753" s="112"/>
      <c r="L753" s="112"/>
      <c r="M753" s="112"/>
      <c r="N753" s="112"/>
      <c r="O753" s="239"/>
      <c r="P753" s="112"/>
      <c r="Q753" s="239"/>
      <c r="R753" s="112"/>
      <c r="S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</row>
    <row r="754" spans="1:55" ht="15.75" customHeight="1">
      <c r="A754" s="112"/>
      <c r="B754" s="112"/>
      <c r="C754" s="112"/>
      <c r="D754" s="239"/>
      <c r="E754" s="112"/>
      <c r="F754" s="239"/>
      <c r="G754" s="112"/>
      <c r="H754" s="239"/>
      <c r="I754" s="141"/>
      <c r="J754" s="112"/>
      <c r="K754" s="112"/>
      <c r="L754" s="112"/>
      <c r="M754" s="112"/>
      <c r="N754" s="112"/>
      <c r="O754" s="239"/>
      <c r="P754" s="112"/>
      <c r="Q754" s="239"/>
      <c r="R754" s="112"/>
      <c r="S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</row>
    <row r="755" spans="1:55" ht="15.75" customHeight="1">
      <c r="A755" s="112"/>
      <c r="B755" s="112"/>
      <c r="C755" s="112"/>
      <c r="D755" s="239"/>
      <c r="E755" s="112"/>
      <c r="F755" s="239"/>
      <c r="G755" s="112"/>
      <c r="H755" s="239"/>
      <c r="I755" s="141"/>
      <c r="J755" s="112"/>
      <c r="K755" s="112"/>
      <c r="L755" s="112"/>
      <c r="M755" s="112"/>
      <c r="N755" s="112"/>
      <c r="O755" s="239"/>
      <c r="P755" s="112"/>
      <c r="Q755" s="239"/>
      <c r="R755" s="112"/>
      <c r="S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</row>
    <row r="756" spans="1:55" ht="15.75" customHeight="1">
      <c r="A756" s="112"/>
      <c r="B756" s="112"/>
      <c r="C756" s="112"/>
      <c r="D756" s="239"/>
      <c r="E756" s="112"/>
      <c r="F756" s="239"/>
      <c r="G756" s="112"/>
      <c r="H756" s="239"/>
      <c r="I756" s="141"/>
      <c r="J756" s="112"/>
      <c r="K756" s="112"/>
      <c r="L756" s="112"/>
      <c r="M756" s="112"/>
      <c r="N756" s="112"/>
      <c r="O756" s="239"/>
      <c r="P756" s="112"/>
      <c r="Q756" s="239"/>
      <c r="R756" s="112"/>
      <c r="S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</row>
    <row r="757" spans="1:55" ht="15.75" customHeight="1">
      <c r="A757" s="112"/>
      <c r="B757" s="112"/>
      <c r="C757" s="112"/>
      <c r="D757" s="239"/>
      <c r="E757" s="112"/>
      <c r="F757" s="239"/>
      <c r="G757" s="112"/>
      <c r="H757" s="239"/>
      <c r="I757" s="141"/>
      <c r="J757" s="112"/>
      <c r="K757" s="112"/>
      <c r="L757" s="112"/>
      <c r="M757" s="112"/>
      <c r="N757" s="112"/>
      <c r="O757" s="239"/>
      <c r="P757" s="112"/>
      <c r="Q757" s="239"/>
      <c r="R757" s="112"/>
      <c r="S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</row>
    <row r="758" spans="1:55" ht="15.75" customHeight="1">
      <c r="A758" s="112"/>
      <c r="B758" s="112"/>
      <c r="C758" s="112"/>
      <c r="D758" s="239"/>
      <c r="E758" s="112"/>
      <c r="F758" s="239"/>
      <c r="G758" s="112"/>
      <c r="H758" s="239"/>
      <c r="I758" s="141"/>
      <c r="J758" s="112"/>
      <c r="K758" s="112"/>
      <c r="L758" s="112"/>
      <c r="M758" s="112"/>
      <c r="N758" s="112"/>
      <c r="O758" s="239"/>
      <c r="P758" s="112"/>
      <c r="Q758" s="239"/>
      <c r="R758" s="112"/>
      <c r="S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</row>
    <row r="759" spans="1:55" ht="15.75" customHeight="1">
      <c r="A759" s="112"/>
      <c r="B759" s="112"/>
      <c r="C759" s="112"/>
      <c r="D759" s="239"/>
      <c r="E759" s="112"/>
      <c r="F759" s="239"/>
      <c r="G759" s="112"/>
      <c r="H759" s="239"/>
      <c r="I759" s="141"/>
      <c r="J759" s="112"/>
      <c r="K759" s="112"/>
      <c r="L759" s="112"/>
      <c r="M759" s="112"/>
      <c r="N759" s="112"/>
      <c r="O759" s="239"/>
      <c r="P759" s="112"/>
      <c r="Q759" s="239"/>
      <c r="R759" s="112"/>
      <c r="S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</row>
    <row r="760" spans="1:55" ht="15.75" customHeight="1">
      <c r="A760" s="112"/>
      <c r="B760" s="112"/>
      <c r="C760" s="112"/>
      <c r="D760" s="239"/>
      <c r="E760" s="112"/>
      <c r="F760" s="239"/>
      <c r="G760" s="112"/>
      <c r="H760" s="239"/>
      <c r="I760" s="141"/>
      <c r="J760" s="112"/>
      <c r="K760" s="112"/>
      <c r="L760" s="112"/>
      <c r="M760" s="112"/>
      <c r="N760" s="112"/>
      <c r="O760" s="239"/>
      <c r="P760" s="112"/>
      <c r="Q760" s="239"/>
      <c r="R760" s="112"/>
      <c r="S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</row>
    <row r="761" spans="1:55" ht="15.75" customHeight="1">
      <c r="A761" s="112"/>
      <c r="B761" s="112"/>
      <c r="C761" s="112"/>
      <c r="D761" s="239"/>
      <c r="E761" s="112"/>
      <c r="F761" s="239"/>
      <c r="G761" s="112"/>
      <c r="H761" s="239"/>
      <c r="I761" s="141"/>
      <c r="J761" s="112"/>
      <c r="K761" s="112"/>
      <c r="L761" s="112"/>
      <c r="M761" s="112"/>
      <c r="N761" s="112"/>
      <c r="O761" s="239"/>
      <c r="P761" s="112"/>
      <c r="Q761" s="239"/>
      <c r="R761" s="112"/>
      <c r="S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</row>
    <row r="762" spans="1:55" ht="15.75" customHeight="1">
      <c r="A762" s="112"/>
      <c r="B762" s="112"/>
      <c r="C762" s="112"/>
      <c r="D762" s="239"/>
      <c r="E762" s="112"/>
      <c r="F762" s="239"/>
      <c r="G762" s="112"/>
      <c r="H762" s="239"/>
      <c r="I762" s="141"/>
      <c r="J762" s="112"/>
      <c r="K762" s="112"/>
      <c r="L762" s="112"/>
      <c r="M762" s="112"/>
      <c r="N762" s="112"/>
      <c r="O762" s="239"/>
      <c r="P762" s="112"/>
      <c r="Q762" s="239"/>
      <c r="R762" s="112"/>
      <c r="S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</row>
    <row r="763" spans="1:55" ht="15.75" customHeight="1">
      <c r="A763" s="112"/>
      <c r="B763" s="112"/>
      <c r="C763" s="112"/>
      <c r="D763" s="239"/>
      <c r="E763" s="112"/>
      <c r="F763" s="239"/>
      <c r="G763" s="112"/>
      <c r="H763" s="239"/>
      <c r="I763" s="141"/>
      <c r="J763" s="112"/>
      <c r="K763" s="112"/>
      <c r="L763" s="112"/>
      <c r="M763" s="112"/>
      <c r="N763" s="112"/>
      <c r="O763" s="239"/>
      <c r="P763" s="112"/>
      <c r="Q763" s="239"/>
      <c r="R763" s="112"/>
      <c r="S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</row>
    <row r="764" spans="1:55" ht="15.75" customHeight="1">
      <c r="A764" s="112"/>
      <c r="B764" s="112"/>
      <c r="C764" s="112"/>
      <c r="D764" s="239"/>
      <c r="E764" s="112"/>
      <c r="F764" s="239"/>
      <c r="G764" s="112"/>
      <c r="H764" s="239"/>
      <c r="I764" s="141"/>
      <c r="J764" s="112"/>
      <c r="K764" s="112"/>
      <c r="L764" s="112"/>
      <c r="M764" s="112"/>
      <c r="N764" s="112"/>
      <c r="O764" s="239"/>
      <c r="P764" s="112"/>
      <c r="Q764" s="239"/>
      <c r="R764" s="112"/>
      <c r="S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</row>
    <row r="765" spans="1:55" ht="15.75" customHeight="1">
      <c r="A765" s="112"/>
      <c r="B765" s="112"/>
      <c r="C765" s="112"/>
      <c r="D765" s="239"/>
      <c r="E765" s="112"/>
      <c r="F765" s="239"/>
      <c r="G765" s="112"/>
      <c r="H765" s="239"/>
      <c r="I765" s="141"/>
      <c r="J765" s="112"/>
      <c r="K765" s="112"/>
      <c r="L765" s="112"/>
      <c r="M765" s="112"/>
      <c r="N765" s="112"/>
      <c r="O765" s="239"/>
      <c r="P765" s="112"/>
      <c r="Q765" s="239"/>
      <c r="R765" s="112"/>
      <c r="S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</row>
    <row r="766" spans="1:55" ht="15.75" customHeight="1">
      <c r="A766" s="112"/>
      <c r="B766" s="112"/>
      <c r="C766" s="112"/>
      <c r="D766" s="239"/>
      <c r="E766" s="112"/>
      <c r="F766" s="239"/>
      <c r="G766" s="112"/>
      <c r="H766" s="239"/>
      <c r="I766" s="141"/>
      <c r="J766" s="112"/>
      <c r="K766" s="112"/>
      <c r="L766" s="112"/>
      <c r="M766" s="112"/>
      <c r="N766" s="112"/>
      <c r="O766" s="239"/>
      <c r="P766" s="112"/>
      <c r="Q766" s="239"/>
      <c r="R766" s="112"/>
      <c r="S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</row>
    <row r="767" spans="1:55" ht="15.75" customHeight="1">
      <c r="A767" s="112"/>
      <c r="B767" s="112"/>
      <c r="C767" s="112"/>
      <c r="D767" s="239"/>
      <c r="E767" s="112"/>
      <c r="F767" s="239"/>
      <c r="G767" s="112"/>
      <c r="H767" s="239"/>
      <c r="I767" s="141"/>
      <c r="J767" s="112"/>
      <c r="K767" s="112"/>
      <c r="L767" s="112"/>
      <c r="M767" s="112"/>
      <c r="N767" s="112"/>
      <c r="O767" s="239"/>
      <c r="P767" s="112"/>
      <c r="Q767" s="239"/>
      <c r="R767" s="112"/>
      <c r="S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</row>
    <row r="768" spans="1:55" ht="15.75" customHeight="1">
      <c r="A768" s="112"/>
      <c r="B768" s="112"/>
      <c r="C768" s="112"/>
      <c r="D768" s="239"/>
      <c r="E768" s="112"/>
      <c r="F768" s="239"/>
      <c r="G768" s="112"/>
      <c r="H768" s="239"/>
      <c r="I768" s="141"/>
      <c r="J768" s="112"/>
      <c r="K768" s="112"/>
      <c r="L768" s="112"/>
      <c r="M768" s="112"/>
      <c r="N768" s="112"/>
      <c r="O768" s="239"/>
      <c r="P768" s="112"/>
      <c r="Q768" s="239"/>
      <c r="R768" s="112"/>
      <c r="S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</row>
    <row r="769" spans="1:55" ht="15.75" customHeight="1">
      <c r="A769" s="112"/>
      <c r="B769" s="112"/>
      <c r="C769" s="112"/>
      <c r="D769" s="239"/>
      <c r="E769" s="112"/>
      <c r="F769" s="239"/>
      <c r="G769" s="112"/>
      <c r="H769" s="239"/>
      <c r="I769" s="141"/>
      <c r="J769" s="112"/>
      <c r="K769" s="112"/>
      <c r="L769" s="112"/>
      <c r="M769" s="112"/>
      <c r="N769" s="112"/>
      <c r="O769" s="239"/>
      <c r="P769" s="112"/>
      <c r="Q769" s="239"/>
      <c r="R769" s="112"/>
      <c r="S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</row>
    <row r="770" spans="1:55" ht="15.75" customHeight="1">
      <c r="A770" s="112"/>
      <c r="B770" s="112"/>
      <c r="C770" s="112"/>
      <c r="D770" s="239"/>
      <c r="E770" s="112"/>
      <c r="F770" s="239"/>
      <c r="G770" s="112"/>
      <c r="H770" s="239"/>
      <c r="I770" s="141"/>
      <c r="J770" s="112"/>
      <c r="K770" s="112"/>
      <c r="L770" s="112"/>
      <c r="M770" s="112"/>
      <c r="N770" s="112"/>
      <c r="O770" s="239"/>
      <c r="P770" s="112"/>
      <c r="Q770" s="239"/>
      <c r="R770" s="112"/>
      <c r="S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</row>
    <row r="771" spans="1:55" ht="15.75" customHeight="1">
      <c r="A771" s="112"/>
      <c r="B771" s="112"/>
      <c r="C771" s="112"/>
      <c r="D771" s="239"/>
      <c r="E771" s="112"/>
      <c r="F771" s="239"/>
      <c r="G771" s="112"/>
      <c r="H771" s="239"/>
      <c r="I771" s="141"/>
      <c r="J771" s="112"/>
      <c r="K771" s="112"/>
      <c r="L771" s="112"/>
      <c r="M771" s="112"/>
      <c r="N771" s="112"/>
      <c r="O771" s="239"/>
      <c r="P771" s="112"/>
      <c r="Q771" s="239"/>
      <c r="R771" s="112"/>
      <c r="S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</row>
    <row r="772" spans="1:55" ht="15.75" customHeight="1">
      <c r="A772" s="112"/>
      <c r="B772" s="112"/>
      <c r="C772" s="112"/>
      <c r="D772" s="239"/>
      <c r="E772" s="112"/>
      <c r="F772" s="239"/>
      <c r="G772" s="112"/>
      <c r="H772" s="239"/>
      <c r="I772" s="141"/>
      <c r="J772" s="112"/>
      <c r="K772" s="112"/>
      <c r="L772" s="112"/>
      <c r="M772" s="112"/>
      <c r="N772" s="112"/>
      <c r="O772" s="239"/>
      <c r="P772" s="112"/>
      <c r="Q772" s="239"/>
      <c r="R772" s="112"/>
      <c r="S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</row>
    <row r="773" spans="1:55" ht="15.75" customHeight="1">
      <c r="A773" s="112"/>
      <c r="B773" s="112"/>
      <c r="C773" s="112"/>
      <c r="D773" s="239"/>
      <c r="E773" s="112"/>
      <c r="F773" s="239"/>
      <c r="G773" s="112"/>
      <c r="H773" s="239"/>
      <c r="I773" s="141"/>
      <c r="J773" s="112"/>
      <c r="K773" s="112"/>
      <c r="L773" s="112"/>
      <c r="M773" s="112"/>
      <c r="N773" s="112"/>
      <c r="O773" s="239"/>
      <c r="P773" s="112"/>
      <c r="Q773" s="239"/>
      <c r="R773" s="112"/>
      <c r="S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</row>
    <row r="774" spans="1:55" ht="15.75" customHeight="1">
      <c r="A774" s="112"/>
      <c r="B774" s="112"/>
      <c r="C774" s="112"/>
      <c r="D774" s="239"/>
      <c r="E774" s="112"/>
      <c r="F774" s="239"/>
      <c r="G774" s="112"/>
      <c r="H774" s="239"/>
      <c r="I774" s="141"/>
      <c r="J774" s="112"/>
      <c r="K774" s="112"/>
      <c r="L774" s="112"/>
      <c r="M774" s="112"/>
      <c r="N774" s="112"/>
      <c r="O774" s="239"/>
      <c r="P774" s="112"/>
      <c r="Q774" s="239"/>
      <c r="R774" s="112"/>
      <c r="S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</row>
    <row r="775" spans="1:55" ht="15.75" customHeight="1">
      <c r="A775" s="112"/>
      <c r="B775" s="112"/>
      <c r="C775" s="112"/>
      <c r="D775" s="239"/>
      <c r="E775" s="112"/>
      <c r="F775" s="239"/>
      <c r="G775" s="112"/>
      <c r="H775" s="239"/>
      <c r="I775" s="141"/>
      <c r="J775" s="112"/>
      <c r="K775" s="112"/>
      <c r="L775" s="112"/>
      <c r="M775" s="112"/>
      <c r="N775" s="112"/>
      <c r="O775" s="239"/>
      <c r="P775" s="112"/>
      <c r="Q775" s="239"/>
      <c r="R775" s="112"/>
      <c r="S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</row>
    <row r="776" spans="1:55" ht="15.75" customHeight="1">
      <c r="A776" s="112"/>
      <c r="B776" s="112"/>
      <c r="C776" s="112"/>
      <c r="D776" s="239"/>
      <c r="E776" s="112"/>
      <c r="F776" s="239"/>
      <c r="G776" s="112"/>
      <c r="H776" s="239"/>
      <c r="I776" s="141"/>
      <c r="J776" s="112"/>
      <c r="K776" s="112"/>
      <c r="L776" s="112"/>
      <c r="M776" s="112"/>
      <c r="N776" s="112"/>
      <c r="O776" s="239"/>
      <c r="P776" s="112"/>
      <c r="Q776" s="239"/>
      <c r="R776" s="112"/>
      <c r="S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</row>
    <row r="777" spans="1:55" ht="15.75" customHeight="1">
      <c r="A777" s="112"/>
      <c r="B777" s="112"/>
      <c r="C777" s="112"/>
      <c r="D777" s="239"/>
      <c r="E777" s="112"/>
      <c r="F777" s="239"/>
      <c r="G777" s="112"/>
      <c r="H777" s="239"/>
      <c r="I777" s="141"/>
      <c r="J777" s="112"/>
      <c r="K777" s="112"/>
      <c r="L777" s="112"/>
      <c r="M777" s="112"/>
      <c r="N777" s="112"/>
      <c r="O777" s="239"/>
      <c r="P777" s="112"/>
      <c r="Q777" s="239"/>
      <c r="R777" s="112"/>
      <c r="S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</row>
    <row r="778" spans="1:55" ht="15.75" customHeight="1">
      <c r="A778" s="112"/>
      <c r="B778" s="112"/>
      <c r="C778" s="112"/>
      <c r="D778" s="239"/>
      <c r="E778" s="112"/>
      <c r="F778" s="239"/>
      <c r="G778" s="112"/>
      <c r="H778" s="239"/>
      <c r="I778" s="141"/>
      <c r="J778" s="112"/>
      <c r="K778" s="112"/>
      <c r="L778" s="112"/>
      <c r="M778" s="112"/>
      <c r="N778" s="112"/>
      <c r="O778" s="239"/>
      <c r="P778" s="112"/>
      <c r="Q778" s="239"/>
      <c r="R778" s="112"/>
      <c r="S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</row>
    <row r="779" spans="1:55" ht="15.75" customHeight="1">
      <c r="A779" s="112"/>
      <c r="B779" s="112"/>
      <c r="C779" s="112"/>
      <c r="D779" s="239"/>
      <c r="E779" s="112"/>
      <c r="F779" s="239"/>
      <c r="G779" s="112"/>
      <c r="H779" s="239"/>
      <c r="I779" s="141"/>
      <c r="J779" s="112"/>
      <c r="K779" s="112"/>
      <c r="L779" s="112"/>
      <c r="M779" s="112"/>
      <c r="N779" s="112"/>
      <c r="O779" s="239"/>
      <c r="P779" s="112"/>
      <c r="Q779" s="239"/>
      <c r="R779" s="112"/>
      <c r="S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</row>
    <row r="780" spans="1:55" ht="15.75" customHeight="1">
      <c r="A780" s="112"/>
      <c r="B780" s="112"/>
      <c r="C780" s="112"/>
      <c r="D780" s="239"/>
      <c r="E780" s="112"/>
      <c r="F780" s="239"/>
      <c r="G780" s="112"/>
      <c r="H780" s="239"/>
      <c r="I780" s="141"/>
      <c r="J780" s="112"/>
      <c r="K780" s="112"/>
      <c r="L780" s="112"/>
      <c r="M780" s="112"/>
      <c r="N780" s="112"/>
      <c r="O780" s="239"/>
      <c r="P780" s="112"/>
      <c r="Q780" s="239"/>
      <c r="R780" s="112"/>
      <c r="S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</row>
    <row r="781" spans="1:55" ht="15.75" customHeight="1">
      <c r="A781" s="112"/>
      <c r="B781" s="112"/>
      <c r="C781" s="112"/>
      <c r="D781" s="239"/>
      <c r="E781" s="112"/>
      <c r="F781" s="239"/>
      <c r="G781" s="112"/>
      <c r="H781" s="239"/>
      <c r="I781" s="141"/>
      <c r="J781" s="112"/>
      <c r="K781" s="112"/>
      <c r="L781" s="112"/>
      <c r="M781" s="112"/>
      <c r="N781" s="112"/>
      <c r="O781" s="239"/>
      <c r="P781" s="112"/>
      <c r="Q781" s="239"/>
      <c r="R781" s="112"/>
      <c r="S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</row>
    <row r="782" spans="1:55" ht="15.75" customHeight="1">
      <c r="A782" s="112"/>
      <c r="B782" s="112"/>
      <c r="C782" s="112"/>
      <c r="D782" s="239"/>
      <c r="E782" s="112"/>
      <c r="F782" s="239"/>
      <c r="G782" s="112"/>
      <c r="H782" s="239"/>
      <c r="I782" s="141"/>
      <c r="J782" s="112"/>
      <c r="K782" s="112"/>
      <c r="L782" s="112"/>
      <c r="M782" s="112"/>
      <c r="N782" s="112"/>
      <c r="O782" s="239"/>
      <c r="P782" s="112"/>
      <c r="Q782" s="239"/>
      <c r="R782" s="112"/>
      <c r="S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</row>
    <row r="783" spans="1:55" ht="15.75" customHeight="1">
      <c r="A783" s="112"/>
      <c r="B783" s="112"/>
      <c r="C783" s="112"/>
      <c r="D783" s="239"/>
      <c r="E783" s="112"/>
      <c r="F783" s="239"/>
      <c r="G783" s="112"/>
      <c r="H783" s="239"/>
      <c r="I783" s="141"/>
      <c r="J783" s="112"/>
      <c r="K783" s="112"/>
      <c r="L783" s="112"/>
      <c r="M783" s="112"/>
      <c r="N783" s="112"/>
      <c r="O783" s="239"/>
      <c r="P783" s="112"/>
      <c r="Q783" s="239"/>
      <c r="R783" s="112"/>
      <c r="S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</row>
    <row r="784" spans="1:55" ht="15.75" customHeight="1">
      <c r="A784" s="112"/>
      <c r="B784" s="112"/>
      <c r="C784" s="112"/>
      <c r="D784" s="239"/>
      <c r="E784" s="112"/>
      <c r="F784" s="239"/>
      <c r="G784" s="112"/>
      <c r="H784" s="239"/>
      <c r="I784" s="141"/>
      <c r="J784" s="112"/>
      <c r="K784" s="112"/>
      <c r="L784" s="112"/>
      <c r="M784" s="112"/>
      <c r="N784" s="112"/>
      <c r="O784" s="239"/>
      <c r="P784" s="112"/>
      <c r="Q784" s="239"/>
      <c r="R784" s="112"/>
      <c r="S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</row>
    <row r="785" spans="1:55" ht="15.75" customHeight="1">
      <c r="A785" s="112"/>
      <c r="B785" s="112"/>
      <c r="C785" s="112"/>
      <c r="D785" s="239"/>
      <c r="E785" s="112"/>
      <c r="F785" s="239"/>
      <c r="G785" s="112"/>
      <c r="H785" s="239"/>
      <c r="I785" s="141"/>
      <c r="J785" s="112"/>
      <c r="K785" s="112"/>
      <c r="L785" s="112"/>
      <c r="M785" s="112"/>
      <c r="N785" s="112"/>
      <c r="O785" s="239"/>
      <c r="P785" s="112"/>
      <c r="Q785" s="239"/>
      <c r="R785" s="112"/>
      <c r="S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</row>
    <row r="786" spans="1:55" ht="15.75" customHeight="1">
      <c r="A786" s="112"/>
      <c r="B786" s="112"/>
      <c r="C786" s="112"/>
      <c r="D786" s="239"/>
      <c r="E786" s="112"/>
      <c r="F786" s="239"/>
      <c r="G786" s="112"/>
      <c r="H786" s="239"/>
      <c r="I786" s="141"/>
      <c r="J786" s="112"/>
      <c r="K786" s="112"/>
      <c r="L786" s="112"/>
      <c r="M786" s="112"/>
      <c r="N786" s="112"/>
      <c r="O786" s="239"/>
      <c r="P786" s="112"/>
      <c r="Q786" s="239"/>
      <c r="R786" s="112"/>
      <c r="S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</row>
    <row r="787" spans="1:55" ht="15.75" customHeight="1">
      <c r="A787" s="112"/>
      <c r="B787" s="112"/>
      <c r="C787" s="112"/>
      <c r="D787" s="239"/>
      <c r="E787" s="112"/>
      <c r="F787" s="239"/>
      <c r="G787" s="112"/>
      <c r="H787" s="239"/>
      <c r="I787" s="141"/>
      <c r="J787" s="112"/>
      <c r="K787" s="112"/>
      <c r="L787" s="112"/>
      <c r="M787" s="112"/>
      <c r="N787" s="112"/>
      <c r="O787" s="239"/>
      <c r="P787" s="112"/>
      <c r="Q787" s="239"/>
      <c r="R787" s="112"/>
      <c r="S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</row>
    <row r="788" spans="1:55" ht="15.75" customHeight="1">
      <c r="A788" s="112"/>
      <c r="B788" s="112"/>
      <c r="C788" s="112"/>
      <c r="D788" s="239"/>
      <c r="E788" s="112"/>
      <c r="F788" s="239"/>
      <c r="G788" s="112"/>
      <c r="H788" s="239"/>
      <c r="I788" s="141"/>
      <c r="J788" s="112"/>
      <c r="K788" s="112"/>
      <c r="L788" s="112"/>
      <c r="M788" s="112"/>
      <c r="N788" s="112"/>
      <c r="O788" s="239"/>
      <c r="P788" s="112"/>
      <c r="Q788" s="239"/>
      <c r="R788" s="112"/>
      <c r="S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</row>
    <row r="789" spans="1:55" ht="15.75" customHeight="1">
      <c r="A789" s="112"/>
      <c r="B789" s="112"/>
      <c r="C789" s="112"/>
      <c r="D789" s="239"/>
      <c r="E789" s="112"/>
      <c r="F789" s="239"/>
      <c r="G789" s="112"/>
      <c r="H789" s="239"/>
      <c r="I789" s="141"/>
      <c r="J789" s="112"/>
      <c r="K789" s="112"/>
      <c r="L789" s="112"/>
      <c r="M789" s="112"/>
      <c r="N789" s="112"/>
      <c r="O789" s="239"/>
      <c r="P789" s="112"/>
      <c r="Q789" s="239"/>
      <c r="R789" s="112"/>
      <c r="S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</row>
    <row r="790" spans="1:55" ht="15.75" customHeight="1">
      <c r="A790" s="112"/>
      <c r="B790" s="112"/>
      <c r="C790" s="112"/>
      <c r="D790" s="239"/>
      <c r="E790" s="112"/>
      <c r="F790" s="239"/>
      <c r="G790" s="112"/>
      <c r="H790" s="239"/>
      <c r="I790" s="141"/>
      <c r="J790" s="112"/>
      <c r="K790" s="112"/>
      <c r="L790" s="112"/>
      <c r="M790" s="112"/>
      <c r="N790" s="112"/>
      <c r="O790" s="239"/>
      <c r="P790" s="112"/>
      <c r="Q790" s="239"/>
      <c r="R790" s="112"/>
      <c r="S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</row>
    <row r="791" spans="1:55" ht="15.75" customHeight="1">
      <c r="A791" s="112"/>
      <c r="B791" s="112"/>
      <c r="C791" s="112"/>
      <c r="D791" s="239"/>
      <c r="E791" s="112"/>
      <c r="F791" s="239"/>
      <c r="G791" s="112"/>
      <c r="H791" s="239"/>
      <c r="I791" s="141"/>
      <c r="J791" s="112"/>
      <c r="K791" s="112"/>
      <c r="L791" s="112"/>
      <c r="M791" s="112"/>
      <c r="N791" s="112"/>
      <c r="O791" s="239"/>
      <c r="P791" s="112"/>
      <c r="Q791" s="239"/>
      <c r="R791" s="112"/>
      <c r="S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</row>
    <row r="792" spans="1:55" ht="15.75" customHeight="1">
      <c r="A792" s="112"/>
      <c r="B792" s="112"/>
      <c r="C792" s="112"/>
      <c r="D792" s="239"/>
      <c r="E792" s="112"/>
      <c r="F792" s="239"/>
      <c r="G792" s="112"/>
      <c r="H792" s="239"/>
      <c r="I792" s="141"/>
      <c r="J792" s="112"/>
      <c r="K792" s="112"/>
      <c r="L792" s="112"/>
      <c r="M792" s="112"/>
      <c r="N792" s="112"/>
      <c r="O792" s="239"/>
      <c r="P792" s="112"/>
      <c r="Q792" s="239"/>
      <c r="R792" s="112"/>
      <c r="S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</row>
    <row r="793" spans="1:55" ht="15.75" customHeight="1">
      <c r="A793" s="112"/>
      <c r="B793" s="112"/>
      <c r="C793" s="112"/>
      <c r="D793" s="239"/>
      <c r="E793" s="112"/>
      <c r="F793" s="239"/>
      <c r="G793" s="112"/>
      <c r="H793" s="239"/>
      <c r="I793" s="141"/>
      <c r="J793" s="112"/>
      <c r="K793" s="112"/>
      <c r="L793" s="112"/>
      <c r="M793" s="112"/>
      <c r="N793" s="112"/>
      <c r="O793" s="239"/>
      <c r="P793" s="112"/>
      <c r="Q793" s="239"/>
      <c r="R793" s="112"/>
      <c r="S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</row>
    <row r="794" spans="1:55" ht="15.75" customHeight="1">
      <c r="A794" s="112"/>
      <c r="B794" s="112"/>
      <c r="C794" s="112"/>
      <c r="D794" s="239"/>
      <c r="E794" s="112"/>
      <c r="F794" s="239"/>
      <c r="G794" s="112"/>
      <c r="H794" s="239"/>
      <c r="I794" s="141"/>
      <c r="J794" s="112"/>
      <c r="K794" s="112"/>
      <c r="L794" s="112"/>
      <c r="M794" s="112"/>
      <c r="N794" s="112"/>
      <c r="O794" s="239"/>
      <c r="P794" s="112"/>
      <c r="Q794" s="239"/>
      <c r="R794" s="112"/>
      <c r="S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</row>
    <row r="795" spans="1:55" ht="15.75" customHeight="1">
      <c r="A795" s="112"/>
      <c r="B795" s="112"/>
      <c r="C795" s="112"/>
      <c r="D795" s="239"/>
      <c r="E795" s="112"/>
      <c r="F795" s="239"/>
      <c r="G795" s="112"/>
      <c r="H795" s="239"/>
      <c r="I795" s="141"/>
      <c r="J795" s="112"/>
      <c r="K795" s="112"/>
      <c r="L795" s="112"/>
      <c r="M795" s="112"/>
      <c r="N795" s="112"/>
      <c r="O795" s="239"/>
      <c r="P795" s="112"/>
      <c r="Q795" s="239"/>
      <c r="R795" s="112"/>
      <c r="S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</row>
    <row r="796" spans="1:55" ht="15.75" customHeight="1">
      <c r="A796" s="112"/>
      <c r="B796" s="112"/>
      <c r="C796" s="112"/>
      <c r="D796" s="239"/>
      <c r="E796" s="112"/>
      <c r="F796" s="239"/>
      <c r="G796" s="112"/>
      <c r="H796" s="239"/>
      <c r="I796" s="141"/>
      <c r="J796" s="112"/>
      <c r="K796" s="112"/>
      <c r="L796" s="112"/>
      <c r="M796" s="112"/>
      <c r="N796" s="112"/>
      <c r="O796" s="239"/>
      <c r="P796" s="112"/>
      <c r="Q796" s="239"/>
      <c r="R796" s="112"/>
      <c r="S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</row>
    <row r="797" spans="1:55" ht="15.75" customHeight="1">
      <c r="A797" s="112"/>
      <c r="B797" s="112"/>
      <c r="C797" s="112"/>
      <c r="D797" s="239"/>
      <c r="E797" s="112"/>
      <c r="F797" s="239"/>
      <c r="G797" s="112"/>
      <c r="H797" s="239"/>
      <c r="I797" s="141"/>
      <c r="J797" s="112"/>
      <c r="K797" s="112"/>
      <c r="L797" s="112"/>
      <c r="M797" s="112"/>
      <c r="N797" s="112"/>
      <c r="O797" s="239"/>
      <c r="P797" s="112"/>
      <c r="Q797" s="239"/>
      <c r="R797" s="112"/>
      <c r="S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</row>
    <row r="798" spans="1:55" ht="15.75" customHeight="1">
      <c r="A798" s="112"/>
      <c r="B798" s="112"/>
      <c r="C798" s="112"/>
      <c r="D798" s="239"/>
      <c r="E798" s="112"/>
      <c r="F798" s="239"/>
      <c r="G798" s="112"/>
      <c r="H798" s="239"/>
      <c r="I798" s="141"/>
      <c r="J798" s="112"/>
      <c r="K798" s="112"/>
      <c r="L798" s="112"/>
      <c r="M798" s="112"/>
      <c r="N798" s="112"/>
      <c r="O798" s="239"/>
      <c r="P798" s="112"/>
      <c r="Q798" s="239"/>
      <c r="R798" s="112"/>
      <c r="S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</row>
    <row r="799" spans="1:55" ht="15.75" customHeight="1">
      <c r="A799" s="112"/>
      <c r="B799" s="112"/>
      <c r="C799" s="112"/>
      <c r="D799" s="239"/>
      <c r="E799" s="112"/>
      <c r="F799" s="239"/>
      <c r="G799" s="112"/>
      <c r="H799" s="239"/>
      <c r="I799" s="141"/>
      <c r="J799" s="112"/>
      <c r="K799" s="112"/>
      <c r="L799" s="112"/>
      <c r="M799" s="112"/>
      <c r="N799" s="112"/>
      <c r="O799" s="239"/>
      <c r="P799" s="112"/>
      <c r="Q799" s="239"/>
      <c r="R799" s="112"/>
      <c r="S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</row>
    <row r="800" spans="1:55" ht="15.75" customHeight="1">
      <c r="A800" s="112"/>
      <c r="B800" s="112"/>
      <c r="C800" s="112"/>
      <c r="D800" s="239"/>
      <c r="E800" s="112"/>
      <c r="F800" s="239"/>
      <c r="G800" s="112"/>
      <c r="H800" s="239"/>
      <c r="I800" s="141"/>
      <c r="J800" s="112"/>
      <c r="K800" s="112"/>
      <c r="L800" s="112"/>
      <c r="M800" s="112"/>
      <c r="N800" s="112"/>
      <c r="O800" s="239"/>
      <c r="P800" s="112"/>
      <c r="Q800" s="239"/>
      <c r="R800" s="112"/>
      <c r="S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</row>
    <row r="801" spans="1:55" ht="15.75" customHeight="1">
      <c r="A801" s="112"/>
      <c r="B801" s="112"/>
      <c r="C801" s="112"/>
      <c r="D801" s="239"/>
      <c r="E801" s="112"/>
      <c r="F801" s="239"/>
      <c r="G801" s="112"/>
      <c r="H801" s="239"/>
      <c r="I801" s="141"/>
      <c r="J801" s="112"/>
      <c r="K801" s="112"/>
      <c r="L801" s="112"/>
      <c r="M801" s="112"/>
      <c r="N801" s="112"/>
      <c r="O801" s="239"/>
      <c r="P801" s="112"/>
      <c r="Q801" s="239"/>
      <c r="R801" s="112"/>
      <c r="S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</row>
    <row r="802" spans="1:55" ht="15.75" customHeight="1">
      <c r="A802" s="112"/>
      <c r="B802" s="112"/>
      <c r="C802" s="112"/>
      <c r="D802" s="239"/>
      <c r="E802" s="112"/>
      <c r="F802" s="239"/>
      <c r="G802" s="112"/>
      <c r="H802" s="239"/>
      <c r="I802" s="141"/>
      <c r="J802" s="112"/>
      <c r="K802" s="112"/>
      <c r="L802" s="112"/>
      <c r="M802" s="112"/>
      <c r="N802" s="112"/>
      <c r="O802" s="239"/>
      <c r="P802" s="112"/>
      <c r="Q802" s="239"/>
      <c r="R802" s="112"/>
      <c r="S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</row>
    <row r="803" spans="1:55" ht="15.75" customHeight="1">
      <c r="A803" s="112"/>
      <c r="B803" s="112"/>
      <c r="C803" s="112"/>
      <c r="D803" s="239"/>
      <c r="E803" s="112"/>
      <c r="F803" s="239"/>
      <c r="G803" s="112"/>
      <c r="H803" s="239"/>
      <c r="I803" s="141"/>
      <c r="J803" s="112"/>
      <c r="K803" s="112"/>
      <c r="L803" s="112"/>
      <c r="M803" s="112"/>
      <c r="N803" s="112"/>
      <c r="O803" s="239"/>
      <c r="P803" s="112"/>
      <c r="Q803" s="239"/>
      <c r="R803" s="112"/>
      <c r="S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</row>
    <row r="804" spans="1:55" ht="15.75" customHeight="1">
      <c r="A804" s="112"/>
      <c r="B804" s="112"/>
      <c r="C804" s="112"/>
      <c r="D804" s="239"/>
      <c r="E804" s="112"/>
      <c r="F804" s="239"/>
      <c r="G804" s="112"/>
      <c r="H804" s="239"/>
      <c r="I804" s="141"/>
      <c r="J804" s="112"/>
      <c r="K804" s="112"/>
      <c r="L804" s="112"/>
      <c r="M804" s="112"/>
      <c r="N804" s="112"/>
      <c r="O804" s="239"/>
      <c r="P804" s="112"/>
      <c r="Q804" s="239"/>
      <c r="R804" s="112"/>
      <c r="S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</row>
    <row r="805" spans="1:55" ht="15.75" customHeight="1">
      <c r="A805" s="112"/>
      <c r="B805" s="112"/>
      <c r="C805" s="112"/>
      <c r="D805" s="239"/>
      <c r="E805" s="112"/>
      <c r="F805" s="239"/>
      <c r="G805" s="112"/>
      <c r="H805" s="239"/>
      <c r="I805" s="141"/>
      <c r="J805" s="112"/>
      <c r="K805" s="112"/>
      <c r="L805" s="112"/>
      <c r="M805" s="112"/>
      <c r="N805" s="112"/>
      <c r="O805" s="239"/>
      <c r="P805" s="112"/>
      <c r="Q805" s="239"/>
      <c r="R805" s="112"/>
      <c r="S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</row>
    <row r="806" spans="1:55" ht="15.75" customHeight="1">
      <c r="A806" s="112"/>
      <c r="B806" s="112"/>
      <c r="C806" s="112"/>
      <c r="D806" s="239"/>
      <c r="E806" s="112"/>
      <c r="F806" s="239"/>
      <c r="G806" s="112"/>
      <c r="H806" s="239"/>
      <c r="I806" s="141"/>
      <c r="J806" s="112"/>
      <c r="K806" s="112"/>
      <c r="L806" s="112"/>
      <c r="M806" s="112"/>
      <c r="N806" s="112"/>
      <c r="O806" s="239"/>
      <c r="P806" s="112"/>
      <c r="Q806" s="239"/>
      <c r="R806" s="112"/>
      <c r="S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</row>
    <row r="807" spans="1:55" ht="15.75" customHeight="1">
      <c r="A807" s="112"/>
      <c r="B807" s="112"/>
      <c r="C807" s="112"/>
      <c r="D807" s="239"/>
      <c r="E807" s="112"/>
      <c r="F807" s="239"/>
      <c r="G807" s="112"/>
      <c r="H807" s="239"/>
      <c r="I807" s="141"/>
      <c r="J807" s="112"/>
      <c r="K807" s="112"/>
      <c r="L807" s="112"/>
      <c r="M807" s="112"/>
      <c r="N807" s="112"/>
      <c r="O807" s="239"/>
      <c r="P807" s="112"/>
      <c r="Q807" s="239"/>
      <c r="R807" s="112"/>
      <c r="S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</row>
    <row r="808" spans="1:55" ht="15.75" customHeight="1">
      <c r="A808" s="112"/>
      <c r="B808" s="112"/>
      <c r="C808" s="112"/>
      <c r="D808" s="239"/>
      <c r="E808" s="112"/>
      <c r="F808" s="239"/>
      <c r="G808" s="112"/>
      <c r="H808" s="239"/>
      <c r="I808" s="141"/>
      <c r="J808" s="112"/>
      <c r="K808" s="112"/>
      <c r="L808" s="112"/>
      <c r="M808" s="112"/>
      <c r="N808" s="112"/>
      <c r="O808" s="239"/>
      <c r="P808" s="112"/>
      <c r="Q808" s="239"/>
      <c r="R808" s="112"/>
      <c r="S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</row>
    <row r="809" spans="1:55" ht="15.75" customHeight="1">
      <c r="A809" s="112"/>
      <c r="B809" s="112"/>
      <c r="C809" s="112"/>
      <c r="D809" s="239"/>
      <c r="E809" s="112"/>
      <c r="F809" s="239"/>
      <c r="G809" s="112"/>
      <c r="H809" s="239"/>
      <c r="I809" s="141"/>
      <c r="J809" s="112"/>
      <c r="K809" s="112"/>
      <c r="L809" s="112"/>
      <c r="M809" s="112"/>
      <c r="N809" s="112"/>
      <c r="O809" s="239"/>
      <c r="P809" s="112"/>
      <c r="Q809" s="239"/>
      <c r="R809" s="112"/>
      <c r="S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</row>
    <row r="810" spans="1:55" ht="15.75" customHeight="1">
      <c r="A810" s="112"/>
      <c r="B810" s="112"/>
      <c r="C810" s="112"/>
      <c r="D810" s="239"/>
      <c r="E810" s="112"/>
      <c r="F810" s="239"/>
      <c r="G810" s="112"/>
      <c r="H810" s="239"/>
      <c r="I810" s="141"/>
      <c r="J810" s="112"/>
      <c r="K810" s="112"/>
      <c r="L810" s="112"/>
      <c r="M810" s="112"/>
      <c r="N810" s="112"/>
      <c r="O810" s="239"/>
      <c r="P810" s="112"/>
      <c r="Q810" s="239"/>
      <c r="R810" s="112"/>
      <c r="S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</row>
    <row r="811" spans="1:55" ht="15.75" customHeight="1">
      <c r="A811" s="112"/>
      <c r="B811" s="112"/>
      <c r="C811" s="112"/>
      <c r="D811" s="239"/>
      <c r="E811" s="112"/>
      <c r="F811" s="239"/>
      <c r="G811" s="112"/>
      <c r="H811" s="239"/>
      <c r="I811" s="141"/>
      <c r="J811" s="112"/>
      <c r="K811" s="112"/>
      <c r="L811" s="112"/>
      <c r="M811" s="112"/>
      <c r="N811" s="112"/>
      <c r="O811" s="239"/>
      <c r="P811" s="112"/>
      <c r="Q811" s="239"/>
      <c r="R811" s="112"/>
      <c r="S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</row>
    <row r="812" spans="1:55" ht="15.75" customHeight="1">
      <c r="A812" s="112"/>
      <c r="B812" s="112"/>
      <c r="C812" s="112"/>
      <c r="D812" s="239"/>
      <c r="E812" s="112"/>
      <c r="F812" s="239"/>
      <c r="G812" s="112"/>
      <c r="H812" s="239"/>
      <c r="I812" s="141"/>
      <c r="J812" s="112"/>
      <c r="K812" s="112"/>
      <c r="L812" s="112"/>
      <c r="M812" s="112"/>
      <c r="N812" s="112"/>
      <c r="O812" s="239"/>
      <c r="P812" s="112"/>
      <c r="Q812" s="239"/>
      <c r="R812" s="112"/>
      <c r="S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</row>
    <row r="813" spans="1:55" ht="15.75" customHeight="1">
      <c r="A813" s="112"/>
      <c r="B813" s="112"/>
      <c r="C813" s="112"/>
      <c r="D813" s="239"/>
      <c r="E813" s="112"/>
      <c r="F813" s="239"/>
      <c r="G813" s="112"/>
      <c r="H813" s="239"/>
      <c r="I813" s="141"/>
      <c r="J813" s="112"/>
      <c r="K813" s="112"/>
      <c r="L813" s="112"/>
      <c r="M813" s="112"/>
      <c r="N813" s="112"/>
      <c r="O813" s="239"/>
      <c r="P813" s="112"/>
      <c r="Q813" s="239"/>
      <c r="R813" s="112"/>
      <c r="S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</row>
    <row r="814" spans="1:55" ht="15.75" customHeight="1">
      <c r="A814" s="112"/>
      <c r="B814" s="112"/>
      <c r="C814" s="112"/>
      <c r="D814" s="239"/>
      <c r="E814" s="112"/>
      <c r="F814" s="239"/>
      <c r="G814" s="112"/>
      <c r="H814" s="239"/>
      <c r="I814" s="141"/>
      <c r="J814" s="112"/>
      <c r="K814" s="112"/>
      <c r="L814" s="112"/>
      <c r="M814" s="112"/>
      <c r="N814" s="112"/>
      <c r="O814" s="239"/>
      <c r="P814" s="112"/>
      <c r="Q814" s="239"/>
      <c r="R814" s="112"/>
      <c r="S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</row>
    <row r="815" spans="1:55" ht="15.75" customHeight="1">
      <c r="A815" s="112"/>
      <c r="B815" s="112"/>
      <c r="C815" s="112"/>
      <c r="D815" s="239"/>
      <c r="E815" s="112"/>
      <c r="F815" s="239"/>
      <c r="G815" s="112"/>
      <c r="H815" s="239"/>
      <c r="I815" s="141"/>
      <c r="J815" s="112"/>
      <c r="K815" s="112"/>
      <c r="L815" s="112"/>
      <c r="M815" s="112"/>
      <c r="N815" s="112"/>
      <c r="O815" s="239"/>
      <c r="P815" s="112"/>
      <c r="Q815" s="239"/>
      <c r="R815" s="112"/>
      <c r="S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</row>
    <row r="816" spans="1:55" ht="15.75" customHeight="1">
      <c r="A816" s="112"/>
      <c r="B816" s="112"/>
      <c r="C816" s="112"/>
      <c r="D816" s="239"/>
      <c r="E816" s="112"/>
      <c r="F816" s="239"/>
      <c r="G816" s="112"/>
      <c r="H816" s="239"/>
      <c r="I816" s="141"/>
      <c r="J816" s="112"/>
      <c r="K816" s="112"/>
      <c r="L816" s="112"/>
      <c r="M816" s="112"/>
      <c r="N816" s="112"/>
      <c r="O816" s="239"/>
      <c r="P816" s="112"/>
      <c r="Q816" s="239"/>
      <c r="R816" s="112"/>
      <c r="S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</row>
    <row r="817" spans="1:55" ht="15.75" customHeight="1">
      <c r="A817" s="112"/>
      <c r="B817" s="112"/>
      <c r="C817" s="112"/>
      <c r="D817" s="239"/>
      <c r="E817" s="112"/>
      <c r="F817" s="239"/>
      <c r="G817" s="112"/>
      <c r="H817" s="239"/>
      <c r="I817" s="141"/>
      <c r="J817" s="112"/>
      <c r="K817" s="112"/>
      <c r="L817" s="112"/>
      <c r="M817" s="112"/>
      <c r="N817" s="112"/>
      <c r="O817" s="239"/>
      <c r="P817" s="112"/>
      <c r="Q817" s="239"/>
      <c r="R817" s="112"/>
      <c r="S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</row>
    <row r="818" spans="1:55" ht="15.75" customHeight="1">
      <c r="A818" s="112"/>
      <c r="B818" s="112"/>
      <c r="C818" s="112"/>
      <c r="D818" s="239"/>
      <c r="E818" s="112"/>
      <c r="F818" s="239"/>
      <c r="G818" s="112"/>
      <c r="H818" s="239"/>
      <c r="I818" s="141"/>
      <c r="J818" s="112"/>
      <c r="K818" s="112"/>
      <c r="L818" s="112"/>
      <c r="M818" s="112"/>
      <c r="N818" s="112"/>
      <c r="O818" s="239"/>
      <c r="P818" s="112"/>
      <c r="Q818" s="239"/>
      <c r="R818" s="112"/>
      <c r="S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</row>
    <row r="819" spans="1:55" ht="15.75" customHeight="1">
      <c r="A819" s="112"/>
      <c r="B819" s="112"/>
      <c r="C819" s="112"/>
      <c r="D819" s="239"/>
      <c r="E819" s="112"/>
      <c r="F819" s="239"/>
      <c r="G819" s="112"/>
      <c r="H819" s="239"/>
      <c r="I819" s="141"/>
      <c r="J819" s="112"/>
      <c r="K819" s="112"/>
      <c r="L819" s="112"/>
      <c r="M819" s="112"/>
      <c r="N819" s="112"/>
      <c r="O819" s="239"/>
      <c r="P819" s="112"/>
      <c r="Q819" s="239"/>
      <c r="R819" s="112"/>
      <c r="S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</row>
    <row r="820" spans="1:55" ht="15.75" customHeight="1">
      <c r="A820" s="112"/>
      <c r="B820" s="112"/>
      <c r="C820" s="112"/>
      <c r="D820" s="239"/>
      <c r="E820" s="112"/>
      <c r="F820" s="239"/>
      <c r="G820" s="112"/>
      <c r="H820" s="239"/>
      <c r="I820" s="141"/>
      <c r="J820" s="112"/>
      <c r="K820" s="112"/>
      <c r="L820" s="112"/>
      <c r="M820" s="112"/>
      <c r="N820" s="112"/>
      <c r="O820" s="239"/>
      <c r="P820" s="112"/>
      <c r="Q820" s="239"/>
      <c r="R820" s="112"/>
      <c r="S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</row>
    <row r="821" spans="1:55" ht="15.75" customHeight="1">
      <c r="A821" s="112"/>
      <c r="B821" s="112"/>
      <c r="C821" s="112"/>
      <c r="D821" s="239"/>
      <c r="E821" s="112"/>
      <c r="F821" s="239"/>
      <c r="G821" s="112"/>
      <c r="H821" s="239"/>
      <c r="I821" s="141"/>
      <c r="J821" s="112"/>
      <c r="K821" s="112"/>
      <c r="L821" s="112"/>
      <c r="M821" s="112"/>
      <c r="N821" s="112"/>
      <c r="O821" s="239"/>
      <c r="P821" s="112"/>
      <c r="Q821" s="239"/>
      <c r="R821" s="112"/>
      <c r="S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</row>
    <row r="822" spans="1:55" ht="15.75" customHeight="1">
      <c r="A822" s="112"/>
      <c r="B822" s="112"/>
      <c r="C822" s="112"/>
      <c r="D822" s="239"/>
      <c r="E822" s="112"/>
      <c r="F822" s="239"/>
      <c r="G822" s="112"/>
      <c r="H822" s="239"/>
      <c r="I822" s="141"/>
      <c r="J822" s="112"/>
      <c r="K822" s="112"/>
      <c r="L822" s="112"/>
      <c r="M822" s="112"/>
      <c r="N822" s="112"/>
      <c r="O822" s="239"/>
      <c r="P822" s="112"/>
      <c r="Q822" s="239"/>
      <c r="R822" s="112"/>
      <c r="S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</row>
    <row r="823" spans="1:55" ht="15.75" customHeight="1">
      <c r="A823" s="112"/>
      <c r="B823" s="112"/>
      <c r="C823" s="112"/>
      <c r="D823" s="239"/>
      <c r="E823" s="112"/>
      <c r="F823" s="239"/>
      <c r="G823" s="112"/>
      <c r="H823" s="239"/>
      <c r="I823" s="141"/>
      <c r="J823" s="112"/>
      <c r="K823" s="112"/>
      <c r="L823" s="112"/>
      <c r="M823" s="112"/>
      <c r="N823" s="112"/>
      <c r="O823" s="239"/>
      <c r="P823" s="112"/>
      <c r="Q823" s="239"/>
      <c r="R823" s="112"/>
      <c r="S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</row>
    <row r="824" spans="1:55" ht="15.75" customHeight="1">
      <c r="A824" s="112"/>
      <c r="B824" s="112"/>
      <c r="C824" s="112"/>
      <c r="D824" s="239"/>
      <c r="E824" s="112"/>
      <c r="F824" s="239"/>
      <c r="G824" s="112"/>
      <c r="H824" s="239"/>
      <c r="I824" s="141"/>
      <c r="J824" s="112"/>
      <c r="K824" s="112"/>
      <c r="L824" s="112"/>
      <c r="M824" s="112"/>
      <c r="N824" s="112"/>
      <c r="O824" s="239"/>
      <c r="P824" s="112"/>
      <c r="Q824" s="239"/>
      <c r="R824" s="112"/>
      <c r="S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</row>
    <row r="825" spans="1:55" ht="15.75" customHeight="1">
      <c r="A825" s="112"/>
      <c r="B825" s="112"/>
      <c r="C825" s="112"/>
      <c r="D825" s="239"/>
      <c r="E825" s="112"/>
      <c r="F825" s="239"/>
      <c r="G825" s="112"/>
      <c r="H825" s="239"/>
      <c r="I825" s="141"/>
      <c r="J825" s="112"/>
      <c r="K825" s="112"/>
      <c r="L825" s="112"/>
      <c r="M825" s="112"/>
      <c r="N825" s="112"/>
      <c r="O825" s="239"/>
      <c r="P825" s="112"/>
      <c r="Q825" s="239"/>
      <c r="R825" s="112"/>
      <c r="S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</row>
    <row r="826" spans="1:55" ht="15.75" customHeight="1">
      <c r="A826" s="112"/>
      <c r="B826" s="112"/>
      <c r="C826" s="112"/>
      <c r="D826" s="239"/>
      <c r="E826" s="112"/>
      <c r="F826" s="239"/>
      <c r="G826" s="112"/>
      <c r="H826" s="239"/>
      <c r="I826" s="141"/>
      <c r="J826" s="112"/>
      <c r="K826" s="112"/>
      <c r="L826" s="112"/>
      <c r="M826" s="112"/>
      <c r="N826" s="112"/>
      <c r="O826" s="239"/>
      <c r="P826" s="112"/>
      <c r="Q826" s="239"/>
      <c r="R826" s="112"/>
      <c r="S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</row>
    <row r="827" spans="1:55" ht="15.75" customHeight="1">
      <c r="A827" s="112"/>
      <c r="B827" s="112"/>
      <c r="C827" s="112"/>
      <c r="D827" s="239"/>
      <c r="E827" s="112"/>
      <c r="F827" s="239"/>
      <c r="G827" s="112"/>
      <c r="H827" s="239"/>
      <c r="I827" s="141"/>
      <c r="J827" s="112"/>
      <c r="K827" s="112"/>
      <c r="L827" s="112"/>
      <c r="M827" s="112"/>
      <c r="N827" s="112"/>
      <c r="O827" s="239"/>
      <c r="P827" s="112"/>
      <c r="Q827" s="239"/>
      <c r="R827" s="112"/>
      <c r="S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</row>
    <row r="828" spans="1:55" ht="15.75" customHeight="1">
      <c r="A828" s="112"/>
      <c r="B828" s="112"/>
      <c r="C828" s="112"/>
      <c r="D828" s="239"/>
      <c r="E828" s="112"/>
      <c r="F828" s="239"/>
      <c r="G828" s="112"/>
      <c r="H828" s="239"/>
      <c r="I828" s="141"/>
      <c r="J828" s="112"/>
      <c r="K828" s="112"/>
      <c r="L828" s="112"/>
      <c r="M828" s="112"/>
      <c r="N828" s="112"/>
      <c r="O828" s="239"/>
      <c r="P828" s="112"/>
      <c r="Q828" s="239"/>
      <c r="R828" s="112"/>
      <c r="S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</row>
    <row r="829" spans="1:55" ht="15.75" customHeight="1">
      <c r="A829" s="112"/>
      <c r="B829" s="112"/>
      <c r="C829" s="112"/>
      <c r="D829" s="239"/>
      <c r="E829" s="112"/>
      <c r="F829" s="239"/>
      <c r="G829" s="112"/>
      <c r="H829" s="239"/>
      <c r="I829" s="141"/>
      <c r="J829" s="112"/>
      <c r="K829" s="112"/>
      <c r="L829" s="112"/>
      <c r="M829" s="112"/>
      <c r="N829" s="112"/>
      <c r="O829" s="239"/>
      <c r="P829" s="112"/>
      <c r="Q829" s="239"/>
      <c r="R829" s="112"/>
      <c r="S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</row>
    <row r="830" spans="1:55" ht="15.75" customHeight="1">
      <c r="A830" s="112"/>
      <c r="B830" s="112"/>
      <c r="C830" s="112"/>
      <c r="D830" s="239"/>
      <c r="E830" s="112"/>
      <c r="F830" s="239"/>
      <c r="G830" s="112"/>
      <c r="H830" s="239"/>
      <c r="I830" s="141"/>
      <c r="J830" s="112"/>
      <c r="K830" s="112"/>
      <c r="L830" s="112"/>
      <c r="M830" s="112"/>
      <c r="N830" s="112"/>
      <c r="O830" s="239"/>
      <c r="P830" s="112"/>
      <c r="Q830" s="239"/>
      <c r="R830" s="112"/>
      <c r="S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</row>
    <row r="831" spans="1:55" ht="15.75" customHeight="1">
      <c r="A831" s="112"/>
      <c r="B831" s="112"/>
      <c r="C831" s="112"/>
      <c r="D831" s="239"/>
      <c r="E831" s="112"/>
      <c r="F831" s="239"/>
      <c r="G831" s="112"/>
      <c r="H831" s="239"/>
      <c r="I831" s="141"/>
      <c r="J831" s="112"/>
      <c r="K831" s="112"/>
      <c r="L831" s="112"/>
      <c r="M831" s="112"/>
      <c r="N831" s="112"/>
      <c r="O831" s="239"/>
      <c r="P831" s="112"/>
      <c r="Q831" s="239"/>
      <c r="R831" s="112"/>
      <c r="S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</row>
    <row r="832" spans="1:55" ht="15.75" customHeight="1">
      <c r="A832" s="112"/>
      <c r="B832" s="112"/>
      <c r="C832" s="112"/>
      <c r="D832" s="239"/>
      <c r="E832" s="112"/>
      <c r="F832" s="239"/>
      <c r="G832" s="112"/>
      <c r="H832" s="239"/>
      <c r="I832" s="141"/>
      <c r="J832" s="112"/>
      <c r="K832" s="112"/>
      <c r="L832" s="112"/>
      <c r="M832" s="112"/>
      <c r="N832" s="112"/>
      <c r="O832" s="239"/>
      <c r="P832" s="112"/>
      <c r="Q832" s="239"/>
      <c r="R832" s="112"/>
      <c r="S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</row>
    <row r="833" spans="1:55" ht="15.75" customHeight="1">
      <c r="A833" s="112"/>
      <c r="B833" s="112"/>
      <c r="C833" s="112"/>
      <c r="D833" s="239"/>
      <c r="E833" s="112"/>
      <c r="F833" s="239"/>
      <c r="G833" s="112"/>
      <c r="H833" s="239"/>
      <c r="I833" s="141"/>
      <c r="J833" s="112"/>
      <c r="K833" s="112"/>
      <c r="L833" s="112"/>
      <c r="M833" s="112"/>
      <c r="N833" s="112"/>
      <c r="O833" s="239"/>
      <c r="P833" s="112"/>
      <c r="Q833" s="239"/>
      <c r="R833" s="112"/>
      <c r="S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</row>
    <row r="834" spans="1:55" ht="15.75" customHeight="1">
      <c r="A834" s="112"/>
      <c r="B834" s="112"/>
      <c r="C834" s="112"/>
      <c r="D834" s="239"/>
      <c r="E834" s="112"/>
      <c r="F834" s="239"/>
      <c r="G834" s="112"/>
      <c r="H834" s="239"/>
      <c r="I834" s="141"/>
      <c r="J834" s="112"/>
      <c r="K834" s="112"/>
      <c r="L834" s="112"/>
      <c r="M834" s="112"/>
      <c r="N834" s="112"/>
      <c r="O834" s="239"/>
      <c r="P834" s="112"/>
      <c r="Q834" s="239"/>
      <c r="R834" s="112"/>
      <c r="S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</row>
    <row r="835" spans="1:55" ht="15.75" customHeight="1">
      <c r="A835" s="112"/>
      <c r="B835" s="112"/>
      <c r="C835" s="112"/>
      <c r="D835" s="239"/>
      <c r="E835" s="112"/>
      <c r="F835" s="239"/>
      <c r="G835" s="112"/>
      <c r="H835" s="239"/>
      <c r="I835" s="141"/>
      <c r="J835" s="112"/>
      <c r="K835" s="112"/>
      <c r="L835" s="112"/>
      <c r="M835" s="112"/>
      <c r="N835" s="112"/>
      <c r="O835" s="239"/>
      <c r="P835" s="112"/>
      <c r="Q835" s="239"/>
      <c r="R835" s="112"/>
      <c r="S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</row>
    <row r="836" spans="1:55" ht="15.75" customHeight="1">
      <c r="A836" s="112"/>
      <c r="B836" s="112"/>
      <c r="C836" s="112"/>
      <c r="D836" s="239"/>
      <c r="E836" s="112"/>
      <c r="F836" s="239"/>
      <c r="G836" s="112"/>
      <c r="H836" s="239"/>
      <c r="I836" s="141"/>
      <c r="J836" s="112"/>
      <c r="K836" s="112"/>
      <c r="L836" s="112"/>
      <c r="M836" s="112"/>
      <c r="N836" s="112"/>
      <c r="O836" s="239"/>
      <c r="P836" s="112"/>
      <c r="Q836" s="239"/>
      <c r="R836" s="112"/>
      <c r="S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</row>
    <row r="837" spans="1:55" ht="15.75" customHeight="1">
      <c r="A837" s="112"/>
      <c r="B837" s="112"/>
      <c r="C837" s="112"/>
      <c r="D837" s="239"/>
      <c r="E837" s="112"/>
      <c r="F837" s="239"/>
      <c r="G837" s="112"/>
      <c r="H837" s="239"/>
      <c r="I837" s="141"/>
      <c r="J837" s="112"/>
      <c r="K837" s="112"/>
      <c r="L837" s="112"/>
      <c r="M837" s="112"/>
      <c r="N837" s="112"/>
      <c r="O837" s="239"/>
      <c r="P837" s="112"/>
      <c r="Q837" s="239"/>
      <c r="R837" s="112"/>
      <c r="S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</row>
    <row r="838" spans="1:55" ht="15.75" customHeight="1">
      <c r="A838" s="112"/>
      <c r="B838" s="112"/>
      <c r="C838" s="112"/>
      <c r="D838" s="239"/>
      <c r="E838" s="112"/>
      <c r="F838" s="239"/>
      <c r="G838" s="112"/>
      <c r="H838" s="239"/>
      <c r="I838" s="141"/>
      <c r="J838" s="112"/>
      <c r="K838" s="112"/>
      <c r="L838" s="112"/>
      <c r="M838" s="112"/>
      <c r="N838" s="112"/>
      <c r="O838" s="239"/>
      <c r="P838" s="112"/>
      <c r="Q838" s="239"/>
      <c r="R838" s="112"/>
      <c r="S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</row>
    <row r="839" spans="1:55" ht="15.75" customHeight="1">
      <c r="A839" s="112"/>
      <c r="B839" s="112"/>
      <c r="C839" s="112"/>
      <c r="D839" s="239"/>
      <c r="E839" s="112"/>
      <c r="F839" s="239"/>
      <c r="G839" s="112"/>
      <c r="H839" s="239"/>
      <c r="I839" s="141"/>
      <c r="J839" s="112"/>
      <c r="K839" s="112"/>
      <c r="L839" s="112"/>
      <c r="M839" s="112"/>
      <c r="N839" s="112"/>
      <c r="O839" s="239"/>
      <c r="P839" s="112"/>
      <c r="Q839" s="239"/>
      <c r="R839" s="112"/>
      <c r="S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</row>
    <row r="840" spans="1:55" ht="15.75" customHeight="1">
      <c r="A840" s="112"/>
      <c r="B840" s="112"/>
      <c r="C840" s="112"/>
      <c r="D840" s="239"/>
      <c r="E840" s="112"/>
      <c r="F840" s="239"/>
      <c r="G840" s="112"/>
      <c r="H840" s="239"/>
      <c r="I840" s="141"/>
      <c r="J840" s="112"/>
      <c r="K840" s="112"/>
      <c r="L840" s="112"/>
      <c r="M840" s="112"/>
      <c r="N840" s="112"/>
      <c r="O840" s="239"/>
      <c r="P840" s="112"/>
      <c r="Q840" s="239"/>
      <c r="R840" s="112"/>
      <c r="S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</row>
    <row r="841" spans="1:55" ht="15.75" customHeight="1">
      <c r="A841" s="112"/>
      <c r="B841" s="112"/>
      <c r="C841" s="112"/>
      <c r="D841" s="239"/>
      <c r="E841" s="112"/>
      <c r="F841" s="239"/>
      <c r="G841" s="112"/>
      <c r="H841" s="239"/>
      <c r="I841" s="141"/>
      <c r="J841" s="112"/>
      <c r="K841" s="112"/>
      <c r="L841" s="112"/>
      <c r="M841" s="112"/>
      <c r="N841" s="112"/>
      <c r="O841" s="239"/>
      <c r="P841" s="112"/>
      <c r="Q841" s="239"/>
      <c r="R841" s="112"/>
      <c r="S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</row>
    <row r="842" spans="1:55" ht="15.75" customHeight="1">
      <c r="A842" s="112"/>
      <c r="B842" s="112"/>
      <c r="C842" s="112"/>
      <c r="D842" s="239"/>
      <c r="E842" s="112"/>
      <c r="F842" s="239"/>
      <c r="G842" s="112"/>
      <c r="H842" s="239"/>
      <c r="I842" s="141"/>
      <c r="J842" s="112"/>
      <c r="K842" s="112"/>
      <c r="L842" s="112"/>
      <c r="M842" s="112"/>
      <c r="N842" s="112"/>
      <c r="O842" s="239"/>
      <c r="P842" s="112"/>
      <c r="Q842" s="239"/>
      <c r="R842" s="112"/>
      <c r="S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</row>
    <row r="843" spans="1:55" ht="15.75" customHeight="1">
      <c r="A843" s="112"/>
      <c r="B843" s="112"/>
      <c r="C843" s="112"/>
      <c r="D843" s="239"/>
      <c r="E843" s="112"/>
      <c r="F843" s="239"/>
      <c r="G843" s="112"/>
      <c r="H843" s="239"/>
      <c r="I843" s="141"/>
      <c r="J843" s="112"/>
      <c r="K843" s="112"/>
      <c r="L843" s="112"/>
      <c r="M843" s="112"/>
      <c r="N843" s="112"/>
      <c r="O843" s="239"/>
      <c r="P843" s="112"/>
      <c r="Q843" s="239"/>
      <c r="R843" s="112"/>
      <c r="S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</row>
    <row r="844" spans="1:55" ht="15.75" customHeight="1">
      <c r="A844" s="112"/>
      <c r="B844" s="112"/>
      <c r="C844" s="112"/>
      <c r="D844" s="239"/>
      <c r="E844" s="112"/>
      <c r="F844" s="239"/>
      <c r="G844" s="112"/>
      <c r="H844" s="239"/>
      <c r="I844" s="141"/>
      <c r="J844" s="112"/>
      <c r="K844" s="112"/>
      <c r="L844" s="112"/>
      <c r="M844" s="112"/>
      <c r="N844" s="112"/>
      <c r="O844" s="239"/>
      <c r="P844" s="112"/>
      <c r="Q844" s="239"/>
      <c r="R844" s="112"/>
      <c r="S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</row>
    <row r="845" spans="1:55" ht="15.75" customHeight="1">
      <c r="A845" s="112"/>
      <c r="B845" s="112"/>
      <c r="C845" s="112"/>
      <c r="D845" s="239"/>
      <c r="E845" s="112"/>
      <c r="F845" s="239"/>
      <c r="G845" s="112"/>
      <c r="H845" s="239"/>
      <c r="I845" s="141"/>
      <c r="J845" s="112"/>
      <c r="K845" s="112"/>
      <c r="L845" s="112"/>
      <c r="M845" s="112"/>
      <c r="N845" s="112"/>
      <c r="O845" s="239"/>
      <c r="P845" s="112"/>
      <c r="Q845" s="239"/>
      <c r="R845" s="112"/>
      <c r="S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</row>
    <row r="846" spans="1:55" ht="15.75" customHeight="1">
      <c r="A846" s="112"/>
      <c r="B846" s="112"/>
      <c r="C846" s="112"/>
      <c r="D846" s="239"/>
      <c r="E846" s="112"/>
      <c r="F846" s="239"/>
      <c r="G846" s="112"/>
      <c r="H846" s="239"/>
      <c r="I846" s="141"/>
      <c r="J846" s="112"/>
      <c r="K846" s="112"/>
      <c r="L846" s="112"/>
      <c r="M846" s="112"/>
      <c r="N846" s="112"/>
      <c r="O846" s="239"/>
      <c r="P846" s="112"/>
      <c r="Q846" s="239"/>
      <c r="R846" s="112"/>
      <c r="S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</row>
    <row r="847" spans="1:55" ht="15.75" customHeight="1">
      <c r="A847" s="112"/>
      <c r="B847" s="112"/>
      <c r="C847" s="112"/>
      <c r="D847" s="239"/>
      <c r="E847" s="112"/>
      <c r="F847" s="239"/>
      <c r="G847" s="112"/>
      <c r="H847" s="239"/>
      <c r="I847" s="141"/>
      <c r="J847" s="112"/>
      <c r="K847" s="112"/>
      <c r="L847" s="112"/>
      <c r="M847" s="112"/>
      <c r="N847" s="112"/>
      <c r="O847" s="239"/>
      <c r="P847" s="112"/>
      <c r="Q847" s="239"/>
      <c r="R847" s="112"/>
      <c r="S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</row>
    <row r="848" spans="1:55" ht="15.75" customHeight="1">
      <c r="A848" s="112"/>
      <c r="B848" s="112"/>
      <c r="C848" s="112"/>
      <c r="D848" s="239"/>
      <c r="E848" s="112"/>
      <c r="F848" s="239"/>
      <c r="G848" s="112"/>
      <c r="H848" s="239"/>
      <c r="I848" s="141"/>
      <c r="J848" s="112"/>
      <c r="K848" s="112"/>
      <c r="L848" s="112"/>
      <c r="M848" s="112"/>
      <c r="N848" s="112"/>
      <c r="O848" s="239"/>
      <c r="P848" s="112"/>
      <c r="Q848" s="239"/>
      <c r="R848" s="112"/>
      <c r="S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</row>
    <row r="849" spans="1:55" ht="15.75" customHeight="1">
      <c r="A849" s="112"/>
      <c r="B849" s="112"/>
      <c r="C849" s="112"/>
      <c r="D849" s="239"/>
      <c r="E849" s="112"/>
      <c r="F849" s="239"/>
      <c r="G849" s="112"/>
      <c r="H849" s="239"/>
      <c r="I849" s="141"/>
      <c r="J849" s="112"/>
      <c r="K849" s="112"/>
      <c r="L849" s="112"/>
      <c r="M849" s="112"/>
      <c r="N849" s="112"/>
      <c r="O849" s="239"/>
      <c r="P849" s="112"/>
      <c r="Q849" s="239"/>
      <c r="R849" s="112"/>
      <c r="S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</row>
    <row r="850" spans="1:55" ht="15.75" customHeight="1">
      <c r="A850" s="112"/>
      <c r="B850" s="112"/>
      <c r="C850" s="112"/>
      <c r="D850" s="239"/>
      <c r="E850" s="112"/>
      <c r="F850" s="239"/>
      <c r="G850" s="112"/>
      <c r="H850" s="239"/>
      <c r="I850" s="141"/>
      <c r="J850" s="112"/>
      <c r="K850" s="112"/>
      <c r="L850" s="112"/>
      <c r="M850" s="112"/>
      <c r="N850" s="112"/>
      <c r="O850" s="239"/>
      <c r="P850" s="112"/>
      <c r="Q850" s="239"/>
      <c r="R850" s="112"/>
      <c r="S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</row>
    <row r="851" spans="1:55" ht="15.75" customHeight="1">
      <c r="A851" s="112"/>
      <c r="B851" s="112"/>
      <c r="C851" s="112"/>
      <c r="D851" s="239"/>
      <c r="E851" s="112"/>
      <c r="F851" s="239"/>
      <c r="G851" s="112"/>
      <c r="H851" s="239"/>
      <c r="I851" s="141"/>
      <c r="J851" s="112"/>
      <c r="K851" s="112"/>
      <c r="L851" s="112"/>
      <c r="M851" s="112"/>
      <c r="N851" s="112"/>
      <c r="O851" s="239"/>
      <c r="P851" s="112"/>
      <c r="Q851" s="239"/>
      <c r="R851" s="112"/>
      <c r="S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</row>
    <row r="852" spans="1:55" ht="15.75" customHeight="1">
      <c r="A852" s="112"/>
      <c r="B852" s="112"/>
      <c r="C852" s="112"/>
      <c r="D852" s="239"/>
      <c r="E852" s="112"/>
      <c r="F852" s="239"/>
      <c r="G852" s="112"/>
      <c r="H852" s="239"/>
      <c r="I852" s="141"/>
      <c r="J852" s="112"/>
      <c r="K852" s="112"/>
      <c r="L852" s="112"/>
      <c r="M852" s="112"/>
      <c r="N852" s="112"/>
      <c r="O852" s="239"/>
      <c r="P852" s="112"/>
      <c r="Q852" s="239"/>
      <c r="R852" s="112"/>
      <c r="S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</row>
    <row r="853" spans="1:55" ht="15.75" customHeight="1">
      <c r="A853" s="112"/>
      <c r="B853" s="112"/>
      <c r="C853" s="112"/>
      <c r="D853" s="239"/>
      <c r="E853" s="112"/>
      <c r="F853" s="239"/>
      <c r="G853" s="112"/>
      <c r="H853" s="239"/>
      <c r="I853" s="141"/>
      <c r="J853" s="112"/>
      <c r="K853" s="112"/>
      <c r="L853" s="112"/>
      <c r="M853" s="112"/>
      <c r="N853" s="112"/>
      <c r="O853" s="239"/>
      <c r="P853" s="112"/>
      <c r="Q853" s="239"/>
      <c r="R853" s="112"/>
      <c r="S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</row>
    <row r="854" spans="1:55" ht="15.75" customHeight="1">
      <c r="A854" s="112"/>
      <c r="B854" s="112"/>
      <c r="C854" s="112"/>
      <c r="D854" s="239"/>
      <c r="E854" s="112"/>
      <c r="F854" s="239"/>
      <c r="G854" s="112"/>
      <c r="H854" s="239"/>
      <c r="I854" s="141"/>
      <c r="J854" s="112"/>
      <c r="K854" s="112"/>
      <c r="L854" s="112"/>
      <c r="M854" s="112"/>
      <c r="N854" s="112"/>
      <c r="O854" s="239"/>
      <c r="P854" s="112"/>
      <c r="Q854" s="239"/>
      <c r="R854" s="112"/>
      <c r="S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</row>
    <row r="855" spans="1:55" ht="15.75" customHeight="1">
      <c r="A855" s="112"/>
      <c r="B855" s="112"/>
      <c r="C855" s="112"/>
      <c r="D855" s="239"/>
      <c r="E855" s="112"/>
      <c r="F855" s="239"/>
      <c r="G855" s="112"/>
      <c r="H855" s="239"/>
      <c r="I855" s="141"/>
      <c r="J855" s="112"/>
      <c r="K855" s="112"/>
      <c r="L855" s="112"/>
      <c r="M855" s="112"/>
      <c r="N855" s="112"/>
      <c r="O855" s="239"/>
      <c r="P855" s="112"/>
      <c r="Q855" s="239"/>
      <c r="R855" s="112"/>
      <c r="S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</row>
    <row r="856" spans="1:55" ht="15.75" customHeight="1">
      <c r="A856" s="112"/>
      <c r="B856" s="112"/>
      <c r="C856" s="112"/>
      <c r="D856" s="239"/>
      <c r="E856" s="112"/>
      <c r="F856" s="239"/>
      <c r="G856" s="112"/>
      <c r="H856" s="239"/>
      <c r="I856" s="141"/>
      <c r="J856" s="112"/>
      <c r="K856" s="112"/>
      <c r="L856" s="112"/>
      <c r="M856" s="112"/>
      <c r="N856" s="112"/>
      <c r="O856" s="239"/>
      <c r="P856" s="112"/>
      <c r="Q856" s="239"/>
      <c r="R856" s="112"/>
      <c r="S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</row>
    <row r="857" spans="1:55" ht="15.75" customHeight="1">
      <c r="A857" s="112"/>
      <c r="B857" s="112"/>
      <c r="C857" s="112"/>
      <c r="D857" s="239"/>
      <c r="E857" s="112"/>
      <c r="F857" s="239"/>
      <c r="G857" s="112"/>
      <c r="H857" s="239"/>
      <c r="I857" s="141"/>
      <c r="J857" s="112"/>
      <c r="K857" s="112"/>
      <c r="L857" s="112"/>
      <c r="M857" s="112"/>
      <c r="N857" s="112"/>
      <c r="O857" s="239"/>
      <c r="P857" s="112"/>
      <c r="Q857" s="239"/>
      <c r="R857" s="112"/>
      <c r="S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</row>
    <row r="858" spans="1:55" ht="15.75" customHeight="1">
      <c r="A858" s="112"/>
      <c r="B858" s="112"/>
      <c r="C858" s="112"/>
      <c r="D858" s="239"/>
      <c r="E858" s="112"/>
      <c r="F858" s="239"/>
      <c r="G858" s="112"/>
      <c r="H858" s="239"/>
      <c r="I858" s="141"/>
      <c r="J858" s="112"/>
      <c r="K858" s="112"/>
      <c r="L858" s="112"/>
      <c r="M858" s="112"/>
      <c r="N858" s="112"/>
      <c r="O858" s="239"/>
      <c r="P858" s="112"/>
      <c r="Q858" s="239"/>
      <c r="R858" s="112"/>
      <c r="S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</row>
    <row r="859" spans="1:55" ht="15.75" customHeight="1">
      <c r="A859" s="112"/>
      <c r="B859" s="112"/>
      <c r="C859" s="112"/>
      <c r="D859" s="239"/>
      <c r="E859" s="112"/>
      <c r="F859" s="239"/>
      <c r="G859" s="112"/>
      <c r="H859" s="239"/>
      <c r="I859" s="141"/>
      <c r="J859" s="112"/>
      <c r="K859" s="112"/>
      <c r="L859" s="112"/>
      <c r="M859" s="112"/>
      <c r="N859" s="112"/>
      <c r="O859" s="239"/>
      <c r="P859" s="112"/>
      <c r="Q859" s="239"/>
      <c r="R859" s="112"/>
      <c r="S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</row>
    <row r="860" spans="1:55" ht="15.75" customHeight="1">
      <c r="A860" s="112"/>
      <c r="B860" s="112"/>
      <c r="C860" s="112"/>
      <c r="D860" s="239"/>
      <c r="E860" s="112"/>
      <c r="F860" s="239"/>
      <c r="G860" s="112"/>
      <c r="H860" s="239"/>
      <c r="I860" s="141"/>
      <c r="J860" s="112"/>
      <c r="K860" s="112"/>
      <c r="L860" s="112"/>
      <c r="M860" s="112"/>
      <c r="N860" s="112"/>
      <c r="O860" s="239"/>
      <c r="P860" s="112"/>
      <c r="Q860" s="239"/>
      <c r="R860" s="112"/>
      <c r="S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</row>
    <row r="861" spans="1:55" ht="15.75" customHeight="1">
      <c r="A861" s="112"/>
      <c r="B861" s="112"/>
      <c r="C861" s="112"/>
      <c r="D861" s="239"/>
      <c r="E861" s="112"/>
      <c r="F861" s="239"/>
      <c r="G861" s="112"/>
      <c r="H861" s="239"/>
      <c r="I861" s="141"/>
      <c r="J861" s="112"/>
      <c r="K861" s="112"/>
      <c r="L861" s="112"/>
      <c r="M861" s="112"/>
      <c r="N861" s="112"/>
      <c r="O861" s="239"/>
      <c r="P861" s="112"/>
      <c r="Q861" s="239"/>
      <c r="R861" s="112"/>
      <c r="S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</row>
    <row r="862" spans="1:55" ht="15.75" customHeight="1">
      <c r="A862" s="112"/>
      <c r="B862" s="112"/>
      <c r="C862" s="112"/>
      <c r="D862" s="239"/>
      <c r="E862" s="112"/>
      <c r="F862" s="239"/>
      <c r="G862" s="112"/>
      <c r="H862" s="239"/>
      <c r="I862" s="141"/>
      <c r="J862" s="112"/>
      <c r="K862" s="112"/>
      <c r="L862" s="112"/>
      <c r="M862" s="112"/>
      <c r="N862" s="112"/>
      <c r="O862" s="239"/>
      <c r="P862" s="112"/>
      <c r="Q862" s="239"/>
      <c r="R862" s="112"/>
      <c r="S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</row>
    <row r="863" spans="1:55" ht="15.75" customHeight="1">
      <c r="A863" s="112"/>
      <c r="B863" s="112"/>
      <c r="C863" s="112"/>
      <c r="D863" s="239"/>
      <c r="E863" s="112"/>
      <c r="F863" s="239"/>
      <c r="G863" s="112"/>
      <c r="H863" s="239"/>
      <c r="I863" s="141"/>
      <c r="J863" s="112"/>
      <c r="K863" s="112"/>
      <c r="L863" s="112"/>
      <c r="M863" s="112"/>
      <c r="N863" s="112"/>
      <c r="O863" s="239"/>
      <c r="P863" s="112"/>
      <c r="Q863" s="239"/>
      <c r="R863" s="112"/>
      <c r="S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</row>
    <row r="864" spans="1:55" ht="15.75" customHeight="1">
      <c r="A864" s="112"/>
      <c r="B864" s="112"/>
      <c r="C864" s="112"/>
      <c r="D864" s="239"/>
      <c r="E864" s="112"/>
      <c r="F864" s="239"/>
      <c r="G864" s="112"/>
      <c r="H864" s="239"/>
      <c r="I864" s="141"/>
      <c r="J864" s="112"/>
      <c r="K864" s="112"/>
      <c r="L864" s="112"/>
      <c r="M864" s="112"/>
      <c r="N864" s="112"/>
      <c r="O864" s="239"/>
      <c r="P864" s="112"/>
      <c r="Q864" s="239"/>
      <c r="R864" s="112"/>
      <c r="S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</row>
    <row r="865" spans="1:55" ht="15.75" customHeight="1">
      <c r="A865" s="112"/>
      <c r="B865" s="112"/>
      <c r="C865" s="112"/>
      <c r="D865" s="239"/>
      <c r="E865" s="112"/>
      <c r="F865" s="239"/>
      <c r="G865" s="112"/>
      <c r="H865" s="239"/>
      <c r="I865" s="141"/>
      <c r="J865" s="112"/>
      <c r="K865" s="112"/>
      <c r="L865" s="112"/>
      <c r="M865" s="112"/>
      <c r="N865" s="112"/>
      <c r="O865" s="239"/>
      <c r="P865" s="112"/>
      <c r="Q865" s="239"/>
      <c r="R865" s="112"/>
      <c r="S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</row>
    <row r="866" spans="1:55" ht="15.75" customHeight="1">
      <c r="A866" s="112"/>
      <c r="B866" s="112"/>
      <c r="C866" s="112"/>
      <c r="D866" s="239"/>
      <c r="E866" s="112"/>
      <c r="F866" s="239"/>
      <c r="G866" s="112"/>
      <c r="H866" s="239"/>
      <c r="I866" s="141"/>
      <c r="J866" s="112"/>
      <c r="K866" s="112"/>
      <c r="L866" s="112"/>
      <c r="M866" s="112"/>
      <c r="N866" s="112"/>
      <c r="O866" s="239"/>
      <c r="P866" s="112"/>
      <c r="Q866" s="239"/>
      <c r="R866" s="112"/>
      <c r="S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</row>
    <row r="867" spans="1:55" ht="15.75" customHeight="1">
      <c r="A867" s="112"/>
      <c r="B867" s="112"/>
      <c r="C867" s="112"/>
      <c r="D867" s="239"/>
      <c r="E867" s="112"/>
      <c r="F867" s="239"/>
      <c r="G867" s="112"/>
      <c r="H867" s="239"/>
      <c r="I867" s="141"/>
      <c r="J867" s="112"/>
      <c r="K867" s="112"/>
      <c r="L867" s="112"/>
      <c r="M867" s="112"/>
      <c r="N867" s="112"/>
      <c r="O867" s="239"/>
      <c r="P867" s="112"/>
      <c r="Q867" s="239"/>
      <c r="R867" s="112"/>
      <c r="S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</row>
    <row r="868" spans="1:55" ht="15.75" customHeight="1">
      <c r="A868" s="112"/>
      <c r="B868" s="112"/>
      <c r="C868" s="112"/>
      <c r="D868" s="239"/>
      <c r="E868" s="112"/>
      <c r="F868" s="239"/>
      <c r="G868" s="112"/>
      <c r="H868" s="239"/>
      <c r="I868" s="141"/>
      <c r="J868" s="112"/>
      <c r="K868" s="112"/>
      <c r="L868" s="112"/>
      <c r="M868" s="112"/>
      <c r="N868" s="112"/>
      <c r="O868" s="239"/>
      <c r="P868" s="112"/>
      <c r="Q868" s="239"/>
      <c r="R868" s="112"/>
      <c r="S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</row>
    <row r="869" spans="1:55" ht="15.75" customHeight="1">
      <c r="A869" s="112"/>
      <c r="B869" s="112"/>
      <c r="C869" s="112"/>
      <c r="D869" s="239"/>
      <c r="E869" s="112"/>
      <c r="F869" s="239"/>
      <c r="G869" s="112"/>
      <c r="H869" s="239"/>
      <c r="I869" s="141"/>
      <c r="J869" s="112"/>
      <c r="K869" s="112"/>
      <c r="L869" s="112"/>
      <c r="M869" s="112"/>
      <c r="N869" s="112"/>
      <c r="O869" s="239"/>
      <c r="P869" s="112"/>
      <c r="Q869" s="239"/>
      <c r="R869" s="112"/>
      <c r="S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</row>
    <row r="870" spans="1:55" ht="15.75" customHeight="1">
      <c r="A870" s="112"/>
      <c r="B870" s="112"/>
      <c r="C870" s="112"/>
      <c r="D870" s="239"/>
      <c r="E870" s="112"/>
      <c r="F870" s="239"/>
      <c r="G870" s="112"/>
      <c r="H870" s="239"/>
      <c r="I870" s="141"/>
      <c r="J870" s="112"/>
      <c r="K870" s="112"/>
      <c r="L870" s="112"/>
      <c r="M870" s="112"/>
      <c r="N870" s="112"/>
      <c r="O870" s="239"/>
      <c r="P870" s="112"/>
      <c r="Q870" s="239"/>
      <c r="R870" s="112"/>
      <c r="S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</row>
    <row r="871" spans="1:55" ht="15.75" customHeight="1">
      <c r="A871" s="112"/>
      <c r="B871" s="112"/>
      <c r="C871" s="112"/>
      <c r="D871" s="239"/>
      <c r="E871" s="112"/>
      <c r="F871" s="239"/>
      <c r="G871" s="112"/>
      <c r="H871" s="239"/>
      <c r="I871" s="141"/>
      <c r="J871" s="112"/>
      <c r="K871" s="112"/>
      <c r="L871" s="112"/>
      <c r="M871" s="112"/>
      <c r="N871" s="112"/>
      <c r="O871" s="239"/>
      <c r="P871" s="112"/>
      <c r="Q871" s="239"/>
      <c r="R871" s="112"/>
      <c r="S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</row>
    <row r="872" spans="1:55" ht="15.75" customHeight="1">
      <c r="A872" s="112"/>
      <c r="B872" s="112"/>
      <c r="C872" s="112"/>
      <c r="D872" s="239"/>
      <c r="E872" s="112"/>
      <c r="F872" s="239"/>
      <c r="G872" s="112"/>
      <c r="H872" s="239"/>
      <c r="I872" s="141"/>
      <c r="J872" s="112"/>
      <c r="K872" s="112"/>
      <c r="L872" s="112"/>
      <c r="M872" s="112"/>
      <c r="N872" s="112"/>
      <c r="O872" s="239"/>
      <c r="P872" s="112"/>
      <c r="Q872" s="239"/>
      <c r="R872" s="112"/>
      <c r="S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</row>
    <row r="873" spans="1:55" ht="15.75" customHeight="1">
      <c r="A873" s="112"/>
      <c r="B873" s="112"/>
      <c r="C873" s="112"/>
      <c r="D873" s="239"/>
      <c r="E873" s="112"/>
      <c r="F873" s="239"/>
      <c r="G873" s="112"/>
      <c r="H873" s="239"/>
      <c r="I873" s="141"/>
      <c r="J873" s="112"/>
      <c r="K873" s="112"/>
      <c r="L873" s="112"/>
      <c r="M873" s="112"/>
      <c r="N873" s="112"/>
      <c r="O873" s="239"/>
      <c r="P873" s="112"/>
      <c r="Q873" s="239"/>
      <c r="R873" s="112"/>
      <c r="S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</row>
    <row r="874" spans="1:55" ht="15.75" customHeight="1">
      <c r="A874" s="112"/>
      <c r="B874" s="112"/>
      <c r="C874" s="112"/>
      <c r="D874" s="239"/>
      <c r="E874" s="112"/>
      <c r="F874" s="239"/>
      <c r="G874" s="112"/>
      <c r="H874" s="239"/>
      <c r="I874" s="141"/>
      <c r="J874" s="112"/>
      <c r="K874" s="112"/>
      <c r="L874" s="112"/>
      <c r="M874" s="112"/>
      <c r="N874" s="112"/>
      <c r="O874" s="239"/>
      <c r="P874" s="112"/>
      <c r="Q874" s="239"/>
      <c r="R874" s="112"/>
      <c r="S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</row>
    <row r="875" spans="1:55" ht="15.75" customHeight="1">
      <c r="A875" s="112"/>
      <c r="B875" s="112"/>
      <c r="C875" s="112"/>
      <c r="D875" s="239"/>
      <c r="E875" s="112"/>
      <c r="F875" s="239"/>
      <c r="G875" s="112"/>
      <c r="H875" s="239"/>
      <c r="I875" s="141"/>
      <c r="J875" s="112"/>
      <c r="K875" s="112"/>
      <c r="L875" s="112"/>
      <c r="M875" s="112"/>
      <c r="N875" s="112"/>
      <c r="O875" s="239"/>
      <c r="P875" s="112"/>
      <c r="Q875" s="239"/>
      <c r="R875" s="112"/>
      <c r="S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</row>
    <row r="876" spans="1:55" ht="15.75" customHeight="1">
      <c r="A876" s="112"/>
      <c r="B876" s="112"/>
      <c r="C876" s="112"/>
      <c r="D876" s="239"/>
      <c r="E876" s="112"/>
      <c r="F876" s="239"/>
      <c r="G876" s="112"/>
      <c r="H876" s="239"/>
      <c r="I876" s="141"/>
      <c r="J876" s="112"/>
      <c r="K876" s="112"/>
      <c r="L876" s="112"/>
      <c r="M876" s="112"/>
      <c r="N876" s="112"/>
      <c r="O876" s="239"/>
      <c r="P876" s="112"/>
      <c r="Q876" s="239"/>
      <c r="R876" s="112"/>
      <c r="S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</row>
    <row r="877" spans="1:55" ht="15.75" customHeight="1">
      <c r="A877" s="112"/>
      <c r="B877" s="112"/>
      <c r="C877" s="112"/>
      <c r="D877" s="239"/>
      <c r="E877" s="112"/>
      <c r="F877" s="239"/>
      <c r="G877" s="112"/>
      <c r="H877" s="239"/>
      <c r="I877" s="141"/>
      <c r="J877" s="112"/>
      <c r="K877" s="112"/>
      <c r="L877" s="112"/>
      <c r="M877" s="112"/>
      <c r="N877" s="112"/>
      <c r="O877" s="239"/>
      <c r="P877" s="112"/>
      <c r="Q877" s="239"/>
      <c r="R877" s="112"/>
      <c r="S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</row>
    <row r="878" spans="1:55" ht="15.75" customHeight="1">
      <c r="A878" s="112"/>
      <c r="B878" s="112"/>
      <c r="C878" s="112"/>
      <c r="D878" s="239"/>
      <c r="E878" s="112"/>
      <c r="F878" s="239"/>
      <c r="G878" s="112"/>
      <c r="H878" s="239"/>
      <c r="I878" s="141"/>
      <c r="J878" s="112"/>
      <c r="K878" s="112"/>
      <c r="L878" s="112"/>
      <c r="M878" s="112"/>
      <c r="N878" s="112"/>
      <c r="O878" s="239"/>
      <c r="P878" s="112"/>
      <c r="Q878" s="239"/>
      <c r="R878" s="112"/>
      <c r="S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</row>
    <row r="879" spans="1:55" ht="15.75" customHeight="1">
      <c r="A879" s="112"/>
      <c r="B879" s="112"/>
      <c r="C879" s="112"/>
      <c r="D879" s="239"/>
      <c r="E879" s="112"/>
      <c r="F879" s="239"/>
      <c r="G879" s="112"/>
      <c r="H879" s="239"/>
      <c r="I879" s="141"/>
      <c r="J879" s="112"/>
      <c r="K879" s="112"/>
      <c r="L879" s="112"/>
      <c r="M879" s="112"/>
      <c r="N879" s="112"/>
      <c r="O879" s="239"/>
      <c r="P879" s="112"/>
      <c r="Q879" s="239"/>
      <c r="R879" s="112"/>
      <c r="S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</row>
    <row r="880" spans="1:55" ht="15.75" customHeight="1">
      <c r="A880" s="112"/>
      <c r="B880" s="112"/>
      <c r="C880" s="112"/>
      <c r="D880" s="239"/>
      <c r="E880" s="112"/>
      <c r="F880" s="239"/>
      <c r="G880" s="112"/>
      <c r="H880" s="239"/>
      <c r="I880" s="141"/>
      <c r="J880" s="112"/>
      <c r="K880" s="112"/>
      <c r="L880" s="112"/>
      <c r="M880" s="112"/>
      <c r="N880" s="112"/>
      <c r="O880" s="239"/>
      <c r="P880" s="112"/>
      <c r="Q880" s="239"/>
      <c r="R880" s="112"/>
      <c r="S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</row>
    <row r="881" spans="1:55" ht="15.75" customHeight="1">
      <c r="A881" s="112"/>
      <c r="B881" s="112"/>
      <c r="C881" s="112"/>
      <c r="D881" s="239"/>
      <c r="E881" s="112"/>
      <c r="F881" s="239"/>
      <c r="G881" s="112"/>
      <c r="H881" s="239"/>
      <c r="I881" s="141"/>
      <c r="J881" s="112"/>
      <c r="K881" s="112"/>
      <c r="L881" s="112"/>
      <c r="M881" s="112"/>
      <c r="N881" s="112"/>
      <c r="O881" s="239"/>
      <c r="P881" s="112"/>
      <c r="Q881" s="239"/>
      <c r="R881" s="112"/>
      <c r="S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</row>
    <row r="882" spans="1:55" ht="15.75" customHeight="1">
      <c r="A882" s="112"/>
      <c r="B882" s="112"/>
      <c r="C882" s="112"/>
      <c r="D882" s="239"/>
      <c r="E882" s="112"/>
      <c r="F882" s="239"/>
      <c r="G882" s="112"/>
      <c r="H882" s="239"/>
      <c r="I882" s="141"/>
      <c r="J882" s="112"/>
      <c r="K882" s="112"/>
      <c r="L882" s="112"/>
      <c r="M882" s="112"/>
      <c r="N882" s="112"/>
      <c r="O882" s="239"/>
      <c r="P882" s="112"/>
      <c r="Q882" s="239"/>
      <c r="R882" s="112"/>
      <c r="S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</row>
    <row r="883" spans="1:55" ht="15.75" customHeight="1">
      <c r="A883" s="112"/>
      <c r="B883" s="112"/>
      <c r="C883" s="112"/>
      <c r="D883" s="239"/>
      <c r="E883" s="112"/>
      <c r="F883" s="239"/>
      <c r="G883" s="112"/>
      <c r="H883" s="239"/>
      <c r="I883" s="141"/>
      <c r="J883" s="112"/>
      <c r="K883" s="112"/>
      <c r="L883" s="112"/>
      <c r="M883" s="112"/>
      <c r="N883" s="112"/>
      <c r="O883" s="239"/>
      <c r="P883" s="112"/>
      <c r="Q883" s="239"/>
      <c r="R883" s="112"/>
      <c r="S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</row>
    <row r="884" spans="1:55" ht="15.75" customHeight="1">
      <c r="A884" s="112"/>
      <c r="B884" s="112"/>
      <c r="C884" s="112"/>
      <c r="D884" s="239"/>
      <c r="E884" s="112"/>
      <c r="F884" s="239"/>
      <c r="G884" s="112"/>
      <c r="H884" s="239"/>
      <c r="I884" s="141"/>
      <c r="J884" s="112"/>
      <c r="K884" s="112"/>
      <c r="L884" s="112"/>
      <c r="M884" s="112"/>
      <c r="N884" s="112"/>
      <c r="O884" s="239"/>
      <c r="P884" s="112"/>
      <c r="Q884" s="239"/>
      <c r="R884" s="112"/>
      <c r="S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</row>
    <row r="885" spans="1:55" ht="15.75" customHeight="1">
      <c r="A885" s="112"/>
      <c r="B885" s="112"/>
      <c r="C885" s="112"/>
      <c r="D885" s="239"/>
      <c r="E885" s="112"/>
      <c r="F885" s="239"/>
      <c r="G885" s="112"/>
      <c r="H885" s="239"/>
      <c r="I885" s="141"/>
      <c r="J885" s="112"/>
      <c r="K885" s="112"/>
      <c r="L885" s="112"/>
      <c r="M885" s="112"/>
      <c r="N885" s="112"/>
      <c r="O885" s="239"/>
      <c r="P885" s="112"/>
      <c r="Q885" s="239"/>
      <c r="R885" s="112"/>
      <c r="S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</row>
    <row r="886" spans="1:55" ht="15.75" customHeight="1">
      <c r="A886" s="112"/>
      <c r="B886" s="112"/>
      <c r="C886" s="112"/>
      <c r="D886" s="239"/>
      <c r="E886" s="112"/>
      <c r="F886" s="239"/>
      <c r="G886" s="112"/>
      <c r="H886" s="239"/>
      <c r="I886" s="141"/>
      <c r="J886" s="112"/>
      <c r="K886" s="112"/>
      <c r="L886" s="112"/>
      <c r="M886" s="112"/>
      <c r="N886" s="112"/>
      <c r="O886" s="239"/>
      <c r="P886" s="112"/>
      <c r="Q886" s="239"/>
      <c r="R886" s="112"/>
      <c r="S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</row>
    <row r="887" spans="1:55" ht="15.75" customHeight="1">
      <c r="A887" s="112"/>
      <c r="B887" s="112"/>
      <c r="C887" s="112"/>
      <c r="D887" s="239"/>
      <c r="E887" s="112"/>
      <c r="F887" s="239"/>
      <c r="G887" s="112"/>
      <c r="H887" s="239"/>
      <c r="I887" s="141"/>
      <c r="J887" s="112"/>
      <c r="K887" s="112"/>
      <c r="L887" s="112"/>
      <c r="M887" s="112"/>
      <c r="N887" s="112"/>
      <c r="O887" s="239"/>
      <c r="P887" s="112"/>
      <c r="Q887" s="239"/>
      <c r="R887" s="112"/>
      <c r="S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</row>
    <row r="888" spans="1:55" ht="15.75" customHeight="1">
      <c r="A888" s="112"/>
      <c r="B888" s="112"/>
      <c r="C888" s="112"/>
      <c r="D888" s="239"/>
      <c r="E888" s="112"/>
      <c r="F888" s="239"/>
      <c r="G888" s="112"/>
      <c r="H888" s="239"/>
      <c r="I888" s="141"/>
      <c r="J888" s="112"/>
      <c r="K888" s="112"/>
      <c r="L888" s="112"/>
      <c r="M888" s="112"/>
      <c r="N888" s="112"/>
      <c r="O888" s="239"/>
      <c r="P888" s="112"/>
      <c r="Q888" s="239"/>
      <c r="R888" s="112"/>
      <c r="S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</row>
    <row r="889" spans="1:55" ht="15.75" customHeight="1">
      <c r="A889" s="112"/>
      <c r="B889" s="112"/>
      <c r="C889" s="112"/>
      <c r="D889" s="239"/>
      <c r="E889" s="112"/>
      <c r="F889" s="239"/>
      <c r="G889" s="112"/>
      <c r="H889" s="239"/>
      <c r="I889" s="141"/>
      <c r="J889" s="112"/>
      <c r="K889" s="112"/>
      <c r="L889" s="112"/>
      <c r="M889" s="112"/>
      <c r="N889" s="112"/>
      <c r="O889" s="239"/>
      <c r="P889" s="112"/>
      <c r="Q889" s="239"/>
      <c r="R889" s="112"/>
      <c r="S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</row>
    <row r="890" spans="1:55" ht="15.75" customHeight="1">
      <c r="A890" s="112"/>
      <c r="B890" s="112"/>
      <c r="C890" s="112"/>
      <c r="D890" s="239"/>
      <c r="E890" s="112"/>
      <c r="F890" s="239"/>
      <c r="G890" s="112"/>
      <c r="H890" s="239"/>
      <c r="I890" s="141"/>
      <c r="J890" s="112"/>
      <c r="K890" s="112"/>
      <c r="L890" s="112"/>
      <c r="M890" s="112"/>
      <c r="N890" s="112"/>
      <c r="O890" s="239"/>
      <c r="P890" s="112"/>
      <c r="Q890" s="239"/>
      <c r="R890" s="112"/>
      <c r="S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</row>
    <row r="891" spans="1:55" ht="15.75" customHeight="1">
      <c r="A891" s="112"/>
      <c r="B891" s="112"/>
      <c r="C891" s="112"/>
      <c r="D891" s="239"/>
      <c r="E891" s="112"/>
      <c r="F891" s="239"/>
      <c r="G891" s="112"/>
      <c r="H891" s="239"/>
      <c r="I891" s="141"/>
      <c r="J891" s="112"/>
      <c r="K891" s="112"/>
      <c r="L891" s="112"/>
      <c r="M891" s="112"/>
      <c r="N891" s="112"/>
      <c r="O891" s="239"/>
      <c r="P891" s="112"/>
      <c r="Q891" s="239"/>
      <c r="R891" s="112"/>
      <c r="S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</row>
    <row r="892" spans="1:55" ht="15.75" customHeight="1">
      <c r="A892" s="112"/>
      <c r="B892" s="112"/>
      <c r="C892" s="112"/>
      <c r="D892" s="239"/>
      <c r="E892" s="112"/>
      <c r="F892" s="239"/>
      <c r="G892" s="112"/>
      <c r="H892" s="239"/>
      <c r="I892" s="141"/>
      <c r="J892" s="112"/>
      <c r="K892" s="112"/>
      <c r="L892" s="112"/>
      <c r="M892" s="112"/>
      <c r="N892" s="112"/>
      <c r="O892" s="239"/>
      <c r="P892" s="112"/>
      <c r="Q892" s="239"/>
      <c r="R892" s="112"/>
      <c r="S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</row>
    <row r="893" spans="1:55" ht="15.75" customHeight="1">
      <c r="A893" s="112"/>
      <c r="B893" s="112"/>
      <c r="C893" s="112"/>
      <c r="D893" s="239"/>
      <c r="E893" s="112"/>
      <c r="F893" s="239"/>
      <c r="G893" s="112"/>
      <c r="H893" s="239"/>
      <c r="I893" s="141"/>
      <c r="J893" s="112"/>
      <c r="K893" s="112"/>
      <c r="L893" s="112"/>
      <c r="M893" s="112"/>
      <c r="N893" s="112"/>
      <c r="O893" s="239"/>
      <c r="P893" s="112"/>
      <c r="Q893" s="239"/>
      <c r="R893" s="112"/>
      <c r="S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</row>
    <row r="894" spans="1:55" ht="15.75" customHeight="1">
      <c r="A894" s="112"/>
      <c r="B894" s="112"/>
      <c r="C894" s="112"/>
      <c r="D894" s="239"/>
      <c r="E894" s="112"/>
      <c r="F894" s="239"/>
      <c r="G894" s="112"/>
      <c r="H894" s="239"/>
      <c r="I894" s="141"/>
      <c r="J894" s="112"/>
      <c r="K894" s="112"/>
      <c r="L894" s="112"/>
      <c r="M894" s="112"/>
      <c r="N894" s="112"/>
      <c r="O894" s="239"/>
      <c r="P894" s="112"/>
      <c r="Q894" s="239"/>
      <c r="R894" s="112"/>
      <c r="S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</row>
    <row r="895" spans="1:55" ht="15.75" customHeight="1">
      <c r="A895" s="112"/>
      <c r="B895" s="112"/>
      <c r="C895" s="112"/>
      <c r="D895" s="239"/>
      <c r="E895" s="112"/>
      <c r="F895" s="239"/>
      <c r="G895" s="112"/>
      <c r="H895" s="239"/>
      <c r="I895" s="141"/>
      <c r="J895" s="112"/>
      <c r="K895" s="112"/>
      <c r="L895" s="112"/>
      <c r="M895" s="112"/>
      <c r="N895" s="112"/>
      <c r="O895" s="239"/>
      <c r="P895" s="112"/>
      <c r="Q895" s="239"/>
      <c r="R895" s="112"/>
      <c r="S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</row>
    <row r="896" spans="1:55" ht="15.75" customHeight="1">
      <c r="A896" s="112"/>
      <c r="B896" s="112"/>
      <c r="C896" s="112"/>
      <c r="D896" s="239"/>
      <c r="E896" s="112"/>
      <c r="F896" s="239"/>
      <c r="G896" s="112"/>
      <c r="H896" s="239"/>
      <c r="I896" s="141"/>
      <c r="J896" s="112"/>
      <c r="K896" s="112"/>
      <c r="L896" s="112"/>
      <c r="M896" s="112"/>
      <c r="N896" s="112"/>
      <c r="O896" s="239"/>
      <c r="P896" s="112"/>
      <c r="Q896" s="239"/>
      <c r="R896" s="112"/>
      <c r="S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</row>
    <row r="897" spans="1:55" ht="15.75" customHeight="1">
      <c r="A897" s="112"/>
      <c r="B897" s="112"/>
      <c r="C897" s="112"/>
      <c r="D897" s="239"/>
      <c r="E897" s="112"/>
      <c r="F897" s="239"/>
      <c r="G897" s="112"/>
      <c r="H897" s="239"/>
      <c r="I897" s="141"/>
      <c r="J897" s="112"/>
      <c r="K897" s="112"/>
      <c r="L897" s="112"/>
      <c r="M897" s="112"/>
      <c r="N897" s="112"/>
      <c r="O897" s="239"/>
      <c r="P897" s="112"/>
      <c r="Q897" s="239"/>
      <c r="R897" s="112"/>
      <c r="S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</row>
    <row r="898" spans="1:55" ht="15.75" customHeight="1">
      <c r="A898" s="112"/>
      <c r="B898" s="112"/>
      <c r="C898" s="112"/>
      <c r="D898" s="239"/>
      <c r="E898" s="112"/>
      <c r="F898" s="239"/>
      <c r="G898" s="112"/>
      <c r="H898" s="239"/>
      <c r="I898" s="141"/>
      <c r="J898" s="112"/>
      <c r="K898" s="112"/>
      <c r="L898" s="112"/>
      <c r="M898" s="112"/>
      <c r="N898" s="112"/>
      <c r="O898" s="239"/>
      <c r="P898" s="112"/>
      <c r="Q898" s="239"/>
      <c r="R898" s="112"/>
      <c r="S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</row>
    <row r="899" spans="1:55" ht="15.75" customHeight="1">
      <c r="A899" s="112"/>
      <c r="B899" s="112"/>
      <c r="C899" s="112"/>
      <c r="D899" s="239"/>
      <c r="E899" s="112"/>
      <c r="F899" s="239"/>
      <c r="G899" s="112"/>
      <c r="H899" s="239"/>
      <c r="I899" s="141"/>
      <c r="J899" s="112"/>
      <c r="K899" s="112"/>
      <c r="L899" s="112"/>
      <c r="M899" s="112"/>
      <c r="N899" s="112"/>
      <c r="O899" s="239"/>
      <c r="P899" s="112"/>
      <c r="Q899" s="239"/>
      <c r="R899" s="112"/>
      <c r="S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</row>
    <row r="900" spans="1:55" ht="15.75" customHeight="1">
      <c r="A900" s="112"/>
      <c r="B900" s="112"/>
      <c r="C900" s="112"/>
      <c r="D900" s="239"/>
      <c r="E900" s="112"/>
      <c r="F900" s="239"/>
      <c r="G900" s="112"/>
      <c r="H900" s="239"/>
      <c r="I900" s="141"/>
      <c r="J900" s="112"/>
      <c r="K900" s="112"/>
      <c r="L900" s="112"/>
      <c r="M900" s="112"/>
      <c r="N900" s="112"/>
      <c r="O900" s="239"/>
      <c r="P900" s="112"/>
      <c r="Q900" s="239"/>
      <c r="R900" s="112"/>
      <c r="S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</row>
    <row r="901" spans="1:55" ht="15.75" customHeight="1">
      <c r="A901" s="112"/>
      <c r="B901" s="112"/>
      <c r="C901" s="112"/>
      <c r="D901" s="239"/>
      <c r="E901" s="112"/>
      <c r="F901" s="239"/>
      <c r="G901" s="112"/>
      <c r="H901" s="239"/>
      <c r="I901" s="141"/>
      <c r="J901" s="112"/>
      <c r="K901" s="112"/>
      <c r="L901" s="112"/>
      <c r="M901" s="112"/>
      <c r="N901" s="112"/>
      <c r="O901" s="239"/>
      <c r="P901" s="112"/>
      <c r="Q901" s="239"/>
      <c r="R901" s="112"/>
      <c r="S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</row>
    <row r="902" spans="1:55" ht="15.75" customHeight="1">
      <c r="A902" s="112"/>
      <c r="B902" s="112"/>
      <c r="C902" s="112"/>
      <c r="D902" s="239"/>
      <c r="E902" s="112"/>
      <c r="F902" s="239"/>
      <c r="G902" s="112"/>
      <c r="H902" s="239"/>
      <c r="I902" s="141"/>
      <c r="J902" s="112"/>
      <c r="K902" s="112"/>
      <c r="L902" s="112"/>
      <c r="M902" s="112"/>
      <c r="N902" s="112"/>
      <c r="O902" s="239"/>
      <c r="P902" s="112"/>
      <c r="Q902" s="239"/>
      <c r="R902" s="112"/>
      <c r="S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</row>
    <row r="903" spans="1:55" ht="15.75" customHeight="1">
      <c r="A903" s="112"/>
      <c r="B903" s="112"/>
      <c r="C903" s="112"/>
      <c r="D903" s="239"/>
      <c r="E903" s="112"/>
      <c r="F903" s="239"/>
      <c r="G903" s="112"/>
      <c r="H903" s="239"/>
      <c r="I903" s="141"/>
      <c r="J903" s="112"/>
      <c r="K903" s="112"/>
      <c r="L903" s="112"/>
      <c r="M903" s="112"/>
      <c r="N903" s="112"/>
      <c r="O903" s="239"/>
      <c r="P903" s="112"/>
      <c r="Q903" s="239"/>
      <c r="R903" s="112"/>
      <c r="S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</row>
    <row r="904" spans="1:55" ht="15.75" customHeight="1">
      <c r="A904" s="112"/>
      <c r="B904" s="112"/>
      <c r="C904" s="112"/>
      <c r="D904" s="239"/>
      <c r="E904" s="112"/>
      <c r="F904" s="239"/>
      <c r="G904" s="112"/>
      <c r="H904" s="239"/>
      <c r="I904" s="141"/>
      <c r="J904" s="112"/>
      <c r="K904" s="112"/>
      <c r="L904" s="112"/>
      <c r="M904" s="112"/>
      <c r="N904" s="112"/>
      <c r="O904" s="239"/>
      <c r="P904" s="112"/>
      <c r="Q904" s="239"/>
      <c r="R904" s="112"/>
      <c r="S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</row>
    <row r="905" spans="1:55" ht="15.75" customHeight="1">
      <c r="A905" s="112"/>
      <c r="B905" s="112"/>
      <c r="C905" s="112"/>
      <c r="D905" s="239"/>
      <c r="E905" s="112"/>
      <c r="F905" s="239"/>
      <c r="G905" s="112"/>
      <c r="H905" s="239"/>
      <c r="I905" s="141"/>
      <c r="J905" s="112"/>
      <c r="K905" s="112"/>
      <c r="L905" s="112"/>
      <c r="M905" s="112"/>
      <c r="N905" s="112"/>
      <c r="O905" s="239"/>
      <c r="P905" s="112"/>
      <c r="Q905" s="239"/>
      <c r="R905" s="112"/>
      <c r="S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</row>
    <row r="906" spans="1:55" ht="15.75" customHeight="1">
      <c r="A906" s="112"/>
      <c r="B906" s="112"/>
      <c r="C906" s="112"/>
      <c r="D906" s="239"/>
      <c r="E906" s="112"/>
      <c r="F906" s="239"/>
      <c r="G906" s="112"/>
      <c r="H906" s="239"/>
      <c r="I906" s="141"/>
      <c r="J906" s="112"/>
      <c r="K906" s="112"/>
      <c r="L906" s="112"/>
      <c r="M906" s="112"/>
      <c r="N906" s="112"/>
      <c r="O906" s="239"/>
      <c r="P906" s="112"/>
      <c r="Q906" s="239"/>
      <c r="R906" s="112"/>
      <c r="S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</row>
    <row r="907" spans="1:55" ht="15.75" customHeight="1">
      <c r="A907" s="112"/>
      <c r="B907" s="112"/>
      <c r="C907" s="112"/>
      <c r="D907" s="239"/>
      <c r="E907" s="112"/>
      <c r="F907" s="239"/>
      <c r="G907" s="112"/>
      <c r="H907" s="239"/>
      <c r="I907" s="141"/>
      <c r="J907" s="112"/>
      <c r="K907" s="112"/>
      <c r="L907" s="112"/>
      <c r="M907" s="112"/>
      <c r="N907" s="112"/>
      <c r="O907" s="239"/>
      <c r="P907" s="112"/>
      <c r="Q907" s="239"/>
      <c r="R907" s="112"/>
      <c r="S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</row>
    <row r="908" spans="1:55" ht="15.75" customHeight="1">
      <c r="A908" s="112"/>
      <c r="B908" s="112"/>
      <c r="C908" s="112"/>
      <c r="D908" s="239"/>
      <c r="E908" s="112"/>
      <c r="F908" s="239"/>
      <c r="G908" s="112"/>
      <c r="H908" s="239"/>
      <c r="I908" s="141"/>
      <c r="J908" s="112"/>
      <c r="K908" s="112"/>
      <c r="L908" s="112"/>
      <c r="M908" s="112"/>
      <c r="N908" s="112"/>
      <c r="O908" s="239"/>
      <c r="P908" s="112"/>
      <c r="Q908" s="239"/>
      <c r="R908" s="112"/>
      <c r="S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</row>
    <row r="909" spans="1:55" ht="15.75" customHeight="1">
      <c r="A909" s="112"/>
      <c r="B909" s="112"/>
      <c r="C909" s="112"/>
      <c r="D909" s="239"/>
      <c r="E909" s="112"/>
      <c r="F909" s="239"/>
      <c r="G909" s="112"/>
      <c r="H909" s="239"/>
      <c r="I909" s="141"/>
      <c r="J909" s="112"/>
      <c r="K909" s="112"/>
      <c r="L909" s="112"/>
      <c r="M909" s="112"/>
      <c r="N909" s="112"/>
      <c r="O909" s="239"/>
      <c r="P909" s="112"/>
      <c r="Q909" s="239"/>
      <c r="R909" s="112"/>
      <c r="S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</row>
    <row r="910" spans="1:55" ht="15.75" customHeight="1">
      <c r="A910" s="112"/>
      <c r="B910" s="112"/>
      <c r="C910" s="112"/>
      <c r="D910" s="239"/>
      <c r="E910" s="112"/>
      <c r="F910" s="239"/>
      <c r="G910" s="112"/>
      <c r="H910" s="239"/>
      <c r="I910" s="141"/>
      <c r="J910" s="112"/>
      <c r="K910" s="112"/>
      <c r="L910" s="112"/>
      <c r="M910" s="112"/>
      <c r="N910" s="112"/>
      <c r="O910" s="239"/>
      <c r="P910" s="112"/>
      <c r="Q910" s="239"/>
      <c r="R910" s="112"/>
      <c r="S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</row>
    <row r="911" spans="1:55" ht="15.75" customHeight="1">
      <c r="A911" s="112"/>
      <c r="B911" s="112"/>
      <c r="C911" s="112"/>
      <c r="D911" s="239"/>
      <c r="E911" s="112"/>
      <c r="F911" s="239"/>
      <c r="G911" s="112"/>
      <c r="H911" s="239"/>
      <c r="I911" s="141"/>
      <c r="J911" s="112"/>
      <c r="K911" s="112"/>
      <c r="L911" s="112"/>
      <c r="M911" s="112"/>
      <c r="N911" s="112"/>
      <c r="O911" s="239"/>
      <c r="P911" s="112"/>
      <c r="Q911" s="239"/>
      <c r="R911" s="112"/>
      <c r="S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</row>
    <row r="912" spans="1:55" ht="15.75" customHeight="1">
      <c r="A912" s="112"/>
      <c r="B912" s="112"/>
      <c r="C912" s="112"/>
      <c r="D912" s="239"/>
      <c r="E912" s="112"/>
      <c r="F912" s="239"/>
      <c r="G912" s="112"/>
      <c r="H912" s="239"/>
      <c r="I912" s="141"/>
      <c r="J912" s="112"/>
      <c r="K912" s="112"/>
      <c r="L912" s="112"/>
      <c r="M912" s="112"/>
      <c r="N912" s="112"/>
      <c r="O912" s="239"/>
      <c r="P912" s="112"/>
      <c r="Q912" s="239"/>
      <c r="R912" s="112"/>
      <c r="S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</row>
    <row r="913" spans="1:55" ht="15.75" customHeight="1">
      <c r="A913" s="112"/>
      <c r="B913" s="112"/>
      <c r="C913" s="112"/>
      <c r="D913" s="239"/>
      <c r="E913" s="112"/>
      <c r="F913" s="239"/>
      <c r="G913" s="112"/>
      <c r="H913" s="239"/>
      <c r="I913" s="141"/>
      <c r="J913" s="112"/>
      <c r="K913" s="112"/>
      <c r="L913" s="112"/>
      <c r="M913" s="112"/>
      <c r="N913" s="112"/>
      <c r="O913" s="239"/>
      <c r="P913" s="112"/>
      <c r="Q913" s="239"/>
      <c r="R913" s="112"/>
      <c r="S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</row>
    <row r="914" spans="1:55" ht="15.75" customHeight="1">
      <c r="A914" s="112"/>
      <c r="B914" s="112"/>
      <c r="C914" s="112"/>
      <c r="D914" s="239"/>
      <c r="E914" s="112"/>
      <c r="F914" s="239"/>
      <c r="G914" s="112"/>
      <c r="H914" s="239"/>
      <c r="I914" s="141"/>
      <c r="J914" s="112"/>
      <c r="K914" s="112"/>
      <c r="L914" s="112"/>
      <c r="M914" s="112"/>
      <c r="N914" s="112"/>
      <c r="O914" s="239"/>
      <c r="P914" s="112"/>
      <c r="Q914" s="239"/>
      <c r="R914" s="112"/>
      <c r="S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</row>
    <row r="915" spans="1:55" ht="15.75" customHeight="1">
      <c r="A915" s="112"/>
      <c r="B915" s="112"/>
      <c r="C915" s="112"/>
      <c r="D915" s="239"/>
      <c r="E915" s="112"/>
      <c r="F915" s="239"/>
      <c r="G915" s="112"/>
      <c r="H915" s="239"/>
      <c r="I915" s="141"/>
      <c r="J915" s="112"/>
      <c r="K915" s="112"/>
      <c r="L915" s="112"/>
      <c r="M915" s="112"/>
      <c r="N915" s="112"/>
      <c r="O915" s="239"/>
      <c r="P915" s="112"/>
      <c r="Q915" s="239"/>
      <c r="R915" s="112"/>
      <c r="S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</row>
    <row r="916" spans="1:55" ht="15.75" customHeight="1">
      <c r="A916" s="112"/>
      <c r="B916" s="112"/>
      <c r="C916" s="112"/>
      <c r="D916" s="239"/>
      <c r="E916" s="112"/>
      <c r="F916" s="239"/>
      <c r="G916" s="112"/>
      <c r="H916" s="239"/>
      <c r="I916" s="141"/>
      <c r="J916" s="112"/>
      <c r="K916" s="112"/>
      <c r="L916" s="112"/>
      <c r="M916" s="112"/>
      <c r="N916" s="112"/>
      <c r="O916" s="239"/>
      <c r="P916" s="112"/>
      <c r="Q916" s="239"/>
      <c r="R916" s="112"/>
      <c r="S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</row>
    <row r="917" spans="1:55" ht="15.75" customHeight="1">
      <c r="A917" s="112"/>
      <c r="B917" s="112"/>
      <c r="C917" s="112"/>
      <c r="D917" s="239"/>
      <c r="E917" s="112"/>
      <c r="F917" s="239"/>
      <c r="G917" s="112"/>
      <c r="H917" s="239"/>
      <c r="I917" s="141"/>
      <c r="J917" s="112"/>
      <c r="K917" s="112"/>
      <c r="L917" s="112"/>
      <c r="M917" s="112"/>
      <c r="N917" s="112"/>
      <c r="O917" s="239"/>
      <c r="P917" s="112"/>
      <c r="Q917" s="239"/>
      <c r="R917" s="112"/>
      <c r="S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</row>
    <row r="918" spans="1:55" ht="15.75" customHeight="1">
      <c r="A918" s="112"/>
      <c r="B918" s="112"/>
      <c r="C918" s="112"/>
      <c r="D918" s="239"/>
      <c r="E918" s="112"/>
      <c r="F918" s="239"/>
      <c r="G918" s="112"/>
      <c r="H918" s="239"/>
      <c r="I918" s="141"/>
      <c r="J918" s="112"/>
      <c r="K918" s="112"/>
      <c r="L918" s="112"/>
      <c r="M918" s="112"/>
      <c r="N918" s="112"/>
      <c r="O918" s="239"/>
      <c r="P918" s="112"/>
      <c r="Q918" s="239"/>
      <c r="R918" s="112"/>
      <c r="S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</row>
    <row r="919" spans="1:55" ht="15.75" customHeight="1">
      <c r="A919" s="112"/>
      <c r="B919" s="112"/>
      <c r="C919" s="112"/>
      <c r="D919" s="239"/>
      <c r="E919" s="112"/>
      <c r="F919" s="239"/>
      <c r="G919" s="112"/>
      <c r="H919" s="239"/>
      <c r="I919" s="141"/>
      <c r="J919" s="112"/>
      <c r="K919" s="112"/>
      <c r="L919" s="112"/>
      <c r="M919" s="112"/>
      <c r="N919" s="112"/>
      <c r="O919" s="239"/>
      <c r="P919" s="112"/>
      <c r="Q919" s="239"/>
      <c r="R919" s="112"/>
      <c r="S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</row>
    <row r="920" spans="1:55" ht="15.75" customHeight="1">
      <c r="A920" s="112"/>
      <c r="B920" s="112"/>
      <c r="C920" s="112"/>
      <c r="D920" s="239"/>
      <c r="E920" s="112"/>
      <c r="F920" s="239"/>
      <c r="G920" s="112"/>
      <c r="H920" s="239"/>
      <c r="I920" s="141"/>
      <c r="J920" s="112"/>
      <c r="K920" s="112"/>
      <c r="L920" s="112"/>
      <c r="M920" s="112"/>
      <c r="N920" s="112"/>
      <c r="O920" s="239"/>
      <c r="P920" s="112"/>
      <c r="Q920" s="239"/>
      <c r="R920" s="112"/>
      <c r="S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  <c r="BC920" s="112"/>
    </row>
    <row r="921" spans="1:55" ht="15.75" customHeight="1">
      <c r="A921" s="112"/>
      <c r="B921" s="112"/>
      <c r="C921" s="112"/>
      <c r="D921" s="239"/>
      <c r="E921" s="112"/>
      <c r="F921" s="239"/>
      <c r="G921" s="112"/>
      <c r="H921" s="239"/>
      <c r="I921" s="141"/>
      <c r="J921" s="112"/>
      <c r="K921" s="112"/>
      <c r="L921" s="112"/>
      <c r="M921" s="112"/>
      <c r="N921" s="112"/>
      <c r="O921" s="239"/>
      <c r="P921" s="112"/>
      <c r="Q921" s="239"/>
      <c r="R921" s="112"/>
      <c r="S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  <c r="BC921" s="112"/>
    </row>
    <row r="922" spans="1:55" ht="15.75" customHeight="1">
      <c r="A922" s="112"/>
      <c r="B922" s="112"/>
      <c r="C922" s="112"/>
      <c r="D922" s="239"/>
      <c r="E922" s="112"/>
      <c r="F922" s="239"/>
      <c r="G922" s="112"/>
      <c r="H922" s="239"/>
      <c r="I922" s="141"/>
      <c r="J922" s="112"/>
      <c r="K922" s="112"/>
      <c r="L922" s="112"/>
      <c r="M922" s="112"/>
      <c r="N922" s="112"/>
      <c r="O922" s="239"/>
      <c r="P922" s="112"/>
      <c r="Q922" s="239"/>
      <c r="R922" s="112"/>
      <c r="S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</row>
    <row r="923" spans="1:55" ht="15.75" customHeight="1">
      <c r="A923" s="112"/>
      <c r="B923" s="112"/>
      <c r="C923" s="112"/>
      <c r="D923" s="239"/>
      <c r="E923" s="112"/>
      <c r="F923" s="239"/>
      <c r="G923" s="112"/>
      <c r="H923" s="239"/>
      <c r="I923" s="141"/>
      <c r="J923" s="112"/>
      <c r="K923" s="112"/>
      <c r="L923" s="112"/>
      <c r="M923" s="112"/>
      <c r="N923" s="112"/>
      <c r="O923" s="239"/>
      <c r="P923" s="112"/>
      <c r="Q923" s="239"/>
      <c r="R923" s="112"/>
      <c r="S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  <c r="BC923" s="112"/>
    </row>
    <row r="924" spans="1:55" ht="15.75" customHeight="1">
      <c r="A924" s="112"/>
      <c r="B924" s="112"/>
      <c r="C924" s="112"/>
      <c r="D924" s="239"/>
      <c r="E924" s="112"/>
      <c r="F924" s="239"/>
      <c r="G924" s="112"/>
      <c r="H924" s="239"/>
      <c r="I924" s="141"/>
      <c r="J924" s="112"/>
      <c r="K924" s="112"/>
      <c r="L924" s="112"/>
      <c r="M924" s="112"/>
      <c r="N924" s="112"/>
      <c r="O924" s="239"/>
      <c r="P924" s="112"/>
      <c r="Q924" s="239"/>
      <c r="R924" s="112"/>
      <c r="S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  <c r="BC924" s="112"/>
    </row>
    <row r="925" spans="1:55" ht="15.75" customHeight="1">
      <c r="A925" s="112"/>
      <c r="B925" s="112"/>
      <c r="C925" s="112"/>
      <c r="D925" s="239"/>
      <c r="E925" s="112"/>
      <c r="F925" s="239"/>
      <c r="G925" s="112"/>
      <c r="H925" s="239"/>
      <c r="I925" s="141"/>
      <c r="J925" s="112"/>
      <c r="K925" s="112"/>
      <c r="L925" s="112"/>
      <c r="M925" s="112"/>
      <c r="N925" s="112"/>
      <c r="O925" s="239"/>
      <c r="P925" s="112"/>
      <c r="Q925" s="239"/>
      <c r="R925" s="112"/>
      <c r="S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  <c r="BC925" s="112"/>
    </row>
    <row r="926" spans="1:55" ht="15.75" customHeight="1">
      <c r="A926" s="112"/>
      <c r="B926" s="112"/>
      <c r="C926" s="112"/>
      <c r="D926" s="239"/>
      <c r="E926" s="112"/>
      <c r="F926" s="239"/>
      <c r="G926" s="112"/>
      <c r="H926" s="239"/>
      <c r="I926" s="141"/>
      <c r="J926" s="112"/>
      <c r="K926" s="112"/>
      <c r="L926" s="112"/>
      <c r="M926" s="112"/>
      <c r="N926" s="112"/>
      <c r="O926" s="239"/>
      <c r="P926" s="112"/>
      <c r="Q926" s="239"/>
      <c r="R926" s="112"/>
      <c r="S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  <c r="BC926" s="112"/>
    </row>
    <row r="927" spans="1:55" ht="15.75" customHeight="1">
      <c r="A927" s="112"/>
      <c r="B927" s="112"/>
      <c r="C927" s="112"/>
      <c r="D927" s="239"/>
      <c r="E927" s="112"/>
      <c r="F927" s="239"/>
      <c r="G927" s="112"/>
      <c r="H927" s="239"/>
      <c r="I927" s="141"/>
      <c r="J927" s="112"/>
      <c r="K927" s="112"/>
      <c r="L927" s="112"/>
      <c r="M927" s="112"/>
      <c r="N927" s="112"/>
      <c r="O927" s="239"/>
      <c r="P927" s="112"/>
      <c r="Q927" s="239"/>
      <c r="R927" s="112"/>
      <c r="S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  <c r="BC927" s="112"/>
    </row>
    <row r="928" spans="1:55" ht="15.75" customHeight="1">
      <c r="A928" s="112"/>
      <c r="B928" s="112"/>
      <c r="C928" s="112"/>
      <c r="D928" s="239"/>
      <c r="E928" s="112"/>
      <c r="F928" s="239"/>
      <c r="G928" s="112"/>
      <c r="H928" s="239"/>
      <c r="I928" s="141"/>
      <c r="J928" s="112"/>
      <c r="K928" s="112"/>
      <c r="L928" s="112"/>
      <c r="M928" s="112"/>
      <c r="N928" s="112"/>
      <c r="O928" s="239"/>
      <c r="P928" s="112"/>
      <c r="Q928" s="239"/>
      <c r="R928" s="112"/>
      <c r="S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  <c r="BC928" s="112"/>
    </row>
    <row r="929" spans="1:55" ht="15.75" customHeight="1">
      <c r="A929" s="112"/>
      <c r="B929" s="112"/>
      <c r="C929" s="112"/>
      <c r="D929" s="239"/>
      <c r="E929" s="112"/>
      <c r="F929" s="239"/>
      <c r="G929" s="112"/>
      <c r="H929" s="239"/>
      <c r="I929" s="141"/>
      <c r="J929" s="112"/>
      <c r="K929" s="112"/>
      <c r="L929" s="112"/>
      <c r="M929" s="112"/>
      <c r="N929" s="112"/>
      <c r="O929" s="239"/>
      <c r="P929" s="112"/>
      <c r="Q929" s="239"/>
      <c r="R929" s="112"/>
      <c r="S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  <c r="BC929" s="112"/>
    </row>
    <row r="930" spans="1:55" ht="15.75" customHeight="1">
      <c r="A930" s="112"/>
      <c r="B930" s="112"/>
      <c r="C930" s="112"/>
      <c r="D930" s="239"/>
      <c r="E930" s="112"/>
      <c r="F930" s="239"/>
      <c r="G930" s="112"/>
      <c r="H930" s="239"/>
      <c r="I930" s="141"/>
      <c r="J930" s="112"/>
      <c r="K930" s="112"/>
      <c r="L930" s="112"/>
      <c r="M930" s="112"/>
      <c r="N930" s="112"/>
      <c r="O930" s="239"/>
      <c r="P930" s="112"/>
      <c r="Q930" s="239"/>
      <c r="R930" s="112"/>
      <c r="S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  <c r="BC930" s="112"/>
    </row>
    <row r="931" spans="1:55" ht="15.75" customHeight="1">
      <c r="A931" s="112"/>
      <c r="B931" s="112"/>
      <c r="C931" s="112"/>
      <c r="D931" s="239"/>
      <c r="E931" s="112"/>
      <c r="F931" s="239"/>
      <c r="G931" s="112"/>
      <c r="H931" s="239"/>
      <c r="I931" s="141"/>
      <c r="J931" s="112"/>
      <c r="K931" s="112"/>
      <c r="L931" s="112"/>
      <c r="M931" s="112"/>
      <c r="N931" s="112"/>
      <c r="O931" s="239"/>
      <c r="P931" s="112"/>
      <c r="Q931" s="239"/>
      <c r="R931" s="112"/>
      <c r="S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  <c r="BC931" s="112"/>
    </row>
    <row r="932" spans="1:55" ht="15.75" customHeight="1">
      <c r="A932" s="112"/>
      <c r="B932" s="112"/>
      <c r="C932" s="112"/>
      <c r="D932" s="239"/>
      <c r="E932" s="112"/>
      <c r="F932" s="239"/>
      <c r="G932" s="112"/>
      <c r="H932" s="239"/>
      <c r="I932" s="141"/>
      <c r="J932" s="112"/>
      <c r="K932" s="112"/>
      <c r="L932" s="112"/>
      <c r="M932" s="112"/>
      <c r="N932" s="112"/>
      <c r="O932" s="239"/>
      <c r="P932" s="112"/>
      <c r="Q932" s="239"/>
      <c r="R932" s="112"/>
      <c r="S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</row>
    <row r="933" spans="1:55" ht="15.75" customHeight="1">
      <c r="A933" s="112"/>
      <c r="B933" s="112"/>
      <c r="C933" s="112"/>
      <c r="D933" s="239"/>
      <c r="E933" s="112"/>
      <c r="F933" s="239"/>
      <c r="G933" s="112"/>
      <c r="H933" s="239"/>
      <c r="I933" s="141"/>
      <c r="J933" s="112"/>
      <c r="K933" s="112"/>
      <c r="L933" s="112"/>
      <c r="M933" s="112"/>
      <c r="N933" s="112"/>
      <c r="O933" s="239"/>
      <c r="P933" s="112"/>
      <c r="Q933" s="239"/>
      <c r="R933" s="112"/>
      <c r="S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  <c r="BC933" s="112"/>
    </row>
    <row r="934" spans="1:55" ht="15.75" customHeight="1">
      <c r="A934" s="112"/>
      <c r="B934" s="112"/>
      <c r="C934" s="112"/>
      <c r="D934" s="239"/>
      <c r="E934" s="112"/>
      <c r="F934" s="239"/>
      <c r="G934" s="112"/>
      <c r="H934" s="239"/>
      <c r="I934" s="141"/>
      <c r="J934" s="112"/>
      <c r="K934" s="112"/>
      <c r="L934" s="112"/>
      <c r="M934" s="112"/>
      <c r="N934" s="112"/>
      <c r="O934" s="239"/>
      <c r="P934" s="112"/>
      <c r="Q934" s="239"/>
      <c r="R934" s="112"/>
      <c r="S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  <c r="BC934" s="112"/>
    </row>
    <row r="935" spans="1:55" ht="15.75" customHeight="1">
      <c r="A935" s="112"/>
      <c r="B935" s="112"/>
      <c r="C935" s="112"/>
      <c r="D935" s="239"/>
      <c r="E935" s="112"/>
      <c r="F935" s="239"/>
      <c r="G935" s="112"/>
      <c r="H935" s="239"/>
      <c r="I935" s="141"/>
      <c r="J935" s="112"/>
      <c r="K935" s="112"/>
      <c r="L935" s="112"/>
      <c r="M935" s="112"/>
      <c r="N935" s="112"/>
      <c r="O935" s="239"/>
      <c r="P935" s="112"/>
      <c r="Q935" s="239"/>
      <c r="R935" s="112"/>
      <c r="S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  <c r="BC935" s="112"/>
    </row>
    <row r="936" spans="1:55" ht="15.75" customHeight="1">
      <c r="A936" s="112"/>
      <c r="B936" s="112"/>
      <c r="C936" s="112"/>
      <c r="D936" s="239"/>
      <c r="E936" s="112"/>
      <c r="F936" s="239"/>
      <c r="G936" s="112"/>
      <c r="H936" s="239"/>
      <c r="I936" s="141"/>
      <c r="J936" s="112"/>
      <c r="K936" s="112"/>
      <c r="L936" s="112"/>
      <c r="M936" s="112"/>
      <c r="N936" s="112"/>
      <c r="O936" s="239"/>
      <c r="P936" s="112"/>
      <c r="Q936" s="239"/>
      <c r="R936" s="112"/>
      <c r="S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  <c r="BC936" s="112"/>
    </row>
    <row r="937" spans="1:55" ht="15.75" customHeight="1">
      <c r="A937" s="112"/>
      <c r="B937" s="112"/>
      <c r="C937" s="112"/>
      <c r="D937" s="239"/>
      <c r="E937" s="112"/>
      <c r="F937" s="239"/>
      <c r="G937" s="112"/>
      <c r="H937" s="239"/>
      <c r="I937" s="141"/>
      <c r="J937" s="112"/>
      <c r="K937" s="112"/>
      <c r="L937" s="112"/>
      <c r="M937" s="112"/>
      <c r="N937" s="112"/>
      <c r="O937" s="239"/>
      <c r="P937" s="112"/>
      <c r="Q937" s="239"/>
      <c r="R937" s="112"/>
      <c r="S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  <c r="BC937" s="112"/>
    </row>
    <row r="938" spans="1:55" ht="15.75" customHeight="1">
      <c r="A938" s="112"/>
      <c r="B938" s="112"/>
      <c r="C938" s="112"/>
      <c r="D938" s="239"/>
      <c r="E938" s="112"/>
      <c r="F938" s="239"/>
      <c r="G938" s="112"/>
      <c r="H938" s="239"/>
      <c r="I938" s="141"/>
      <c r="J938" s="112"/>
      <c r="K938" s="112"/>
      <c r="L938" s="112"/>
      <c r="M938" s="112"/>
      <c r="N938" s="112"/>
      <c r="O938" s="239"/>
      <c r="P938" s="112"/>
      <c r="Q938" s="239"/>
      <c r="R938" s="112"/>
      <c r="S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  <c r="BC938" s="112"/>
    </row>
    <row r="939" spans="1:55" ht="15.75" customHeight="1">
      <c r="A939" s="112"/>
      <c r="B939" s="112"/>
      <c r="C939" s="112"/>
      <c r="D939" s="239"/>
      <c r="E939" s="112"/>
      <c r="F939" s="239"/>
      <c r="G939" s="112"/>
      <c r="H939" s="239"/>
      <c r="I939" s="141"/>
      <c r="J939" s="112"/>
      <c r="K939" s="112"/>
      <c r="L939" s="112"/>
      <c r="M939" s="112"/>
      <c r="N939" s="112"/>
      <c r="O939" s="239"/>
      <c r="P939" s="112"/>
      <c r="Q939" s="239"/>
      <c r="R939" s="112"/>
      <c r="S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  <c r="BC939" s="112"/>
    </row>
    <row r="940" spans="1:55" ht="15.75" customHeight="1">
      <c r="A940" s="112"/>
      <c r="B940" s="112"/>
      <c r="C940" s="112"/>
      <c r="D940" s="239"/>
      <c r="E940" s="112"/>
      <c r="F940" s="239"/>
      <c r="G940" s="112"/>
      <c r="H940" s="239"/>
      <c r="I940" s="141"/>
      <c r="J940" s="112"/>
      <c r="K940" s="112"/>
      <c r="L940" s="112"/>
      <c r="M940" s="112"/>
      <c r="N940" s="112"/>
      <c r="O940" s="239"/>
      <c r="P940" s="112"/>
      <c r="Q940" s="239"/>
      <c r="R940" s="112"/>
      <c r="S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</row>
    <row r="941" spans="1:55" ht="15.75" customHeight="1">
      <c r="A941" s="112"/>
      <c r="B941" s="112"/>
      <c r="C941" s="112"/>
      <c r="D941" s="239"/>
      <c r="E941" s="112"/>
      <c r="F941" s="239"/>
      <c r="G941" s="112"/>
      <c r="H941" s="239"/>
      <c r="I941" s="141"/>
      <c r="J941" s="112"/>
      <c r="K941" s="112"/>
      <c r="L941" s="112"/>
      <c r="M941" s="112"/>
      <c r="N941" s="112"/>
      <c r="O941" s="239"/>
      <c r="P941" s="112"/>
      <c r="Q941" s="239"/>
      <c r="R941" s="112"/>
      <c r="S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  <c r="BC941" s="112"/>
    </row>
    <row r="942" spans="1:55" ht="15.75" customHeight="1">
      <c r="A942" s="112"/>
      <c r="B942" s="112"/>
      <c r="C942" s="112"/>
      <c r="D942" s="239"/>
      <c r="E942" s="112"/>
      <c r="F942" s="239"/>
      <c r="G942" s="112"/>
      <c r="H942" s="239"/>
      <c r="I942" s="141"/>
      <c r="J942" s="112"/>
      <c r="K942" s="112"/>
      <c r="L942" s="112"/>
      <c r="M942" s="112"/>
      <c r="N942" s="112"/>
      <c r="O942" s="239"/>
      <c r="P942" s="112"/>
      <c r="Q942" s="239"/>
      <c r="R942" s="112"/>
      <c r="S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  <c r="BC942" s="112"/>
    </row>
    <row r="943" spans="1:55" ht="15.75" customHeight="1">
      <c r="A943" s="112"/>
      <c r="B943" s="112"/>
      <c r="C943" s="112"/>
      <c r="D943" s="239"/>
      <c r="E943" s="112"/>
      <c r="F943" s="239"/>
      <c r="G943" s="112"/>
      <c r="H943" s="239"/>
      <c r="I943" s="141"/>
      <c r="J943" s="112"/>
      <c r="K943" s="112"/>
      <c r="L943" s="112"/>
      <c r="M943" s="112"/>
      <c r="N943" s="112"/>
      <c r="O943" s="239"/>
      <c r="P943" s="112"/>
      <c r="Q943" s="239"/>
      <c r="R943" s="112"/>
      <c r="S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  <c r="BC943" s="112"/>
    </row>
    <row r="944" spans="1:55" ht="15.75" customHeight="1">
      <c r="A944" s="112"/>
      <c r="B944" s="112"/>
      <c r="C944" s="112"/>
      <c r="D944" s="239"/>
      <c r="E944" s="112"/>
      <c r="F944" s="239"/>
      <c r="G944" s="112"/>
      <c r="H944" s="239"/>
      <c r="I944" s="141"/>
      <c r="J944" s="112"/>
      <c r="K944" s="112"/>
      <c r="L944" s="112"/>
      <c r="M944" s="112"/>
      <c r="N944" s="112"/>
      <c r="O944" s="239"/>
      <c r="P944" s="112"/>
      <c r="Q944" s="239"/>
      <c r="R944" s="112"/>
      <c r="S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  <c r="BC944" s="112"/>
    </row>
    <row r="945" spans="1:55" ht="15.75" customHeight="1">
      <c r="A945" s="112"/>
      <c r="B945" s="112"/>
      <c r="C945" s="112"/>
      <c r="D945" s="239"/>
      <c r="E945" s="112"/>
      <c r="F945" s="239"/>
      <c r="G945" s="112"/>
      <c r="H945" s="239"/>
      <c r="I945" s="141"/>
      <c r="J945" s="112"/>
      <c r="K945" s="112"/>
      <c r="L945" s="112"/>
      <c r="M945" s="112"/>
      <c r="N945" s="112"/>
      <c r="O945" s="239"/>
      <c r="P945" s="112"/>
      <c r="Q945" s="239"/>
      <c r="R945" s="112"/>
      <c r="S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  <c r="BC945" s="112"/>
    </row>
    <row r="946" spans="1:55" ht="15.75" customHeight="1">
      <c r="A946" s="112"/>
      <c r="B946" s="112"/>
      <c r="C946" s="112"/>
      <c r="D946" s="239"/>
      <c r="E946" s="112"/>
      <c r="F946" s="239"/>
      <c r="G946" s="112"/>
      <c r="H946" s="239"/>
      <c r="I946" s="141"/>
      <c r="J946" s="112"/>
      <c r="K946" s="112"/>
      <c r="L946" s="112"/>
      <c r="M946" s="112"/>
      <c r="N946" s="112"/>
      <c r="O946" s="239"/>
      <c r="P946" s="112"/>
      <c r="Q946" s="239"/>
      <c r="R946" s="112"/>
      <c r="S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</row>
    <row r="947" spans="1:55" ht="15.75" customHeight="1">
      <c r="A947" s="112"/>
      <c r="B947" s="112"/>
      <c r="C947" s="112"/>
      <c r="D947" s="239"/>
      <c r="E947" s="112"/>
      <c r="F947" s="239"/>
      <c r="G947" s="112"/>
      <c r="H947" s="239"/>
      <c r="I947" s="141"/>
      <c r="J947" s="112"/>
      <c r="K947" s="112"/>
      <c r="L947" s="112"/>
      <c r="M947" s="112"/>
      <c r="N947" s="112"/>
      <c r="O947" s="239"/>
      <c r="P947" s="112"/>
      <c r="Q947" s="239"/>
      <c r="R947" s="112"/>
      <c r="S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  <c r="BC947" s="112"/>
    </row>
    <row r="948" spans="1:55" ht="15.75" customHeight="1">
      <c r="A948" s="112"/>
      <c r="B948" s="112"/>
      <c r="C948" s="112"/>
      <c r="D948" s="239"/>
      <c r="E948" s="112"/>
      <c r="F948" s="239"/>
      <c r="G948" s="112"/>
      <c r="H948" s="239"/>
      <c r="I948" s="141"/>
      <c r="J948" s="112"/>
      <c r="K948" s="112"/>
      <c r="L948" s="112"/>
      <c r="M948" s="112"/>
      <c r="N948" s="112"/>
      <c r="O948" s="239"/>
      <c r="P948" s="112"/>
      <c r="Q948" s="239"/>
      <c r="R948" s="112"/>
      <c r="S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  <c r="BC948" s="112"/>
    </row>
    <row r="949" spans="1:55" ht="15.75" customHeight="1">
      <c r="A949" s="112"/>
      <c r="B949" s="112"/>
      <c r="C949" s="112"/>
      <c r="D949" s="239"/>
      <c r="E949" s="112"/>
      <c r="F949" s="239"/>
      <c r="G949" s="112"/>
      <c r="H949" s="239"/>
      <c r="I949" s="141"/>
      <c r="J949" s="112"/>
      <c r="K949" s="112"/>
      <c r="L949" s="112"/>
      <c r="M949" s="112"/>
      <c r="N949" s="112"/>
      <c r="O949" s="239"/>
      <c r="P949" s="112"/>
      <c r="Q949" s="239"/>
      <c r="R949" s="112"/>
      <c r="S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  <c r="BC949" s="112"/>
    </row>
    <row r="950" spans="1:55" ht="15.75" customHeight="1">
      <c r="A950" s="112"/>
      <c r="B950" s="112"/>
      <c r="C950" s="112"/>
      <c r="D950" s="239"/>
      <c r="E950" s="112"/>
      <c r="F950" s="239"/>
      <c r="G950" s="112"/>
      <c r="H950" s="239"/>
      <c r="I950" s="141"/>
      <c r="J950" s="112"/>
      <c r="K950" s="112"/>
      <c r="L950" s="112"/>
      <c r="M950" s="112"/>
      <c r="N950" s="112"/>
      <c r="O950" s="239"/>
      <c r="P950" s="112"/>
      <c r="Q950" s="239"/>
      <c r="R950" s="112"/>
      <c r="S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  <c r="BC950" s="112"/>
    </row>
    <row r="951" spans="1:55" ht="15.75" customHeight="1">
      <c r="A951" s="112"/>
      <c r="B951" s="112"/>
      <c r="C951" s="112"/>
      <c r="D951" s="239"/>
      <c r="E951" s="112"/>
      <c r="F951" s="239"/>
      <c r="G951" s="112"/>
      <c r="H951" s="239"/>
      <c r="I951" s="141"/>
      <c r="J951" s="112"/>
      <c r="K951" s="112"/>
      <c r="L951" s="112"/>
      <c r="M951" s="112"/>
      <c r="N951" s="112"/>
      <c r="O951" s="239"/>
      <c r="P951" s="112"/>
      <c r="Q951" s="239"/>
      <c r="R951" s="112"/>
      <c r="S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  <c r="BC951" s="112"/>
    </row>
    <row r="952" spans="1:55" ht="15.75" customHeight="1">
      <c r="A952" s="112"/>
      <c r="B952" s="112"/>
      <c r="C952" s="112"/>
      <c r="D952" s="239"/>
      <c r="E952" s="112"/>
      <c r="F952" s="239"/>
      <c r="G952" s="112"/>
      <c r="H952" s="239"/>
      <c r="I952" s="141"/>
      <c r="J952" s="112"/>
      <c r="K952" s="112"/>
      <c r="L952" s="112"/>
      <c r="M952" s="112"/>
      <c r="N952" s="112"/>
      <c r="O952" s="239"/>
      <c r="P952" s="112"/>
      <c r="Q952" s="239"/>
      <c r="R952" s="112"/>
      <c r="S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  <c r="BC952" s="112"/>
    </row>
    <row r="953" spans="1:55" ht="15.75" customHeight="1">
      <c r="A953" s="112"/>
      <c r="B953" s="112"/>
      <c r="C953" s="112"/>
      <c r="D953" s="239"/>
      <c r="E953" s="112"/>
      <c r="F953" s="239"/>
      <c r="G953" s="112"/>
      <c r="H953" s="239"/>
      <c r="I953" s="141"/>
      <c r="J953" s="112"/>
      <c r="K953" s="112"/>
      <c r="L953" s="112"/>
      <c r="M953" s="112"/>
      <c r="N953" s="112"/>
      <c r="O953" s="239"/>
      <c r="P953" s="112"/>
      <c r="Q953" s="239"/>
      <c r="R953" s="112"/>
      <c r="S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  <c r="BC953" s="112"/>
    </row>
    <row r="954" spans="1:55" ht="15.75" customHeight="1">
      <c r="A954" s="112"/>
      <c r="B954" s="112"/>
      <c r="C954" s="112"/>
      <c r="D954" s="239"/>
      <c r="E954" s="112"/>
      <c r="F954" s="239"/>
      <c r="G954" s="112"/>
      <c r="H954" s="239"/>
      <c r="I954" s="141"/>
      <c r="J954" s="112"/>
      <c r="K954" s="112"/>
      <c r="L954" s="112"/>
      <c r="M954" s="112"/>
      <c r="N954" s="112"/>
      <c r="O954" s="239"/>
      <c r="P954" s="112"/>
      <c r="Q954" s="239"/>
      <c r="R954" s="112"/>
      <c r="S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  <c r="BC954" s="112"/>
    </row>
    <row r="955" spans="1:55" ht="15.75" customHeight="1">
      <c r="A955" s="112"/>
      <c r="B955" s="112"/>
      <c r="C955" s="112"/>
      <c r="D955" s="239"/>
      <c r="E955" s="112"/>
      <c r="F955" s="239"/>
      <c r="G955" s="112"/>
      <c r="H955" s="239"/>
      <c r="I955" s="141"/>
      <c r="J955" s="112"/>
      <c r="K955" s="112"/>
      <c r="L955" s="112"/>
      <c r="M955" s="112"/>
      <c r="N955" s="112"/>
      <c r="O955" s="239"/>
      <c r="P955" s="112"/>
      <c r="Q955" s="239"/>
      <c r="R955" s="112"/>
      <c r="S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  <c r="BC955" s="112"/>
    </row>
    <row r="956" spans="1:55" ht="15.75" customHeight="1">
      <c r="A956" s="112"/>
      <c r="B956" s="112"/>
      <c r="C956" s="112"/>
      <c r="D956" s="239"/>
      <c r="E956" s="112"/>
      <c r="F956" s="239"/>
      <c r="G956" s="112"/>
      <c r="H956" s="239"/>
      <c r="I956" s="141"/>
      <c r="J956" s="112"/>
      <c r="K956" s="112"/>
      <c r="L956" s="112"/>
      <c r="M956" s="112"/>
      <c r="N956" s="112"/>
      <c r="O956" s="239"/>
      <c r="P956" s="112"/>
      <c r="Q956" s="239"/>
      <c r="R956" s="112"/>
      <c r="S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</row>
    <row r="957" spans="1:55" ht="15.75" customHeight="1">
      <c r="A957" s="112"/>
      <c r="B957" s="112"/>
      <c r="C957" s="112"/>
      <c r="D957" s="239"/>
      <c r="E957" s="112"/>
      <c r="F957" s="239"/>
      <c r="G957" s="112"/>
      <c r="H957" s="239"/>
      <c r="I957" s="141"/>
      <c r="J957" s="112"/>
      <c r="K957" s="112"/>
      <c r="L957" s="112"/>
      <c r="M957" s="112"/>
      <c r="N957" s="112"/>
      <c r="O957" s="239"/>
      <c r="P957" s="112"/>
      <c r="Q957" s="239"/>
      <c r="R957" s="112"/>
      <c r="S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  <c r="BC957" s="112"/>
    </row>
    <row r="958" spans="1:55" ht="15.75" customHeight="1">
      <c r="A958" s="112"/>
      <c r="B958" s="112"/>
      <c r="C958" s="112"/>
      <c r="D958" s="239"/>
      <c r="E958" s="112"/>
      <c r="F958" s="239"/>
      <c r="G958" s="112"/>
      <c r="H958" s="239"/>
      <c r="I958" s="141"/>
      <c r="J958" s="112"/>
      <c r="K958" s="112"/>
      <c r="L958" s="112"/>
      <c r="M958" s="112"/>
      <c r="N958" s="112"/>
      <c r="O958" s="239"/>
      <c r="P958" s="112"/>
      <c r="Q958" s="239"/>
      <c r="R958" s="112"/>
      <c r="S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  <c r="BC958" s="112"/>
    </row>
    <row r="959" spans="1:55" ht="15.75" customHeight="1">
      <c r="A959" s="112"/>
      <c r="B959" s="112"/>
      <c r="C959" s="112"/>
      <c r="D959" s="239"/>
      <c r="E959" s="112"/>
      <c r="F959" s="239"/>
      <c r="G959" s="112"/>
      <c r="H959" s="239"/>
      <c r="I959" s="141"/>
      <c r="J959" s="112"/>
      <c r="K959" s="112"/>
      <c r="L959" s="112"/>
      <c r="M959" s="112"/>
      <c r="N959" s="112"/>
      <c r="O959" s="239"/>
      <c r="P959" s="112"/>
      <c r="Q959" s="239"/>
      <c r="R959" s="112"/>
      <c r="S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  <c r="BC959" s="112"/>
    </row>
    <row r="960" spans="1:55" ht="15.75" customHeight="1">
      <c r="A960" s="112"/>
      <c r="B960" s="112"/>
      <c r="C960" s="112"/>
      <c r="D960" s="239"/>
      <c r="E960" s="112"/>
      <c r="F960" s="239"/>
      <c r="G960" s="112"/>
      <c r="H960" s="239"/>
      <c r="I960" s="141"/>
      <c r="J960" s="112"/>
      <c r="K960" s="112"/>
      <c r="L960" s="112"/>
      <c r="M960" s="112"/>
      <c r="N960" s="112"/>
      <c r="O960" s="239"/>
      <c r="P960" s="112"/>
      <c r="Q960" s="239"/>
      <c r="R960" s="112"/>
      <c r="S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  <c r="BC960" s="112"/>
    </row>
    <row r="961" spans="1:55" ht="15.75" customHeight="1">
      <c r="A961" s="112"/>
      <c r="B961" s="112"/>
      <c r="C961" s="112"/>
      <c r="D961" s="239"/>
      <c r="E961" s="112"/>
      <c r="F961" s="239"/>
      <c r="G961" s="112"/>
      <c r="H961" s="239"/>
      <c r="I961" s="141"/>
      <c r="J961" s="112"/>
      <c r="K961" s="112"/>
      <c r="L961" s="112"/>
      <c r="M961" s="112"/>
      <c r="N961" s="112"/>
      <c r="O961" s="239"/>
      <c r="P961" s="112"/>
      <c r="Q961" s="239"/>
      <c r="R961" s="112"/>
      <c r="S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  <c r="BC961" s="112"/>
    </row>
    <row r="962" spans="1:55" ht="15.75" customHeight="1">
      <c r="A962" s="112"/>
      <c r="B962" s="112"/>
      <c r="C962" s="112"/>
      <c r="D962" s="239"/>
      <c r="E962" s="112"/>
      <c r="F962" s="239"/>
      <c r="G962" s="112"/>
      <c r="H962" s="239"/>
      <c r="I962" s="141"/>
      <c r="J962" s="112"/>
      <c r="K962" s="112"/>
      <c r="L962" s="112"/>
      <c r="M962" s="112"/>
      <c r="N962" s="112"/>
      <c r="O962" s="239"/>
      <c r="P962" s="112"/>
      <c r="Q962" s="239"/>
      <c r="R962" s="112"/>
      <c r="S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  <c r="BC962" s="112"/>
    </row>
    <row r="963" spans="1:55" ht="15.75" customHeight="1">
      <c r="A963" s="112"/>
      <c r="B963" s="112"/>
      <c r="C963" s="112"/>
      <c r="D963" s="239"/>
      <c r="E963" s="112"/>
      <c r="F963" s="239"/>
      <c r="G963" s="112"/>
      <c r="H963" s="239"/>
      <c r="I963" s="141"/>
      <c r="J963" s="112"/>
      <c r="K963" s="112"/>
      <c r="L963" s="112"/>
      <c r="M963" s="112"/>
      <c r="N963" s="112"/>
      <c r="O963" s="239"/>
      <c r="P963" s="112"/>
      <c r="Q963" s="239"/>
      <c r="R963" s="112"/>
      <c r="S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  <c r="BC963" s="112"/>
    </row>
    <row r="964" spans="1:55" ht="15.75" customHeight="1">
      <c r="A964" s="112"/>
      <c r="B964" s="112"/>
      <c r="C964" s="112"/>
      <c r="D964" s="239"/>
      <c r="E964" s="112"/>
      <c r="F964" s="239"/>
      <c r="G964" s="112"/>
      <c r="H964" s="239"/>
      <c r="I964" s="141"/>
      <c r="J964" s="112"/>
      <c r="K964" s="112"/>
      <c r="L964" s="112"/>
      <c r="M964" s="112"/>
      <c r="N964" s="112"/>
      <c r="O964" s="239"/>
      <c r="P964" s="112"/>
      <c r="Q964" s="239"/>
      <c r="R964" s="112"/>
      <c r="S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  <c r="BC964" s="112"/>
    </row>
    <row r="965" spans="1:55" ht="15.75" customHeight="1">
      <c r="A965" s="112"/>
      <c r="B965" s="112"/>
      <c r="C965" s="112"/>
      <c r="D965" s="239"/>
      <c r="E965" s="112"/>
      <c r="F965" s="239"/>
      <c r="G965" s="112"/>
      <c r="H965" s="239"/>
      <c r="I965" s="141"/>
      <c r="J965" s="112"/>
      <c r="K965" s="112"/>
      <c r="L965" s="112"/>
      <c r="M965" s="112"/>
      <c r="N965" s="112"/>
      <c r="O965" s="239"/>
      <c r="P965" s="112"/>
      <c r="Q965" s="239"/>
      <c r="R965" s="112"/>
      <c r="S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</row>
    <row r="966" spans="1:55" ht="15.75" customHeight="1">
      <c r="A966" s="112"/>
      <c r="B966" s="112"/>
      <c r="C966" s="112"/>
      <c r="D966" s="239"/>
      <c r="E966" s="112"/>
      <c r="F966" s="239"/>
      <c r="G966" s="112"/>
      <c r="H966" s="239"/>
      <c r="I966" s="141"/>
      <c r="J966" s="112"/>
      <c r="K966" s="112"/>
      <c r="L966" s="112"/>
      <c r="M966" s="112"/>
      <c r="N966" s="112"/>
      <c r="O966" s="239"/>
      <c r="P966" s="112"/>
      <c r="Q966" s="239"/>
      <c r="R966" s="112"/>
      <c r="S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</row>
    <row r="967" spans="1:55" ht="15.75" customHeight="1">
      <c r="A967" s="112"/>
      <c r="B967" s="112"/>
      <c r="C967" s="112"/>
      <c r="D967" s="239"/>
      <c r="E967" s="112"/>
      <c r="F967" s="239"/>
      <c r="G967" s="112"/>
      <c r="H967" s="239"/>
      <c r="I967" s="141"/>
      <c r="J967" s="112"/>
      <c r="K967" s="112"/>
      <c r="L967" s="112"/>
      <c r="M967" s="112"/>
      <c r="N967" s="112"/>
      <c r="O967" s="239"/>
      <c r="P967" s="112"/>
      <c r="Q967" s="239"/>
      <c r="R967" s="112"/>
      <c r="S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  <c r="BC967" s="112"/>
    </row>
    <row r="968" spans="1:55" ht="15.75" customHeight="1">
      <c r="A968" s="112"/>
      <c r="B968" s="112"/>
      <c r="C968" s="112"/>
      <c r="D968" s="239"/>
      <c r="E968" s="112"/>
      <c r="F968" s="239"/>
      <c r="G968" s="112"/>
      <c r="H968" s="239"/>
      <c r="I968" s="141"/>
      <c r="J968" s="112"/>
      <c r="K968" s="112"/>
      <c r="L968" s="112"/>
      <c r="M968" s="112"/>
      <c r="N968" s="112"/>
      <c r="O968" s="239"/>
      <c r="P968" s="112"/>
      <c r="Q968" s="239"/>
      <c r="R968" s="112"/>
      <c r="S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  <c r="BC968" s="112"/>
    </row>
    <row r="969" spans="1:55" ht="15.75" customHeight="1">
      <c r="A969" s="112"/>
      <c r="B969" s="112"/>
      <c r="C969" s="112"/>
      <c r="D969" s="239"/>
      <c r="E969" s="112"/>
      <c r="F969" s="239"/>
      <c r="G969" s="112"/>
      <c r="H969" s="239"/>
      <c r="I969" s="141"/>
      <c r="J969" s="112"/>
      <c r="K969" s="112"/>
      <c r="L969" s="112"/>
      <c r="M969" s="112"/>
      <c r="N969" s="112"/>
      <c r="O969" s="239"/>
      <c r="P969" s="112"/>
      <c r="Q969" s="239"/>
      <c r="R969" s="112"/>
      <c r="S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  <c r="BC969" s="112"/>
    </row>
    <row r="970" spans="1:55" ht="15.75" customHeight="1">
      <c r="A970" s="112"/>
      <c r="B970" s="112"/>
      <c r="C970" s="112"/>
      <c r="D970" s="239"/>
      <c r="E970" s="112"/>
      <c r="F970" s="239"/>
      <c r="G970" s="112"/>
      <c r="H970" s="239"/>
      <c r="I970" s="141"/>
      <c r="J970" s="112"/>
      <c r="K970" s="112"/>
      <c r="L970" s="112"/>
      <c r="M970" s="112"/>
      <c r="N970" s="112"/>
      <c r="O970" s="239"/>
      <c r="P970" s="112"/>
      <c r="Q970" s="239"/>
      <c r="R970" s="112"/>
      <c r="S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  <c r="BC970" s="112"/>
    </row>
    <row r="971" spans="1:55" ht="15.75" customHeight="1">
      <c r="A971" s="112"/>
      <c r="B971" s="112"/>
      <c r="C971" s="112"/>
      <c r="D971" s="239"/>
      <c r="E971" s="112"/>
      <c r="F971" s="239"/>
      <c r="G971" s="112"/>
      <c r="H971" s="239"/>
      <c r="I971" s="141"/>
      <c r="J971" s="112"/>
      <c r="K971" s="112"/>
      <c r="L971" s="112"/>
      <c r="M971" s="112"/>
      <c r="N971" s="112"/>
      <c r="O971" s="239"/>
      <c r="P971" s="112"/>
      <c r="Q971" s="239"/>
      <c r="R971" s="112"/>
      <c r="S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  <c r="BC971" s="112"/>
    </row>
    <row r="972" spans="1:55" ht="15.75" customHeight="1">
      <c r="A972" s="112"/>
      <c r="B972" s="112"/>
      <c r="C972" s="112"/>
      <c r="D972" s="239"/>
      <c r="E972" s="112"/>
      <c r="F972" s="239"/>
      <c r="G972" s="112"/>
      <c r="H972" s="239"/>
      <c r="I972" s="141"/>
      <c r="J972" s="112"/>
      <c r="K972" s="112"/>
      <c r="L972" s="112"/>
      <c r="M972" s="112"/>
      <c r="N972" s="112"/>
      <c r="O972" s="239"/>
      <c r="P972" s="112"/>
      <c r="Q972" s="239"/>
      <c r="R972" s="112"/>
      <c r="S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</row>
    <row r="973" spans="1:55" ht="15.75" customHeight="1">
      <c r="A973" s="112"/>
      <c r="B973" s="112"/>
      <c r="C973" s="112"/>
      <c r="D973" s="239"/>
      <c r="E973" s="112"/>
      <c r="F973" s="239"/>
      <c r="G973" s="112"/>
      <c r="H973" s="239"/>
      <c r="I973" s="141"/>
      <c r="J973" s="112"/>
      <c r="K973" s="112"/>
      <c r="L973" s="112"/>
      <c r="M973" s="112"/>
      <c r="N973" s="112"/>
      <c r="O973" s="239"/>
      <c r="P973" s="112"/>
      <c r="Q973" s="239"/>
      <c r="R973" s="112"/>
      <c r="S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  <c r="BC973" s="112"/>
    </row>
    <row r="974" spans="1:55" ht="15.75" customHeight="1">
      <c r="A974" s="112"/>
      <c r="B974" s="112"/>
      <c r="C974" s="112"/>
      <c r="D974" s="239"/>
      <c r="E974" s="112"/>
      <c r="F974" s="239"/>
      <c r="G974" s="112"/>
      <c r="H974" s="239"/>
      <c r="I974" s="141"/>
      <c r="J974" s="112"/>
      <c r="K974" s="112"/>
      <c r="L974" s="112"/>
      <c r="M974" s="112"/>
      <c r="N974" s="112"/>
      <c r="O974" s="239"/>
      <c r="P974" s="112"/>
      <c r="Q974" s="239"/>
      <c r="R974" s="112"/>
      <c r="S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  <c r="BC974" s="112"/>
    </row>
    <row r="975" spans="1:55" ht="15.75" customHeight="1">
      <c r="A975" s="112"/>
      <c r="B975" s="112"/>
      <c r="C975" s="112"/>
      <c r="D975" s="239"/>
      <c r="E975" s="112"/>
      <c r="F975" s="239"/>
      <c r="G975" s="112"/>
      <c r="H975" s="239"/>
      <c r="I975" s="141"/>
      <c r="J975" s="112"/>
      <c r="K975" s="112"/>
      <c r="L975" s="112"/>
      <c r="M975" s="112"/>
      <c r="N975" s="112"/>
      <c r="O975" s="239"/>
      <c r="P975" s="112"/>
      <c r="Q975" s="239"/>
      <c r="R975" s="112"/>
      <c r="S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  <c r="BC975" s="112"/>
    </row>
    <row r="976" spans="1:55" ht="15.75" customHeight="1">
      <c r="A976" s="112"/>
      <c r="B976" s="112"/>
      <c r="C976" s="112"/>
      <c r="D976" s="239"/>
      <c r="E976" s="112"/>
      <c r="F976" s="239"/>
      <c r="G976" s="112"/>
      <c r="H976" s="239"/>
      <c r="I976" s="141"/>
      <c r="J976" s="112"/>
      <c r="K976" s="112"/>
      <c r="L976" s="112"/>
      <c r="M976" s="112"/>
      <c r="N976" s="112"/>
      <c r="O976" s="239"/>
      <c r="P976" s="112"/>
      <c r="Q976" s="239"/>
      <c r="R976" s="112"/>
      <c r="S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  <c r="BC976" s="112"/>
    </row>
    <row r="977" spans="1:55" ht="15.75" customHeight="1">
      <c r="A977" s="112"/>
      <c r="B977" s="112"/>
      <c r="C977" s="112"/>
      <c r="D977" s="239"/>
      <c r="E977" s="112"/>
      <c r="F977" s="239"/>
      <c r="G977" s="112"/>
      <c r="H977" s="239"/>
      <c r="I977" s="141"/>
      <c r="J977" s="112"/>
      <c r="K977" s="112"/>
      <c r="L977" s="112"/>
      <c r="M977" s="112"/>
      <c r="N977" s="112"/>
      <c r="O977" s="239"/>
      <c r="P977" s="112"/>
      <c r="Q977" s="239"/>
      <c r="R977" s="112"/>
      <c r="S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  <c r="BC977" s="112"/>
    </row>
    <row r="978" spans="1:55" ht="15.75" customHeight="1">
      <c r="A978" s="112"/>
      <c r="B978" s="112"/>
      <c r="C978" s="112"/>
      <c r="D978" s="239"/>
      <c r="E978" s="112"/>
      <c r="F978" s="239"/>
      <c r="G978" s="112"/>
      <c r="H978" s="239"/>
      <c r="I978" s="141"/>
      <c r="J978" s="112"/>
      <c r="K978" s="112"/>
      <c r="L978" s="112"/>
      <c r="M978" s="112"/>
      <c r="N978" s="112"/>
      <c r="O978" s="239"/>
      <c r="P978" s="112"/>
      <c r="Q978" s="239"/>
      <c r="R978" s="112"/>
      <c r="S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</row>
    <row r="979" spans="1:55" ht="15.75" customHeight="1">
      <c r="A979" s="112"/>
      <c r="B979" s="112"/>
      <c r="C979" s="112"/>
      <c r="D979" s="239"/>
      <c r="E979" s="112"/>
      <c r="F979" s="239"/>
      <c r="G979" s="112"/>
      <c r="H979" s="239"/>
      <c r="I979" s="141"/>
      <c r="J979" s="112"/>
      <c r="K979" s="112"/>
      <c r="L979" s="112"/>
      <c r="M979" s="112"/>
      <c r="N979" s="112"/>
      <c r="O979" s="239"/>
      <c r="P979" s="112"/>
      <c r="Q979" s="239"/>
      <c r="R979" s="112"/>
      <c r="S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  <c r="BC979" s="112"/>
    </row>
    <row r="980" spans="1:55" ht="15.75" customHeight="1">
      <c r="A980" s="112"/>
      <c r="B980" s="112"/>
      <c r="C980" s="112"/>
      <c r="D980" s="239"/>
      <c r="E980" s="112"/>
      <c r="F980" s="239"/>
      <c r="G980" s="112"/>
      <c r="H980" s="239"/>
      <c r="I980" s="141"/>
      <c r="J980" s="112"/>
      <c r="K980" s="112"/>
      <c r="L980" s="112"/>
      <c r="M980" s="112"/>
      <c r="N980" s="112"/>
      <c r="O980" s="239"/>
      <c r="P980" s="112"/>
      <c r="Q980" s="239"/>
      <c r="R980" s="112"/>
      <c r="S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  <c r="BC980" s="112"/>
    </row>
    <row r="981" spans="1:55" ht="15.75" customHeight="1">
      <c r="A981" s="112"/>
      <c r="B981" s="112"/>
      <c r="C981" s="112"/>
      <c r="D981" s="239"/>
      <c r="E981" s="112"/>
      <c r="F981" s="239"/>
      <c r="G981" s="112"/>
      <c r="H981" s="239"/>
      <c r="I981" s="141"/>
      <c r="J981" s="112"/>
      <c r="K981" s="112"/>
      <c r="L981" s="112"/>
      <c r="M981" s="112"/>
      <c r="N981" s="112"/>
      <c r="O981" s="239"/>
      <c r="P981" s="112"/>
      <c r="Q981" s="239"/>
      <c r="R981" s="112"/>
      <c r="S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  <c r="BC981" s="112"/>
    </row>
    <row r="982" spans="1:55" ht="15.75" customHeight="1">
      <c r="A982" s="112"/>
      <c r="B982" s="112"/>
      <c r="C982" s="112"/>
      <c r="D982" s="239"/>
      <c r="E982" s="112"/>
      <c r="F982" s="239"/>
      <c r="G982" s="112"/>
      <c r="H982" s="239"/>
      <c r="I982" s="141"/>
      <c r="J982" s="112"/>
      <c r="K982" s="112"/>
      <c r="L982" s="112"/>
      <c r="M982" s="112"/>
      <c r="N982" s="112"/>
      <c r="O982" s="239"/>
      <c r="P982" s="112"/>
      <c r="Q982" s="239"/>
      <c r="R982" s="112"/>
      <c r="S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  <c r="BC982" s="112"/>
    </row>
    <row r="983" spans="1:55" ht="15.75" customHeight="1">
      <c r="A983" s="112"/>
      <c r="B983" s="112"/>
      <c r="C983" s="112"/>
      <c r="D983" s="239"/>
      <c r="E983" s="112"/>
      <c r="F983" s="239"/>
      <c r="G983" s="112"/>
      <c r="H983" s="239"/>
      <c r="I983" s="141"/>
      <c r="J983" s="112"/>
      <c r="K983" s="112"/>
      <c r="L983" s="112"/>
      <c r="M983" s="112"/>
      <c r="N983" s="112"/>
      <c r="O983" s="239"/>
      <c r="P983" s="112"/>
      <c r="Q983" s="239"/>
      <c r="R983" s="112"/>
      <c r="S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  <c r="BC983" s="112"/>
    </row>
    <row r="984" spans="1:55" ht="15.75" customHeight="1">
      <c r="A984" s="112"/>
      <c r="B984" s="112"/>
      <c r="C984" s="112"/>
      <c r="D984" s="239"/>
      <c r="E984" s="112"/>
      <c r="F984" s="239"/>
      <c r="G984" s="112"/>
      <c r="H984" s="239"/>
      <c r="I984" s="141"/>
      <c r="J984" s="112"/>
      <c r="K984" s="112"/>
      <c r="L984" s="112"/>
      <c r="M984" s="112"/>
      <c r="N984" s="112"/>
      <c r="O984" s="239"/>
      <c r="P984" s="112"/>
      <c r="Q984" s="239"/>
      <c r="R984" s="112"/>
      <c r="S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  <c r="BC984" s="112"/>
    </row>
    <row r="985" spans="1:55" ht="15.75" customHeight="1">
      <c r="A985" s="112"/>
      <c r="B985" s="112"/>
      <c r="C985" s="112"/>
      <c r="D985" s="239"/>
      <c r="E985" s="112"/>
      <c r="F985" s="239"/>
      <c r="G985" s="112"/>
      <c r="H985" s="239"/>
      <c r="I985" s="141"/>
      <c r="J985" s="112"/>
      <c r="K985" s="112"/>
      <c r="L985" s="112"/>
      <c r="M985" s="112"/>
      <c r="N985" s="112"/>
      <c r="O985" s="239"/>
      <c r="P985" s="112"/>
      <c r="Q985" s="239"/>
      <c r="R985" s="112"/>
      <c r="S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  <c r="BC985" s="112"/>
    </row>
    <row r="986" spans="1:55" ht="15.75" customHeight="1">
      <c r="A986" s="112"/>
      <c r="B986" s="112"/>
      <c r="C986" s="112"/>
      <c r="D986" s="239"/>
      <c r="E986" s="112"/>
      <c r="F986" s="239"/>
      <c r="G986" s="112"/>
      <c r="H986" s="239"/>
      <c r="I986" s="141"/>
      <c r="J986" s="112"/>
      <c r="K986" s="112"/>
      <c r="L986" s="112"/>
      <c r="M986" s="112"/>
      <c r="N986" s="112"/>
      <c r="O986" s="239"/>
      <c r="P986" s="112"/>
      <c r="Q986" s="239"/>
      <c r="R986" s="112"/>
      <c r="S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  <c r="BC986" s="112"/>
    </row>
    <row r="987" spans="1:55" ht="15.75" customHeight="1">
      <c r="A987" s="112"/>
      <c r="B987" s="112"/>
      <c r="C987" s="112"/>
      <c r="D987" s="239"/>
      <c r="E987" s="112"/>
      <c r="F987" s="239"/>
      <c r="G987" s="112"/>
      <c r="H987" s="239"/>
      <c r="I987" s="141"/>
      <c r="J987" s="112"/>
      <c r="K987" s="112"/>
      <c r="L987" s="112"/>
      <c r="M987" s="112"/>
      <c r="N987" s="112"/>
      <c r="O987" s="239"/>
      <c r="P987" s="112"/>
      <c r="Q987" s="239"/>
      <c r="R987" s="112"/>
      <c r="S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  <c r="BC987" s="112"/>
    </row>
    <row r="988" spans="1:55" ht="15.75" customHeight="1">
      <c r="A988" s="112"/>
      <c r="B988" s="112"/>
      <c r="C988" s="112"/>
      <c r="D988" s="239"/>
      <c r="E988" s="112"/>
      <c r="F988" s="239"/>
      <c r="G988" s="112"/>
      <c r="H988" s="239"/>
      <c r="I988" s="141"/>
      <c r="J988" s="112"/>
      <c r="K988" s="112"/>
      <c r="L988" s="112"/>
      <c r="M988" s="112"/>
      <c r="N988" s="112"/>
      <c r="O988" s="239"/>
      <c r="P988" s="112"/>
      <c r="Q988" s="239"/>
      <c r="R988" s="112"/>
      <c r="S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  <c r="BC988" s="112"/>
    </row>
    <row r="989" spans="1:55" ht="15.75" customHeight="1">
      <c r="A989" s="112"/>
      <c r="B989" s="112"/>
      <c r="C989" s="112"/>
      <c r="D989" s="239"/>
      <c r="E989" s="112"/>
      <c r="F989" s="239"/>
      <c r="G989" s="112"/>
      <c r="H989" s="239"/>
      <c r="I989" s="141"/>
      <c r="J989" s="112"/>
      <c r="K989" s="112"/>
      <c r="L989" s="112"/>
      <c r="M989" s="112"/>
      <c r="N989" s="112"/>
      <c r="O989" s="239"/>
      <c r="P989" s="112"/>
      <c r="Q989" s="239"/>
      <c r="R989" s="112"/>
      <c r="S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  <c r="BC989" s="112"/>
    </row>
    <row r="990" spans="1:55" ht="15.75" customHeight="1">
      <c r="A990" s="112"/>
      <c r="B990" s="112"/>
      <c r="C990" s="112"/>
      <c r="D990" s="239"/>
      <c r="E990" s="112"/>
      <c r="F990" s="239"/>
      <c r="G990" s="112"/>
      <c r="H990" s="239"/>
      <c r="I990" s="141"/>
      <c r="J990" s="112"/>
      <c r="K990" s="112"/>
      <c r="L990" s="112"/>
      <c r="M990" s="112"/>
      <c r="N990" s="112"/>
      <c r="O990" s="239"/>
      <c r="P990" s="112"/>
      <c r="Q990" s="239"/>
      <c r="R990" s="112"/>
      <c r="S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</row>
    <row r="991" spans="1:55" ht="15.75" customHeight="1">
      <c r="A991" s="112"/>
      <c r="B991" s="112"/>
      <c r="C991" s="112"/>
      <c r="D991" s="239"/>
      <c r="E991" s="112"/>
      <c r="F991" s="239"/>
      <c r="G991" s="112"/>
      <c r="H991" s="239"/>
      <c r="I991" s="141"/>
      <c r="J991" s="112"/>
      <c r="K991" s="112"/>
      <c r="L991" s="112"/>
      <c r="M991" s="112"/>
      <c r="N991" s="112"/>
      <c r="O991" s="239"/>
      <c r="P991" s="112"/>
      <c r="Q991" s="239"/>
      <c r="R991" s="112"/>
      <c r="S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  <c r="BC991" s="112"/>
    </row>
    <row r="992" spans="1:55" ht="15.75" customHeight="1">
      <c r="A992" s="112"/>
      <c r="B992" s="112"/>
      <c r="C992" s="112"/>
      <c r="D992" s="239"/>
      <c r="E992" s="112"/>
      <c r="F992" s="239"/>
      <c r="G992" s="112"/>
      <c r="H992" s="239"/>
      <c r="I992" s="141"/>
      <c r="J992" s="112"/>
      <c r="K992" s="112"/>
      <c r="L992" s="112"/>
      <c r="M992" s="112"/>
      <c r="N992" s="112"/>
      <c r="O992" s="239"/>
      <c r="P992" s="112"/>
      <c r="Q992" s="239"/>
      <c r="R992" s="112"/>
      <c r="S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  <c r="BC992" s="112"/>
    </row>
    <row r="993" spans="1:55" ht="15.75" customHeight="1">
      <c r="A993" s="112"/>
      <c r="B993" s="112"/>
      <c r="C993" s="112"/>
      <c r="D993" s="239"/>
      <c r="E993" s="112"/>
      <c r="F993" s="239"/>
      <c r="G993" s="112"/>
      <c r="H993" s="239"/>
      <c r="I993" s="141"/>
      <c r="J993" s="112"/>
      <c r="K993" s="112"/>
      <c r="L993" s="112"/>
      <c r="M993" s="112"/>
      <c r="N993" s="112"/>
      <c r="O993" s="239"/>
      <c r="P993" s="112"/>
      <c r="Q993" s="239"/>
      <c r="R993" s="112"/>
      <c r="S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  <c r="BC993" s="112"/>
    </row>
    <row r="994" spans="1:55" ht="15.75" customHeight="1">
      <c r="A994" s="112"/>
      <c r="B994" s="112"/>
      <c r="C994" s="112"/>
      <c r="D994" s="239"/>
      <c r="E994" s="112"/>
      <c r="F994" s="239"/>
      <c r="G994" s="112"/>
      <c r="H994" s="239"/>
      <c r="I994" s="141"/>
      <c r="J994" s="112"/>
      <c r="K994" s="112"/>
      <c r="L994" s="112"/>
      <c r="M994" s="112"/>
      <c r="N994" s="112"/>
      <c r="O994" s="239"/>
      <c r="P994" s="112"/>
      <c r="Q994" s="239"/>
      <c r="R994" s="112"/>
      <c r="S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</row>
    <row r="995" spans="1:55" ht="15.75" customHeight="1">
      <c r="A995" s="112"/>
      <c r="B995" s="112"/>
      <c r="C995" s="112"/>
      <c r="D995" s="239"/>
      <c r="E995" s="112"/>
      <c r="F995" s="239"/>
      <c r="G995" s="112"/>
      <c r="H995" s="239"/>
      <c r="I995" s="141"/>
      <c r="J995" s="112"/>
      <c r="K995" s="112"/>
      <c r="L995" s="112"/>
      <c r="M995" s="112"/>
      <c r="N995" s="112"/>
      <c r="O995" s="239"/>
      <c r="P995" s="112"/>
      <c r="Q995" s="239"/>
      <c r="R995" s="112"/>
      <c r="S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  <c r="BC995" s="112"/>
    </row>
    <row r="996" spans="1:55" ht="15.75" customHeight="1">
      <c r="A996" s="112"/>
      <c r="B996" s="112"/>
      <c r="C996" s="112"/>
      <c r="D996" s="239"/>
      <c r="E996" s="112"/>
      <c r="F996" s="239"/>
      <c r="G996" s="112"/>
      <c r="H996" s="239"/>
      <c r="I996" s="141"/>
      <c r="J996" s="112"/>
      <c r="K996" s="112"/>
      <c r="L996" s="112"/>
      <c r="M996" s="112"/>
      <c r="N996" s="112"/>
      <c r="O996" s="239"/>
      <c r="P996" s="112"/>
      <c r="Q996" s="239"/>
      <c r="R996" s="112"/>
      <c r="S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  <c r="BC996" s="112"/>
    </row>
    <row r="997" spans="1:55" ht="15.75" customHeight="1">
      <c r="A997" s="112"/>
      <c r="B997" s="112"/>
      <c r="C997" s="112"/>
      <c r="D997" s="239"/>
      <c r="E997" s="112"/>
      <c r="F997" s="239"/>
      <c r="G997" s="112"/>
      <c r="H997" s="239"/>
      <c r="I997" s="141"/>
      <c r="J997" s="112"/>
      <c r="K997" s="112"/>
      <c r="L997" s="112"/>
      <c r="M997" s="112"/>
      <c r="N997" s="112"/>
      <c r="O997" s="239"/>
      <c r="P997" s="112"/>
      <c r="Q997" s="239"/>
      <c r="R997" s="112"/>
      <c r="S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  <c r="BC997" s="112"/>
    </row>
    <row r="998" spans="1:55" ht="15.75" customHeight="1">
      <c r="A998" s="112"/>
      <c r="B998" s="112"/>
      <c r="C998" s="112"/>
      <c r="D998" s="239"/>
      <c r="E998" s="112"/>
      <c r="F998" s="239"/>
      <c r="G998" s="112"/>
      <c r="H998" s="239"/>
      <c r="I998" s="141"/>
      <c r="J998" s="112"/>
      <c r="K998" s="112"/>
      <c r="L998" s="112"/>
      <c r="M998" s="112"/>
      <c r="N998" s="112"/>
      <c r="O998" s="239"/>
      <c r="P998" s="112"/>
      <c r="Q998" s="239"/>
      <c r="R998" s="112"/>
      <c r="S998" s="112"/>
      <c r="U998" s="112"/>
      <c r="V998" s="112"/>
      <c r="W998" s="112"/>
      <c r="X998" s="112"/>
      <c r="Y998" s="112"/>
      <c r="Z998" s="112"/>
      <c r="AA998" s="112"/>
      <c r="AB998" s="112"/>
      <c r="AC998" s="112"/>
      <c r="AD998" s="112"/>
      <c r="AE998" s="112"/>
      <c r="AF998" s="112"/>
      <c r="AG998" s="112"/>
      <c r="AH998" s="112"/>
      <c r="AI998" s="112"/>
      <c r="AJ998" s="112"/>
      <c r="AK998" s="112"/>
      <c r="AL998" s="112"/>
      <c r="AM998" s="112"/>
      <c r="AN998" s="112"/>
      <c r="AO998" s="112"/>
      <c r="AP998" s="112"/>
      <c r="AQ998" s="112"/>
      <c r="AR998" s="112"/>
      <c r="AS998" s="112"/>
      <c r="AT998" s="112"/>
      <c r="AU998" s="112"/>
      <c r="AV998" s="112"/>
      <c r="AW998" s="112"/>
      <c r="AX998" s="112"/>
      <c r="AY998" s="112"/>
      <c r="AZ998" s="112"/>
      <c r="BA998" s="112"/>
      <c r="BB998" s="112"/>
      <c r="BC998" s="112"/>
    </row>
    <row r="999" spans="1:55" ht="15.75" customHeight="1">
      <c r="A999" s="112"/>
      <c r="B999" s="112"/>
      <c r="C999" s="112"/>
      <c r="D999" s="239"/>
      <c r="E999" s="112"/>
      <c r="F999" s="239"/>
      <c r="G999" s="112"/>
      <c r="H999" s="239"/>
      <c r="I999" s="141"/>
      <c r="J999" s="112"/>
      <c r="K999" s="112"/>
      <c r="L999" s="112"/>
      <c r="M999" s="112"/>
      <c r="N999" s="112"/>
      <c r="O999" s="239"/>
      <c r="P999" s="112"/>
      <c r="Q999" s="239"/>
      <c r="R999" s="112"/>
      <c r="S999" s="112"/>
      <c r="U999" s="112"/>
      <c r="V999" s="112"/>
      <c r="W999" s="112"/>
      <c r="X999" s="112"/>
      <c r="Y999" s="112"/>
      <c r="Z999" s="112"/>
      <c r="AA999" s="112"/>
      <c r="AB999" s="112"/>
      <c r="AC999" s="112"/>
      <c r="AD999" s="112"/>
      <c r="AE999" s="112"/>
      <c r="AF999" s="112"/>
      <c r="AG999" s="112"/>
      <c r="AH999" s="112"/>
      <c r="AI999" s="112"/>
      <c r="AJ999" s="112"/>
      <c r="AK999" s="112"/>
      <c r="AL999" s="112"/>
      <c r="AM999" s="112"/>
      <c r="AN999" s="112"/>
      <c r="AO999" s="112"/>
      <c r="AP999" s="112"/>
      <c r="AQ999" s="112"/>
      <c r="AR999" s="112"/>
      <c r="AS999" s="112"/>
      <c r="AT999" s="112"/>
      <c r="AU999" s="112"/>
      <c r="AV999" s="112"/>
      <c r="AW999" s="112"/>
      <c r="AX999" s="112"/>
      <c r="AY999" s="112"/>
      <c r="AZ999" s="112"/>
      <c r="BA999" s="112"/>
      <c r="BB999" s="112"/>
      <c r="BC999" s="112"/>
    </row>
    <row r="1000" spans="1:55" ht="15.75" customHeight="1">
      <c r="A1000" s="112"/>
      <c r="B1000" s="112"/>
      <c r="C1000" s="112"/>
      <c r="D1000" s="239"/>
      <c r="E1000" s="112"/>
      <c r="F1000" s="239"/>
      <c r="G1000" s="112"/>
      <c r="H1000" s="239"/>
      <c r="I1000" s="141"/>
      <c r="J1000" s="112"/>
      <c r="K1000" s="112"/>
      <c r="L1000" s="112"/>
      <c r="M1000" s="112"/>
      <c r="N1000" s="112"/>
      <c r="O1000" s="239"/>
      <c r="P1000" s="112"/>
      <c r="Q1000" s="239"/>
      <c r="R1000" s="112"/>
      <c r="S1000" s="112"/>
      <c r="U1000" s="112"/>
      <c r="V1000" s="112"/>
      <c r="W1000" s="112"/>
      <c r="X1000" s="112"/>
      <c r="Y1000" s="112"/>
      <c r="Z1000" s="112"/>
      <c r="AA1000" s="112"/>
      <c r="AB1000" s="112"/>
      <c r="AC1000" s="112"/>
      <c r="AD1000" s="112"/>
      <c r="AE1000" s="112"/>
      <c r="AF1000" s="112"/>
      <c r="AG1000" s="112"/>
      <c r="AH1000" s="112"/>
      <c r="AI1000" s="112"/>
      <c r="AJ1000" s="112"/>
      <c r="AK1000" s="112"/>
      <c r="AL1000" s="112"/>
      <c r="AM1000" s="112"/>
      <c r="AN1000" s="112"/>
      <c r="AO1000" s="112"/>
      <c r="AP1000" s="112"/>
      <c r="AQ1000" s="112"/>
      <c r="AR1000" s="112"/>
      <c r="AS1000" s="112"/>
      <c r="AT1000" s="112"/>
      <c r="AU1000" s="112"/>
      <c r="AV1000" s="112"/>
      <c r="AW1000" s="112"/>
      <c r="AX1000" s="112"/>
      <c r="AY1000" s="112"/>
      <c r="AZ1000" s="112"/>
      <c r="BA1000" s="112"/>
      <c r="BB1000" s="112"/>
      <c r="BC1000" s="112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0DF8A-769A-43E9-B535-87395ED700A7}">
  <dimension ref="A2:V1000"/>
  <sheetViews>
    <sheetView workbookViewId="0">
      <selection activeCell="N18" sqref="N18"/>
    </sheetView>
  </sheetViews>
  <sheetFormatPr baseColWidth="10" defaultColWidth="14.5" defaultRowHeight="15" customHeight="1"/>
  <cols>
    <col min="1" max="1" width="8.6640625" style="109" customWidth="1"/>
    <col min="2" max="2" width="25.5" style="109" customWidth="1"/>
    <col min="3" max="3" width="9.6640625" style="109" customWidth="1"/>
    <col min="4" max="26" width="8.6640625" style="109" customWidth="1"/>
    <col min="27" max="16384" width="14.5" style="109"/>
  </cols>
  <sheetData>
    <row r="2" spans="1:15">
      <c r="B2" s="153" t="s">
        <v>403</v>
      </c>
      <c r="C2" s="153">
        <v>2</v>
      </c>
      <c r="D2" s="153">
        <v>5</v>
      </c>
    </row>
    <row r="3" spans="1:15">
      <c r="B3" s="153" t="s">
        <v>404</v>
      </c>
      <c r="C3" s="153">
        <v>10</v>
      </c>
      <c r="F3" s="153" t="s">
        <v>392</v>
      </c>
      <c r="G3" s="153" t="s">
        <v>405</v>
      </c>
      <c r="I3" s="153" t="s">
        <v>135</v>
      </c>
      <c r="J3" s="153" t="s">
        <v>406</v>
      </c>
    </row>
    <row r="4" spans="1:15">
      <c r="B4" s="153" t="s">
        <v>407</v>
      </c>
      <c r="C4" s="153">
        <v>20</v>
      </c>
      <c r="F4" s="153" t="s">
        <v>394</v>
      </c>
      <c r="G4" s="153" t="s">
        <v>408</v>
      </c>
      <c r="I4" s="153" t="s">
        <v>136</v>
      </c>
      <c r="J4" s="153" t="s">
        <v>409</v>
      </c>
    </row>
    <row r="5" spans="1:15">
      <c r="B5" s="153" t="s">
        <v>410</v>
      </c>
      <c r="C5" s="153">
        <f>C4-C3</f>
        <v>10</v>
      </c>
      <c r="F5" s="153" t="s">
        <v>395</v>
      </c>
      <c r="G5" s="153" t="s">
        <v>411</v>
      </c>
      <c r="I5" s="153" t="s">
        <v>137</v>
      </c>
      <c r="J5" s="153" t="s">
        <v>412</v>
      </c>
    </row>
    <row r="6" spans="1:15">
      <c r="A6" s="153" t="s">
        <v>66</v>
      </c>
      <c r="B6" s="153" t="s">
        <v>413</v>
      </c>
      <c r="C6" s="153">
        <v>60</v>
      </c>
      <c r="F6" s="153" t="s">
        <v>396</v>
      </c>
      <c r="G6" s="153" t="s">
        <v>414</v>
      </c>
      <c r="I6" s="153" t="s">
        <v>138</v>
      </c>
      <c r="J6" s="153" t="s">
        <v>415</v>
      </c>
    </row>
    <row r="7" spans="1:15">
      <c r="A7" s="153" t="s">
        <v>99</v>
      </c>
      <c r="B7" s="153" t="s">
        <v>416</v>
      </c>
      <c r="C7" s="153">
        <v>40</v>
      </c>
    </row>
    <row r="9" spans="1:15">
      <c r="C9" s="153" t="s">
        <v>417</v>
      </c>
      <c r="D9" s="153" t="s">
        <v>418</v>
      </c>
      <c r="E9" s="153">
        <v>2</v>
      </c>
      <c r="F9" s="153">
        <v>3</v>
      </c>
      <c r="G9" s="153">
        <v>4</v>
      </c>
      <c r="H9" s="153">
        <v>5</v>
      </c>
    </row>
    <row r="10" spans="1:15">
      <c r="C10" s="153" t="s">
        <v>419</v>
      </c>
      <c r="E10" s="153" t="s">
        <v>135</v>
      </c>
      <c r="F10" s="153" t="s">
        <v>136</v>
      </c>
      <c r="G10" s="153" t="s">
        <v>137</v>
      </c>
      <c r="H10" s="153" t="s">
        <v>138</v>
      </c>
    </row>
    <row r="11" spans="1:15">
      <c r="C11" s="153">
        <v>2</v>
      </c>
      <c r="D11" s="153" t="s">
        <v>392</v>
      </c>
      <c r="E11" s="114">
        <f t="shared" ref="E11:G14" si="0">E$9*$C$4-$C11*$C$3</f>
        <v>20</v>
      </c>
      <c r="F11" s="114">
        <f t="shared" ref="F11:H12" si="1">E11</f>
        <v>20</v>
      </c>
      <c r="G11" s="114">
        <f t="shared" si="1"/>
        <v>20</v>
      </c>
      <c r="H11" s="114">
        <f t="shared" si="1"/>
        <v>20</v>
      </c>
    </row>
    <row r="12" spans="1:15">
      <c r="C12" s="153">
        <v>3</v>
      </c>
      <c r="D12" s="153" t="s">
        <v>394</v>
      </c>
      <c r="E12" s="114">
        <f t="shared" si="0"/>
        <v>10</v>
      </c>
      <c r="F12" s="114">
        <f t="shared" si="0"/>
        <v>30</v>
      </c>
      <c r="G12" s="114">
        <f t="shared" si="1"/>
        <v>30</v>
      </c>
      <c r="H12" s="114">
        <f t="shared" si="1"/>
        <v>30</v>
      </c>
    </row>
    <row r="13" spans="1:15">
      <c r="C13" s="153">
        <v>4</v>
      </c>
      <c r="D13" s="153" t="s">
        <v>395</v>
      </c>
      <c r="E13" s="114">
        <f t="shared" si="0"/>
        <v>0</v>
      </c>
      <c r="F13" s="114">
        <f t="shared" si="0"/>
        <v>20</v>
      </c>
      <c r="G13" s="114">
        <f t="shared" si="0"/>
        <v>40</v>
      </c>
      <c r="H13" s="114">
        <f>G13</f>
        <v>40</v>
      </c>
    </row>
    <row r="14" spans="1:15">
      <c r="C14" s="153">
        <v>5</v>
      </c>
      <c r="D14" s="153" t="s">
        <v>396</v>
      </c>
      <c r="E14" s="114">
        <f t="shared" si="0"/>
        <v>-10</v>
      </c>
      <c r="F14" s="114">
        <f t="shared" si="0"/>
        <v>10</v>
      </c>
      <c r="G14" s="114">
        <f t="shared" si="0"/>
        <v>30</v>
      </c>
      <c r="H14" s="114">
        <f>H$9*$C$4-$C14*$C$3</f>
        <v>50</v>
      </c>
    </row>
    <row r="16" spans="1:15">
      <c r="D16" s="257" t="s">
        <v>420</v>
      </c>
      <c r="E16" s="258"/>
      <c r="F16" s="257"/>
      <c r="G16" s="258"/>
      <c r="I16" s="153" t="s">
        <v>421</v>
      </c>
      <c r="L16" s="257" t="s">
        <v>422</v>
      </c>
      <c r="M16" s="257"/>
      <c r="O16" s="153" t="s">
        <v>423</v>
      </c>
    </row>
    <row r="17" spans="4:22">
      <c r="D17" s="112"/>
      <c r="E17" s="132" t="s">
        <v>135</v>
      </c>
      <c r="F17" s="132" t="s">
        <v>136</v>
      </c>
      <c r="G17" s="132" t="s">
        <v>137</v>
      </c>
      <c r="H17" s="132" t="s">
        <v>138</v>
      </c>
      <c r="I17" s="259" t="s">
        <v>70</v>
      </c>
      <c r="J17" s="259" t="s">
        <v>69</v>
      </c>
      <c r="L17" s="125">
        <v>0</v>
      </c>
      <c r="M17" s="125">
        <v>0.1</v>
      </c>
      <c r="N17" s="125">
        <v>0.2</v>
      </c>
      <c r="O17" s="125">
        <v>0.3</v>
      </c>
      <c r="P17" s="260">
        <v>0.4</v>
      </c>
      <c r="Q17" s="125">
        <v>0.5</v>
      </c>
      <c r="R17" s="260">
        <v>0.6</v>
      </c>
      <c r="S17" s="125">
        <v>0.7</v>
      </c>
      <c r="T17" s="125">
        <v>0.8</v>
      </c>
      <c r="U17" s="125">
        <v>0.9</v>
      </c>
      <c r="V17" s="125">
        <v>1</v>
      </c>
    </row>
    <row r="18" spans="4:22">
      <c r="D18" s="132" t="s">
        <v>131</v>
      </c>
      <c r="E18" s="261">
        <f t="shared" ref="E18:H21" si="2">E11</f>
        <v>20</v>
      </c>
      <c r="F18" s="261">
        <f t="shared" si="2"/>
        <v>20</v>
      </c>
      <c r="G18" s="261">
        <f t="shared" si="2"/>
        <v>20</v>
      </c>
      <c r="H18" s="261">
        <f t="shared" si="2"/>
        <v>20</v>
      </c>
      <c r="I18" s="262">
        <f t="shared" ref="I18:I21" si="3">MAX(E18:H18)</f>
        <v>20</v>
      </c>
      <c r="J18" s="262">
        <f t="shared" ref="J18:J21" si="4">MIN(E18:H18)</f>
        <v>20</v>
      </c>
      <c r="L18" s="263">
        <f t="shared" ref="L18:V21" si="5">L$17*$I18+(1-L$17)*$J18</f>
        <v>20</v>
      </c>
      <c r="M18" s="263">
        <f t="shared" si="5"/>
        <v>20</v>
      </c>
      <c r="N18" s="263">
        <f t="shared" si="5"/>
        <v>20</v>
      </c>
      <c r="O18" s="263">
        <f t="shared" si="5"/>
        <v>20</v>
      </c>
      <c r="P18" s="264">
        <f t="shared" si="5"/>
        <v>20</v>
      </c>
      <c r="Q18" s="263">
        <f t="shared" si="5"/>
        <v>20</v>
      </c>
      <c r="R18" s="264">
        <f t="shared" si="5"/>
        <v>20</v>
      </c>
      <c r="S18" s="265">
        <f t="shared" si="5"/>
        <v>20</v>
      </c>
      <c r="T18" s="265">
        <f t="shared" si="5"/>
        <v>20</v>
      </c>
      <c r="U18" s="265">
        <f t="shared" si="5"/>
        <v>20</v>
      </c>
      <c r="V18" s="265">
        <f t="shared" si="5"/>
        <v>20</v>
      </c>
    </row>
    <row r="19" spans="4:22">
      <c r="D19" s="132" t="s">
        <v>132</v>
      </c>
      <c r="E19" s="261">
        <f t="shared" si="2"/>
        <v>10</v>
      </c>
      <c r="F19" s="261">
        <f t="shared" si="2"/>
        <v>30</v>
      </c>
      <c r="G19" s="261">
        <f t="shared" si="2"/>
        <v>30</v>
      </c>
      <c r="H19" s="261">
        <f t="shared" si="2"/>
        <v>30</v>
      </c>
      <c r="I19" s="160">
        <f t="shared" si="3"/>
        <v>30</v>
      </c>
      <c r="J19" s="160">
        <f t="shared" si="4"/>
        <v>10</v>
      </c>
      <c r="L19" s="265">
        <f t="shared" si="5"/>
        <v>10</v>
      </c>
      <c r="M19" s="265">
        <f t="shared" si="5"/>
        <v>12</v>
      </c>
      <c r="N19" s="265">
        <f t="shared" si="5"/>
        <v>14</v>
      </c>
      <c r="O19" s="265">
        <f t="shared" si="5"/>
        <v>16</v>
      </c>
      <c r="P19" s="264">
        <f t="shared" si="5"/>
        <v>18</v>
      </c>
      <c r="Q19" s="265">
        <f t="shared" si="5"/>
        <v>20</v>
      </c>
      <c r="R19" s="264">
        <f t="shared" si="5"/>
        <v>22</v>
      </c>
      <c r="S19" s="265">
        <f t="shared" si="5"/>
        <v>24</v>
      </c>
      <c r="T19" s="265">
        <f t="shared" si="5"/>
        <v>26</v>
      </c>
      <c r="U19" s="265">
        <f t="shared" si="5"/>
        <v>28</v>
      </c>
      <c r="V19" s="265">
        <f t="shared" si="5"/>
        <v>30</v>
      </c>
    </row>
    <row r="20" spans="4:22">
      <c r="D20" s="132" t="s">
        <v>133</v>
      </c>
      <c r="E20" s="261">
        <f t="shared" si="2"/>
        <v>0</v>
      </c>
      <c r="F20" s="261">
        <f t="shared" si="2"/>
        <v>20</v>
      </c>
      <c r="G20" s="261">
        <f t="shared" si="2"/>
        <v>40</v>
      </c>
      <c r="H20" s="261">
        <f t="shared" si="2"/>
        <v>40</v>
      </c>
      <c r="I20" s="160">
        <f t="shared" si="3"/>
        <v>40</v>
      </c>
      <c r="J20" s="160">
        <f t="shared" si="4"/>
        <v>0</v>
      </c>
      <c r="L20" s="265">
        <f t="shared" si="5"/>
        <v>0</v>
      </c>
      <c r="M20" s="265">
        <f t="shared" si="5"/>
        <v>4</v>
      </c>
      <c r="N20" s="265">
        <f t="shared" si="5"/>
        <v>8</v>
      </c>
      <c r="O20" s="265">
        <f t="shared" si="5"/>
        <v>12</v>
      </c>
      <c r="P20" s="264">
        <f t="shared" si="5"/>
        <v>16</v>
      </c>
      <c r="Q20" s="265">
        <f t="shared" si="5"/>
        <v>20</v>
      </c>
      <c r="R20" s="264">
        <f t="shared" si="5"/>
        <v>24</v>
      </c>
      <c r="S20" s="265">
        <f t="shared" si="5"/>
        <v>28</v>
      </c>
      <c r="T20" s="265">
        <f t="shared" si="5"/>
        <v>32</v>
      </c>
      <c r="U20" s="265">
        <f t="shared" si="5"/>
        <v>36</v>
      </c>
      <c r="V20" s="265">
        <f t="shared" si="5"/>
        <v>40</v>
      </c>
    </row>
    <row r="21" spans="4:22" ht="15.75" customHeight="1">
      <c r="D21" s="132" t="s">
        <v>134</v>
      </c>
      <c r="E21" s="261">
        <f t="shared" si="2"/>
        <v>-10</v>
      </c>
      <c r="F21" s="261">
        <f t="shared" si="2"/>
        <v>10</v>
      </c>
      <c r="G21" s="261">
        <f t="shared" si="2"/>
        <v>30</v>
      </c>
      <c r="H21" s="261">
        <f t="shared" si="2"/>
        <v>50</v>
      </c>
      <c r="I21" s="266">
        <f t="shared" si="3"/>
        <v>50</v>
      </c>
      <c r="J21" s="267">
        <f t="shared" si="4"/>
        <v>-10</v>
      </c>
      <c r="L21" s="265">
        <f t="shared" si="5"/>
        <v>-10</v>
      </c>
      <c r="M21" s="265">
        <f t="shared" si="5"/>
        <v>-4</v>
      </c>
      <c r="N21" s="265">
        <f t="shared" si="5"/>
        <v>2</v>
      </c>
      <c r="O21" s="265">
        <f t="shared" si="5"/>
        <v>8</v>
      </c>
      <c r="P21" s="264">
        <f t="shared" si="5"/>
        <v>14</v>
      </c>
      <c r="Q21" s="265">
        <f t="shared" si="5"/>
        <v>20</v>
      </c>
      <c r="R21" s="264">
        <f t="shared" si="5"/>
        <v>26</v>
      </c>
      <c r="S21" s="263">
        <f t="shared" si="5"/>
        <v>32</v>
      </c>
      <c r="T21" s="263">
        <f t="shared" si="5"/>
        <v>38</v>
      </c>
      <c r="U21" s="263">
        <f t="shared" si="5"/>
        <v>44</v>
      </c>
      <c r="V21" s="263">
        <f t="shared" si="5"/>
        <v>50</v>
      </c>
    </row>
    <row r="22" spans="4:22" ht="15.75" customHeight="1">
      <c r="L22" s="160">
        <f t="shared" ref="L22:V22" si="6">MAX(L18:L21)</f>
        <v>20</v>
      </c>
      <c r="M22" s="160">
        <f t="shared" si="6"/>
        <v>20</v>
      </c>
      <c r="N22" s="160">
        <f t="shared" si="6"/>
        <v>20</v>
      </c>
      <c r="O22" s="160">
        <f t="shared" si="6"/>
        <v>20</v>
      </c>
      <c r="P22" s="268">
        <f t="shared" si="6"/>
        <v>20</v>
      </c>
      <c r="Q22" s="160">
        <f t="shared" si="6"/>
        <v>20</v>
      </c>
      <c r="R22" s="268">
        <f t="shared" si="6"/>
        <v>26</v>
      </c>
      <c r="S22" s="160">
        <f t="shared" si="6"/>
        <v>32</v>
      </c>
      <c r="T22" s="160">
        <f t="shared" si="6"/>
        <v>38</v>
      </c>
      <c r="U22" s="160">
        <f t="shared" si="6"/>
        <v>44</v>
      </c>
      <c r="V22" s="160">
        <f t="shared" si="6"/>
        <v>50</v>
      </c>
    </row>
    <row r="23" spans="4:22" ht="15.75" customHeight="1"/>
    <row r="24" spans="4:22" ht="15.75" customHeight="1"/>
    <row r="25" spans="4:22" ht="15.75" customHeight="1">
      <c r="D25" s="257" t="s">
        <v>424</v>
      </c>
      <c r="E25" s="258"/>
      <c r="F25" s="257"/>
      <c r="G25" s="258" t="s">
        <v>425</v>
      </c>
      <c r="M25" s="257" t="s">
        <v>426</v>
      </c>
      <c r="N25" s="258"/>
      <c r="O25" s="257"/>
      <c r="P25" s="258"/>
      <c r="Q25" s="257"/>
    </row>
    <row r="26" spans="4:22" ht="15.75" customHeight="1">
      <c r="D26" s="112"/>
      <c r="E26" s="132" t="s">
        <v>135</v>
      </c>
      <c r="F26" s="132" t="s">
        <v>136</v>
      </c>
      <c r="G26" s="132" t="s">
        <v>137</v>
      </c>
      <c r="H26" s="132" t="s">
        <v>138</v>
      </c>
      <c r="I26" s="132" t="s">
        <v>427</v>
      </c>
      <c r="M26" s="112"/>
      <c r="N26" s="132" t="s">
        <v>135</v>
      </c>
      <c r="O26" s="132" t="s">
        <v>136</v>
      </c>
      <c r="P26" s="132" t="s">
        <v>137</v>
      </c>
      <c r="Q26" s="132" t="s">
        <v>138</v>
      </c>
      <c r="R26" s="132" t="s">
        <v>427</v>
      </c>
      <c r="S26" s="259" t="s">
        <v>70</v>
      </c>
    </row>
    <row r="27" spans="4:22" ht="15.75" customHeight="1">
      <c r="D27" s="132" t="s">
        <v>131</v>
      </c>
      <c r="E27" s="261">
        <f t="shared" ref="E27:I30" si="7">E18</f>
        <v>20</v>
      </c>
      <c r="F27" s="261">
        <f t="shared" si="7"/>
        <v>20</v>
      </c>
      <c r="G27" s="261">
        <f t="shared" si="7"/>
        <v>20</v>
      </c>
      <c r="H27" s="261">
        <f t="shared" si="7"/>
        <v>20</v>
      </c>
      <c r="I27" s="261">
        <f t="shared" si="7"/>
        <v>20</v>
      </c>
      <c r="M27" s="132" t="s">
        <v>131</v>
      </c>
      <c r="N27" s="261">
        <f t="shared" ref="N27:R30" si="8">E$31-E27</f>
        <v>0</v>
      </c>
      <c r="O27" s="261">
        <f t="shared" si="8"/>
        <v>10</v>
      </c>
      <c r="P27" s="261">
        <f t="shared" si="8"/>
        <v>20</v>
      </c>
      <c r="Q27" s="261">
        <f t="shared" si="8"/>
        <v>30</v>
      </c>
      <c r="R27" s="261">
        <f t="shared" si="8"/>
        <v>30</v>
      </c>
      <c r="S27" s="143">
        <f t="shared" ref="S27:S30" si="9">MAX(N27:R27)</f>
        <v>30</v>
      </c>
    </row>
    <row r="28" spans="4:22" ht="15.75" customHeight="1">
      <c r="D28" s="132" t="s">
        <v>132</v>
      </c>
      <c r="E28" s="261">
        <f t="shared" si="7"/>
        <v>10</v>
      </c>
      <c r="F28" s="261">
        <f t="shared" si="7"/>
        <v>30</v>
      </c>
      <c r="G28" s="261">
        <f t="shared" si="7"/>
        <v>30</v>
      </c>
      <c r="H28" s="261">
        <f t="shared" si="7"/>
        <v>30</v>
      </c>
      <c r="I28" s="261">
        <f t="shared" si="7"/>
        <v>30</v>
      </c>
      <c r="M28" s="132" t="s">
        <v>132</v>
      </c>
      <c r="N28" s="261">
        <f t="shared" si="8"/>
        <v>10</v>
      </c>
      <c r="O28" s="261">
        <f t="shared" si="8"/>
        <v>0</v>
      </c>
      <c r="P28" s="261">
        <f t="shared" si="8"/>
        <v>10</v>
      </c>
      <c r="Q28" s="261">
        <f t="shared" si="8"/>
        <v>20</v>
      </c>
      <c r="R28" s="261">
        <f t="shared" si="8"/>
        <v>20</v>
      </c>
      <c r="S28" s="269">
        <f t="shared" si="9"/>
        <v>20</v>
      </c>
      <c r="T28" s="153" t="s">
        <v>69</v>
      </c>
    </row>
    <row r="29" spans="4:22" ht="15.75" customHeight="1">
      <c r="D29" s="132" t="s">
        <v>133</v>
      </c>
      <c r="E29" s="261">
        <f t="shared" si="7"/>
        <v>0</v>
      </c>
      <c r="F29" s="261">
        <f t="shared" si="7"/>
        <v>20</v>
      </c>
      <c r="G29" s="261">
        <f t="shared" si="7"/>
        <v>40</v>
      </c>
      <c r="H29" s="261">
        <f t="shared" si="7"/>
        <v>40</v>
      </c>
      <c r="I29" s="261">
        <f t="shared" si="7"/>
        <v>40</v>
      </c>
      <c r="M29" s="132" t="s">
        <v>133</v>
      </c>
      <c r="N29" s="261">
        <f t="shared" si="8"/>
        <v>20</v>
      </c>
      <c r="O29" s="261">
        <f t="shared" si="8"/>
        <v>10</v>
      </c>
      <c r="P29" s="261">
        <f t="shared" si="8"/>
        <v>0</v>
      </c>
      <c r="Q29" s="261">
        <f t="shared" si="8"/>
        <v>10</v>
      </c>
      <c r="R29" s="261">
        <f t="shared" si="8"/>
        <v>10</v>
      </c>
      <c r="S29" s="269">
        <f t="shared" si="9"/>
        <v>20</v>
      </c>
      <c r="T29" s="153" t="s">
        <v>69</v>
      </c>
    </row>
    <row r="30" spans="4:22" ht="15.75" customHeight="1">
      <c r="D30" s="132" t="s">
        <v>134</v>
      </c>
      <c r="E30" s="261">
        <f t="shared" si="7"/>
        <v>-10</v>
      </c>
      <c r="F30" s="261">
        <f t="shared" si="7"/>
        <v>10</v>
      </c>
      <c r="G30" s="261">
        <f t="shared" si="7"/>
        <v>30</v>
      </c>
      <c r="H30" s="261">
        <f t="shared" si="7"/>
        <v>50</v>
      </c>
      <c r="I30" s="261">
        <f t="shared" si="7"/>
        <v>50</v>
      </c>
      <c r="M30" s="132" t="s">
        <v>134</v>
      </c>
      <c r="N30" s="261">
        <f t="shared" si="8"/>
        <v>30</v>
      </c>
      <c r="O30" s="261">
        <f t="shared" si="8"/>
        <v>20</v>
      </c>
      <c r="P30" s="261">
        <f t="shared" si="8"/>
        <v>10</v>
      </c>
      <c r="Q30" s="261">
        <f t="shared" si="8"/>
        <v>0</v>
      </c>
      <c r="R30" s="261">
        <f t="shared" si="8"/>
        <v>0</v>
      </c>
      <c r="S30" s="143">
        <f t="shared" si="9"/>
        <v>30</v>
      </c>
    </row>
    <row r="31" spans="4:22" ht="15.75" customHeight="1">
      <c r="D31" s="132" t="s">
        <v>70</v>
      </c>
      <c r="E31" s="270">
        <f t="shared" ref="E31:I31" si="10">MAX(E27:E30)</f>
        <v>20</v>
      </c>
      <c r="F31" s="270">
        <f t="shared" si="10"/>
        <v>30</v>
      </c>
      <c r="G31" s="270">
        <f t="shared" si="10"/>
        <v>40</v>
      </c>
      <c r="H31" s="270">
        <f t="shared" si="10"/>
        <v>50</v>
      </c>
      <c r="I31" s="270">
        <f t="shared" si="10"/>
        <v>50</v>
      </c>
    </row>
    <row r="32" spans="4:2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34590-1071-9843-B5CB-8CA5A820E10F}">
  <dimension ref="A1:O31"/>
  <sheetViews>
    <sheetView tabSelected="1" topLeftCell="C17" workbookViewId="0">
      <selection activeCell="M18" sqref="M18"/>
    </sheetView>
  </sheetViews>
  <sheetFormatPr baseColWidth="10" defaultRowHeight="15"/>
  <cols>
    <col min="14" max="14" width="15.5" customWidth="1"/>
  </cols>
  <sheetData>
    <row r="1" spans="1:15">
      <c r="A1" s="331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</row>
    <row r="2" spans="1:15">
      <c r="A2" s="331"/>
      <c r="B2" s="332" t="s">
        <v>66</v>
      </c>
      <c r="C2" s="332">
        <v>1</v>
      </c>
      <c r="D2" s="332">
        <v>2</v>
      </c>
      <c r="E2" s="332">
        <v>3</v>
      </c>
      <c r="F2" s="332">
        <v>4</v>
      </c>
      <c r="G2" s="332">
        <v>5</v>
      </c>
      <c r="H2" s="332">
        <v>6</v>
      </c>
      <c r="I2" s="332">
        <v>7</v>
      </c>
      <c r="J2" s="332">
        <v>8</v>
      </c>
      <c r="K2" s="332">
        <v>9</v>
      </c>
      <c r="L2" s="332" t="s">
        <v>226</v>
      </c>
      <c r="M2" s="271"/>
      <c r="N2" s="271"/>
      <c r="O2" s="271"/>
    </row>
    <row r="3" spans="1:15">
      <c r="A3" s="333" t="s">
        <v>66</v>
      </c>
      <c r="B3" s="331">
        <v>0</v>
      </c>
      <c r="C3" s="331">
        <v>5</v>
      </c>
      <c r="D3" s="331">
        <v>1</v>
      </c>
      <c r="E3" s="331">
        <v>0</v>
      </c>
      <c r="F3" s="331">
        <v>5</v>
      </c>
      <c r="G3" s="331">
        <v>0</v>
      </c>
      <c r="H3" s="331">
        <v>0</v>
      </c>
      <c r="I3" s="331">
        <v>0</v>
      </c>
      <c r="J3" s="331">
        <v>0</v>
      </c>
      <c r="K3" s="331">
        <v>0</v>
      </c>
      <c r="L3" s="331">
        <v>0</v>
      </c>
    </row>
    <row r="4" spans="1:15">
      <c r="A4" s="333">
        <v>1</v>
      </c>
      <c r="B4" s="331">
        <v>0</v>
      </c>
      <c r="C4" s="331">
        <v>0</v>
      </c>
      <c r="D4" s="331">
        <v>0</v>
      </c>
      <c r="E4" s="331">
        <v>3</v>
      </c>
      <c r="F4" s="331">
        <v>0</v>
      </c>
      <c r="G4" s="331">
        <v>0</v>
      </c>
      <c r="H4" s="331">
        <v>0</v>
      </c>
      <c r="I4" s="331">
        <v>0</v>
      </c>
      <c r="J4" s="331">
        <v>0</v>
      </c>
      <c r="K4" s="331">
        <v>0</v>
      </c>
      <c r="L4" s="331">
        <v>0</v>
      </c>
    </row>
    <row r="5" spans="1:15">
      <c r="A5" s="332">
        <v>2</v>
      </c>
      <c r="B5" s="331">
        <v>0</v>
      </c>
      <c r="C5" s="331">
        <v>0</v>
      </c>
      <c r="D5" s="331">
        <v>0</v>
      </c>
      <c r="E5" s="331">
        <v>0</v>
      </c>
      <c r="F5" s="331">
        <v>3</v>
      </c>
      <c r="G5" s="331">
        <v>0</v>
      </c>
      <c r="H5" s="331">
        <v>0</v>
      </c>
      <c r="I5" s="331">
        <v>0</v>
      </c>
      <c r="J5" s="331">
        <v>0</v>
      </c>
      <c r="K5" s="331">
        <v>0</v>
      </c>
      <c r="L5" s="331">
        <v>0</v>
      </c>
    </row>
    <row r="6" spans="1:15">
      <c r="A6" s="332">
        <v>3</v>
      </c>
      <c r="B6" s="331">
        <v>0</v>
      </c>
      <c r="C6" s="331">
        <v>0</v>
      </c>
      <c r="D6" s="331">
        <v>0</v>
      </c>
      <c r="E6" s="331">
        <v>0</v>
      </c>
      <c r="F6" s="331">
        <v>3</v>
      </c>
      <c r="G6" s="331">
        <v>0</v>
      </c>
      <c r="H6" s="331">
        <v>7</v>
      </c>
      <c r="I6" s="331">
        <v>0</v>
      </c>
      <c r="J6" s="331">
        <v>0</v>
      </c>
      <c r="K6" s="331">
        <v>0</v>
      </c>
      <c r="L6" s="331">
        <v>0</v>
      </c>
    </row>
    <row r="7" spans="1:15">
      <c r="A7" s="332">
        <v>4</v>
      </c>
      <c r="B7" s="331">
        <v>0</v>
      </c>
      <c r="C7" s="331">
        <v>0</v>
      </c>
      <c r="D7" s="331">
        <v>3</v>
      </c>
      <c r="E7" s="331">
        <v>3</v>
      </c>
      <c r="F7" s="331">
        <v>0</v>
      </c>
      <c r="G7" s="331">
        <v>0</v>
      </c>
      <c r="H7" s="331">
        <v>0</v>
      </c>
      <c r="I7" s="331">
        <v>6</v>
      </c>
      <c r="J7" s="331">
        <v>0</v>
      </c>
      <c r="K7" s="331">
        <v>0</v>
      </c>
      <c r="L7" s="331">
        <v>0</v>
      </c>
    </row>
    <row r="8" spans="1:15">
      <c r="A8" s="332">
        <v>5</v>
      </c>
      <c r="B8" s="331">
        <v>0</v>
      </c>
      <c r="C8" s="331">
        <v>0</v>
      </c>
      <c r="D8" s="331">
        <v>0</v>
      </c>
      <c r="E8" s="331">
        <v>0</v>
      </c>
      <c r="F8" s="331">
        <v>0</v>
      </c>
      <c r="G8" s="331">
        <v>0</v>
      </c>
      <c r="H8" s="331">
        <v>0</v>
      </c>
      <c r="I8" s="331">
        <v>3</v>
      </c>
      <c r="J8" s="331">
        <v>0</v>
      </c>
      <c r="K8" s="331">
        <v>3</v>
      </c>
      <c r="L8" s="331">
        <v>0</v>
      </c>
    </row>
    <row r="9" spans="1:15">
      <c r="A9" s="332">
        <v>6</v>
      </c>
      <c r="B9" s="331">
        <v>0</v>
      </c>
      <c r="C9" s="331">
        <v>0</v>
      </c>
      <c r="D9" s="331">
        <v>0</v>
      </c>
      <c r="E9" s="331">
        <v>0</v>
      </c>
      <c r="F9" s="331">
        <v>0</v>
      </c>
      <c r="G9" s="331">
        <v>0</v>
      </c>
      <c r="H9" s="331">
        <v>0</v>
      </c>
      <c r="I9" s="331">
        <v>3</v>
      </c>
      <c r="J9" s="331">
        <v>0</v>
      </c>
      <c r="K9" s="331">
        <v>0</v>
      </c>
      <c r="L9" s="331">
        <v>11</v>
      </c>
    </row>
    <row r="10" spans="1:15">
      <c r="A10" s="332">
        <v>7</v>
      </c>
      <c r="B10" s="331">
        <v>0</v>
      </c>
      <c r="C10" s="331">
        <v>0</v>
      </c>
      <c r="D10" s="331">
        <v>0</v>
      </c>
      <c r="E10" s="331">
        <v>0</v>
      </c>
      <c r="F10" s="331">
        <v>0</v>
      </c>
      <c r="G10" s="331">
        <v>3</v>
      </c>
      <c r="H10" s="331">
        <v>3</v>
      </c>
      <c r="I10" s="331">
        <v>0</v>
      </c>
      <c r="J10" s="331">
        <v>9</v>
      </c>
      <c r="K10" s="331">
        <v>0</v>
      </c>
      <c r="L10" s="331">
        <v>13</v>
      </c>
    </row>
    <row r="11" spans="1:15">
      <c r="A11" s="332">
        <v>8</v>
      </c>
      <c r="B11" s="331">
        <v>0</v>
      </c>
      <c r="C11" s="331">
        <v>0</v>
      </c>
      <c r="D11" s="331">
        <v>0</v>
      </c>
      <c r="E11" s="331">
        <v>0</v>
      </c>
      <c r="F11" s="331">
        <v>0</v>
      </c>
      <c r="G11" s="331">
        <v>0</v>
      </c>
      <c r="H11" s="331">
        <v>0</v>
      </c>
      <c r="I11" s="331">
        <v>0</v>
      </c>
      <c r="J11" s="331">
        <v>0</v>
      </c>
      <c r="K11" s="331">
        <v>0</v>
      </c>
      <c r="L11" s="331">
        <v>5</v>
      </c>
    </row>
    <row r="12" spans="1:15">
      <c r="A12" s="332">
        <v>9</v>
      </c>
      <c r="B12" s="331">
        <v>0</v>
      </c>
      <c r="C12" s="331">
        <v>0</v>
      </c>
      <c r="D12" s="331">
        <v>0</v>
      </c>
      <c r="E12" s="331">
        <v>0</v>
      </c>
      <c r="F12" s="331">
        <v>0</v>
      </c>
      <c r="G12" s="331">
        <v>0</v>
      </c>
      <c r="H12" s="331">
        <v>0</v>
      </c>
      <c r="I12" s="331">
        <v>0</v>
      </c>
      <c r="J12" s="331">
        <v>1</v>
      </c>
      <c r="K12" s="331">
        <v>0</v>
      </c>
      <c r="L12" s="331">
        <v>0</v>
      </c>
    </row>
    <row r="13" spans="1:15">
      <c r="A13" s="332" t="s">
        <v>226</v>
      </c>
      <c r="B13" s="331">
        <v>0</v>
      </c>
      <c r="C13" s="331">
        <v>0</v>
      </c>
      <c r="D13" s="331">
        <v>0</v>
      </c>
      <c r="E13" s="331">
        <v>0</v>
      </c>
      <c r="F13" s="331">
        <v>0</v>
      </c>
      <c r="G13" s="331">
        <v>0</v>
      </c>
      <c r="H13" s="331">
        <v>0</v>
      </c>
      <c r="I13" s="331">
        <v>0</v>
      </c>
      <c r="J13" s="331">
        <v>0</v>
      </c>
      <c r="K13" s="331">
        <v>0</v>
      </c>
      <c r="L13" s="331">
        <v>0</v>
      </c>
    </row>
    <row r="14" spans="1:15">
      <c r="A14" s="271"/>
    </row>
    <row r="15" spans="1:15">
      <c r="A15" s="271"/>
    </row>
    <row r="19" spans="1:14">
      <c r="A19" s="331"/>
      <c r="B19" s="332" t="s">
        <v>66</v>
      </c>
      <c r="C19" s="332">
        <v>1</v>
      </c>
      <c r="D19" s="332">
        <v>2</v>
      </c>
      <c r="E19" s="332">
        <v>3</v>
      </c>
      <c r="F19" s="332">
        <v>4</v>
      </c>
      <c r="G19" s="332">
        <v>5</v>
      </c>
      <c r="H19" s="332">
        <v>6</v>
      </c>
      <c r="I19" s="332">
        <v>7</v>
      </c>
      <c r="J19" s="332">
        <v>8</v>
      </c>
      <c r="K19" s="332">
        <v>9</v>
      </c>
      <c r="L19" s="332" t="s">
        <v>226</v>
      </c>
      <c r="M19" t="s">
        <v>428</v>
      </c>
      <c r="N19" t="s">
        <v>79</v>
      </c>
    </row>
    <row r="20" spans="1:14">
      <c r="A20" s="333" t="s">
        <v>66</v>
      </c>
      <c r="B20" s="331"/>
      <c r="C20" s="331"/>
      <c r="D20" s="331"/>
      <c r="E20" s="331"/>
      <c r="F20" s="331"/>
      <c r="G20" s="331"/>
      <c r="H20" s="331"/>
      <c r="I20" s="331"/>
      <c r="J20" s="331"/>
      <c r="K20" s="331"/>
      <c r="L20" s="331"/>
    </row>
    <row r="21" spans="1:14">
      <c r="A21" s="333">
        <v>1</v>
      </c>
      <c r="B21" s="331"/>
      <c r="C21" s="331"/>
      <c r="D21" s="331"/>
      <c r="E21" s="331"/>
      <c r="F21" s="331"/>
      <c r="G21" s="331"/>
      <c r="H21" s="331"/>
      <c r="I21" s="331"/>
      <c r="J21" s="331"/>
      <c r="K21" s="331"/>
      <c r="L21" s="331"/>
    </row>
    <row r="22" spans="1:14">
      <c r="A22" s="332">
        <v>2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</row>
    <row r="23" spans="1:14">
      <c r="A23" s="332">
        <v>3</v>
      </c>
      <c r="B23" s="331"/>
      <c r="C23" s="331"/>
      <c r="D23" s="331"/>
      <c r="E23" s="331"/>
      <c r="F23" s="331"/>
      <c r="G23" s="331"/>
      <c r="H23" s="331"/>
      <c r="I23" s="331"/>
      <c r="J23" s="331"/>
      <c r="K23" s="331"/>
      <c r="L23" s="331"/>
    </row>
    <row r="24" spans="1:14">
      <c r="A24" s="332">
        <v>4</v>
      </c>
      <c r="B24" s="331"/>
      <c r="C24" s="331"/>
      <c r="D24" s="331"/>
      <c r="E24" s="331"/>
      <c r="F24" s="331"/>
      <c r="G24" s="331"/>
      <c r="H24" s="331"/>
      <c r="I24" s="331"/>
      <c r="J24" s="331"/>
      <c r="K24" s="331"/>
      <c r="L24" s="331"/>
    </row>
    <row r="25" spans="1:14">
      <c r="A25" s="332">
        <v>5</v>
      </c>
      <c r="B25" s="331"/>
      <c r="C25" s="331"/>
      <c r="D25" s="331"/>
      <c r="E25" s="331"/>
      <c r="F25" s="331"/>
      <c r="G25" s="331"/>
      <c r="H25" s="331"/>
      <c r="I25" s="331"/>
      <c r="J25" s="331"/>
      <c r="K25" s="331"/>
      <c r="L25" s="331"/>
    </row>
    <row r="26" spans="1:14">
      <c r="A26" s="332">
        <v>6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</row>
    <row r="27" spans="1:14">
      <c r="A27" s="332">
        <v>7</v>
      </c>
      <c r="B27" s="331"/>
      <c r="C27" s="331"/>
      <c r="D27" s="331"/>
      <c r="E27" s="331"/>
      <c r="F27" s="331"/>
      <c r="G27" s="331"/>
      <c r="H27" s="331"/>
      <c r="I27" s="331"/>
      <c r="J27" s="331"/>
      <c r="K27" s="331"/>
      <c r="L27" s="331"/>
    </row>
    <row r="28" spans="1:14">
      <c r="A28" s="332">
        <v>8</v>
      </c>
      <c r="B28" s="331"/>
      <c r="C28" s="331"/>
      <c r="D28" s="331"/>
      <c r="E28" s="331"/>
      <c r="F28" s="331"/>
      <c r="G28" s="331"/>
      <c r="H28" s="331"/>
      <c r="I28" s="331"/>
      <c r="J28" s="331"/>
      <c r="K28" s="331"/>
      <c r="L28" s="331"/>
    </row>
    <row r="29" spans="1:14">
      <c r="A29" s="332">
        <v>9</v>
      </c>
      <c r="B29" s="331"/>
      <c r="C29" s="331"/>
      <c r="D29" s="331"/>
      <c r="E29" s="331"/>
      <c r="F29" s="331"/>
      <c r="G29" s="331"/>
      <c r="H29" s="331"/>
      <c r="I29" s="331"/>
      <c r="J29" s="331"/>
      <c r="K29" s="331"/>
      <c r="L29" s="331"/>
    </row>
    <row r="30" spans="1:14">
      <c r="A30" s="332" t="s">
        <v>226</v>
      </c>
      <c r="B30" s="331"/>
      <c r="C30" s="331"/>
      <c r="D30" s="331"/>
      <c r="E30" s="331"/>
      <c r="F30" s="331"/>
      <c r="G30" s="331"/>
      <c r="H30" s="331"/>
      <c r="I30" s="331"/>
      <c r="J30" s="331"/>
      <c r="K30" s="331"/>
      <c r="L30" s="331"/>
    </row>
    <row r="31" spans="1:14">
      <c r="A31" t="s">
        <v>429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376A9-80A1-49F1-8A07-1D784A521F74}">
  <dimension ref="B1:BC326"/>
  <sheetViews>
    <sheetView zoomScale="40" zoomScaleNormal="40" workbookViewId="0">
      <selection activeCell="M11" sqref="M11"/>
    </sheetView>
  </sheetViews>
  <sheetFormatPr baseColWidth="10" defaultColWidth="8.83203125" defaultRowHeight="15"/>
  <sheetData>
    <row r="1" spans="2:55">
      <c r="B1" s="287"/>
      <c r="C1" s="287"/>
      <c r="D1" s="288"/>
      <c r="E1" s="287"/>
      <c r="F1" s="288" t="s">
        <v>377</v>
      </c>
      <c r="G1" s="287"/>
      <c r="H1" s="288"/>
      <c r="I1" s="289"/>
      <c r="J1" s="287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1"/>
      <c r="AV1" s="271"/>
      <c r="AW1" s="271"/>
      <c r="AX1" s="271"/>
      <c r="AY1" s="271"/>
      <c r="AZ1" s="271"/>
      <c r="BA1" s="271"/>
      <c r="BB1" s="271"/>
      <c r="BC1" s="271"/>
    </row>
    <row r="2" spans="2:55">
      <c r="B2" s="271"/>
      <c r="C2" s="271"/>
      <c r="D2" s="271"/>
      <c r="E2" s="271"/>
      <c r="F2" s="271"/>
      <c r="G2" s="271"/>
      <c r="H2" s="271"/>
      <c r="I2" s="28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4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1"/>
      <c r="AF2" s="271"/>
      <c r="AG2" s="271"/>
      <c r="AH2" s="271"/>
      <c r="AI2" s="271"/>
      <c r="AJ2" s="271"/>
      <c r="AK2" s="271"/>
      <c r="AL2" s="271"/>
      <c r="AM2" s="271"/>
      <c r="AN2" s="271"/>
      <c r="AO2" s="271"/>
      <c r="AP2" s="271"/>
      <c r="AQ2" s="271"/>
      <c r="AR2" s="271"/>
      <c r="AS2" s="271"/>
      <c r="AT2" s="271"/>
      <c r="AU2" s="271"/>
      <c r="AV2" s="271"/>
      <c r="AW2" s="271"/>
      <c r="AX2" s="271"/>
      <c r="AY2" s="271"/>
      <c r="AZ2" s="271"/>
      <c r="BA2" s="271"/>
      <c r="BB2" s="271"/>
      <c r="BC2" s="271"/>
    </row>
    <row r="3" spans="2:55">
      <c r="B3" s="271"/>
      <c r="C3" s="271"/>
      <c r="D3" s="271"/>
      <c r="E3" s="271"/>
      <c r="F3" s="271"/>
      <c r="G3" s="271"/>
      <c r="H3" s="271"/>
      <c r="I3" s="28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4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1"/>
      <c r="AJ3" s="271"/>
      <c r="AK3" s="271"/>
      <c r="AL3" s="271"/>
      <c r="AM3" s="271"/>
      <c r="AN3" s="271"/>
      <c r="AO3" s="271"/>
      <c r="AP3" s="271"/>
      <c r="AQ3" s="271"/>
      <c r="AR3" s="271"/>
      <c r="AS3" s="271"/>
      <c r="AT3" s="271"/>
      <c r="AU3" s="271"/>
      <c r="AV3" s="271"/>
      <c r="AW3" s="271"/>
      <c r="AX3" s="271"/>
      <c r="AY3" s="271"/>
      <c r="AZ3" s="271"/>
      <c r="BA3" s="271"/>
      <c r="BB3" s="271"/>
      <c r="BC3" s="271"/>
    </row>
    <row r="4" spans="2:55">
      <c r="B4" s="274" t="s">
        <v>166</v>
      </c>
      <c r="C4" s="274" t="s">
        <v>378</v>
      </c>
      <c r="D4" s="271"/>
      <c r="E4" s="290">
        <v>7</v>
      </c>
      <c r="F4" s="291">
        <v>8</v>
      </c>
      <c r="G4" s="290">
        <v>9</v>
      </c>
      <c r="H4" s="271"/>
      <c r="I4" s="28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4"/>
      <c r="U4" s="271"/>
      <c r="V4" s="274" t="s">
        <v>166</v>
      </c>
      <c r="W4" s="274" t="s">
        <v>378</v>
      </c>
      <c r="X4" s="271"/>
      <c r="Y4" s="273">
        <v>7</v>
      </c>
      <c r="Z4" s="272">
        <v>8</v>
      </c>
      <c r="AA4" s="273">
        <v>9</v>
      </c>
      <c r="AB4" s="271"/>
      <c r="AC4" s="271"/>
      <c r="AD4" s="271"/>
      <c r="AE4" s="271"/>
      <c r="AF4" s="271"/>
      <c r="AG4" s="271"/>
      <c r="AH4" s="271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71"/>
      <c r="AW4" s="271"/>
      <c r="AX4" s="271"/>
      <c r="AY4" s="271"/>
      <c r="AZ4" s="271"/>
      <c r="BA4" s="271"/>
      <c r="BB4" s="271"/>
      <c r="BC4" s="271"/>
    </row>
    <row r="5" spans="2:55">
      <c r="B5" s="274" t="s">
        <v>99</v>
      </c>
      <c r="C5" s="274" t="s">
        <v>379</v>
      </c>
      <c r="D5" s="271"/>
      <c r="E5" s="292">
        <v>4</v>
      </c>
      <c r="F5" s="291">
        <v>5</v>
      </c>
      <c r="G5" s="292">
        <v>6</v>
      </c>
      <c r="H5" s="271"/>
      <c r="I5" s="28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4"/>
      <c r="U5" s="271"/>
      <c r="V5" s="274" t="s">
        <v>99</v>
      </c>
      <c r="W5" s="274" t="s">
        <v>379</v>
      </c>
      <c r="X5" s="271"/>
      <c r="Y5" s="272">
        <v>4</v>
      </c>
      <c r="Z5" s="272">
        <v>5</v>
      </c>
      <c r="AA5" s="272">
        <v>6</v>
      </c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  <c r="AN5" s="271"/>
      <c r="AO5" s="271"/>
      <c r="AP5" s="271"/>
      <c r="AQ5" s="271"/>
      <c r="AR5" s="271"/>
      <c r="AS5" s="271"/>
      <c r="AT5" s="271"/>
      <c r="AU5" s="271"/>
      <c r="AV5" s="271"/>
      <c r="AW5" s="271"/>
      <c r="AX5" s="271"/>
      <c r="AY5" s="271"/>
      <c r="AZ5" s="271"/>
      <c r="BA5" s="271"/>
      <c r="BB5" s="271"/>
      <c r="BC5" s="271"/>
    </row>
    <row r="6" spans="2:55">
      <c r="B6" s="271"/>
      <c r="C6" s="271"/>
      <c r="D6" s="271"/>
      <c r="E6" s="292">
        <v>1</v>
      </c>
      <c r="F6" s="291">
        <v>2</v>
      </c>
      <c r="G6" s="292">
        <v>3</v>
      </c>
      <c r="H6" s="271"/>
      <c r="I6" s="271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2">
        <v>1</v>
      </c>
      <c r="Z6" s="272">
        <v>2</v>
      </c>
      <c r="AA6" s="272">
        <v>3</v>
      </c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  <c r="AN6" s="271"/>
      <c r="AO6" s="271"/>
      <c r="AP6" s="271"/>
      <c r="AQ6" s="271"/>
      <c r="AR6" s="271"/>
      <c r="AS6" s="271"/>
      <c r="AT6" s="271"/>
      <c r="AU6" s="271"/>
      <c r="AV6" s="271"/>
      <c r="AW6" s="271"/>
      <c r="AX6" s="271"/>
      <c r="AY6" s="271"/>
      <c r="AZ6" s="271"/>
      <c r="BA6" s="271"/>
      <c r="BB6" s="271"/>
      <c r="BC6" s="271"/>
    </row>
    <row r="8" spans="2:55">
      <c r="B8" s="271"/>
      <c r="C8" s="279" t="s">
        <v>380</v>
      </c>
      <c r="D8" s="271"/>
      <c r="E8" s="271"/>
      <c r="F8" s="271"/>
      <c r="G8" s="271"/>
      <c r="H8" s="271"/>
      <c r="I8" s="271"/>
      <c r="J8" s="271"/>
      <c r="K8" s="271"/>
      <c r="L8" s="271"/>
      <c r="M8" s="271"/>
      <c r="N8" s="271"/>
      <c r="O8" s="286"/>
      <c r="P8" s="271"/>
      <c r="Q8" s="271"/>
      <c r="R8" s="271"/>
      <c r="S8" s="271"/>
      <c r="T8" s="271"/>
      <c r="U8" s="271"/>
      <c r="V8" s="279" t="s">
        <v>381</v>
      </c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  <c r="AN8" s="271"/>
      <c r="AO8" s="271"/>
      <c r="AP8" s="271"/>
      <c r="AQ8" s="271"/>
      <c r="AR8" s="271"/>
      <c r="AS8" s="271"/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10" spans="2:55" ht="16" thickBot="1">
      <c r="B10" s="271"/>
      <c r="C10" s="271"/>
      <c r="D10" s="271"/>
      <c r="E10" s="271"/>
      <c r="F10" s="271"/>
      <c r="G10" s="271"/>
      <c r="H10" s="281" t="s">
        <v>82</v>
      </c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2:55">
      <c r="B11" s="271"/>
      <c r="C11" s="271"/>
      <c r="D11" s="271"/>
      <c r="E11" s="271"/>
      <c r="F11" s="271"/>
      <c r="G11" s="271"/>
      <c r="H11" s="271"/>
      <c r="I11" s="271"/>
      <c r="J11" s="271"/>
      <c r="K11" s="271"/>
      <c r="L11" s="271"/>
      <c r="M11" s="271"/>
      <c r="N11" s="271"/>
      <c r="O11" s="271"/>
      <c r="P11" s="271"/>
      <c r="Q11" s="271"/>
      <c r="R11" s="271"/>
      <c r="S11" s="274" t="s">
        <v>82</v>
      </c>
      <c r="T11" s="271"/>
      <c r="U11" s="271"/>
      <c r="V11" s="271" t="s">
        <v>66</v>
      </c>
      <c r="W11" s="271" t="s">
        <v>382</v>
      </c>
      <c r="X11" s="271" t="s">
        <v>383</v>
      </c>
      <c r="Y11" s="271" t="s">
        <v>384</v>
      </c>
      <c r="Z11" s="271" t="s">
        <v>385</v>
      </c>
      <c r="AA11" s="271" t="s">
        <v>386</v>
      </c>
      <c r="AB11" s="271" t="s">
        <v>387</v>
      </c>
      <c r="AC11" s="271" t="s">
        <v>388</v>
      </c>
      <c r="AD11" s="271" t="s">
        <v>389</v>
      </c>
      <c r="AE11" s="271" t="s">
        <v>390</v>
      </c>
      <c r="AF11" s="274" t="s">
        <v>69</v>
      </c>
      <c r="AG11" s="271"/>
      <c r="AH11" s="294" t="s">
        <v>66</v>
      </c>
      <c r="AI11" s="294" t="s">
        <v>382</v>
      </c>
      <c r="AJ11" s="294" t="s">
        <v>383</v>
      </c>
      <c r="AK11" s="294" t="s">
        <v>384</v>
      </c>
      <c r="AL11" s="294" t="s">
        <v>385</v>
      </c>
      <c r="AM11" s="294" t="s">
        <v>386</v>
      </c>
      <c r="AN11" s="294" t="s">
        <v>387</v>
      </c>
      <c r="AO11" s="294" t="s">
        <v>388</v>
      </c>
      <c r="AP11" s="294" t="s">
        <v>389</v>
      </c>
      <c r="AQ11" s="294" t="s">
        <v>390</v>
      </c>
      <c r="AR11" s="271"/>
      <c r="AS11" s="300" t="s">
        <v>99</v>
      </c>
      <c r="AT11" s="301" t="s">
        <v>382</v>
      </c>
      <c r="AU11" s="301" t="s">
        <v>383</v>
      </c>
      <c r="AV11" s="301" t="s">
        <v>384</v>
      </c>
      <c r="AW11" s="301" t="s">
        <v>385</v>
      </c>
      <c r="AX11" s="301" t="s">
        <v>386</v>
      </c>
      <c r="AY11" s="301" t="s">
        <v>387</v>
      </c>
      <c r="AZ11" s="301" t="s">
        <v>388</v>
      </c>
      <c r="BA11" s="301" t="s">
        <v>389</v>
      </c>
      <c r="BB11" s="301" t="s">
        <v>390</v>
      </c>
      <c r="BC11" s="302" t="s">
        <v>69</v>
      </c>
    </row>
    <row r="12" spans="2:55">
      <c r="B12" s="271"/>
      <c r="C12" s="271"/>
      <c r="D12" s="271"/>
      <c r="E12" s="271"/>
      <c r="F12" s="283" t="s">
        <v>382</v>
      </c>
      <c r="G12" s="271"/>
      <c r="H12" s="282">
        <v>0.6</v>
      </c>
      <c r="I12" s="281">
        <v>0.39999999999999997</v>
      </c>
      <c r="J12" s="274" t="s">
        <v>391</v>
      </c>
      <c r="K12" s="271"/>
      <c r="L12" s="271"/>
      <c r="M12" s="271"/>
      <c r="N12" s="271"/>
      <c r="O12" s="271"/>
      <c r="P12" s="271"/>
      <c r="Q12" s="271"/>
      <c r="R12" s="271"/>
      <c r="S12" s="271"/>
      <c r="T12" s="274"/>
      <c r="U12" s="271"/>
      <c r="V12" s="271" t="s">
        <v>392</v>
      </c>
      <c r="W12" s="272">
        <v>60</v>
      </c>
      <c r="X12" s="272">
        <v>60</v>
      </c>
      <c r="Y12" s="272">
        <v>60</v>
      </c>
      <c r="Z12" s="272">
        <v>60</v>
      </c>
      <c r="AA12" s="272">
        <v>60</v>
      </c>
      <c r="AB12" s="272">
        <v>60</v>
      </c>
      <c r="AC12" s="272">
        <v>60</v>
      </c>
      <c r="AD12" s="272">
        <v>60</v>
      </c>
      <c r="AE12" s="272">
        <v>60</v>
      </c>
      <c r="AF12" s="293">
        <v>60</v>
      </c>
      <c r="AG12" s="271"/>
      <c r="AH12" s="294" t="s">
        <v>392</v>
      </c>
      <c r="AI12" s="295">
        <v>60</v>
      </c>
      <c r="AJ12" s="295">
        <v>60</v>
      </c>
      <c r="AK12" s="295">
        <v>60</v>
      </c>
      <c r="AL12" s="295">
        <v>60</v>
      </c>
      <c r="AM12" s="295">
        <v>60</v>
      </c>
      <c r="AN12" s="295">
        <v>60</v>
      </c>
      <c r="AO12" s="298">
        <v>60</v>
      </c>
      <c r="AP12" s="295">
        <v>60</v>
      </c>
      <c r="AQ12" s="298">
        <v>60</v>
      </c>
      <c r="AR12" s="271"/>
      <c r="AS12" s="303" t="s">
        <v>392</v>
      </c>
      <c r="AT12" s="275">
        <v>90</v>
      </c>
      <c r="AU12" s="275">
        <v>50</v>
      </c>
      <c r="AV12" s="275">
        <v>60</v>
      </c>
      <c r="AW12" s="275">
        <v>20</v>
      </c>
      <c r="AX12" s="275">
        <v>60</v>
      </c>
      <c r="AY12" s="275">
        <v>20</v>
      </c>
      <c r="AZ12" s="298">
        <v>10</v>
      </c>
      <c r="BA12" s="275">
        <v>20</v>
      </c>
      <c r="BB12" s="298">
        <v>10</v>
      </c>
      <c r="BC12" s="304">
        <v>10</v>
      </c>
    </row>
    <row r="13" spans="2:55">
      <c r="B13" s="271"/>
      <c r="C13" s="271"/>
      <c r="D13" s="271"/>
      <c r="E13" s="271"/>
      <c r="F13" s="281">
        <v>0.9</v>
      </c>
      <c r="G13" s="271"/>
      <c r="H13" s="282">
        <v>0.9</v>
      </c>
      <c r="I13" s="281">
        <v>0.6</v>
      </c>
      <c r="J13" s="274" t="s">
        <v>393</v>
      </c>
      <c r="K13" s="271"/>
      <c r="L13" s="271"/>
      <c r="M13" s="271"/>
      <c r="N13" s="271"/>
      <c r="O13" s="271"/>
      <c r="P13" s="271"/>
      <c r="Q13" s="283"/>
      <c r="R13" s="271"/>
      <c r="S13" s="272"/>
      <c r="T13" s="281"/>
      <c r="U13" s="271"/>
      <c r="V13" s="271" t="s">
        <v>394</v>
      </c>
      <c r="W13" s="272">
        <v>60</v>
      </c>
      <c r="X13" s="272">
        <v>60</v>
      </c>
      <c r="Y13" s="272">
        <v>60</v>
      </c>
      <c r="Z13" s="272">
        <v>60</v>
      </c>
      <c r="AA13" s="272">
        <v>60</v>
      </c>
      <c r="AB13" s="272">
        <v>60</v>
      </c>
      <c r="AC13" s="272">
        <v>60</v>
      </c>
      <c r="AD13" s="272">
        <v>60</v>
      </c>
      <c r="AE13" s="272">
        <v>60</v>
      </c>
      <c r="AF13" s="293">
        <v>60</v>
      </c>
      <c r="AG13" s="271"/>
      <c r="AH13" s="294" t="s">
        <v>394</v>
      </c>
      <c r="AI13" s="295">
        <v>60</v>
      </c>
      <c r="AJ13" s="295">
        <v>60</v>
      </c>
      <c r="AK13" s="295">
        <v>60</v>
      </c>
      <c r="AL13" s="295">
        <v>60</v>
      </c>
      <c r="AM13" s="295">
        <v>60</v>
      </c>
      <c r="AN13" s="295">
        <v>60</v>
      </c>
      <c r="AO13" s="298">
        <v>60</v>
      </c>
      <c r="AP13" s="295">
        <v>60</v>
      </c>
      <c r="AQ13" s="298">
        <v>60</v>
      </c>
      <c r="AR13" s="271"/>
      <c r="AS13" s="303" t="s">
        <v>394</v>
      </c>
      <c r="AT13" s="275">
        <v>60</v>
      </c>
      <c r="AU13" s="275">
        <v>90</v>
      </c>
      <c r="AV13" s="275">
        <v>60</v>
      </c>
      <c r="AW13" s="275">
        <v>60</v>
      </c>
      <c r="AX13" s="275">
        <v>60</v>
      </c>
      <c r="AY13" s="275">
        <v>60</v>
      </c>
      <c r="AZ13" s="298">
        <v>10</v>
      </c>
      <c r="BA13" s="275">
        <v>20</v>
      </c>
      <c r="BB13" s="298">
        <v>10</v>
      </c>
      <c r="BC13" s="304">
        <v>10</v>
      </c>
    </row>
    <row r="14" spans="2:55">
      <c r="B14" s="271"/>
      <c r="C14" s="271"/>
      <c r="D14" s="271"/>
      <c r="E14" s="271"/>
      <c r="F14" s="271"/>
      <c r="G14" s="271"/>
      <c r="H14" s="271"/>
      <c r="I14" s="281"/>
      <c r="J14" s="271"/>
      <c r="K14" s="271"/>
      <c r="L14" s="271"/>
      <c r="M14" s="271"/>
      <c r="N14" s="271"/>
      <c r="O14" s="271"/>
      <c r="P14" s="271"/>
      <c r="Q14" s="271"/>
      <c r="R14" s="271"/>
      <c r="S14" s="272"/>
      <c r="T14" s="281"/>
      <c r="U14" s="271"/>
      <c r="V14" s="271" t="s">
        <v>395</v>
      </c>
      <c r="W14" s="272">
        <v>60</v>
      </c>
      <c r="X14" s="272">
        <v>60</v>
      </c>
      <c r="Y14" s="272">
        <v>60</v>
      </c>
      <c r="Z14" s="272">
        <v>60</v>
      </c>
      <c r="AA14" s="272">
        <v>60</v>
      </c>
      <c r="AB14" s="272">
        <v>60</v>
      </c>
      <c r="AC14" s="272">
        <v>60</v>
      </c>
      <c r="AD14" s="272">
        <v>60</v>
      </c>
      <c r="AE14" s="272">
        <v>60</v>
      </c>
      <c r="AF14" s="293">
        <v>60</v>
      </c>
      <c r="AG14" s="271"/>
      <c r="AH14" s="294" t="s">
        <v>395</v>
      </c>
      <c r="AI14" s="295">
        <v>60</v>
      </c>
      <c r="AJ14" s="295">
        <v>60</v>
      </c>
      <c r="AK14" s="295">
        <v>60</v>
      </c>
      <c r="AL14" s="295">
        <v>60</v>
      </c>
      <c r="AM14" s="295">
        <v>60</v>
      </c>
      <c r="AN14" s="295">
        <v>60</v>
      </c>
      <c r="AO14" s="298">
        <v>60</v>
      </c>
      <c r="AP14" s="295">
        <v>60</v>
      </c>
      <c r="AQ14" s="298">
        <v>60</v>
      </c>
      <c r="AR14" s="271"/>
      <c r="AS14" s="303" t="s">
        <v>395</v>
      </c>
      <c r="AT14" s="275">
        <v>20</v>
      </c>
      <c r="AU14" s="275">
        <v>60</v>
      </c>
      <c r="AV14" s="275">
        <v>90</v>
      </c>
      <c r="AW14" s="275">
        <v>20</v>
      </c>
      <c r="AX14" s="275">
        <v>60</v>
      </c>
      <c r="AY14" s="275">
        <v>60</v>
      </c>
      <c r="AZ14" s="298">
        <v>10</v>
      </c>
      <c r="BA14" s="275">
        <v>20</v>
      </c>
      <c r="BB14" s="298">
        <v>10</v>
      </c>
      <c r="BC14" s="304">
        <v>10</v>
      </c>
    </row>
    <row r="15" spans="2:55">
      <c r="B15" s="271"/>
      <c r="C15" s="271"/>
      <c r="D15" s="271"/>
      <c r="E15" s="271"/>
      <c r="F15" s="271"/>
      <c r="G15" s="271"/>
      <c r="H15" s="271"/>
      <c r="I15" s="281"/>
      <c r="J15" s="271"/>
      <c r="K15" s="271"/>
      <c r="L15" s="271"/>
      <c r="M15" s="271"/>
      <c r="N15" s="271"/>
      <c r="O15" s="271"/>
      <c r="P15" s="271"/>
      <c r="Q15" s="271"/>
      <c r="R15" s="271"/>
      <c r="S15" s="271"/>
      <c r="T15" s="281"/>
      <c r="U15" s="271"/>
      <c r="V15" s="271" t="s">
        <v>396</v>
      </c>
      <c r="W15" s="272">
        <v>60</v>
      </c>
      <c r="X15" s="272">
        <v>60</v>
      </c>
      <c r="Y15" s="272">
        <v>60</v>
      </c>
      <c r="Z15" s="272">
        <v>60</v>
      </c>
      <c r="AA15" s="272">
        <v>60</v>
      </c>
      <c r="AB15" s="272">
        <v>60</v>
      </c>
      <c r="AC15" s="272">
        <v>60</v>
      </c>
      <c r="AD15" s="272">
        <v>60</v>
      </c>
      <c r="AE15" s="272">
        <v>60</v>
      </c>
      <c r="AF15" s="293">
        <v>60</v>
      </c>
      <c r="AG15" s="271"/>
      <c r="AH15" s="294" t="s">
        <v>396</v>
      </c>
      <c r="AI15" s="295">
        <v>60</v>
      </c>
      <c r="AJ15" s="295">
        <v>60</v>
      </c>
      <c r="AK15" s="295">
        <v>60</v>
      </c>
      <c r="AL15" s="295">
        <v>60</v>
      </c>
      <c r="AM15" s="295">
        <v>60</v>
      </c>
      <c r="AN15" s="295">
        <v>60</v>
      </c>
      <c r="AO15" s="295">
        <v>60</v>
      </c>
      <c r="AP15" s="295">
        <v>60</v>
      </c>
      <c r="AQ15" s="298">
        <v>60</v>
      </c>
      <c r="AR15" s="271"/>
      <c r="AS15" s="303" t="s">
        <v>396</v>
      </c>
      <c r="AT15" s="275">
        <v>60</v>
      </c>
      <c r="AU15" s="275">
        <v>60</v>
      </c>
      <c r="AV15" s="275">
        <v>20</v>
      </c>
      <c r="AW15" s="275">
        <v>90</v>
      </c>
      <c r="AX15" s="275">
        <v>60</v>
      </c>
      <c r="AY15" s="275">
        <v>20</v>
      </c>
      <c r="AZ15" s="275">
        <v>50</v>
      </c>
      <c r="BA15" s="275">
        <v>60</v>
      </c>
      <c r="BB15" s="298">
        <v>10</v>
      </c>
      <c r="BC15" s="304">
        <v>10</v>
      </c>
    </row>
    <row r="16" spans="2:55">
      <c r="B16" s="271"/>
      <c r="C16" s="271"/>
      <c r="D16" s="271"/>
      <c r="E16" s="271"/>
      <c r="F16" s="283" t="s">
        <v>383</v>
      </c>
      <c r="G16" s="271"/>
      <c r="H16" s="282">
        <v>0.6</v>
      </c>
      <c r="I16" s="281">
        <v>0.5</v>
      </c>
      <c r="J16" s="274" t="s">
        <v>391</v>
      </c>
      <c r="K16" s="271"/>
      <c r="L16" s="271"/>
      <c r="M16" s="271"/>
      <c r="N16" s="271"/>
      <c r="O16" s="271"/>
      <c r="P16" s="271"/>
      <c r="Q16" s="271"/>
      <c r="R16" s="271"/>
      <c r="S16" s="271"/>
      <c r="T16" s="281"/>
      <c r="U16" s="271"/>
      <c r="V16" s="271" t="s">
        <v>397</v>
      </c>
      <c r="W16" s="272">
        <v>50</v>
      </c>
      <c r="X16" s="272">
        <v>50</v>
      </c>
      <c r="Y16" s="272">
        <v>50</v>
      </c>
      <c r="Z16" s="272">
        <v>50</v>
      </c>
      <c r="AA16" s="272">
        <v>50</v>
      </c>
      <c r="AB16" s="272">
        <v>50</v>
      </c>
      <c r="AC16" s="272">
        <v>50</v>
      </c>
      <c r="AD16" s="272">
        <v>50</v>
      </c>
      <c r="AE16" s="272">
        <v>50</v>
      </c>
      <c r="AF16" s="274">
        <v>50</v>
      </c>
      <c r="AG16" s="271"/>
      <c r="AH16" s="294" t="s">
        <v>397</v>
      </c>
      <c r="AI16" s="275">
        <v>50</v>
      </c>
      <c r="AJ16" s="275">
        <v>50</v>
      </c>
      <c r="AK16" s="275">
        <v>50</v>
      </c>
      <c r="AL16" s="275">
        <v>50</v>
      </c>
      <c r="AM16" s="275">
        <v>50</v>
      </c>
      <c r="AN16" s="275">
        <v>50</v>
      </c>
      <c r="AO16" s="275">
        <v>50</v>
      </c>
      <c r="AP16" s="275">
        <v>50</v>
      </c>
      <c r="AQ16" s="275">
        <v>50</v>
      </c>
      <c r="AR16" s="271"/>
      <c r="AS16" s="303" t="s">
        <v>397</v>
      </c>
      <c r="AT16" s="275">
        <v>60</v>
      </c>
      <c r="AU16" s="275">
        <v>60</v>
      </c>
      <c r="AV16" s="275">
        <v>60</v>
      </c>
      <c r="AW16" s="275">
        <v>60</v>
      </c>
      <c r="AX16" s="275">
        <v>90</v>
      </c>
      <c r="AY16" s="275">
        <v>60</v>
      </c>
      <c r="AZ16" s="296">
        <v>50</v>
      </c>
      <c r="BA16" s="275">
        <v>60</v>
      </c>
      <c r="BB16" s="296">
        <v>50</v>
      </c>
      <c r="BC16" s="304">
        <v>50</v>
      </c>
    </row>
    <row r="17" spans="4:55">
      <c r="D17" s="271"/>
      <c r="E17" s="271"/>
      <c r="F17" s="281">
        <v>0.6</v>
      </c>
      <c r="G17" s="271"/>
      <c r="H17" s="282">
        <v>0.6</v>
      </c>
      <c r="I17" s="281">
        <v>0.5</v>
      </c>
      <c r="J17" s="274" t="s">
        <v>393</v>
      </c>
      <c r="K17" s="271"/>
      <c r="L17" s="271"/>
      <c r="M17" s="271"/>
      <c r="N17" s="271"/>
      <c r="O17" s="271"/>
      <c r="P17" s="271"/>
      <c r="Q17" s="283"/>
      <c r="R17" s="271"/>
      <c r="S17" s="272"/>
      <c r="T17" s="281"/>
      <c r="U17" s="271"/>
      <c r="V17" s="271" t="s">
        <v>398</v>
      </c>
      <c r="W17" s="272">
        <v>60</v>
      </c>
      <c r="X17" s="272">
        <v>60</v>
      </c>
      <c r="Y17" s="272">
        <v>60</v>
      </c>
      <c r="Z17" s="272">
        <v>60</v>
      </c>
      <c r="AA17" s="272">
        <v>60</v>
      </c>
      <c r="AB17" s="272">
        <v>60</v>
      </c>
      <c r="AC17" s="272">
        <v>60</v>
      </c>
      <c r="AD17" s="272">
        <v>60</v>
      </c>
      <c r="AE17" s="272">
        <v>60</v>
      </c>
      <c r="AF17" s="293">
        <v>60</v>
      </c>
      <c r="AG17" s="271"/>
      <c r="AH17" s="294" t="s">
        <v>398</v>
      </c>
      <c r="AI17" s="295">
        <v>60</v>
      </c>
      <c r="AJ17" s="295">
        <v>60</v>
      </c>
      <c r="AK17" s="295">
        <v>60</v>
      </c>
      <c r="AL17" s="295">
        <v>60</v>
      </c>
      <c r="AM17" s="295">
        <v>60</v>
      </c>
      <c r="AN17" s="295">
        <v>60</v>
      </c>
      <c r="AO17" s="297">
        <v>60</v>
      </c>
      <c r="AP17" s="295">
        <v>60</v>
      </c>
      <c r="AQ17" s="295">
        <v>60</v>
      </c>
      <c r="AR17" s="271"/>
      <c r="AS17" s="303" t="s">
        <v>398</v>
      </c>
      <c r="AT17" s="275">
        <v>20</v>
      </c>
      <c r="AU17" s="275">
        <v>60</v>
      </c>
      <c r="AV17" s="275">
        <v>60</v>
      </c>
      <c r="AW17" s="275">
        <v>20</v>
      </c>
      <c r="AX17" s="275">
        <v>60</v>
      </c>
      <c r="AY17" s="275">
        <v>90</v>
      </c>
      <c r="AZ17" s="297">
        <v>10</v>
      </c>
      <c r="BA17" s="275">
        <v>60</v>
      </c>
      <c r="BB17" s="275">
        <v>50</v>
      </c>
      <c r="BC17" s="304">
        <v>10</v>
      </c>
    </row>
    <row r="18" spans="4:55">
      <c r="D18" s="271"/>
      <c r="E18" s="271"/>
      <c r="F18" s="271"/>
      <c r="G18" s="271"/>
      <c r="H18" s="271"/>
      <c r="I18" s="281"/>
      <c r="J18" s="271"/>
      <c r="K18" s="271"/>
      <c r="L18" s="271"/>
      <c r="M18" s="271"/>
      <c r="N18" s="271"/>
      <c r="O18" s="271"/>
      <c r="P18" s="271"/>
      <c r="Q18" s="271"/>
      <c r="R18" s="271"/>
      <c r="S18" s="272"/>
      <c r="T18" s="281"/>
      <c r="U18" s="271"/>
      <c r="V18" s="271" t="s">
        <v>399</v>
      </c>
      <c r="W18" s="272">
        <v>30</v>
      </c>
      <c r="X18" s="272">
        <v>30</v>
      </c>
      <c r="Y18" s="272">
        <v>30</v>
      </c>
      <c r="Z18" s="272">
        <v>30</v>
      </c>
      <c r="AA18" s="272">
        <v>30</v>
      </c>
      <c r="AB18" s="272">
        <v>30</v>
      </c>
      <c r="AC18" s="272">
        <v>30</v>
      </c>
      <c r="AD18" s="272">
        <v>30</v>
      </c>
      <c r="AE18" s="272">
        <v>30</v>
      </c>
      <c r="AF18" s="274">
        <v>30</v>
      </c>
      <c r="AG18" s="271"/>
      <c r="AH18" s="294" t="s">
        <v>399</v>
      </c>
      <c r="AI18" s="275">
        <v>30</v>
      </c>
      <c r="AJ18" s="275">
        <v>30</v>
      </c>
      <c r="AK18" s="275">
        <v>30</v>
      </c>
      <c r="AL18" s="275">
        <v>30</v>
      </c>
      <c r="AM18" s="275">
        <v>30</v>
      </c>
      <c r="AN18" s="275">
        <v>30</v>
      </c>
      <c r="AO18" s="275">
        <v>30</v>
      </c>
      <c r="AP18" s="275">
        <v>30</v>
      </c>
      <c r="AQ18" s="275">
        <v>30</v>
      </c>
      <c r="AR18" s="271"/>
      <c r="AS18" s="303" t="s">
        <v>399</v>
      </c>
      <c r="AT18" s="275">
        <v>20</v>
      </c>
      <c r="AU18" s="275">
        <v>20</v>
      </c>
      <c r="AV18" s="275">
        <v>20</v>
      </c>
      <c r="AW18" s="275">
        <v>60</v>
      </c>
      <c r="AX18" s="275">
        <v>60</v>
      </c>
      <c r="AY18" s="275">
        <v>20</v>
      </c>
      <c r="AZ18" s="275">
        <v>80</v>
      </c>
      <c r="BA18" s="275">
        <v>60</v>
      </c>
      <c r="BB18" s="296">
        <v>10</v>
      </c>
      <c r="BC18" s="304">
        <v>10</v>
      </c>
    </row>
    <row r="19" spans="4:55">
      <c r="D19" s="271"/>
      <c r="E19" s="271"/>
      <c r="F19" s="271"/>
      <c r="G19" s="271"/>
      <c r="H19" s="271"/>
      <c r="I19" s="281"/>
      <c r="J19" s="271"/>
      <c r="K19" s="271"/>
      <c r="L19" s="271"/>
      <c r="M19" s="271"/>
      <c r="N19" s="271"/>
      <c r="O19" s="271"/>
      <c r="P19" s="271"/>
      <c r="Q19" s="271"/>
      <c r="R19" s="271"/>
      <c r="S19" s="271"/>
      <c r="T19" s="281"/>
      <c r="U19" s="271"/>
      <c r="V19" s="271" t="s">
        <v>400</v>
      </c>
      <c r="W19" s="272">
        <v>60</v>
      </c>
      <c r="X19" s="272">
        <v>60</v>
      </c>
      <c r="Y19" s="272">
        <v>60</v>
      </c>
      <c r="Z19" s="272">
        <v>60</v>
      </c>
      <c r="AA19" s="272">
        <v>60</v>
      </c>
      <c r="AB19" s="272">
        <v>60</v>
      </c>
      <c r="AC19" s="272">
        <v>60</v>
      </c>
      <c r="AD19" s="272">
        <v>60</v>
      </c>
      <c r="AE19" s="272">
        <v>60</v>
      </c>
      <c r="AF19" s="293">
        <v>60</v>
      </c>
      <c r="AG19" s="271"/>
      <c r="AH19" s="294" t="s">
        <v>400</v>
      </c>
      <c r="AI19" s="297">
        <v>60</v>
      </c>
      <c r="AJ19" s="297">
        <v>60</v>
      </c>
      <c r="AK19" s="297">
        <v>60</v>
      </c>
      <c r="AL19" s="295">
        <v>60</v>
      </c>
      <c r="AM19" s="295">
        <v>60</v>
      </c>
      <c r="AN19" s="295">
        <v>60</v>
      </c>
      <c r="AO19" s="295">
        <v>60</v>
      </c>
      <c r="AP19" s="295">
        <v>60</v>
      </c>
      <c r="AQ19" s="295">
        <v>60</v>
      </c>
      <c r="AR19" s="271"/>
      <c r="AS19" s="303" t="s">
        <v>400</v>
      </c>
      <c r="AT19" s="297">
        <v>20</v>
      </c>
      <c r="AU19" s="297">
        <v>20</v>
      </c>
      <c r="AV19" s="297">
        <v>20</v>
      </c>
      <c r="AW19" s="275">
        <v>60</v>
      </c>
      <c r="AX19" s="275">
        <v>60</v>
      </c>
      <c r="AY19" s="275">
        <v>60</v>
      </c>
      <c r="AZ19" s="275">
        <v>50</v>
      </c>
      <c r="BA19" s="275">
        <v>90</v>
      </c>
      <c r="BB19" s="275">
        <v>50</v>
      </c>
      <c r="BC19" s="304">
        <v>20</v>
      </c>
    </row>
    <row r="20" spans="4:55" ht="16" thickBot="1">
      <c r="D20" s="271"/>
      <c r="E20" s="271"/>
      <c r="F20" s="283" t="s">
        <v>384</v>
      </c>
      <c r="G20" s="271"/>
      <c r="H20" s="282">
        <v>0.6</v>
      </c>
      <c r="I20" s="281">
        <v>0.74999999999999989</v>
      </c>
      <c r="J20" s="274" t="s">
        <v>391</v>
      </c>
      <c r="K20" s="271"/>
      <c r="L20" s="271"/>
      <c r="M20" s="271"/>
      <c r="N20" s="271"/>
      <c r="O20" s="271"/>
      <c r="P20" s="271"/>
      <c r="Q20" s="271"/>
      <c r="R20" s="271"/>
      <c r="S20" s="271"/>
      <c r="T20" s="281"/>
      <c r="U20" s="271"/>
      <c r="V20" s="271" t="s">
        <v>401</v>
      </c>
      <c r="W20" s="272">
        <v>30</v>
      </c>
      <c r="X20" s="272">
        <v>30</v>
      </c>
      <c r="Y20" s="272">
        <v>30</v>
      </c>
      <c r="Z20" s="272">
        <v>30</v>
      </c>
      <c r="AA20" s="272">
        <v>30</v>
      </c>
      <c r="AB20" s="272">
        <v>30</v>
      </c>
      <c r="AC20" s="272">
        <v>30</v>
      </c>
      <c r="AD20" s="272">
        <v>30</v>
      </c>
      <c r="AE20" s="272">
        <v>30</v>
      </c>
      <c r="AF20" s="274">
        <v>30</v>
      </c>
      <c r="AG20" s="271"/>
      <c r="AH20" s="294" t="s">
        <v>401</v>
      </c>
      <c r="AI20" s="275">
        <v>30</v>
      </c>
      <c r="AJ20" s="275">
        <v>30</v>
      </c>
      <c r="AK20" s="275">
        <v>30</v>
      </c>
      <c r="AL20" s="275">
        <v>30</v>
      </c>
      <c r="AM20" s="275">
        <v>30</v>
      </c>
      <c r="AN20" s="275">
        <v>30</v>
      </c>
      <c r="AO20" s="275">
        <v>30</v>
      </c>
      <c r="AP20" s="275">
        <v>30</v>
      </c>
      <c r="AQ20" s="275">
        <v>30</v>
      </c>
      <c r="AR20" s="271"/>
      <c r="AS20" s="305" t="s">
        <v>401</v>
      </c>
      <c r="AT20" s="306">
        <v>20</v>
      </c>
      <c r="AU20" s="306">
        <v>20</v>
      </c>
      <c r="AV20" s="306">
        <v>20</v>
      </c>
      <c r="AW20" s="306">
        <v>20</v>
      </c>
      <c r="AX20" s="306">
        <v>60</v>
      </c>
      <c r="AY20" s="306">
        <v>60</v>
      </c>
      <c r="AZ20" s="307">
        <v>10</v>
      </c>
      <c r="BA20" s="306">
        <v>60</v>
      </c>
      <c r="BB20" s="306">
        <v>80</v>
      </c>
      <c r="BC20" s="308">
        <v>10</v>
      </c>
    </row>
    <row r="21" spans="4:55">
      <c r="D21" s="271"/>
      <c r="E21" s="271"/>
      <c r="F21" s="281">
        <v>0.2</v>
      </c>
      <c r="G21" s="271"/>
      <c r="H21" s="282">
        <v>0.2</v>
      </c>
      <c r="I21" s="281">
        <v>0.25</v>
      </c>
      <c r="J21" s="274" t="s">
        <v>393</v>
      </c>
      <c r="K21" s="271"/>
      <c r="L21" s="271"/>
      <c r="M21" s="271"/>
      <c r="N21" s="271"/>
      <c r="O21" s="271"/>
      <c r="P21" s="271"/>
      <c r="Q21" s="283"/>
      <c r="R21" s="271"/>
      <c r="S21" s="272"/>
      <c r="T21" s="281"/>
      <c r="U21" s="271"/>
      <c r="V21" s="274" t="s">
        <v>70</v>
      </c>
      <c r="W21" s="293">
        <v>60</v>
      </c>
      <c r="X21" s="293">
        <v>60</v>
      </c>
      <c r="Y21" s="293">
        <v>60</v>
      </c>
      <c r="Z21" s="293">
        <v>60</v>
      </c>
      <c r="AA21" s="293">
        <v>60</v>
      </c>
      <c r="AB21" s="293">
        <v>60</v>
      </c>
      <c r="AC21" s="293">
        <v>60</v>
      </c>
      <c r="AD21" s="293">
        <v>60</v>
      </c>
      <c r="AE21" s="293">
        <v>60</v>
      </c>
      <c r="AF21" s="271"/>
      <c r="AG21" s="271"/>
      <c r="AH21" s="276" t="s">
        <v>70</v>
      </c>
      <c r="AI21" s="276">
        <v>60</v>
      </c>
      <c r="AJ21" s="276">
        <v>60</v>
      </c>
      <c r="AK21" s="276">
        <v>60</v>
      </c>
      <c r="AL21" s="276">
        <v>60</v>
      </c>
      <c r="AM21" s="276">
        <v>60</v>
      </c>
      <c r="AN21" s="276">
        <v>60</v>
      </c>
      <c r="AO21" s="276">
        <v>60</v>
      </c>
      <c r="AP21" s="276">
        <v>60</v>
      </c>
      <c r="AQ21" s="276">
        <v>60</v>
      </c>
      <c r="AR21" 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s="271"/>
      <c r="BC21" s="271"/>
    </row>
    <row r="22" spans="4:55">
      <c r="D22" s="271"/>
      <c r="E22" s="271"/>
      <c r="F22" s="271"/>
      <c r="G22" s="271"/>
      <c r="H22" s="271"/>
      <c r="I22" s="281"/>
      <c r="J22" s="271"/>
      <c r="K22" s="271"/>
      <c r="L22" s="271"/>
      <c r="M22" s="271"/>
      <c r="N22" s="271"/>
      <c r="O22" s="271"/>
      <c r="P22" s="271"/>
      <c r="Q22" s="271"/>
      <c r="R22" s="271"/>
      <c r="S22" s="272"/>
      <c r="T22" s="28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1"/>
      <c r="AS22" s="271"/>
      <c r="AT22" s="271"/>
      <c r="AU22" s="271"/>
      <c r="AV22" s="271"/>
      <c r="AW22" s="271"/>
      <c r="AX22" s="271"/>
      <c r="AY22" s="271"/>
      <c r="AZ22" s="271"/>
      <c r="BA22" s="271"/>
      <c r="BB22" s="271"/>
      <c r="BC22" s="271"/>
    </row>
    <row r="23" spans="4:55">
      <c r="D23" s="271"/>
      <c r="E23" s="271"/>
      <c r="F23" s="271"/>
      <c r="G23" s="271"/>
      <c r="H23" s="271"/>
      <c r="I23" s="281"/>
      <c r="J23" s="271"/>
      <c r="K23" s="271"/>
      <c r="L23" s="271"/>
      <c r="M23" s="271"/>
      <c r="N23" s="271"/>
      <c r="O23" s="271"/>
      <c r="P23" s="271"/>
      <c r="Q23" s="271"/>
      <c r="R23" s="271"/>
      <c r="S23" s="271"/>
      <c r="T23" s="28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1"/>
      <c r="AS23" s="271"/>
      <c r="AT23" s="278" t="s">
        <v>261</v>
      </c>
      <c r="AU23" s="271"/>
      <c r="AV23" s="271"/>
      <c r="AW23" s="271"/>
      <c r="AX23" s="271"/>
      <c r="AY23" s="271"/>
      <c r="AZ23" s="271"/>
      <c r="BA23" s="271"/>
      <c r="BB23" s="271"/>
      <c r="BC23" s="271"/>
    </row>
    <row r="24" spans="4:55">
      <c r="D24" s="271"/>
      <c r="E24" s="271"/>
      <c r="F24" s="283" t="s">
        <v>385</v>
      </c>
      <c r="G24" s="271"/>
      <c r="H24" s="282">
        <v>0.6</v>
      </c>
      <c r="I24" s="281">
        <v>0.5</v>
      </c>
      <c r="J24" s="274" t="s">
        <v>391</v>
      </c>
      <c r="K24" s="271"/>
      <c r="L24" s="271"/>
      <c r="M24" s="271"/>
      <c r="N24" s="271"/>
      <c r="O24" s="271"/>
      <c r="P24" s="271"/>
      <c r="Q24" s="271"/>
      <c r="R24" s="271"/>
      <c r="S24" s="271"/>
      <c r="T24" s="281"/>
      <c r="U24" s="271"/>
      <c r="V24" s="271" t="s">
        <v>99</v>
      </c>
      <c r="W24" s="271" t="s">
        <v>382</v>
      </c>
      <c r="X24" s="271" t="s">
        <v>383</v>
      </c>
      <c r="Y24" s="271" t="s">
        <v>384</v>
      </c>
      <c r="Z24" s="271" t="s">
        <v>385</v>
      </c>
      <c r="AA24" s="271" t="s">
        <v>386</v>
      </c>
      <c r="AB24" s="271" t="s">
        <v>387</v>
      </c>
      <c r="AC24" s="271" t="s">
        <v>388</v>
      </c>
      <c r="AD24" s="271" t="s">
        <v>389</v>
      </c>
      <c r="AE24" s="271" t="s">
        <v>390</v>
      </c>
      <c r="AF24" s="274" t="s">
        <v>69</v>
      </c>
      <c r="AG24" s="271"/>
      <c r="AH24" s="294" t="s">
        <v>99</v>
      </c>
      <c r="AI24" s="294" t="s">
        <v>382</v>
      </c>
      <c r="AJ24" s="294" t="s">
        <v>383</v>
      </c>
      <c r="AK24" s="294" t="s">
        <v>384</v>
      </c>
      <c r="AL24" s="294" t="s">
        <v>385</v>
      </c>
      <c r="AM24" s="294" t="s">
        <v>386</v>
      </c>
      <c r="AN24" s="294" t="s">
        <v>387</v>
      </c>
      <c r="AO24" s="294" t="s">
        <v>388</v>
      </c>
      <c r="AP24" s="294" t="s">
        <v>389</v>
      </c>
      <c r="AQ24" s="294" t="s">
        <v>390</v>
      </c>
      <c r="AR24" s="274" t="s">
        <v>70</v>
      </c>
      <c r="AS24" s="271"/>
      <c r="AT24" s="299" t="s">
        <v>402</v>
      </c>
      <c r="AU24" s="271"/>
      <c r="AV24" s="271"/>
      <c r="AW24" s="271"/>
      <c r="AX24" s="271"/>
      <c r="AY24" s="271"/>
      <c r="AZ24" s="271"/>
      <c r="BA24" s="271"/>
      <c r="BB24" s="271"/>
      <c r="BC24" s="271"/>
    </row>
    <row r="25" spans="4:55">
      <c r="D25" s="271"/>
      <c r="E25" s="271"/>
      <c r="F25" s="281">
        <v>0.6</v>
      </c>
      <c r="G25" s="271"/>
      <c r="H25" s="282">
        <v>0.6</v>
      </c>
      <c r="I25" s="281">
        <v>0.5</v>
      </c>
      <c r="J25" s="274" t="s">
        <v>393</v>
      </c>
      <c r="K25" s="271"/>
      <c r="L25" s="271"/>
      <c r="M25" s="271"/>
      <c r="N25" s="271"/>
      <c r="O25" s="271"/>
      <c r="P25" s="271"/>
      <c r="Q25" s="283"/>
      <c r="R25" s="271"/>
      <c r="S25" s="272"/>
      <c r="T25" s="281"/>
      <c r="U25" s="271"/>
      <c r="V25" s="271" t="s">
        <v>392</v>
      </c>
      <c r="W25" s="272">
        <v>90</v>
      </c>
      <c r="X25" s="272">
        <v>50</v>
      </c>
      <c r="Y25" s="272">
        <v>60</v>
      </c>
      <c r="Z25" s="272">
        <v>20</v>
      </c>
      <c r="AA25" s="272">
        <v>60</v>
      </c>
      <c r="AB25" s="272">
        <v>20</v>
      </c>
      <c r="AC25" s="272">
        <v>10</v>
      </c>
      <c r="AD25" s="272">
        <v>20</v>
      </c>
      <c r="AE25" s="272">
        <v>10</v>
      </c>
      <c r="AF25" s="276">
        <v>10</v>
      </c>
      <c r="AG25" s="271"/>
      <c r="AH25" s="294" t="s">
        <v>392</v>
      </c>
      <c r="AI25" s="295">
        <v>90</v>
      </c>
      <c r="AJ25" s="275">
        <v>50</v>
      </c>
      <c r="AK25" s="275">
        <v>60</v>
      </c>
      <c r="AL25" s="275">
        <v>20</v>
      </c>
      <c r="AM25" s="275">
        <v>60</v>
      </c>
      <c r="AN25" s="275">
        <v>20</v>
      </c>
      <c r="AO25" s="275">
        <v>10</v>
      </c>
      <c r="AP25" s="275">
        <v>20</v>
      </c>
      <c r="AQ25" s="275">
        <v>10</v>
      </c>
      <c r="AR25" s="274">
        <v>90</v>
      </c>
      <c r="AS25" s="271"/>
      <c r="AT25" s="271"/>
      <c r="AU25" s="271"/>
      <c r="AV25" s="271"/>
      <c r="AW25" s="271"/>
      <c r="AX25" s="271"/>
      <c r="AY25" s="271"/>
      <c r="AZ25" s="271"/>
      <c r="BA25" s="271"/>
      <c r="BB25" s="271"/>
      <c r="BC25" s="271"/>
    </row>
    <row r="26" spans="4:55">
      <c r="D26" s="271"/>
      <c r="E26" s="271"/>
      <c r="F26" s="271"/>
      <c r="G26" s="271"/>
      <c r="H26" s="271"/>
      <c r="I26" s="281"/>
      <c r="J26" s="271"/>
      <c r="K26" s="271"/>
      <c r="L26" s="271"/>
      <c r="M26" s="271"/>
      <c r="N26" s="271"/>
      <c r="O26" s="271"/>
      <c r="P26" s="271"/>
      <c r="Q26" s="271"/>
      <c r="R26" s="271"/>
      <c r="S26" s="272"/>
      <c r="T26" s="281"/>
      <c r="U26" s="271"/>
      <c r="V26" s="271" t="s">
        <v>394</v>
      </c>
      <c r="W26" s="272">
        <v>60</v>
      </c>
      <c r="X26" s="272">
        <v>90</v>
      </c>
      <c r="Y26" s="272">
        <v>60</v>
      </c>
      <c r="Z26" s="272">
        <v>60</v>
      </c>
      <c r="AA26" s="272">
        <v>60</v>
      </c>
      <c r="AB26" s="272">
        <v>60</v>
      </c>
      <c r="AC26" s="272">
        <v>10</v>
      </c>
      <c r="AD26" s="272">
        <v>20</v>
      </c>
      <c r="AE26" s="272">
        <v>10</v>
      </c>
      <c r="AF26" s="276">
        <v>10</v>
      </c>
      <c r="AG26" s="271"/>
      <c r="AH26" s="294" t="s">
        <v>394</v>
      </c>
      <c r="AI26" s="275">
        <v>60</v>
      </c>
      <c r="AJ26" s="295">
        <v>90</v>
      </c>
      <c r="AK26" s="275">
        <v>60</v>
      </c>
      <c r="AL26" s="275">
        <v>60</v>
      </c>
      <c r="AM26" s="275">
        <v>60</v>
      </c>
      <c r="AN26" s="275">
        <v>60</v>
      </c>
      <c r="AO26" s="275">
        <v>10</v>
      </c>
      <c r="AP26" s="275">
        <v>20</v>
      </c>
      <c r="AQ26" s="275">
        <v>10</v>
      </c>
      <c r="AR26" s="274">
        <v>90</v>
      </c>
      <c r="AS26" s="271"/>
      <c r="AT26" s="271"/>
      <c r="AU26" s="271"/>
      <c r="AV26" s="271"/>
      <c r="AW26" s="271"/>
      <c r="AX26" s="271"/>
      <c r="AY26" s="271"/>
      <c r="AZ26" s="271"/>
      <c r="BA26" s="271"/>
      <c r="BB26" s="271"/>
      <c r="BC26" s="271"/>
    </row>
    <row r="27" spans="4:55">
      <c r="D27" s="281">
        <v>0.6</v>
      </c>
      <c r="E27" s="271"/>
      <c r="F27" s="271"/>
      <c r="G27" s="271"/>
      <c r="H27" s="271"/>
      <c r="I27" s="281"/>
      <c r="J27" s="271"/>
      <c r="K27" s="271"/>
      <c r="L27" s="271"/>
      <c r="M27" s="271"/>
      <c r="N27" s="271"/>
      <c r="O27" s="271"/>
      <c r="P27" s="271"/>
      <c r="Q27" s="271"/>
      <c r="R27" s="271"/>
      <c r="S27" s="271"/>
      <c r="T27" s="281"/>
      <c r="U27" s="271"/>
      <c r="V27" s="271" t="s">
        <v>395</v>
      </c>
      <c r="W27" s="272">
        <v>20</v>
      </c>
      <c r="X27" s="272">
        <v>60</v>
      </c>
      <c r="Y27" s="272">
        <v>90</v>
      </c>
      <c r="Z27" s="272">
        <v>20</v>
      </c>
      <c r="AA27" s="272">
        <v>60</v>
      </c>
      <c r="AB27" s="272">
        <v>60</v>
      </c>
      <c r="AC27" s="272">
        <v>10</v>
      </c>
      <c r="AD27" s="272">
        <v>20</v>
      </c>
      <c r="AE27" s="272">
        <v>10</v>
      </c>
      <c r="AF27" s="276">
        <v>10</v>
      </c>
      <c r="AG27" s="271"/>
      <c r="AH27" s="294" t="s">
        <v>395</v>
      </c>
      <c r="AI27" s="275">
        <v>20</v>
      </c>
      <c r="AJ27" s="275">
        <v>60</v>
      </c>
      <c r="AK27" s="295">
        <v>90</v>
      </c>
      <c r="AL27" s="275">
        <v>20</v>
      </c>
      <c r="AM27" s="275">
        <v>60</v>
      </c>
      <c r="AN27" s="275">
        <v>60</v>
      </c>
      <c r="AO27" s="275">
        <v>10</v>
      </c>
      <c r="AP27" s="275">
        <v>20</v>
      </c>
      <c r="AQ27" s="275">
        <v>10</v>
      </c>
      <c r="AR27" s="274">
        <v>90</v>
      </c>
      <c r="AS27" s="271"/>
      <c r="AT27" s="271"/>
      <c r="AU27" s="271"/>
      <c r="AV27" s="271"/>
      <c r="AW27" s="271"/>
      <c r="AX27" s="271"/>
      <c r="AY27" s="271"/>
      <c r="AZ27" s="271"/>
      <c r="BA27" s="271"/>
      <c r="BB27" s="271"/>
      <c r="BC27" s="271"/>
    </row>
    <row r="28" spans="4:55">
      <c r="D28" s="285" t="s">
        <v>392</v>
      </c>
      <c r="E28" s="271"/>
      <c r="F28" s="283" t="s">
        <v>386</v>
      </c>
      <c r="G28" s="271"/>
      <c r="H28" s="282">
        <v>0.6</v>
      </c>
      <c r="I28" s="281">
        <v>0.5</v>
      </c>
      <c r="J28" s="274" t="s">
        <v>391</v>
      </c>
      <c r="K28" s="271"/>
      <c r="L28" s="271"/>
      <c r="M28" s="271"/>
      <c r="N28" s="271"/>
      <c r="O28" s="281">
        <v>0.6</v>
      </c>
      <c r="P28" s="271"/>
      <c r="Q28" s="271"/>
      <c r="R28" s="271"/>
      <c r="S28" s="271"/>
      <c r="T28" s="281"/>
      <c r="U28" s="271"/>
      <c r="V28" s="271" t="s">
        <v>396</v>
      </c>
      <c r="W28" s="272">
        <v>60</v>
      </c>
      <c r="X28" s="272">
        <v>60</v>
      </c>
      <c r="Y28" s="272">
        <v>20</v>
      </c>
      <c r="Z28" s="272">
        <v>90</v>
      </c>
      <c r="AA28" s="272">
        <v>60</v>
      </c>
      <c r="AB28" s="272">
        <v>20</v>
      </c>
      <c r="AC28" s="272">
        <v>50</v>
      </c>
      <c r="AD28" s="272">
        <v>60</v>
      </c>
      <c r="AE28" s="272">
        <v>10</v>
      </c>
      <c r="AF28" s="276">
        <v>10</v>
      </c>
      <c r="AG28" s="271"/>
      <c r="AH28" s="294" t="s">
        <v>396</v>
      </c>
      <c r="AI28" s="275">
        <v>60</v>
      </c>
      <c r="AJ28" s="275">
        <v>60</v>
      </c>
      <c r="AK28" s="275">
        <v>20</v>
      </c>
      <c r="AL28" s="295">
        <v>90</v>
      </c>
      <c r="AM28" s="275">
        <v>60</v>
      </c>
      <c r="AN28" s="275">
        <v>20</v>
      </c>
      <c r="AO28" s="275">
        <v>50</v>
      </c>
      <c r="AP28" s="275">
        <v>60</v>
      </c>
      <c r="AQ28" s="275">
        <v>10</v>
      </c>
      <c r="AR28" s="274">
        <v>90</v>
      </c>
      <c r="AS28" s="271"/>
      <c r="AT28" s="271"/>
      <c r="AU28" s="271"/>
      <c r="AV28" s="271"/>
      <c r="AW28" s="271"/>
      <c r="AX28" s="271"/>
      <c r="AY28" s="271"/>
      <c r="AZ28" s="271"/>
      <c r="BA28" s="271"/>
      <c r="BB28" s="271"/>
      <c r="BC28" s="271"/>
    </row>
    <row r="29" spans="4:55">
      <c r="D29" s="271"/>
      <c r="E29" s="271"/>
      <c r="F29" s="281">
        <v>0.6</v>
      </c>
      <c r="G29" s="271"/>
      <c r="H29" s="282">
        <v>0.6</v>
      </c>
      <c r="I29" s="281">
        <v>0.5</v>
      </c>
      <c r="J29" s="274" t="s">
        <v>393</v>
      </c>
      <c r="K29" s="271"/>
      <c r="L29" s="271"/>
      <c r="M29" s="271"/>
      <c r="N29" s="271"/>
      <c r="O29" s="285" t="s">
        <v>392</v>
      </c>
      <c r="P29" s="271"/>
      <c r="Q29" s="283"/>
      <c r="R29" s="271"/>
      <c r="S29" s="272"/>
      <c r="T29" s="281"/>
      <c r="U29" s="271"/>
      <c r="V29" s="271" t="s">
        <v>397</v>
      </c>
      <c r="W29" s="272">
        <v>60</v>
      </c>
      <c r="X29" s="272">
        <v>60</v>
      </c>
      <c r="Y29" s="272">
        <v>60</v>
      </c>
      <c r="Z29" s="272">
        <v>60</v>
      </c>
      <c r="AA29" s="272">
        <v>90</v>
      </c>
      <c r="AB29" s="272">
        <v>60</v>
      </c>
      <c r="AC29" s="272">
        <v>50</v>
      </c>
      <c r="AD29" s="272">
        <v>60</v>
      </c>
      <c r="AE29" s="272">
        <v>50</v>
      </c>
      <c r="AF29" s="293">
        <v>50</v>
      </c>
      <c r="AG29" s="271"/>
      <c r="AH29" s="294" t="s">
        <v>397</v>
      </c>
      <c r="AI29" s="275">
        <v>60</v>
      </c>
      <c r="AJ29" s="275">
        <v>60</v>
      </c>
      <c r="AK29" s="275">
        <v>60</v>
      </c>
      <c r="AL29" s="275">
        <v>60</v>
      </c>
      <c r="AM29" s="295">
        <v>90</v>
      </c>
      <c r="AN29" s="275">
        <v>60</v>
      </c>
      <c r="AO29" s="275">
        <v>50</v>
      </c>
      <c r="AP29" s="275">
        <v>60</v>
      </c>
      <c r="AQ29" s="275">
        <v>50</v>
      </c>
      <c r="AR29" s="274">
        <v>90</v>
      </c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271"/>
    </row>
    <row r="30" spans="4:55">
      <c r="D30" s="271"/>
      <c r="E30" s="271"/>
      <c r="F30" s="271"/>
      <c r="G30" s="271"/>
      <c r="H30" s="271"/>
      <c r="I30" s="281"/>
      <c r="J30" s="271"/>
      <c r="K30" s="271"/>
      <c r="L30" s="271"/>
      <c r="M30" s="271"/>
      <c r="N30" s="271"/>
      <c r="O30" s="271"/>
      <c r="P30" s="271"/>
      <c r="Q30" s="271"/>
      <c r="R30" s="271"/>
      <c r="S30" s="272"/>
      <c r="T30" s="281"/>
      <c r="U30" s="271"/>
      <c r="V30" s="271" t="s">
        <v>398</v>
      </c>
      <c r="W30" s="272">
        <v>20</v>
      </c>
      <c r="X30" s="272">
        <v>60</v>
      </c>
      <c r="Y30" s="272">
        <v>60</v>
      </c>
      <c r="Z30" s="272">
        <v>20</v>
      </c>
      <c r="AA30" s="272">
        <v>60</v>
      </c>
      <c r="AB30" s="272">
        <v>90</v>
      </c>
      <c r="AC30" s="272">
        <v>10</v>
      </c>
      <c r="AD30" s="272">
        <v>60</v>
      </c>
      <c r="AE30" s="272">
        <v>50</v>
      </c>
      <c r="AF30" s="276">
        <v>10</v>
      </c>
      <c r="AG30" s="271"/>
      <c r="AH30" s="294" t="s">
        <v>398</v>
      </c>
      <c r="AI30" s="275">
        <v>20</v>
      </c>
      <c r="AJ30" s="275">
        <v>60</v>
      </c>
      <c r="AK30" s="275">
        <v>60</v>
      </c>
      <c r="AL30" s="275">
        <v>20</v>
      </c>
      <c r="AM30" s="275">
        <v>60</v>
      </c>
      <c r="AN30" s="295">
        <v>90</v>
      </c>
      <c r="AO30" s="275">
        <v>10</v>
      </c>
      <c r="AP30" s="275">
        <v>60</v>
      </c>
      <c r="AQ30" s="275">
        <v>50</v>
      </c>
      <c r="AR30" s="274">
        <v>90</v>
      </c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271"/>
    </row>
    <row r="31" spans="4:55">
      <c r="D31" s="271"/>
      <c r="E31" s="271"/>
      <c r="F31" s="271"/>
      <c r="G31" s="271"/>
      <c r="H31" s="271"/>
      <c r="I31" s="281"/>
      <c r="J31" s="271"/>
      <c r="K31" s="271"/>
      <c r="L31" s="271"/>
      <c r="M31" s="271"/>
      <c r="N31" s="271"/>
      <c r="O31" s="271"/>
      <c r="P31" s="271"/>
      <c r="Q31" s="271"/>
      <c r="R31" s="271"/>
      <c r="S31" s="271"/>
      <c r="T31" s="281"/>
      <c r="U31" s="271"/>
      <c r="V31" s="271" t="s">
        <v>399</v>
      </c>
      <c r="W31" s="272">
        <v>20</v>
      </c>
      <c r="X31" s="272">
        <v>20</v>
      </c>
      <c r="Y31" s="272">
        <v>20</v>
      </c>
      <c r="Z31" s="272">
        <v>60</v>
      </c>
      <c r="AA31" s="272">
        <v>60</v>
      </c>
      <c r="AB31" s="272">
        <v>20</v>
      </c>
      <c r="AC31" s="272">
        <v>80</v>
      </c>
      <c r="AD31" s="272">
        <v>60</v>
      </c>
      <c r="AE31" s="272">
        <v>10</v>
      </c>
      <c r="AF31" s="276">
        <v>10</v>
      </c>
      <c r="AG31" s="271"/>
      <c r="AH31" s="294" t="s">
        <v>399</v>
      </c>
      <c r="AI31" s="275">
        <v>20</v>
      </c>
      <c r="AJ31" s="275">
        <v>20</v>
      </c>
      <c r="AK31" s="275">
        <v>20</v>
      </c>
      <c r="AL31" s="275">
        <v>60</v>
      </c>
      <c r="AM31" s="275">
        <v>60</v>
      </c>
      <c r="AN31" s="275">
        <v>20</v>
      </c>
      <c r="AO31" s="295">
        <v>80</v>
      </c>
      <c r="AP31" s="275">
        <v>60</v>
      </c>
      <c r="AQ31" s="275">
        <v>10</v>
      </c>
      <c r="AR31" s="274">
        <v>80</v>
      </c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</row>
    <row r="32" spans="4:55">
      <c r="D32" s="271"/>
      <c r="E32" s="271"/>
      <c r="F32" s="283" t="s">
        <v>387</v>
      </c>
      <c r="G32" s="271"/>
      <c r="H32" s="282">
        <v>0.6</v>
      </c>
      <c r="I32" s="281">
        <v>0.74999999999999989</v>
      </c>
      <c r="J32" s="274" t="s">
        <v>391</v>
      </c>
      <c r="K32" s="271"/>
      <c r="L32" s="271"/>
      <c r="M32" s="271"/>
      <c r="N32" s="271"/>
      <c r="O32" s="271"/>
      <c r="P32" s="271"/>
      <c r="Q32" s="271"/>
      <c r="R32" s="271"/>
      <c r="S32" s="271"/>
      <c r="T32" s="281"/>
      <c r="U32" s="271"/>
      <c r="V32" s="271" t="s">
        <v>400</v>
      </c>
      <c r="W32" s="272">
        <v>20</v>
      </c>
      <c r="X32" s="272">
        <v>20</v>
      </c>
      <c r="Y32" s="272">
        <v>20</v>
      </c>
      <c r="Z32" s="272">
        <v>60</v>
      </c>
      <c r="AA32" s="272">
        <v>60</v>
      </c>
      <c r="AB32" s="272">
        <v>60</v>
      </c>
      <c r="AC32" s="272">
        <v>50</v>
      </c>
      <c r="AD32" s="272">
        <v>90</v>
      </c>
      <c r="AE32" s="272">
        <v>50</v>
      </c>
      <c r="AF32" s="276">
        <v>20</v>
      </c>
      <c r="AG32" s="271"/>
      <c r="AH32" s="294" t="s">
        <v>400</v>
      </c>
      <c r="AI32" s="275">
        <v>20</v>
      </c>
      <c r="AJ32" s="275">
        <v>20</v>
      </c>
      <c r="AK32" s="275">
        <v>20</v>
      </c>
      <c r="AL32" s="275">
        <v>60</v>
      </c>
      <c r="AM32" s="275">
        <v>60</v>
      </c>
      <c r="AN32" s="275">
        <v>60</v>
      </c>
      <c r="AO32" s="275">
        <v>50</v>
      </c>
      <c r="AP32" s="295">
        <v>90</v>
      </c>
      <c r="AQ32" s="275">
        <v>50</v>
      </c>
      <c r="AR32" s="274">
        <v>90</v>
      </c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</row>
    <row r="33" spans="6:44">
      <c r="F33" s="281">
        <v>0.2</v>
      </c>
      <c r="G33" s="271"/>
      <c r="H33" s="282">
        <v>0.2</v>
      </c>
      <c r="I33" s="281">
        <v>0.25</v>
      </c>
      <c r="J33" s="274" t="s">
        <v>393</v>
      </c>
      <c r="K33" s="271"/>
      <c r="L33" s="271"/>
      <c r="M33" s="271"/>
      <c r="N33" s="271"/>
      <c r="O33" s="271"/>
      <c r="P33" s="271"/>
      <c r="Q33" s="283"/>
      <c r="R33" s="271"/>
      <c r="S33" s="272"/>
      <c r="T33" s="281"/>
      <c r="U33" s="271"/>
      <c r="V33" s="271" t="s">
        <v>401</v>
      </c>
      <c r="W33" s="272">
        <v>20</v>
      </c>
      <c r="X33" s="272">
        <v>20</v>
      </c>
      <c r="Y33" s="272">
        <v>20</v>
      </c>
      <c r="Z33" s="272">
        <v>20</v>
      </c>
      <c r="AA33" s="272">
        <v>60</v>
      </c>
      <c r="AB33" s="272">
        <v>60</v>
      </c>
      <c r="AC33" s="272">
        <v>10</v>
      </c>
      <c r="AD33" s="272">
        <v>60</v>
      </c>
      <c r="AE33" s="272">
        <v>80</v>
      </c>
      <c r="AF33" s="276">
        <v>10</v>
      </c>
      <c r="AG33" s="271"/>
      <c r="AH33" s="294" t="s">
        <v>401</v>
      </c>
      <c r="AI33" s="275">
        <v>20</v>
      </c>
      <c r="AJ33" s="275">
        <v>20</v>
      </c>
      <c r="AK33" s="275">
        <v>20</v>
      </c>
      <c r="AL33" s="275">
        <v>20</v>
      </c>
      <c r="AM33" s="275">
        <v>60</v>
      </c>
      <c r="AN33" s="275">
        <v>60</v>
      </c>
      <c r="AO33" s="275">
        <v>10</v>
      </c>
      <c r="AP33" s="275">
        <v>60</v>
      </c>
      <c r="AQ33" s="295">
        <v>80</v>
      </c>
      <c r="AR33" s="274">
        <v>80</v>
      </c>
    </row>
    <row r="34" spans="6:44">
      <c r="F34" s="271"/>
      <c r="G34" s="271"/>
      <c r="H34" s="271"/>
      <c r="I34" s="28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81"/>
      <c r="U34" s="271"/>
      <c r="V34" s="274" t="s">
        <v>70</v>
      </c>
      <c r="W34" s="274">
        <v>90</v>
      </c>
      <c r="X34" s="274">
        <v>90</v>
      </c>
      <c r="Y34" s="274">
        <v>90</v>
      </c>
      <c r="Z34" s="274">
        <v>90</v>
      </c>
      <c r="AA34" s="274">
        <v>90</v>
      </c>
      <c r="AB34" s="274">
        <v>90</v>
      </c>
      <c r="AC34" s="293">
        <v>80</v>
      </c>
      <c r="AD34" s="274">
        <v>90</v>
      </c>
      <c r="AE34" s="293">
        <v>80</v>
      </c>
      <c r="AF34" s="271"/>
      <c r="AG34" s="271"/>
      <c r="AH34" s="276"/>
      <c r="AI34" s="276"/>
      <c r="AJ34" s="276"/>
      <c r="AK34" s="276"/>
      <c r="AL34" s="276"/>
      <c r="AM34" s="276"/>
      <c r="AN34" s="276"/>
      <c r="AO34" s="276"/>
      <c r="AP34" s="276"/>
      <c r="AQ34" s="276"/>
      <c r="AR34" s="271"/>
    </row>
    <row r="35" spans="6:44">
      <c r="F35" s="271"/>
      <c r="G35" s="271"/>
      <c r="H35" s="271"/>
      <c r="I35" s="281"/>
      <c r="J35" s="271"/>
      <c r="K35" s="271"/>
      <c r="L35" s="271"/>
      <c r="M35" s="271"/>
      <c r="N35" s="271"/>
      <c r="O35" s="271"/>
      <c r="P35" s="271"/>
      <c r="Q35" s="271"/>
      <c r="R35" s="271"/>
      <c r="S35" s="271"/>
      <c r="T35" s="28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</row>
    <row r="36" spans="6:44">
      <c r="F36" s="283" t="s">
        <v>388</v>
      </c>
      <c r="G36" s="271"/>
      <c r="H36" s="282">
        <v>0.6</v>
      </c>
      <c r="I36" s="281">
        <v>0.85714285714285721</v>
      </c>
      <c r="J36" s="274" t="s">
        <v>391</v>
      </c>
      <c r="K36" s="271"/>
      <c r="L36" s="271"/>
      <c r="M36" s="271"/>
      <c r="N36" s="271"/>
      <c r="O36" s="271"/>
      <c r="P36" s="271"/>
      <c r="Q36" s="271"/>
      <c r="R36" s="271"/>
      <c r="S36" s="271"/>
      <c r="T36" s="28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  <c r="AN36" s="271"/>
      <c r="AO36" s="271"/>
      <c r="AP36" s="271"/>
      <c r="AQ36" s="271"/>
      <c r="AR36" s="271"/>
    </row>
    <row r="37" spans="6:44">
      <c r="F37" s="281">
        <v>0.1</v>
      </c>
      <c r="G37" s="271"/>
      <c r="H37" s="282">
        <v>0.1</v>
      </c>
      <c r="I37" s="281">
        <v>0.14285714285714288</v>
      </c>
      <c r="J37" s="274" t="s">
        <v>393</v>
      </c>
      <c r="K37" s="271"/>
      <c r="L37" s="271"/>
      <c r="M37" s="271"/>
      <c r="N37" s="271"/>
      <c r="O37" s="271"/>
      <c r="P37" s="271"/>
      <c r="Q37" s="283" t="s">
        <v>388</v>
      </c>
      <c r="R37" s="271"/>
      <c r="S37" s="272">
        <v>0.6</v>
      </c>
      <c r="T37" s="281">
        <v>0.85714285714285721</v>
      </c>
      <c r="U37" s="274" t="s">
        <v>391</v>
      </c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</row>
    <row r="38" spans="6:44">
      <c r="F38" s="271"/>
      <c r="G38" s="271"/>
      <c r="H38" s="271"/>
      <c r="I38" s="281"/>
      <c r="J38" s="271"/>
      <c r="K38" s="271"/>
      <c r="L38" s="271"/>
      <c r="M38" s="271"/>
      <c r="N38" s="271"/>
      <c r="O38" s="271"/>
      <c r="P38" s="271"/>
      <c r="Q38" s="281">
        <v>0.1</v>
      </c>
      <c r="R38" s="271"/>
      <c r="S38" s="272">
        <v>0.1</v>
      </c>
      <c r="T38" s="281">
        <v>0.14285714285714288</v>
      </c>
      <c r="U38" s="274" t="s">
        <v>393</v>
      </c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</row>
    <row r="39" spans="6:44">
      <c r="F39" s="271"/>
      <c r="G39" s="271"/>
      <c r="H39" s="271"/>
      <c r="I39" s="281"/>
      <c r="J39" s="271"/>
      <c r="K39" s="271"/>
      <c r="L39" s="271"/>
      <c r="M39" s="271"/>
      <c r="N39" s="271"/>
      <c r="O39" s="271"/>
      <c r="P39" s="271"/>
      <c r="Q39" s="271"/>
      <c r="R39" s="271"/>
      <c r="S39" s="271"/>
      <c r="T39" s="28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</row>
    <row r="40" spans="6:44">
      <c r="F40" s="283" t="s">
        <v>389</v>
      </c>
      <c r="G40" s="271"/>
      <c r="H40" s="282">
        <v>0.6</v>
      </c>
      <c r="I40" s="281">
        <v>0.74999999999999989</v>
      </c>
      <c r="J40" s="274" t="s">
        <v>391</v>
      </c>
      <c r="K40" s="271"/>
      <c r="L40" s="271"/>
      <c r="M40" s="271"/>
      <c r="N40" s="271"/>
      <c r="O40" s="271"/>
      <c r="P40" s="271"/>
      <c r="Q40" s="271"/>
      <c r="R40" s="271"/>
      <c r="S40" s="271"/>
      <c r="T40" s="28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  <c r="AN40" s="271"/>
      <c r="AO40" s="271"/>
      <c r="AP40" s="271"/>
      <c r="AQ40" s="271"/>
      <c r="AR40" s="271"/>
    </row>
    <row r="41" spans="6:44">
      <c r="F41" s="284">
        <v>0.2</v>
      </c>
      <c r="G41" s="271"/>
      <c r="H41" s="282">
        <v>0.2</v>
      </c>
      <c r="I41" s="281" t="e">
        <v>#NAME?</v>
      </c>
      <c r="J41" s="274" t="s">
        <v>393</v>
      </c>
      <c r="K41" s="271"/>
      <c r="L41" s="271"/>
      <c r="M41" s="271"/>
      <c r="N41" s="271"/>
      <c r="O41" s="271"/>
      <c r="P41" s="271"/>
      <c r="Q41" s="283"/>
      <c r="R41" s="271"/>
      <c r="S41" s="272"/>
      <c r="T41" s="28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  <c r="AN41" s="271"/>
      <c r="AO41" s="271"/>
      <c r="AP41" s="271"/>
      <c r="AQ41" s="271"/>
      <c r="AR41" s="271"/>
    </row>
    <row r="42" spans="6:44">
      <c r="F42" s="271"/>
      <c r="G42" s="271"/>
      <c r="H42" s="271"/>
      <c r="I42" s="281"/>
      <c r="J42" s="271"/>
      <c r="K42" s="271"/>
      <c r="L42" s="271"/>
      <c r="M42" s="271"/>
      <c r="N42" s="271"/>
      <c r="O42" s="271"/>
      <c r="P42" s="271"/>
      <c r="Q42" s="284"/>
      <c r="R42" s="271"/>
      <c r="S42" s="272"/>
      <c r="T42" s="28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</row>
    <row r="43" spans="6:44">
      <c r="F43" s="271"/>
      <c r="G43" s="271"/>
      <c r="H43" s="271"/>
      <c r="I43" s="281"/>
      <c r="J43" s="271"/>
      <c r="K43" s="271"/>
      <c r="L43" s="271"/>
      <c r="M43" s="271"/>
      <c r="N43" s="271"/>
      <c r="O43" s="271"/>
      <c r="P43" s="271"/>
      <c r="Q43" s="271"/>
      <c r="R43" s="271"/>
      <c r="S43" s="271"/>
      <c r="T43" s="28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</row>
    <row r="44" spans="6:44">
      <c r="F44" s="283" t="s">
        <v>390</v>
      </c>
      <c r="G44" s="271"/>
      <c r="H44" s="282">
        <v>0.6</v>
      </c>
      <c r="I44" s="281">
        <v>0.85714285714285721</v>
      </c>
      <c r="J44" s="274" t="s">
        <v>391</v>
      </c>
      <c r="K44" s="271"/>
      <c r="L44" s="271"/>
      <c r="M44" s="271"/>
      <c r="N44" s="271"/>
      <c r="O44" s="271"/>
      <c r="P44" s="271"/>
      <c r="Q44" s="271"/>
      <c r="R44" s="271"/>
      <c r="S44" s="271"/>
      <c r="T44" s="28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</row>
    <row r="45" spans="6:44">
      <c r="F45" s="281">
        <v>0.1</v>
      </c>
      <c r="G45" s="271"/>
      <c r="H45" s="282">
        <v>0.1</v>
      </c>
      <c r="I45" s="281">
        <v>0.14285714285714288</v>
      </c>
      <c r="J45" s="274" t="s">
        <v>393</v>
      </c>
      <c r="K45" s="271"/>
      <c r="L45" s="271"/>
      <c r="M45" s="271"/>
      <c r="N45" s="271"/>
      <c r="O45" s="271"/>
      <c r="P45" s="271"/>
      <c r="Q45" s="283" t="s">
        <v>390</v>
      </c>
      <c r="R45" s="271"/>
      <c r="S45" s="272">
        <v>0.6</v>
      </c>
      <c r="T45" s="281">
        <v>0.85714285714285721</v>
      </c>
      <c r="U45" s="274" t="s">
        <v>391</v>
      </c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</row>
    <row r="46" spans="6:44">
      <c r="F46" s="271"/>
      <c r="G46" s="271"/>
      <c r="H46" s="271"/>
      <c r="I46" s="281"/>
      <c r="J46" s="271"/>
      <c r="K46" s="271"/>
      <c r="L46" s="271"/>
      <c r="M46" s="271"/>
      <c r="N46" s="271"/>
      <c r="O46" s="271"/>
      <c r="P46" s="271"/>
      <c r="Q46" s="281">
        <v>0.1</v>
      </c>
      <c r="R46" s="271"/>
      <c r="S46" s="272">
        <v>0.1</v>
      </c>
      <c r="T46" s="281">
        <v>0.14285714285714288</v>
      </c>
      <c r="U46" s="274" t="s">
        <v>393</v>
      </c>
      <c r="V46" s="271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</row>
    <row r="47" spans="6:44">
      <c r="F47" s="283" t="s">
        <v>382</v>
      </c>
      <c r="G47" s="271"/>
      <c r="H47" s="282">
        <v>0.6</v>
      </c>
      <c r="I47" s="281">
        <v>0.5</v>
      </c>
      <c r="J47" s="274" t="s">
        <v>391</v>
      </c>
      <c r="K47" s="271"/>
      <c r="L47" s="271"/>
      <c r="M47" s="271"/>
      <c r="N47" s="271"/>
      <c r="O47" s="271"/>
      <c r="P47" s="271"/>
      <c r="Q47" s="271"/>
      <c r="R47" s="271"/>
      <c r="S47" s="271"/>
      <c r="T47" s="28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</row>
    <row r="48" spans="6:44">
      <c r="F48" s="281">
        <v>0.6</v>
      </c>
      <c r="G48" s="271"/>
      <c r="H48" s="282">
        <v>0.6</v>
      </c>
      <c r="I48" s="281">
        <v>0.5</v>
      </c>
      <c r="J48" s="274" t="s">
        <v>393</v>
      </c>
      <c r="K48" s="271"/>
      <c r="L48" s="271"/>
      <c r="M48" s="271"/>
      <c r="N48" s="271"/>
      <c r="O48" s="271"/>
      <c r="P48" s="271"/>
      <c r="Q48" s="283"/>
      <c r="R48" s="271"/>
      <c r="S48" s="272"/>
      <c r="T48" s="28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  <c r="AN48" s="271"/>
      <c r="AO48" s="271"/>
      <c r="AP48" s="271"/>
      <c r="AQ48" s="271"/>
      <c r="AR48" s="271"/>
    </row>
    <row r="49" spans="4:20">
      <c r="D49" s="271"/>
      <c r="E49" s="271"/>
      <c r="F49" s="271"/>
      <c r="G49" s="271"/>
      <c r="H49" s="271"/>
      <c r="I49" s="281"/>
      <c r="J49" s="271"/>
      <c r="K49" s="271"/>
      <c r="L49" s="271"/>
      <c r="M49" s="271"/>
      <c r="N49" s="271"/>
      <c r="O49" s="271"/>
      <c r="P49" s="271"/>
      <c r="Q49" s="271"/>
      <c r="R49" s="271"/>
      <c r="S49" s="272"/>
      <c r="T49" s="281"/>
    </row>
    <row r="50" spans="4:20">
      <c r="D50" s="271"/>
      <c r="E50" s="271"/>
      <c r="F50" s="271"/>
      <c r="G50" s="271"/>
      <c r="H50" s="271"/>
      <c r="I50" s="281"/>
      <c r="J50" s="271"/>
      <c r="K50" s="271"/>
      <c r="L50" s="271"/>
      <c r="M50" s="271"/>
      <c r="N50" s="271"/>
      <c r="O50" s="271"/>
      <c r="P50" s="271"/>
      <c r="Q50" s="271"/>
      <c r="R50" s="271"/>
      <c r="S50" s="271"/>
      <c r="T50" s="281"/>
    </row>
    <row r="51" spans="4:20">
      <c r="D51" s="271"/>
      <c r="E51" s="271"/>
      <c r="F51" s="283" t="s">
        <v>383</v>
      </c>
      <c r="G51" s="271"/>
      <c r="H51" s="282">
        <v>0.6</v>
      </c>
      <c r="I51" s="281">
        <v>0.39999999999999997</v>
      </c>
      <c r="J51" s="274" t="s">
        <v>391</v>
      </c>
      <c r="K51" s="271"/>
      <c r="L51" s="271"/>
      <c r="M51" s="271"/>
      <c r="N51" s="271"/>
      <c r="O51" s="271"/>
      <c r="P51" s="271"/>
      <c r="Q51" s="271"/>
      <c r="R51" s="271"/>
      <c r="S51" s="271"/>
      <c r="T51" s="281"/>
    </row>
    <row r="52" spans="4:20">
      <c r="D52" s="271"/>
      <c r="E52" s="271"/>
      <c r="F52" s="281">
        <v>0.9</v>
      </c>
      <c r="G52" s="271"/>
      <c r="H52" s="282">
        <v>0.9</v>
      </c>
      <c r="I52" s="281">
        <v>0.6</v>
      </c>
      <c r="J52" s="274" t="s">
        <v>393</v>
      </c>
      <c r="K52" s="271"/>
      <c r="L52" s="271"/>
      <c r="M52" s="271"/>
      <c r="N52" s="271"/>
      <c r="O52" s="271"/>
      <c r="P52" s="271"/>
      <c r="Q52" s="283"/>
      <c r="R52" s="271"/>
      <c r="S52" s="272"/>
      <c r="T52" s="281"/>
    </row>
    <row r="53" spans="4:20">
      <c r="D53" s="271"/>
      <c r="E53" s="271"/>
      <c r="F53" s="271"/>
      <c r="G53" s="271"/>
      <c r="H53" s="271"/>
      <c r="I53" s="281"/>
      <c r="J53" s="271"/>
      <c r="K53" s="271"/>
      <c r="L53" s="271"/>
      <c r="M53" s="271"/>
      <c r="N53" s="271"/>
      <c r="O53" s="271"/>
      <c r="P53" s="271"/>
      <c r="Q53" s="271"/>
      <c r="R53" s="271"/>
      <c r="S53" s="272"/>
      <c r="T53" s="281"/>
    </row>
    <row r="54" spans="4:20">
      <c r="D54" s="271"/>
      <c r="E54" s="271"/>
      <c r="F54" s="271"/>
      <c r="G54" s="271"/>
      <c r="H54" s="271"/>
      <c r="I54" s="28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81"/>
    </row>
    <row r="55" spans="4:20">
      <c r="D55" s="271"/>
      <c r="E55" s="271"/>
      <c r="F55" s="283" t="s">
        <v>384</v>
      </c>
      <c r="G55" s="271"/>
      <c r="H55" s="282">
        <v>0.6</v>
      </c>
      <c r="I55" s="281">
        <v>0.5</v>
      </c>
      <c r="J55" s="274" t="s">
        <v>391</v>
      </c>
      <c r="K55" s="271"/>
      <c r="L55" s="271"/>
      <c r="M55" s="271"/>
      <c r="N55" s="271"/>
      <c r="O55" s="271"/>
      <c r="P55" s="271"/>
      <c r="Q55" s="271"/>
      <c r="R55" s="271"/>
      <c r="S55" s="271"/>
      <c r="T55" s="281"/>
    </row>
    <row r="56" spans="4:20">
      <c r="D56" s="271"/>
      <c r="E56" s="271"/>
      <c r="F56" s="281">
        <v>0.6</v>
      </c>
      <c r="G56" s="271"/>
      <c r="H56" s="282">
        <v>0.6</v>
      </c>
      <c r="I56" s="281">
        <v>0.5</v>
      </c>
      <c r="J56" s="274" t="s">
        <v>393</v>
      </c>
      <c r="K56" s="271"/>
      <c r="L56" s="271"/>
      <c r="M56" s="271"/>
      <c r="N56" s="271"/>
      <c r="O56" s="271"/>
      <c r="P56" s="271"/>
      <c r="Q56" s="283"/>
      <c r="R56" s="271"/>
      <c r="S56" s="272"/>
      <c r="T56" s="281"/>
    </row>
    <row r="57" spans="4:20">
      <c r="D57" s="271"/>
      <c r="E57" s="271"/>
      <c r="F57" s="271"/>
      <c r="G57" s="271"/>
      <c r="H57" s="271"/>
      <c r="I57" s="281"/>
      <c r="J57" s="271"/>
      <c r="K57" s="271"/>
      <c r="L57" s="271"/>
      <c r="M57" s="271"/>
      <c r="N57" s="271"/>
      <c r="O57" s="271"/>
      <c r="P57" s="271"/>
      <c r="Q57" s="271"/>
      <c r="R57" s="271"/>
      <c r="S57" s="272"/>
      <c r="T57" s="281"/>
    </row>
    <row r="58" spans="4:20">
      <c r="D58" s="271"/>
      <c r="E58" s="271"/>
      <c r="F58" s="271"/>
      <c r="G58" s="271"/>
      <c r="H58" s="271"/>
      <c r="I58" s="281"/>
      <c r="J58" s="271"/>
      <c r="K58" s="271"/>
      <c r="L58" s="271"/>
      <c r="M58" s="271"/>
      <c r="N58" s="271"/>
      <c r="O58" s="271"/>
      <c r="P58" s="271"/>
      <c r="Q58" s="271"/>
      <c r="R58" s="271"/>
      <c r="S58" s="271"/>
      <c r="T58" s="281"/>
    </row>
    <row r="59" spans="4:20">
      <c r="D59" s="271"/>
      <c r="E59" s="271"/>
      <c r="F59" s="283" t="s">
        <v>385</v>
      </c>
      <c r="G59" s="271"/>
      <c r="H59" s="282">
        <v>0.6</v>
      </c>
      <c r="I59" s="281">
        <v>0.5</v>
      </c>
      <c r="J59" s="274" t="s">
        <v>391</v>
      </c>
      <c r="K59" s="271"/>
      <c r="L59" s="271"/>
      <c r="M59" s="271"/>
      <c r="N59" s="271"/>
      <c r="O59" s="271"/>
      <c r="P59" s="271"/>
      <c r="Q59" s="271"/>
      <c r="R59" s="271"/>
      <c r="S59" s="271"/>
      <c r="T59" s="281"/>
    </row>
    <row r="60" spans="4:20">
      <c r="D60" s="271"/>
      <c r="E60" s="271"/>
      <c r="F60" s="281">
        <v>0.6</v>
      </c>
      <c r="G60" s="271"/>
      <c r="H60" s="282">
        <v>0.6</v>
      </c>
      <c r="I60" s="281">
        <v>0.5</v>
      </c>
      <c r="J60" s="274" t="s">
        <v>393</v>
      </c>
      <c r="K60" s="271"/>
      <c r="L60" s="271"/>
      <c r="M60" s="271"/>
      <c r="N60" s="271"/>
      <c r="O60" s="271"/>
      <c r="P60" s="271"/>
      <c r="Q60" s="283"/>
      <c r="R60" s="271"/>
      <c r="S60" s="272"/>
      <c r="T60" s="281"/>
    </row>
    <row r="61" spans="4:20">
      <c r="D61" s="271"/>
      <c r="E61" s="271"/>
      <c r="F61" s="271"/>
      <c r="G61" s="271"/>
      <c r="H61" s="271"/>
      <c r="I61" s="281"/>
      <c r="J61" s="271"/>
      <c r="K61" s="271"/>
      <c r="L61" s="271"/>
      <c r="M61" s="271"/>
      <c r="N61" s="271"/>
      <c r="O61" s="271"/>
      <c r="P61" s="271"/>
      <c r="Q61" s="271"/>
      <c r="R61" s="271"/>
      <c r="S61" s="272"/>
      <c r="T61" s="281"/>
    </row>
    <row r="62" spans="4:20">
      <c r="D62" s="281">
        <v>0.6</v>
      </c>
      <c r="E62" s="271"/>
      <c r="F62" s="271"/>
      <c r="G62" s="271"/>
      <c r="H62" s="271"/>
      <c r="I62" s="281"/>
      <c r="J62" s="271"/>
      <c r="K62" s="271"/>
      <c r="L62" s="271"/>
      <c r="M62" s="271"/>
      <c r="N62" s="271"/>
      <c r="O62" s="271"/>
      <c r="P62" s="271"/>
      <c r="Q62" s="271"/>
      <c r="R62" s="271"/>
      <c r="S62" s="271"/>
      <c r="T62" s="281"/>
    </row>
    <row r="63" spans="4:20">
      <c r="D63" s="285" t="s">
        <v>394</v>
      </c>
      <c r="E63" s="271"/>
      <c r="F63" s="283" t="s">
        <v>386</v>
      </c>
      <c r="G63" s="271"/>
      <c r="H63" s="282">
        <v>0.6</v>
      </c>
      <c r="I63" s="281">
        <v>0.5</v>
      </c>
      <c r="J63" s="274" t="s">
        <v>391</v>
      </c>
      <c r="K63" s="271"/>
      <c r="L63" s="271"/>
      <c r="M63" s="271"/>
      <c r="N63" s="271"/>
      <c r="O63" s="281">
        <v>0.6</v>
      </c>
      <c r="P63" s="271"/>
      <c r="Q63" s="271"/>
      <c r="R63" s="271"/>
      <c r="S63" s="271"/>
      <c r="T63" s="281"/>
    </row>
    <row r="64" spans="4:20">
      <c r="D64" s="271"/>
      <c r="E64" s="271"/>
      <c r="F64" s="281">
        <v>0.6</v>
      </c>
      <c r="G64" s="271"/>
      <c r="H64" s="282">
        <v>0.6</v>
      </c>
      <c r="I64" s="281">
        <v>0.5</v>
      </c>
      <c r="J64" s="274" t="s">
        <v>393</v>
      </c>
      <c r="K64" s="271"/>
      <c r="L64" s="271"/>
      <c r="M64" s="271"/>
      <c r="N64" s="271"/>
      <c r="O64" s="285" t="s">
        <v>394</v>
      </c>
      <c r="P64" s="271"/>
      <c r="Q64" s="283"/>
      <c r="R64" s="271"/>
      <c r="S64" s="272"/>
      <c r="T64" s="281"/>
    </row>
    <row r="65" spans="6:21">
      <c r="F65" s="271"/>
      <c r="G65" s="271"/>
      <c r="H65" s="271"/>
      <c r="I65" s="281"/>
      <c r="J65" s="271"/>
      <c r="K65" s="271"/>
      <c r="L65" s="271"/>
      <c r="M65" s="271"/>
      <c r="N65" s="271"/>
      <c r="O65" s="271"/>
      <c r="P65" s="271"/>
      <c r="Q65" s="271"/>
      <c r="R65" s="271"/>
      <c r="S65" s="272"/>
      <c r="T65" s="281"/>
      <c r="U65" s="271"/>
    </row>
    <row r="66" spans="6:21">
      <c r="F66" s="271"/>
      <c r="G66" s="271"/>
      <c r="H66" s="271"/>
      <c r="I66" s="281"/>
      <c r="J66" s="271"/>
      <c r="K66" s="271"/>
      <c r="L66" s="271"/>
      <c r="M66" s="271"/>
      <c r="N66" s="271"/>
      <c r="O66" s="271"/>
      <c r="P66" s="271"/>
      <c r="Q66" s="271"/>
      <c r="R66" s="271"/>
      <c r="S66" s="271"/>
      <c r="T66" s="281"/>
      <c r="U66" s="271"/>
    </row>
    <row r="67" spans="6:21">
      <c r="F67" s="283" t="s">
        <v>387</v>
      </c>
      <c r="G67" s="271"/>
      <c r="H67" s="282">
        <v>0.6</v>
      </c>
      <c r="I67" s="281">
        <v>0.5</v>
      </c>
      <c r="J67" s="274" t="s">
        <v>391</v>
      </c>
      <c r="K67" s="271"/>
      <c r="L67" s="271"/>
      <c r="M67" s="271"/>
      <c r="N67" s="271"/>
      <c r="O67" s="271"/>
      <c r="P67" s="271"/>
      <c r="Q67" s="271"/>
      <c r="R67" s="271"/>
      <c r="S67" s="271"/>
      <c r="T67" s="281"/>
      <c r="U67" s="271"/>
    </row>
    <row r="68" spans="6:21">
      <c r="F68" s="281">
        <v>0.6</v>
      </c>
      <c r="G68" s="271"/>
      <c r="H68" s="282">
        <v>0.6</v>
      </c>
      <c r="I68" s="281">
        <v>0.5</v>
      </c>
      <c r="J68" s="274" t="s">
        <v>393</v>
      </c>
      <c r="K68" s="271"/>
      <c r="L68" s="271"/>
      <c r="M68" s="271"/>
      <c r="N68" s="271"/>
      <c r="O68" s="271"/>
      <c r="P68" s="271"/>
      <c r="Q68" s="283"/>
      <c r="R68" s="271"/>
      <c r="S68" s="272"/>
      <c r="T68" s="281"/>
      <c r="U68" s="271"/>
    </row>
    <row r="69" spans="6:21">
      <c r="F69" s="271"/>
      <c r="G69" s="271"/>
      <c r="H69" s="271"/>
      <c r="I69" s="281"/>
      <c r="J69" s="271"/>
      <c r="K69" s="271"/>
      <c r="L69" s="271"/>
      <c r="M69" s="271"/>
      <c r="N69" s="271"/>
      <c r="O69" s="271"/>
      <c r="P69" s="271"/>
      <c r="Q69" s="271"/>
      <c r="R69" s="271"/>
      <c r="S69" s="272"/>
      <c r="T69" s="281"/>
      <c r="U69" s="271"/>
    </row>
    <row r="70" spans="6:21">
      <c r="F70" s="271"/>
      <c r="G70" s="271"/>
      <c r="H70" s="271"/>
      <c r="I70" s="28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81"/>
      <c r="U70" s="271"/>
    </row>
    <row r="71" spans="6:21">
      <c r="F71" s="283" t="s">
        <v>388</v>
      </c>
      <c r="G71" s="271"/>
      <c r="H71" s="282">
        <v>0.6</v>
      </c>
      <c r="I71" s="281">
        <v>0.85714285714285721</v>
      </c>
      <c r="J71" s="274" t="s">
        <v>391</v>
      </c>
      <c r="K71" s="271"/>
      <c r="L71" s="271"/>
      <c r="M71" s="271"/>
      <c r="N71" s="271"/>
      <c r="O71" s="271"/>
      <c r="P71" s="271"/>
      <c r="Q71" s="271"/>
      <c r="R71" s="271"/>
      <c r="S71" s="271"/>
      <c r="T71" s="281"/>
      <c r="U71" s="271"/>
    </row>
    <row r="72" spans="6:21">
      <c r="F72" s="281">
        <v>0.1</v>
      </c>
      <c r="G72" s="271"/>
      <c r="H72" s="282">
        <v>0.1</v>
      </c>
      <c r="I72" s="281">
        <v>0.14285714285714288</v>
      </c>
      <c r="J72" s="274" t="s">
        <v>393</v>
      </c>
      <c r="K72" s="271"/>
      <c r="L72" s="271"/>
      <c r="M72" s="271"/>
      <c r="N72" s="271"/>
      <c r="O72" s="271"/>
      <c r="P72" s="271"/>
      <c r="Q72" s="283" t="s">
        <v>388</v>
      </c>
      <c r="R72" s="271"/>
      <c r="S72" s="272">
        <v>0.6</v>
      </c>
      <c r="T72" s="281">
        <v>0.85714285714285721</v>
      </c>
      <c r="U72" s="274" t="s">
        <v>391</v>
      </c>
    </row>
    <row r="73" spans="6:21">
      <c r="F73" s="271"/>
      <c r="G73" s="271"/>
      <c r="H73" s="271"/>
      <c r="I73" s="281"/>
      <c r="J73" s="271"/>
      <c r="K73" s="271"/>
      <c r="L73" s="271"/>
      <c r="M73" s="271"/>
      <c r="N73" s="271"/>
      <c r="O73" s="271"/>
      <c r="P73" s="271"/>
      <c r="Q73" s="281">
        <v>0.1</v>
      </c>
      <c r="R73" s="271"/>
      <c r="S73" s="272">
        <v>0.1</v>
      </c>
      <c r="T73" s="281">
        <v>0.14285714285714288</v>
      </c>
      <c r="U73" s="274" t="s">
        <v>393</v>
      </c>
    </row>
    <row r="74" spans="6:21">
      <c r="F74" s="271"/>
      <c r="G74" s="271"/>
      <c r="H74" s="271"/>
      <c r="I74" s="28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81"/>
      <c r="U74" s="271"/>
    </row>
    <row r="75" spans="6:21">
      <c r="F75" s="283" t="s">
        <v>389</v>
      </c>
      <c r="G75" s="271"/>
      <c r="H75" s="282">
        <v>0.6</v>
      </c>
      <c r="I75" s="281">
        <v>0.74999999999999989</v>
      </c>
      <c r="J75" s="274" t="s">
        <v>391</v>
      </c>
      <c r="K75" s="271"/>
      <c r="L75" s="271"/>
      <c r="M75" s="271"/>
      <c r="N75" s="271"/>
      <c r="O75" s="271"/>
      <c r="P75" s="271"/>
      <c r="Q75" s="271"/>
      <c r="R75" s="271"/>
      <c r="S75" s="271"/>
      <c r="T75" s="281"/>
      <c r="U75" s="271"/>
    </row>
    <row r="76" spans="6:21">
      <c r="F76" s="284">
        <v>0.2</v>
      </c>
      <c r="G76" s="271"/>
      <c r="H76" s="282">
        <v>0.2</v>
      </c>
      <c r="I76" s="281">
        <v>0.25</v>
      </c>
      <c r="J76" s="274" t="s">
        <v>393</v>
      </c>
      <c r="K76" s="271"/>
      <c r="L76" s="271"/>
      <c r="M76" s="271"/>
      <c r="N76" s="271"/>
      <c r="O76" s="271"/>
      <c r="P76" s="271"/>
      <c r="Q76" s="283"/>
      <c r="R76" s="271"/>
      <c r="S76" s="272"/>
      <c r="T76" s="281"/>
      <c r="U76" s="271"/>
    </row>
    <row r="77" spans="6:21">
      <c r="F77" s="271"/>
      <c r="G77" s="271"/>
      <c r="H77" s="271"/>
      <c r="I77" s="281"/>
      <c r="J77" s="271"/>
      <c r="K77" s="271"/>
      <c r="L77" s="271"/>
      <c r="M77" s="271"/>
      <c r="N77" s="271"/>
      <c r="O77" s="271"/>
      <c r="P77" s="271"/>
      <c r="Q77" s="284"/>
      <c r="R77" s="271"/>
      <c r="S77" s="272"/>
      <c r="T77" s="281"/>
      <c r="U77" s="271"/>
    </row>
    <row r="78" spans="6:21">
      <c r="F78" s="271"/>
      <c r="G78" s="271"/>
      <c r="H78" s="271"/>
      <c r="I78" s="28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81"/>
      <c r="U78" s="271"/>
    </row>
    <row r="79" spans="6:21">
      <c r="F79" s="283" t="s">
        <v>390</v>
      </c>
      <c r="G79" s="271"/>
      <c r="H79" s="282">
        <v>0.6</v>
      </c>
      <c r="I79" s="281">
        <v>0.85714285714285721</v>
      </c>
      <c r="J79" s="274" t="s">
        <v>391</v>
      </c>
      <c r="K79" s="271"/>
      <c r="L79" s="271"/>
      <c r="M79" s="271"/>
      <c r="N79" s="271"/>
      <c r="O79" s="271"/>
      <c r="P79" s="271"/>
      <c r="Q79" s="271"/>
      <c r="R79" s="271"/>
      <c r="S79" s="271"/>
      <c r="T79" s="281"/>
      <c r="U79" s="271"/>
    </row>
    <row r="80" spans="6:21">
      <c r="F80" s="281">
        <v>0.1</v>
      </c>
      <c r="G80" s="271"/>
      <c r="H80" s="282">
        <v>0.1</v>
      </c>
      <c r="I80" s="281">
        <v>0.14285714285714288</v>
      </c>
      <c r="J80" s="274" t="s">
        <v>393</v>
      </c>
      <c r="K80" s="271"/>
      <c r="L80" s="271"/>
      <c r="M80" s="271"/>
      <c r="N80" s="271"/>
      <c r="O80" s="271"/>
      <c r="P80" s="271"/>
      <c r="Q80" s="283" t="s">
        <v>390</v>
      </c>
      <c r="R80" s="271"/>
      <c r="S80" s="272">
        <v>0.6</v>
      </c>
      <c r="T80" s="281">
        <v>0.85714285714285721</v>
      </c>
      <c r="U80" s="274" t="s">
        <v>391</v>
      </c>
    </row>
    <row r="81" spans="6:21">
      <c r="F81" s="271"/>
      <c r="G81" s="271"/>
      <c r="H81" s="271"/>
      <c r="I81" s="271"/>
      <c r="J81" s="271"/>
      <c r="K81" s="271"/>
      <c r="L81" s="271"/>
      <c r="M81" s="271"/>
      <c r="N81" s="271"/>
      <c r="O81" s="271"/>
      <c r="P81" s="271"/>
      <c r="Q81" s="281">
        <v>0.1</v>
      </c>
      <c r="R81" s="271"/>
      <c r="S81" s="272">
        <v>0.1</v>
      </c>
      <c r="T81" s="281">
        <v>0.14285714285714288</v>
      </c>
      <c r="U81" s="274" t="s">
        <v>393</v>
      </c>
    </row>
    <row r="82" spans="6:21">
      <c r="F82" s="283" t="s">
        <v>382</v>
      </c>
      <c r="G82" s="271"/>
      <c r="H82" s="282">
        <v>0.6</v>
      </c>
      <c r="I82" s="281">
        <v>0.74999999999999989</v>
      </c>
      <c r="J82" s="274" t="s">
        <v>391</v>
      </c>
      <c r="K82" s="271"/>
      <c r="L82" s="271"/>
      <c r="M82" s="271"/>
      <c r="N82" s="271"/>
      <c r="O82" s="271"/>
      <c r="P82" s="271"/>
      <c r="Q82" s="271"/>
      <c r="R82" s="271"/>
      <c r="S82" s="271"/>
      <c r="T82" s="280"/>
      <c r="U82" s="271"/>
    </row>
    <row r="83" spans="6:21">
      <c r="F83" s="281">
        <v>0.2</v>
      </c>
      <c r="G83" s="271"/>
      <c r="H83" s="282">
        <v>0.2</v>
      </c>
      <c r="I83" s="281">
        <v>0.25</v>
      </c>
      <c r="J83" s="274" t="s">
        <v>393</v>
      </c>
      <c r="K83" s="271"/>
      <c r="L83" s="271"/>
      <c r="M83" s="271"/>
      <c r="N83" s="271"/>
      <c r="O83" s="271"/>
      <c r="P83" s="271"/>
      <c r="Q83" s="283"/>
      <c r="R83" s="271"/>
      <c r="S83" s="272"/>
      <c r="T83" s="281"/>
      <c r="U83" s="271"/>
    </row>
    <row r="84" spans="6:21">
      <c r="F84" s="271"/>
      <c r="G84" s="271"/>
      <c r="H84" s="271"/>
      <c r="I84" s="281"/>
      <c r="J84" s="271"/>
      <c r="K84" s="271"/>
      <c r="L84" s="271"/>
      <c r="M84" s="271"/>
      <c r="N84" s="271"/>
      <c r="O84" s="271"/>
      <c r="P84" s="271"/>
      <c r="Q84" s="271"/>
      <c r="R84" s="271"/>
      <c r="S84" s="272"/>
      <c r="T84" s="281"/>
      <c r="U84" s="271"/>
    </row>
    <row r="85" spans="6:21">
      <c r="F85" s="271"/>
      <c r="G85" s="271"/>
      <c r="H85" s="271"/>
      <c r="I85" s="28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81"/>
      <c r="U85" s="271"/>
    </row>
    <row r="86" spans="6:21">
      <c r="F86" s="283" t="s">
        <v>383</v>
      </c>
      <c r="G86" s="271"/>
      <c r="H86" s="282">
        <v>0.6</v>
      </c>
      <c r="I86" s="281">
        <v>0.5</v>
      </c>
      <c r="J86" s="274" t="s">
        <v>391</v>
      </c>
      <c r="K86" s="271"/>
      <c r="L86" s="271"/>
      <c r="M86" s="271"/>
      <c r="N86" s="271"/>
      <c r="O86" s="271"/>
      <c r="P86" s="271"/>
      <c r="Q86" s="271"/>
      <c r="R86" s="271"/>
      <c r="S86" s="271"/>
      <c r="T86" s="281"/>
      <c r="U86" s="271"/>
    </row>
    <row r="87" spans="6:21">
      <c r="F87" s="281">
        <v>0.6</v>
      </c>
      <c r="G87" s="271"/>
      <c r="H87" s="282">
        <v>0.6</v>
      </c>
      <c r="I87" s="281">
        <v>0.5</v>
      </c>
      <c r="J87" s="274" t="s">
        <v>393</v>
      </c>
      <c r="K87" s="271"/>
      <c r="L87" s="271"/>
      <c r="M87" s="271"/>
      <c r="N87" s="271"/>
      <c r="O87" s="271"/>
      <c r="P87" s="271"/>
      <c r="Q87" s="283"/>
      <c r="R87" s="271"/>
      <c r="S87" s="272"/>
      <c r="T87" s="281"/>
      <c r="U87" s="271"/>
    </row>
    <row r="88" spans="6:21">
      <c r="F88" s="271"/>
      <c r="G88" s="271"/>
      <c r="H88" s="271"/>
      <c r="I88" s="281"/>
      <c r="J88" s="271"/>
      <c r="K88" s="271"/>
      <c r="L88" s="271"/>
      <c r="M88" s="271"/>
      <c r="N88" s="271"/>
      <c r="O88" s="271"/>
      <c r="P88" s="271"/>
      <c r="Q88" s="271"/>
      <c r="R88" s="271"/>
      <c r="S88" s="272"/>
      <c r="T88" s="281"/>
      <c r="U88" s="271"/>
    </row>
    <row r="89" spans="6:21">
      <c r="F89" s="271"/>
      <c r="G89" s="271"/>
      <c r="H89" s="271"/>
      <c r="I89" s="28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81"/>
      <c r="U89" s="271"/>
    </row>
    <row r="90" spans="6:21">
      <c r="F90" s="283" t="s">
        <v>384</v>
      </c>
      <c r="G90" s="271"/>
      <c r="H90" s="282">
        <v>0.6</v>
      </c>
      <c r="I90" s="281">
        <v>0.39999999999999997</v>
      </c>
      <c r="J90" s="274" t="s">
        <v>391</v>
      </c>
      <c r="K90" s="271"/>
      <c r="L90" s="271"/>
      <c r="M90" s="271"/>
      <c r="N90" s="271"/>
      <c r="O90" s="271"/>
      <c r="P90" s="271"/>
      <c r="Q90" s="271"/>
      <c r="R90" s="271"/>
      <c r="S90" s="271"/>
      <c r="T90" s="281"/>
      <c r="U90" s="271"/>
    </row>
    <row r="91" spans="6:21">
      <c r="F91" s="281">
        <v>0.9</v>
      </c>
      <c r="G91" s="271"/>
      <c r="H91" s="282">
        <v>0.9</v>
      </c>
      <c r="I91" s="281">
        <v>0.6</v>
      </c>
      <c r="J91" s="274" t="s">
        <v>393</v>
      </c>
      <c r="K91" s="271"/>
      <c r="L91" s="271"/>
      <c r="M91" s="271"/>
      <c r="N91" s="271"/>
      <c r="O91" s="271"/>
      <c r="P91" s="271"/>
      <c r="Q91" s="283"/>
      <c r="R91" s="271"/>
      <c r="S91" s="272"/>
      <c r="T91" s="281"/>
      <c r="U91" s="271"/>
    </row>
    <row r="92" spans="6:21">
      <c r="F92" s="271"/>
      <c r="G92" s="271"/>
      <c r="H92" s="271"/>
      <c r="I92" s="281"/>
      <c r="J92" s="271"/>
      <c r="K92" s="271"/>
      <c r="L92" s="271"/>
      <c r="M92" s="271"/>
      <c r="N92" s="271"/>
      <c r="O92" s="271"/>
      <c r="P92" s="271"/>
      <c r="Q92" s="271"/>
      <c r="R92" s="271"/>
      <c r="S92" s="272"/>
      <c r="T92" s="281"/>
      <c r="U92" s="271"/>
    </row>
    <row r="93" spans="6:21">
      <c r="F93" s="271"/>
      <c r="G93" s="271"/>
      <c r="H93" s="271"/>
      <c r="I93" s="28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81"/>
      <c r="U93" s="271"/>
    </row>
    <row r="94" spans="6:21">
      <c r="F94" s="283" t="s">
        <v>385</v>
      </c>
      <c r="G94" s="271"/>
      <c r="H94" s="282">
        <v>0.6</v>
      </c>
      <c r="I94" s="281">
        <v>0.74999999999999989</v>
      </c>
      <c r="J94" s="274" t="s">
        <v>391</v>
      </c>
      <c r="K94" s="271"/>
      <c r="L94" s="271"/>
      <c r="M94" s="271"/>
      <c r="N94" s="271"/>
      <c r="O94" s="271"/>
      <c r="P94" s="271"/>
      <c r="Q94" s="271"/>
      <c r="R94" s="271"/>
      <c r="S94" s="271"/>
      <c r="T94" s="281"/>
      <c r="U94" s="271"/>
    </row>
    <row r="95" spans="6:21">
      <c r="F95" s="281">
        <v>0.2</v>
      </c>
      <c r="G95" s="271"/>
      <c r="H95" s="282">
        <v>0.2</v>
      </c>
      <c r="I95" s="281">
        <v>0.25</v>
      </c>
      <c r="J95" s="274" t="s">
        <v>393</v>
      </c>
      <c r="K95" s="271"/>
      <c r="L95" s="271"/>
      <c r="M95" s="271"/>
      <c r="N95" s="271"/>
      <c r="O95" s="271"/>
      <c r="P95" s="271"/>
      <c r="Q95" s="283"/>
      <c r="R95" s="271"/>
      <c r="S95" s="272"/>
      <c r="T95" s="281"/>
      <c r="U95" s="271"/>
    </row>
    <row r="96" spans="6:21">
      <c r="F96" s="271"/>
      <c r="G96" s="271"/>
      <c r="H96" s="271"/>
      <c r="I96" s="281"/>
      <c r="J96" s="271"/>
      <c r="K96" s="271"/>
      <c r="L96" s="271"/>
      <c r="M96" s="271"/>
      <c r="N96" s="271"/>
      <c r="O96" s="271"/>
      <c r="P96" s="271"/>
      <c r="Q96" s="271"/>
      <c r="R96" s="271"/>
      <c r="S96" s="272"/>
      <c r="T96" s="281"/>
      <c r="U96" s="271"/>
    </row>
    <row r="97" spans="4:21">
      <c r="D97" s="281">
        <v>0.6</v>
      </c>
      <c r="E97" s="271"/>
      <c r="F97" s="271"/>
      <c r="G97" s="271"/>
      <c r="H97" s="271"/>
      <c r="I97" s="28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81"/>
      <c r="U97" s="271"/>
    </row>
    <row r="98" spans="4:21">
      <c r="D98" s="285" t="s">
        <v>395</v>
      </c>
      <c r="E98" s="271"/>
      <c r="F98" s="283" t="s">
        <v>386</v>
      </c>
      <c r="G98" s="271"/>
      <c r="H98" s="282">
        <v>0.6</v>
      </c>
      <c r="I98" s="281">
        <v>0.5</v>
      </c>
      <c r="J98" s="274" t="s">
        <v>391</v>
      </c>
      <c r="K98" s="271"/>
      <c r="L98" s="271"/>
      <c r="M98" s="271"/>
      <c r="N98" s="271"/>
      <c r="O98" s="281">
        <v>0.6</v>
      </c>
      <c r="P98" s="271"/>
      <c r="Q98" s="271"/>
      <c r="R98" s="271"/>
      <c r="S98" s="271"/>
      <c r="T98" s="281"/>
      <c r="U98" s="271"/>
    </row>
    <row r="99" spans="4:21">
      <c r="D99" s="271"/>
      <c r="E99" s="271"/>
      <c r="F99" s="281">
        <v>0.6</v>
      </c>
      <c r="G99" s="271"/>
      <c r="H99" s="282">
        <v>0.6</v>
      </c>
      <c r="I99" s="281">
        <v>0.5</v>
      </c>
      <c r="J99" s="274" t="s">
        <v>393</v>
      </c>
      <c r="K99" s="271"/>
      <c r="L99" s="271"/>
      <c r="M99" s="271"/>
      <c r="N99" s="271"/>
      <c r="O99" s="285" t="s">
        <v>395</v>
      </c>
      <c r="P99" s="271"/>
      <c r="Q99" s="283"/>
      <c r="R99" s="271"/>
      <c r="S99" s="272"/>
      <c r="T99" s="281"/>
      <c r="U99" s="271"/>
    </row>
    <row r="100" spans="4:21">
      <c r="D100" s="271"/>
      <c r="E100" s="271"/>
      <c r="F100" s="271"/>
      <c r="G100" s="271"/>
      <c r="H100" s="271"/>
      <c r="I100" s="28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2"/>
      <c r="T100" s="281"/>
      <c r="U100" s="271"/>
    </row>
    <row r="101" spans="4:21">
      <c r="D101" s="271"/>
      <c r="E101" s="271"/>
      <c r="F101" s="271"/>
      <c r="G101" s="271"/>
      <c r="H101" s="271"/>
      <c r="I101" s="28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81"/>
      <c r="U101" s="271"/>
    </row>
    <row r="102" spans="4:21">
      <c r="D102" s="271"/>
      <c r="E102" s="271"/>
      <c r="F102" s="283" t="s">
        <v>387</v>
      </c>
      <c r="G102" s="271"/>
      <c r="H102" s="282">
        <v>0.6</v>
      </c>
      <c r="I102" s="281">
        <v>0.5</v>
      </c>
      <c r="J102" s="274" t="s">
        <v>391</v>
      </c>
      <c r="K102" s="271"/>
      <c r="L102" s="271"/>
      <c r="M102" s="271"/>
      <c r="N102" s="271"/>
      <c r="O102" s="271"/>
      <c r="P102" s="271"/>
      <c r="Q102" s="271"/>
      <c r="R102" s="271"/>
      <c r="S102" s="271"/>
      <c r="T102" s="281"/>
      <c r="U102" s="271"/>
    </row>
    <row r="103" spans="4:21">
      <c r="D103" s="271"/>
      <c r="E103" s="271"/>
      <c r="F103" s="281">
        <v>0.6</v>
      </c>
      <c r="G103" s="271"/>
      <c r="H103" s="282">
        <v>0.6</v>
      </c>
      <c r="I103" s="281">
        <v>0.5</v>
      </c>
      <c r="J103" s="274" t="s">
        <v>393</v>
      </c>
      <c r="K103" s="271"/>
      <c r="L103" s="271"/>
      <c r="M103" s="271"/>
      <c r="N103" s="271"/>
      <c r="O103" s="271"/>
      <c r="P103" s="271"/>
      <c r="Q103" s="283"/>
      <c r="R103" s="271"/>
      <c r="S103" s="272"/>
      <c r="T103" s="281"/>
      <c r="U103" s="271"/>
    </row>
    <row r="104" spans="4:21">
      <c r="D104" s="271"/>
      <c r="E104" s="271"/>
      <c r="F104" s="271"/>
      <c r="G104" s="271"/>
      <c r="H104" s="271"/>
      <c r="I104" s="28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2"/>
      <c r="T104" s="281"/>
      <c r="U104" s="271"/>
    </row>
    <row r="105" spans="4:21">
      <c r="D105" s="271"/>
      <c r="E105" s="271"/>
      <c r="F105" s="271"/>
      <c r="G105" s="271"/>
      <c r="H105" s="271"/>
      <c r="I105" s="28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81"/>
      <c r="U105" s="271"/>
    </row>
    <row r="106" spans="4:21">
      <c r="D106" s="271"/>
      <c r="E106" s="271"/>
      <c r="F106" s="283" t="s">
        <v>388</v>
      </c>
      <c r="G106" s="271"/>
      <c r="H106" s="282">
        <v>0.6</v>
      </c>
      <c r="I106" s="281">
        <v>0.85714285714285721</v>
      </c>
      <c r="J106" s="274" t="s">
        <v>391</v>
      </c>
      <c r="K106" s="271"/>
      <c r="L106" s="271"/>
      <c r="M106" s="271"/>
      <c r="N106" s="271"/>
      <c r="O106" s="271"/>
      <c r="P106" s="271"/>
      <c r="Q106" s="271"/>
      <c r="R106" s="271"/>
      <c r="S106" s="271"/>
      <c r="T106" s="281"/>
      <c r="U106" s="271"/>
    </row>
    <row r="107" spans="4:21">
      <c r="D107" s="271"/>
      <c r="E107" s="271"/>
      <c r="F107" s="281">
        <v>0.1</v>
      </c>
      <c r="G107" s="271"/>
      <c r="H107" s="282">
        <v>0.1</v>
      </c>
      <c r="I107" s="281">
        <v>0.14285714285714288</v>
      </c>
      <c r="J107" s="274" t="s">
        <v>393</v>
      </c>
      <c r="K107" s="271"/>
      <c r="L107" s="271"/>
      <c r="M107" s="271"/>
      <c r="N107" s="271"/>
      <c r="O107" s="271"/>
      <c r="P107" s="271"/>
      <c r="Q107" s="283" t="s">
        <v>388</v>
      </c>
      <c r="R107" s="271"/>
      <c r="S107" s="272">
        <v>0.6</v>
      </c>
      <c r="T107" s="281">
        <v>0.85714285714285721</v>
      </c>
      <c r="U107" s="274" t="s">
        <v>391</v>
      </c>
    </row>
    <row r="108" spans="4:21">
      <c r="D108" s="271"/>
      <c r="E108" s="271"/>
      <c r="F108" s="271"/>
      <c r="G108" s="271"/>
      <c r="H108" s="271"/>
      <c r="I108" s="281"/>
      <c r="J108" s="271"/>
      <c r="K108" s="271"/>
      <c r="L108" s="271"/>
      <c r="M108" s="271"/>
      <c r="N108" s="271"/>
      <c r="O108" s="271"/>
      <c r="P108" s="271"/>
      <c r="Q108" s="281">
        <v>0.1</v>
      </c>
      <c r="R108" s="271"/>
      <c r="S108" s="272">
        <v>0.1</v>
      </c>
      <c r="T108" s="281">
        <v>0.14285714285714288</v>
      </c>
      <c r="U108" s="274" t="s">
        <v>393</v>
      </c>
    </row>
    <row r="109" spans="4:21">
      <c r="D109" s="271"/>
      <c r="E109" s="271"/>
      <c r="F109" s="271"/>
      <c r="G109" s="271"/>
      <c r="H109" s="271"/>
      <c r="I109" s="28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81"/>
      <c r="U109" s="271"/>
    </row>
    <row r="110" spans="4:21">
      <c r="D110" s="271"/>
      <c r="E110" s="271"/>
      <c r="F110" s="283" t="s">
        <v>389</v>
      </c>
      <c r="G110" s="271"/>
      <c r="H110" s="282">
        <v>0.6</v>
      </c>
      <c r="I110" s="281">
        <v>0.74999999999999989</v>
      </c>
      <c r="J110" s="274" t="s">
        <v>391</v>
      </c>
      <c r="K110" s="271"/>
      <c r="L110" s="271"/>
      <c r="M110" s="271"/>
      <c r="N110" s="271"/>
      <c r="O110" s="271"/>
      <c r="P110" s="271"/>
      <c r="Q110" s="271"/>
      <c r="R110" s="271"/>
      <c r="S110" s="271"/>
      <c r="T110" s="281"/>
      <c r="U110" s="271"/>
    </row>
    <row r="111" spans="4:21">
      <c r="D111" s="271"/>
      <c r="E111" s="271"/>
      <c r="F111" s="284">
        <v>0.2</v>
      </c>
      <c r="G111" s="271"/>
      <c r="H111" s="282">
        <v>0.2</v>
      </c>
      <c r="I111" s="281">
        <v>0.25</v>
      </c>
      <c r="J111" s="274" t="s">
        <v>393</v>
      </c>
      <c r="K111" s="271"/>
      <c r="L111" s="271"/>
      <c r="M111" s="271"/>
      <c r="N111" s="271"/>
      <c r="O111" s="271"/>
      <c r="P111" s="271"/>
      <c r="Q111" s="283"/>
      <c r="R111" s="271"/>
      <c r="S111" s="272"/>
      <c r="T111" s="281"/>
      <c r="U111" s="271"/>
    </row>
    <row r="112" spans="4:21">
      <c r="D112" s="271"/>
      <c r="E112" s="271"/>
      <c r="F112" s="271"/>
      <c r="G112" s="271"/>
      <c r="H112" s="271"/>
      <c r="I112" s="281"/>
      <c r="J112" s="271"/>
      <c r="K112" s="271"/>
      <c r="L112" s="271"/>
      <c r="M112" s="271"/>
      <c r="N112" s="271"/>
      <c r="O112" s="271"/>
      <c r="P112" s="271"/>
      <c r="Q112" s="284"/>
      <c r="R112" s="271"/>
      <c r="S112" s="272"/>
      <c r="T112" s="281"/>
      <c r="U112" s="271"/>
    </row>
    <row r="113" spans="6:21">
      <c r="F113" s="271"/>
      <c r="G113" s="271"/>
      <c r="H113" s="271"/>
      <c r="I113" s="28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81"/>
      <c r="U113" s="271"/>
    </row>
    <row r="114" spans="6:21">
      <c r="F114" s="283" t="s">
        <v>390</v>
      </c>
      <c r="G114" s="271"/>
      <c r="H114" s="282">
        <v>0.6</v>
      </c>
      <c r="I114" s="281">
        <v>0.85714285714285721</v>
      </c>
      <c r="J114" s="274" t="s">
        <v>391</v>
      </c>
      <c r="K114" s="271"/>
      <c r="L114" s="271"/>
      <c r="M114" s="271"/>
      <c r="N114" s="271"/>
      <c r="O114" s="271"/>
      <c r="P114" s="271"/>
      <c r="Q114" s="271"/>
      <c r="R114" s="271"/>
      <c r="S114" s="271"/>
      <c r="T114" s="281"/>
      <c r="U114" s="271"/>
    </row>
    <row r="115" spans="6:21">
      <c r="F115" s="281">
        <v>0.1</v>
      </c>
      <c r="G115" s="271"/>
      <c r="H115" s="282">
        <v>0.1</v>
      </c>
      <c r="I115" s="281">
        <v>0.14285714285714288</v>
      </c>
      <c r="J115" s="274" t="s">
        <v>393</v>
      </c>
      <c r="K115" s="271"/>
      <c r="L115" s="271"/>
      <c r="M115" s="271"/>
      <c r="N115" s="271"/>
      <c r="O115" s="271"/>
      <c r="P115" s="271"/>
      <c r="Q115" s="283" t="s">
        <v>390</v>
      </c>
      <c r="R115" s="271"/>
      <c r="S115" s="272">
        <v>0.6</v>
      </c>
      <c r="T115" s="281">
        <v>0.85714285714285721</v>
      </c>
      <c r="U115" s="274" t="s">
        <v>391</v>
      </c>
    </row>
    <row r="116" spans="6:21">
      <c r="F116" s="271"/>
      <c r="G116" s="271"/>
      <c r="H116" s="271"/>
      <c r="I116" s="281"/>
      <c r="J116" s="271"/>
      <c r="K116" s="271"/>
      <c r="L116" s="271"/>
      <c r="M116" s="271"/>
      <c r="N116" s="271"/>
      <c r="O116" s="271"/>
      <c r="P116" s="271"/>
      <c r="Q116" s="281">
        <v>0.1</v>
      </c>
      <c r="R116" s="271"/>
      <c r="S116" s="272">
        <v>0.1</v>
      </c>
      <c r="T116" s="281">
        <v>0.14285714285714288</v>
      </c>
      <c r="U116" s="274" t="s">
        <v>393</v>
      </c>
    </row>
    <row r="117" spans="6:21">
      <c r="F117" s="283" t="s">
        <v>382</v>
      </c>
      <c r="G117" s="271"/>
      <c r="H117" s="282">
        <v>0.6</v>
      </c>
      <c r="I117" s="281">
        <v>0.5</v>
      </c>
      <c r="J117" s="274" t="s">
        <v>391</v>
      </c>
      <c r="K117" s="271"/>
      <c r="L117" s="271"/>
      <c r="M117" s="271"/>
      <c r="N117" s="271"/>
      <c r="O117" s="271"/>
      <c r="P117" s="271"/>
      <c r="Q117" s="271"/>
      <c r="R117" s="271"/>
      <c r="S117" s="271"/>
      <c r="T117" s="281"/>
      <c r="U117" s="271"/>
    </row>
    <row r="118" spans="6:21">
      <c r="F118" s="281">
        <v>0.6</v>
      </c>
      <c r="G118" s="271"/>
      <c r="H118" s="282">
        <v>0.6</v>
      </c>
      <c r="I118" s="281">
        <v>0.5</v>
      </c>
      <c r="J118" s="274" t="s">
        <v>393</v>
      </c>
      <c r="K118" s="271"/>
      <c r="L118" s="271"/>
      <c r="M118" s="271"/>
      <c r="N118" s="271"/>
      <c r="O118" s="271"/>
      <c r="P118" s="271"/>
      <c r="Q118" s="283"/>
      <c r="R118" s="271"/>
      <c r="S118" s="272"/>
      <c r="T118" s="281"/>
      <c r="U118" s="271"/>
    </row>
    <row r="119" spans="6:21">
      <c r="F119" s="271"/>
      <c r="G119" s="271"/>
      <c r="H119" s="271"/>
      <c r="I119" s="28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2"/>
      <c r="T119" s="281"/>
      <c r="U119" s="271"/>
    </row>
    <row r="120" spans="6:21">
      <c r="F120" s="271"/>
      <c r="G120" s="271"/>
      <c r="H120" s="271"/>
      <c r="I120" s="28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81"/>
      <c r="U120" s="271"/>
    </row>
    <row r="121" spans="6:21">
      <c r="F121" s="283" t="s">
        <v>383</v>
      </c>
      <c r="G121" s="271"/>
      <c r="H121" s="282">
        <v>0.6</v>
      </c>
      <c r="I121" s="281">
        <v>0.5</v>
      </c>
      <c r="J121" s="274" t="s">
        <v>391</v>
      </c>
      <c r="K121" s="271"/>
      <c r="L121" s="271"/>
      <c r="M121" s="271"/>
      <c r="N121" s="271"/>
      <c r="O121" s="271"/>
      <c r="P121" s="271"/>
      <c r="Q121" s="271"/>
      <c r="R121" s="271"/>
      <c r="S121" s="271"/>
      <c r="T121" s="281"/>
      <c r="U121" s="271"/>
    </row>
    <row r="122" spans="6:21">
      <c r="F122" s="281">
        <v>0.6</v>
      </c>
      <c r="G122" s="271"/>
      <c r="H122" s="282">
        <v>0.6</v>
      </c>
      <c r="I122" s="281">
        <v>0.5</v>
      </c>
      <c r="J122" s="274" t="s">
        <v>393</v>
      </c>
      <c r="K122" s="271"/>
      <c r="L122" s="271"/>
      <c r="M122" s="271"/>
      <c r="N122" s="271"/>
      <c r="O122" s="271"/>
      <c r="P122" s="271"/>
      <c r="Q122" s="283"/>
      <c r="R122" s="271"/>
      <c r="S122" s="272"/>
      <c r="T122" s="281"/>
      <c r="U122" s="271"/>
    </row>
    <row r="123" spans="6:21">
      <c r="F123" s="271"/>
      <c r="G123" s="271"/>
      <c r="H123" s="271"/>
      <c r="I123" s="28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2"/>
      <c r="T123" s="281"/>
      <c r="U123" s="271"/>
    </row>
    <row r="124" spans="6:21">
      <c r="F124" s="271"/>
      <c r="G124" s="271"/>
      <c r="H124" s="271"/>
      <c r="I124" s="28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81"/>
      <c r="U124" s="271"/>
    </row>
    <row r="125" spans="6:21">
      <c r="F125" s="283" t="s">
        <v>384</v>
      </c>
      <c r="G125" s="271"/>
      <c r="H125" s="282">
        <v>0.6</v>
      </c>
      <c r="I125" s="281">
        <v>0.5</v>
      </c>
      <c r="J125" s="274" t="s">
        <v>391</v>
      </c>
      <c r="K125" s="271"/>
      <c r="L125" s="271"/>
      <c r="M125" s="271"/>
      <c r="N125" s="271"/>
      <c r="O125" s="271"/>
      <c r="P125" s="271"/>
      <c r="Q125" s="271"/>
      <c r="R125" s="271"/>
      <c r="S125" s="271"/>
      <c r="T125" s="281"/>
      <c r="U125" s="271"/>
    </row>
    <row r="126" spans="6:21">
      <c r="F126" s="281">
        <v>0.6</v>
      </c>
      <c r="G126" s="271"/>
      <c r="H126" s="282">
        <v>0.6</v>
      </c>
      <c r="I126" s="281">
        <v>0.5</v>
      </c>
      <c r="J126" s="274" t="s">
        <v>393</v>
      </c>
      <c r="K126" s="271"/>
      <c r="L126" s="271"/>
      <c r="M126" s="271"/>
      <c r="N126" s="271"/>
      <c r="O126" s="271"/>
      <c r="P126" s="271"/>
      <c r="Q126" s="283"/>
      <c r="R126" s="271"/>
      <c r="S126" s="272"/>
      <c r="T126" s="281"/>
      <c r="U126" s="271"/>
    </row>
    <row r="127" spans="6:21">
      <c r="F127" s="271"/>
      <c r="G127" s="271"/>
      <c r="H127" s="271"/>
      <c r="I127" s="28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2"/>
      <c r="T127" s="281"/>
      <c r="U127" s="271"/>
    </row>
    <row r="128" spans="6:21">
      <c r="F128" s="271"/>
      <c r="G128" s="271"/>
      <c r="H128" s="271"/>
      <c r="I128" s="28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81"/>
      <c r="U128" s="271"/>
    </row>
    <row r="129" spans="4:20">
      <c r="D129" s="271"/>
      <c r="E129" s="271"/>
      <c r="F129" s="283" t="s">
        <v>385</v>
      </c>
      <c r="G129" s="271"/>
      <c r="H129" s="282">
        <v>0.6</v>
      </c>
      <c r="I129" s="281">
        <v>0.39999999999999997</v>
      </c>
      <c r="J129" s="274" t="s">
        <v>391</v>
      </c>
      <c r="K129" s="271"/>
      <c r="L129" s="271"/>
      <c r="M129" s="271"/>
      <c r="N129" s="271"/>
      <c r="O129" s="271"/>
      <c r="P129" s="271"/>
      <c r="Q129" s="271"/>
      <c r="R129" s="271"/>
      <c r="S129" s="271"/>
      <c r="T129" s="281"/>
    </row>
    <row r="130" spans="4:20">
      <c r="D130" s="271"/>
      <c r="E130" s="271"/>
      <c r="F130" s="281">
        <v>0.9</v>
      </c>
      <c r="G130" s="271"/>
      <c r="H130" s="282">
        <v>0.9</v>
      </c>
      <c r="I130" s="281">
        <v>0.6</v>
      </c>
      <c r="J130" s="274" t="s">
        <v>393</v>
      </c>
      <c r="K130" s="271"/>
      <c r="L130" s="271"/>
      <c r="M130" s="271"/>
      <c r="N130" s="271"/>
      <c r="O130" s="271"/>
      <c r="P130" s="271"/>
      <c r="Q130" s="283"/>
      <c r="R130" s="271"/>
      <c r="S130" s="272"/>
      <c r="T130" s="281"/>
    </row>
    <row r="131" spans="4:20">
      <c r="D131" s="271"/>
      <c r="E131" s="271"/>
      <c r="F131" s="271"/>
      <c r="G131" s="271"/>
      <c r="H131" s="271"/>
      <c r="I131" s="28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2"/>
      <c r="T131" s="281"/>
    </row>
    <row r="132" spans="4:20">
      <c r="D132" s="281">
        <v>0.6</v>
      </c>
      <c r="E132" s="271"/>
      <c r="F132" s="271"/>
      <c r="G132" s="271"/>
      <c r="H132" s="271"/>
      <c r="I132" s="28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81"/>
    </row>
    <row r="133" spans="4:20">
      <c r="D133" s="285" t="s">
        <v>396</v>
      </c>
      <c r="E133" s="271"/>
      <c r="F133" s="283" t="s">
        <v>386</v>
      </c>
      <c r="G133" s="271"/>
      <c r="H133" s="282">
        <v>0.6</v>
      </c>
      <c r="I133" s="281">
        <v>0.54545454545454541</v>
      </c>
      <c r="J133" s="274" t="s">
        <v>391</v>
      </c>
      <c r="K133" s="271"/>
      <c r="L133" s="271"/>
      <c r="M133" s="271"/>
      <c r="N133" s="271"/>
      <c r="O133" s="281">
        <v>0.6</v>
      </c>
      <c r="P133" s="271"/>
      <c r="Q133" s="271"/>
      <c r="R133" s="271"/>
      <c r="S133" s="271"/>
      <c r="T133" s="281"/>
    </row>
    <row r="134" spans="4:20">
      <c r="D134" s="271"/>
      <c r="E134" s="271"/>
      <c r="F134" s="281">
        <v>0.5</v>
      </c>
      <c r="G134" s="271"/>
      <c r="H134" s="282">
        <v>0.5</v>
      </c>
      <c r="I134" s="281">
        <v>0.45454545454545453</v>
      </c>
      <c r="J134" s="274" t="s">
        <v>393</v>
      </c>
      <c r="K134" s="271"/>
      <c r="L134" s="271"/>
      <c r="M134" s="271"/>
      <c r="N134" s="271"/>
      <c r="O134" s="285" t="s">
        <v>396</v>
      </c>
      <c r="P134" s="271"/>
      <c r="Q134" s="283"/>
      <c r="R134" s="271"/>
      <c r="S134" s="272"/>
      <c r="T134" s="281"/>
    </row>
    <row r="135" spans="4:20">
      <c r="D135" s="271"/>
      <c r="E135" s="271"/>
      <c r="F135" s="271"/>
      <c r="G135" s="271"/>
      <c r="H135" s="271"/>
      <c r="I135" s="28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2"/>
      <c r="T135" s="281"/>
    </row>
    <row r="136" spans="4:20">
      <c r="D136" s="271"/>
      <c r="E136" s="271"/>
      <c r="F136" s="271"/>
      <c r="G136" s="271"/>
      <c r="H136" s="271"/>
      <c r="I136" s="28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81"/>
    </row>
    <row r="137" spans="4:20">
      <c r="D137" s="271"/>
      <c r="E137" s="271"/>
      <c r="F137" s="283" t="s">
        <v>387</v>
      </c>
      <c r="G137" s="271"/>
      <c r="H137" s="282">
        <v>0.6</v>
      </c>
      <c r="I137" s="281">
        <v>0.74999999999999989</v>
      </c>
      <c r="J137" s="274" t="s">
        <v>391</v>
      </c>
      <c r="K137" s="271"/>
      <c r="L137" s="271"/>
      <c r="M137" s="271"/>
      <c r="N137" s="271"/>
      <c r="O137" s="271"/>
      <c r="P137" s="271"/>
      <c r="Q137" s="271"/>
      <c r="R137" s="271"/>
      <c r="S137" s="271"/>
      <c r="T137" s="281"/>
    </row>
    <row r="138" spans="4:20">
      <c r="D138" s="271"/>
      <c r="E138" s="271"/>
      <c r="F138" s="281">
        <v>0.2</v>
      </c>
      <c r="G138" s="271"/>
      <c r="H138" s="282">
        <v>0.2</v>
      </c>
      <c r="I138" s="281">
        <v>0.25</v>
      </c>
      <c r="J138" s="274" t="s">
        <v>393</v>
      </c>
      <c r="K138" s="271"/>
      <c r="L138" s="271"/>
      <c r="M138" s="271"/>
      <c r="N138" s="271"/>
      <c r="O138" s="271"/>
      <c r="P138" s="271"/>
      <c r="Q138" s="283"/>
      <c r="R138" s="271"/>
      <c r="S138" s="272"/>
      <c r="T138" s="281"/>
    </row>
    <row r="139" spans="4:20">
      <c r="D139" s="271"/>
      <c r="E139" s="271"/>
      <c r="F139" s="271"/>
      <c r="G139" s="271"/>
      <c r="H139" s="271"/>
      <c r="I139" s="28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2"/>
      <c r="T139" s="281"/>
    </row>
    <row r="140" spans="4:20">
      <c r="D140" s="271"/>
      <c r="E140" s="271"/>
      <c r="F140" s="271"/>
      <c r="G140" s="271"/>
      <c r="H140" s="271"/>
      <c r="I140" s="28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81"/>
    </row>
    <row r="141" spans="4:20">
      <c r="D141" s="271"/>
      <c r="E141" s="271"/>
      <c r="F141" s="283" t="s">
        <v>388</v>
      </c>
      <c r="G141" s="271"/>
      <c r="H141" s="282">
        <v>0.6</v>
      </c>
      <c r="I141" s="281">
        <v>0.54545454545454541</v>
      </c>
      <c r="J141" s="274" t="s">
        <v>391</v>
      </c>
      <c r="K141" s="271"/>
      <c r="L141" s="271"/>
      <c r="M141" s="271"/>
      <c r="N141" s="271"/>
      <c r="O141" s="271"/>
      <c r="P141" s="271"/>
      <c r="Q141" s="271"/>
      <c r="R141" s="271"/>
      <c r="S141" s="271"/>
      <c r="T141" s="281"/>
    </row>
    <row r="142" spans="4:20">
      <c r="D142" s="271"/>
      <c r="E142" s="271"/>
      <c r="F142" s="281">
        <v>0.5</v>
      </c>
      <c r="G142" s="271"/>
      <c r="H142" s="282">
        <v>0.5</v>
      </c>
      <c r="I142" s="281">
        <v>0.45454545454545453</v>
      </c>
      <c r="J142" s="274" t="s">
        <v>393</v>
      </c>
      <c r="K142" s="271"/>
      <c r="L142" s="271"/>
      <c r="M142" s="271"/>
      <c r="N142" s="271"/>
      <c r="O142" s="271"/>
      <c r="P142" s="271"/>
      <c r="Q142" s="283"/>
      <c r="R142" s="271"/>
      <c r="S142" s="272"/>
      <c r="T142" s="281"/>
    </row>
    <row r="143" spans="4:20">
      <c r="D143" s="271"/>
      <c r="E143" s="271"/>
      <c r="F143" s="271"/>
      <c r="G143" s="271"/>
      <c r="H143" s="271"/>
      <c r="I143" s="28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2"/>
      <c r="T143" s="281"/>
    </row>
    <row r="144" spans="4:20">
      <c r="D144" s="271"/>
      <c r="E144" s="271"/>
      <c r="F144" s="271"/>
      <c r="G144" s="271"/>
      <c r="H144" s="271"/>
      <c r="I144" s="28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81"/>
    </row>
    <row r="145" spans="6:21">
      <c r="F145" s="283" t="s">
        <v>389</v>
      </c>
      <c r="G145" s="271"/>
      <c r="H145" s="282">
        <v>0.6</v>
      </c>
      <c r="I145" s="281">
        <v>0.5</v>
      </c>
      <c r="J145" s="274" t="s">
        <v>391</v>
      </c>
      <c r="K145" s="271"/>
      <c r="L145" s="271"/>
      <c r="M145" s="271"/>
      <c r="N145" s="271"/>
      <c r="O145" s="271"/>
      <c r="P145" s="271"/>
      <c r="Q145" s="271"/>
      <c r="R145" s="271"/>
      <c r="S145" s="271"/>
      <c r="T145" s="281"/>
      <c r="U145" s="271"/>
    </row>
    <row r="146" spans="6:21">
      <c r="F146" s="284">
        <v>0.6</v>
      </c>
      <c r="G146" s="271"/>
      <c r="H146" s="282">
        <v>0.6</v>
      </c>
      <c r="I146" s="281">
        <v>0.5</v>
      </c>
      <c r="J146" s="274" t="s">
        <v>393</v>
      </c>
      <c r="K146" s="271"/>
      <c r="L146" s="271"/>
      <c r="M146" s="271"/>
      <c r="N146" s="271"/>
      <c r="O146" s="271"/>
      <c r="P146" s="271"/>
      <c r="Q146" s="283"/>
      <c r="R146" s="271"/>
      <c r="S146" s="272"/>
      <c r="T146" s="281"/>
      <c r="U146" s="271"/>
    </row>
    <row r="147" spans="6:21">
      <c r="F147" s="271"/>
      <c r="G147" s="271"/>
      <c r="H147" s="271"/>
      <c r="I147" s="281"/>
      <c r="J147" s="271"/>
      <c r="K147" s="271"/>
      <c r="L147" s="271"/>
      <c r="M147" s="271"/>
      <c r="N147" s="271"/>
      <c r="O147" s="271"/>
      <c r="P147" s="271"/>
      <c r="Q147" s="284"/>
      <c r="R147" s="271"/>
      <c r="S147" s="272"/>
      <c r="T147" s="281"/>
      <c r="U147" s="271"/>
    </row>
    <row r="148" spans="6:21">
      <c r="F148" s="271"/>
      <c r="G148" s="271"/>
      <c r="H148" s="271"/>
      <c r="I148" s="28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81"/>
      <c r="U148" s="271"/>
    </row>
    <row r="149" spans="6:21">
      <c r="F149" s="283" t="s">
        <v>390</v>
      </c>
      <c r="G149" s="271"/>
      <c r="H149" s="282">
        <v>0.6</v>
      </c>
      <c r="I149" s="281">
        <v>0.85714285714285721</v>
      </c>
      <c r="J149" s="274" t="s">
        <v>391</v>
      </c>
      <c r="K149" s="271"/>
      <c r="L149" s="271"/>
      <c r="M149" s="271"/>
      <c r="N149" s="271"/>
      <c r="O149" s="271"/>
      <c r="P149" s="271"/>
      <c r="Q149" s="271"/>
      <c r="R149" s="271"/>
      <c r="S149" s="271"/>
      <c r="T149" s="281"/>
      <c r="U149" s="271"/>
    </row>
    <row r="150" spans="6:21">
      <c r="F150" s="281">
        <v>0.1</v>
      </c>
      <c r="G150" s="271"/>
      <c r="H150" s="282">
        <v>0.1</v>
      </c>
      <c r="I150" s="281">
        <v>0.14285714285714288</v>
      </c>
      <c r="J150" s="274" t="s">
        <v>393</v>
      </c>
      <c r="K150" s="271"/>
      <c r="L150" s="271"/>
      <c r="M150" s="271"/>
      <c r="N150" s="271"/>
      <c r="O150" s="271"/>
      <c r="P150" s="271"/>
      <c r="Q150" s="283" t="s">
        <v>390</v>
      </c>
      <c r="R150" s="271"/>
      <c r="S150" s="272">
        <v>0.6</v>
      </c>
      <c r="T150" s="281">
        <v>0.85714285714285721</v>
      </c>
      <c r="U150" s="274" t="s">
        <v>391</v>
      </c>
    </row>
    <row r="151" spans="6:21">
      <c r="F151" s="271"/>
      <c r="G151" s="271"/>
      <c r="H151" s="271"/>
      <c r="I151" s="271"/>
      <c r="J151" s="271"/>
      <c r="K151" s="271"/>
      <c r="L151" s="271"/>
      <c r="M151" s="271"/>
      <c r="N151" s="271"/>
      <c r="O151" s="271"/>
      <c r="P151" s="271"/>
      <c r="Q151" s="281">
        <v>0.1</v>
      </c>
      <c r="R151" s="271"/>
      <c r="S151" s="272">
        <v>0.1</v>
      </c>
      <c r="T151" s="281">
        <v>0.14285714285714288</v>
      </c>
      <c r="U151" s="274" t="s">
        <v>393</v>
      </c>
    </row>
    <row r="152" spans="6:21">
      <c r="F152" s="283" t="s">
        <v>382</v>
      </c>
      <c r="G152" s="271"/>
      <c r="H152" s="282">
        <v>0.5</v>
      </c>
      <c r="I152" s="281">
        <v>0.45454545454545453</v>
      </c>
      <c r="J152" s="274" t="s">
        <v>391</v>
      </c>
      <c r="K152" s="271"/>
      <c r="L152" s="271"/>
      <c r="M152" s="271"/>
      <c r="N152" s="271"/>
      <c r="O152" s="271"/>
      <c r="P152" s="271"/>
      <c r="Q152" s="271"/>
      <c r="R152" s="271"/>
      <c r="S152" s="271"/>
      <c r="T152" s="280"/>
      <c r="U152" s="271"/>
    </row>
    <row r="153" spans="6:21">
      <c r="F153" s="281">
        <v>0.6</v>
      </c>
      <c r="G153" s="271"/>
      <c r="H153" s="282">
        <v>0.6</v>
      </c>
      <c r="I153" s="281">
        <v>0.54545454545454541</v>
      </c>
      <c r="J153" s="274" t="s">
        <v>393</v>
      </c>
      <c r="K153" s="271"/>
      <c r="L153" s="271"/>
      <c r="M153" s="271"/>
      <c r="N153" s="271"/>
      <c r="O153" s="271"/>
      <c r="P153" s="271"/>
      <c r="Q153" s="283"/>
      <c r="R153" s="271"/>
      <c r="S153" s="272"/>
      <c r="T153" s="281"/>
      <c r="U153" s="271"/>
    </row>
    <row r="154" spans="6:21">
      <c r="F154" s="271"/>
      <c r="G154" s="271"/>
      <c r="H154" s="271"/>
      <c r="I154" s="28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2"/>
      <c r="T154" s="281"/>
      <c r="U154" s="271"/>
    </row>
    <row r="155" spans="6:21">
      <c r="F155" s="271"/>
      <c r="G155" s="271"/>
      <c r="H155" s="271"/>
      <c r="I155" s="28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81"/>
      <c r="U155" s="271"/>
    </row>
    <row r="156" spans="6:21">
      <c r="F156" s="283" t="s">
        <v>383</v>
      </c>
      <c r="G156" s="271"/>
      <c r="H156" s="282">
        <v>0.5</v>
      </c>
      <c r="I156" s="281">
        <v>0.45454545454545453</v>
      </c>
      <c r="J156" s="274" t="s">
        <v>391</v>
      </c>
      <c r="K156" s="271"/>
      <c r="L156" s="271"/>
      <c r="M156" s="271"/>
      <c r="N156" s="271"/>
      <c r="O156" s="271"/>
      <c r="P156" s="271"/>
      <c r="Q156" s="271"/>
      <c r="R156" s="271"/>
      <c r="S156" s="271"/>
      <c r="T156" s="281"/>
      <c r="U156" s="271"/>
    </row>
    <row r="157" spans="6:21">
      <c r="F157" s="281">
        <v>0.6</v>
      </c>
      <c r="G157" s="271"/>
      <c r="H157" s="282">
        <v>0.6</v>
      </c>
      <c r="I157" s="281">
        <v>0.54545454545454541</v>
      </c>
      <c r="J157" s="274" t="s">
        <v>393</v>
      </c>
      <c r="K157" s="271"/>
      <c r="L157" s="271"/>
      <c r="M157" s="271"/>
      <c r="N157" s="271"/>
      <c r="O157" s="271"/>
      <c r="P157" s="271"/>
      <c r="Q157" s="283"/>
      <c r="R157" s="271"/>
      <c r="S157" s="272"/>
      <c r="T157" s="281"/>
      <c r="U157" s="271"/>
    </row>
    <row r="158" spans="6:21">
      <c r="F158" s="271"/>
      <c r="G158" s="271"/>
      <c r="H158" s="271"/>
      <c r="I158" s="28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2"/>
      <c r="T158" s="281"/>
      <c r="U158" s="271"/>
    </row>
    <row r="159" spans="6:21">
      <c r="F159" s="271"/>
      <c r="G159" s="271"/>
      <c r="H159" s="271"/>
      <c r="I159" s="28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81"/>
      <c r="U159" s="271"/>
    </row>
    <row r="160" spans="6:21">
      <c r="F160" s="283" t="s">
        <v>384</v>
      </c>
      <c r="G160" s="271"/>
      <c r="H160" s="282">
        <v>0.5</v>
      </c>
      <c r="I160" s="281">
        <v>0.45454545454545453</v>
      </c>
      <c r="J160" s="274" t="s">
        <v>391</v>
      </c>
      <c r="K160" s="271"/>
      <c r="L160" s="271"/>
      <c r="M160" s="271"/>
      <c r="N160" s="271"/>
      <c r="O160" s="271"/>
      <c r="P160" s="271"/>
      <c r="Q160" s="271"/>
      <c r="R160" s="271"/>
      <c r="S160" s="271"/>
      <c r="T160" s="281"/>
      <c r="U160" s="271"/>
    </row>
    <row r="161" spans="2:20">
      <c r="B161" s="271"/>
      <c r="C161" s="271"/>
      <c r="D161" s="271"/>
      <c r="E161" s="271"/>
      <c r="F161" s="281">
        <v>0.6</v>
      </c>
      <c r="G161" s="271"/>
      <c r="H161" s="282">
        <v>0.6</v>
      </c>
      <c r="I161" s="281">
        <v>0.54545454545454541</v>
      </c>
      <c r="J161" s="274" t="s">
        <v>393</v>
      </c>
      <c r="K161" s="271"/>
      <c r="L161" s="271"/>
      <c r="M161" s="271"/>
      <c r="N161" s="271"/>
      <c r="O161" s="271"/>
      <c r="P161" s="271"/>
      <c r="Q161" s="283"/>
      <c r="R161" s="271"/>
      <c r="S161" s="272"/>
      <c r="T161" s="281"/>
    </row>
    <row r="162" spans="2:20">
      <c r="B162" s="271"/>
      <c r="C162" s="271"/>
      <c r="D162" s="271"/>
      <c r="E162" s="271"/>
      <c r="F162" s="271"/>
      <c r="G162" s="271"/>
      <c r="H162" s="271"/>
      <c r="I162" s="28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2"/>
      <c r="T162" s="281"/>
    </row>
    <row r="163" spans="2:20">
      <c r="B163" s="271"/>
      <c r="C163" s="271"/>
      <c r="D163" s="271"/>
      <c r="E163" s="271"/>
      <c r="F163" s="271"/>
      <c r="G163" s="271"/>
      <c r="H163" s="271"/>
      <c r="I163" s="28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81"/>
    </row>
    <row r="164" spans="2:20">
      <c r="B164" s="271"/>
      <c r="C164" s="271"/>
      <c r="D164" s="271"/>
      <c r="E164" s="271"/>
      <c r="F164" s="283" t="s">
        <v>385</v>
      </c>
      <c r="G164" s="271"/>
      <c r="H164" s="282">
        <v>0.5</v>
      </c>
      <c r="I164" s="281">
        <v>0.45454545454545453</v>
      </c>
      <c r="J164" s="274" t="s">
        <v>391</v>
      </c>
      <c r="K164" s="271"/>
      <c r="L164" s="271"/>
      <c r="M164" s="271"/>
      <c r="N164" s="271"/>
      <c r="O164" s="271"/>
      <c r="P164" s="271"/>
      <c r="Q164" s="271"/>
      <c r="R164" s="271"/>
      <c r="S164" s="271"/>
      <c r="T164" s="281"/>
    </row>
    <row r="165" spans="2:20">
      <c r="B165" s="271"/>
      <c r="C165" s="271"/>
      <c r="D165" s="271"/>
      <c r="E165" s="271"/>
      <c r="F165" s="281">
        <v>0.6</v>
      </c>
      <c r="G165" s="271"/>
      <c r="H165" s="282">
        <v>0.6</v>
      </c>
      <c r="I165" s="281">
        <v>0.54545454545454541</v>
      </c>
      <c r="J165" s="274" t="s">
        <v>393</v>
      </c>
      <c r="K165" s="271"/>
      <c r="L165" s="271"/>
      <c r="M165" s="271"/>
      <c r="N165" s="271"/>
      <c r="O165" s="271"/>
      <c r="P165" s="271"/>
      <c r="Q165" s="283"/>
      <c r="R165" s="271"/>
      <c r="S165" s="272"/>
      <c r="T165" s="281"/>
    </row>
    <row r="166" spans="2:20">
      <c r="B166" s="271"/>
      <c r="C166" s="271"/>
      <c r="D166" s="271"/>
      <c r="E166" s="271"/>
      <c r="F166" s="271"/>
      <c r="G166" s="271"/>
      <c r="H166" s="271"/>
      <c r="I166" s="28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2"/>
      <c r="T166" s="281"/>
    </row>
    <row r="167" spans="2:20">
      <c r="B167" s="271"/>
      <c r="C167" s="271"/>
      <c r="D167" s="281">
        <v>0.5</v>
      </c>
      <c r="E167" s="271"/>
      <c r="F167" s="271"/>
      <c r="G167" s="271"/>
      <c r="H167" s="271"/>
      <c r="I167" s="28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81"/>
    </row>
    <row r="168" spans="2:20">
      <c r="B168" s="272" t="s">
        <v>162</v>
      </c>
      <c r="C168" s="271"/>
      <c r="D168" s="285" t="s">
        <v>397</v>
      </c>
      <c r="E168" s="271"/>
      <c r="F168" s="283" t="s">
        <v>386</v>
      </c>
      <c r="G168" s="271"/>
      <c r="H168" s="282">
        <v>0.5</v>
      </c>
      <c r="I168" s="281">
        <v>0.35714285714285715</v>
      </c>
      <c r="J168" s="274" t="s">
        <v>391</v>
      </c>
      <c r="K168" s="271"/>
      <c r="L168" s="271"/>
      <c r="M168" s="271"/>
      <c r="N168" s="271"/>
      <c r="O168" s="281">
        <v>0.5</v>
      </c>
      <c r="P168" s="271"/>
      <c r="Q168" s="271"/>
      <c r="R168" s="271"/>
      <c r="S168" s="271"/>
      <c r="T168" s="281"/>
    </row>
    <row r="169" spans="2:20">
      <c r="B169" s="271"/>
      <c r="C169" s="271"/>
      <c r="D169" s="271"/>
      <c r="E169" s="271"/>
      <c r="F169" s="281">
        <v>0.9</v>
      </c>
      <c r="G169" s="271"/>
      <c r="H169" s="282">
        <v>0.9</v>
      </c>
      <c r="I169" s="281">
        <v>0.6428571428571429</v>
      </c>
      <c r="J169" s="274" t="s">
        <v>393</v>
      </c>
      <c r="K169" s="271"/>
      <c r="L169" s="271"/>
      <c r="M169" s="272" t="s">
        <v>162</v>
      </c>
      <c r="N169" s="271"/>
      <c r="O169" s="285" t="s">
        <v>397</v>
      </c>
      <c r="P169" s="271"/>
      <c r="Q169" s="283"/>
      <c r="R169" s="271"/>
      <c r="S169" s="272"/>
      <c r="T169" s="281"/>
    </row>
    <row r="170" spans="2:20">
      <c r="B170" s="271"/>
      <c r="C170" s="271"/>
      <c r="D170" s="271"/>
      <c r="E170" s="271"/>
      <c r="F170" s="271"/>
      <c r="G170" s="271"/>
      <c r="H170" s="271"/>
      <c r="I170" s="28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2"/>
      <c r="T170" s="281"/>
    </row>
    <row r="171" spans="2:20">
      <c r="B171" s="271"/>
      <c r="C171" s="271"/>
      <c r="D171" s="271"/>
      <c r="E171" s="271"/>
      <c r="F171" s="271"/>
      <c r="G171" s="271"/>
      <c r="H171" s="271"/>
      <c r="I171" s="28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81"/>
    </row>
    <row r="172" spans="2:20">
      <c r="B172" s="271"/>
      <c r="C172" s="271"/>
      <c r="D172" s="271"/>
      <c r="E172" s="271"/>
      <c r="F172" s="283" t="s">
        <v>387</v>
      </c>
      <c r="G172" s="271"/>
      <c r="H172" s="282">
        <v>0.5</v>
      </c>
      <c r="I172" s="281">
        <v>0.45454545454545453</v>
      </c>
      <c r="J172" s="274" t="s">
        <v>391</v>
      </c>
      <c r="K172" s="271"/>
      <c r="L172" s="271"/>
      <c r="M172" s="271"/>
      <c r="N172" s="271"/>
      <c r="O172" s="271"/>
      <c r="P172" s="271"/>
      <c r="Q172" s="271"/>
      <c r="R172" s="271"/>
      <c r="S172" s="271"/>
      <c r="T172" s="281"/>
    </row>
    <row r="173" spans="2:20">
      <c r="B173" s="271"/>
      <c r="C173" s="271"/>
      <c r="D173" s="271"/>
      <c r="E173" s="271"/>
      <c r="F173" s="281">
        <v>0.6</v>
      </c>
      <c r="G173" s="271"/>
      <c r="H173" s="282">
        <v>0.6</v>
      </c>
      <c r="I173" s="281">
        <v>0.54545454545454541</v>
      </c>
      <c r="J173" s="274" t="s">
        <v>393</v>
      </c>
      <c r="K173" s="271"/>
      <c r="L173" s="271"/>
      <c r="M173" s="271"/>
      <c r="N173" s="271"/>
      <c r="O173" s="271"/>
      <c r="P173" s="271"/>
      <c r="Q173" s="283"/>
      <c r="R173" s="271"/>
      <c r="S173" s="272"/>
      <c r="T173" s="281"/>
    </row>
    <row r="174" spans="2:20">
      <c r="B174" s="271"/>
      <c r="C174" s="271"/>
      <c r="D174" s="271"/>
      <c r="E174" s="271"/>
      <c r="F174" s="271"/>
      <c r="G174" s="271"/>
      <c r="H174" s="271"/>
      <c r="I174" s="28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2"/>
      <c r="T174" s="281"/>
    </row>
    <row r="175" spans="2:20">
      <c r="B175" s="271"/>
      <c r="C175" s="271"/>
      <c r="D175" s="271"/>
      <c r="E175" s="271"/>
      <c r="F175" s="271"/>
      <c r="G175" s="271"/>
      <c r="H175" s="271"/>
      <c r="I175" s="28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81"/>
    </row>
    <row r="176" spans="2:20">
      <c r="B176" s="271"/>
      <c r="C176" s="271"/>
      <c r="D176" s="271"/>
      <c r="E176" s="271"/>
      <c r="F176" s="283" t="s">
        <v>388</v>
      </c>
      <c r="G176" s="271"/>
      <c r="H176" s="282">
        <v>0.5</v>
      </c>
      <c r="I176" s="281">
        <v>0.5</v>
      </c>
      <c r="J176" s="274" t="s">
        <v>391</v>
      </c>
      <c r="K176" s="271"/>
      <c r="L176" s="271"/>
      <c r="M176" s="271"/>
      <c r="N176" s="271"/>
      <c r="O176" s="271"/>
      <c r="P176" s="271"/>
      <c r="Q176" s="271"/>
      <c r="R176" s="271"/>
      <c r="S176" s="271"/>
      <c r="T176" s="281"/>
    </row>
    <row r="177" spans="6:20">
      <c r="F177" s="281">
        <v>0.5</v>
      </c>
      <c r="G177" s="271"/>
      <c r="H177" s="282">
        <v>0.5</v>
      </c>
      <c r="I177" s="281">
        <v>0.5</v>
      </c>
      <c r="J177" s="274" t="s">
        <v>393</v>
      </c>
      <c r="K177" s="271"/>
      <c r="L177" s="271"/>
      <c r="M177" s="271"/>
      <c r="N177" s="271"/>
      <c r="O177" s="271"/>
      <c r="P177" s="271"/>
      <c r="Q177" s="283"/>
      <c r="R177" s="271"/>
      <c r="S177" s="272"/>
      <c r="T177" s="281"/>
    </row>
    <row r="178" spans="6:20">
      <c r="F178" s="271"/>
      <c r="G178" s="271"/>
      <c r="H178" s="271"/>
      <c r="I178" s="28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2"/>
      <c r="T178" s="281"/>
    </row>
    <row r="179" spans="6:20">
      <c r="F179" s="271"/>
      <c r="G179" s="271"/>
      <c r="H179" s="271"/>
      <c r="I179" s="28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81"/>
    </row>
    <row r="180" spans="6:20">
      <c r="F180" s="283" t="s">
        <v>389</v>
      </c>
      <c r="G180" s="271"/>
      <c r="H180" s="282">
        <v>0.5</v>
      </c>
      <c r="I180" s="281">
        <v>0.45454545454545453</v>
      </c>
      <c r="J180" s="274" t="s">
        <v>391</v>
      </c>
      <c r="K180" s="271"/>
      <c r="L180" s="271"/>
      <c r="M180" s="271"/>
      <c r="N180" s="271"/>
      <c r="O180" s="271"/>
      <c r="P180" s="271"/>
      <c r="Q180" s="271"/>
      <c r="R180" s="271"/>
      <c r="S180" s="271"/>
      <c r="T180" s="281"/>
    </row>
    <row r="181" spans="6:20">
      <c r="F181" s="284">
        <v>0.6</v>
      </c>
      <c r="G181" s="271"/>
      <c r="H181" s="282">
        <v>0.6</v>
      </c>
      <c r="I181" s="281">
        <v>0.54545454545454541</v>
      </c>
      <c r="J181" s="274" t="s">
        <v>393</v>
      </c>
      <c r="K181" s="271"/>
      <c r="L181" s="271"/>
      <c r="M181" s="271"/>
      <c r="N181" s="271"/>
      <c r="O181" s="271"/>
      <c r="P181" s="271"/>
      <c r="Q181" s="283"/>
      <c r="R181" s="271"/>
      <c r="S181" s="272"/>
      <c r="T181" s="281"/>
    </row>
    <row r="182" spans="6:20">
      <c r="F182" s="271"/>
      <c r="G182" s="271"/>
      <c r="H182" s="271"/>
      <c r="I182" s="281"/>
      <c r="J182" s="271"/>
      <c r="K182" s="271"/>
      <c r="L182" s="271"/>
      <c r="M182" s="271"/>
      <c r="N182" s="271"/>
      <c r="O182" s="271"/>
      <c r="P182" s="271"/>
      <c r="Q182" s="284"/>
      <c r="R182" s="271"/>
      <c r="S182" s="272"/>
      <c r="T182" s="281"/>
    </row>
    <row r="183" spans="6:20">
      <c r="F183" s="271"/>
      <c r="G183" s="271"/>
      <c r="H183" s="271"/>
      <c r="I183" s="28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81"/>
    </row>
    <row r="184" spans="6:20">
      <c r="F184" s="283" t="s">
        <v>390</v>
      </c>
      <c r="G184" s="271"/>
      <c r="H184" s="282">
        <v>0.5</v>
      </c>
      <c r="I184" s="281">
        <v>0.5</v>
      </c>
      <c r="J184" s="274" t="s">
        <v>391</v>
      </c>
      <c r="K184" s="271"/>
      <c r="L184" s="271"/>
      <c r="M184" s="271"/>
      <c r="N184" s="271"/>
      <c r="O184" s="271"/>
      <c r="P184" s="271"/>
      <c r="Q184" s="271"/>
      <c r="R184" s="271"/>
      <c r="S184" s="271"/>
      <c r="T184" s="281"/>
    </row>
    <row r="185" spans="6:20">
      <c r="F185" s="281">
        <v>0.5</v>
      </c>
      <c r="G185" s="271"/>
      <c r="H185" s="282">
        <v>0.5</v>
      </c>
      <c r="I185" s="281">
        <v>0.5</v>
      </c>
      <c r="J185" s="274" t="s">
        <v>393</v>
      </c>
      <c r="K185" s="271"/>
      <c r="L185" s="271"/>
      <c r="M185" s="271"/>
      <c r="N185" s="271"/>
      <c r="O185" s="271"/>
      <c r="P185" s="271"/>
      <c r="Q185" s="283"/>
      <c r="R185" s="271"/>
      <c r="S185" s="272"/>
      <c r="T185" s="281"/>
    </row>
    <row r="186" spans="6:20">
      <c r="F186" s="271"/>
      <c r="G186" s="271"/>
      <c r="H186" s="271"/>
      <c r="I186" s="28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2"/>
      <c r="T186" s="281"/>
    </row>
    <row r="187" spans="6:20">
      <c r="F187" s="283" t="s">
        <v>382</v>
      </c>
      <c r="G187" s="271"/>
      <c r="H187" s="282">
        <v>0.6</v>
      </c>
      <c r="I187" s="281">
        <v>0.74999999999999989</v>
      </c>
      <c r="J187" s="274" t="s">
        <v>391</v>
      </c>
      <c r="K187" s="271"/>
      <c r="L187" s="271"/>
      <c r="M187" s="271"/>
      <c r="N187" s="271"/>
      <c r="O187" s="271"/>
      <c r="P187" s="271"/>
      <c r="Q187" s="271"/>
      <c r="R187" s="271"/>
      <c r="S187" s="271"/>
      <c r="T187" s="281"/>
    </row>
    <row r="188" spans="6:20">
      <c r="F188" s="281">
        <v>0.2</v>
      </c>
      <c r="G188" s="271"/>
      <c r="H188" s="282">
        <v>0.2</v>
      </c>
      <c r="I188" s="281">
        <v>0.25</v>
      </c>
      <c r="J188" s="274" t="s">
        <v>393</v>
      </c>
      <c r="K188" s="271"/>
      <c r="L188" s="271"/>
      <c r="M188" s="271"/>
      <c r="N188" s="271"/>
      <c r="O188" s="271"/>
      <c r="P188" s="271"/>
      <c r="Q188" s="283"/>
      <c r="R188" s="271"/>
      <c r="S188" s="272"/>
      <c r="T188" s="281"/>
    </row>
    <row r="189" spans="6:20">
      <c r="F189" s="271"/>
      <c r="G189" s="271"/>
      <c r="H189" s="271"/>
      <c r="I189" s="28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2"/>
      <c r="T189" s="281"/>
    </row>
    <row r="190" spans="6:20">
      <c r="F190" s="271"/>
      <c r="G190" s="271"/>
      <c r="H190" s="271"/>
      <c r="I190" s="28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81"/>
    </row>
    <row r="191" spans="6:20">
      <c r="F191" s="283" t="s">
        <v>383</v>
      </c>
      <c r="G191" s="271"/>
      <c r="H191" s="282">
        <v>0.6</v>
      </c>
      <c r="I191" s="281">
        <v>0.5</v>
      </c>
      <c r="J191" s="274" t="s">
        <v>391</v>
      </c>
      <c r="K191" s="271"/>
      <c r="L191" s="271"/>
      <c r="M191" s="271"/>
      <c r="N191" s="271"/>
      <c r="O191" s="271"/>
      <c r="P191" s="271"/>
      <c r="Q191" s="271"/>
      <c r="R191" s="271"/>
      <c r="S191" s="271"/>
      <c r="T191" s="281"/>
    </row>
    <row r="192" spans="6:20">
      <c r="F192" s="281">
        <v>0.6</v>
      </c>
      <c r="G192" s="271"/>
      <c r="H192" s="282">
        <v>0.6</v>
      </c>
      <c r="I192" s="281">
        <v>0.5</v>
      </c>
      <c r="J192" s="274" t="s">
        <v>393</v>
      </c>
      <c r="K192" s="271"/>
      <c r="L192" s="271"/>
      <c r="M192" s="271"/>
      <c r="N192" s="271"/>
      <c r="O192" s="271"/>
      <c r="P192" s="271"/>
      <c r="Q192" s="283"/>
      <c r="R192" s="271"/>
      <c r="S192" s="272"/>
      <c r="T192" s="281"/>
    </row>
    <row r="193" spans="4:20">
      <c r="D193" s="271"/>
      <c r="E193" s="271"/>
      <c r="F193" s="271"/>
      <c r="G193" s="271"/>
      <c r="H193" s="271"/>
      <c r="I193" s="28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2"/>
      <c r="T193" s="281"/>
    </row>
    <row r="194" spans="4:20">
      <c r="D194" s="271"/>
      <c r="E194" s="271"/>
      <c r="F194" s="271"/>
      <c r="G194" s="271"/>
      <c r="H194" s="271"/>
      <c r="I194" s="28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81"/>
    </row>
    <row r="195" spans="4:20">
      <c r="D195" s="271"/>
      <c r="E195" s="271"/>
      <c r="F195" s="283" t="s">
        <v>384</v>
      </c>
      <c r="G195" s="271"/>
      <c r="H195" s="282">
        <v>0.6</v>
      </c>
      <c r="I195" s="281">
        <v>0.5</v>
      </c>
      <c r="J195" s="274" t="s">
        <v>391</v>
      </c>
      <c r="K195" s="271"/>
      <c r="L195" s="271"/>
      <c r="M195" s="271"/>
      <c r="N195" s="271"/>
      <c r="O195" s="271"/>
      <c r="P195" s="271"/>
      <c r="Q195" s="271"/>
      <c r="R195" s="271"/>
      <c r="S195" s="271"/>
      <c r="T195" s="281"/>
    </row>
    <row r="196" spans="4:20">
      <c r="D196" s="271"/>
      <c r="E196" s="271"/>
      <c r="F196" s="281">
        <v>0.6</v>
      </c>
      <c r="G196" s="271"/>
      <c r="H196" s="282">
        <v>0.6</v>
      </c>
      <c r="I196" s="281">
        <v>0.5</v>
      </c>
      <c r="J196" s="274" t="s">
        <v>393</v>
      </c>
      <c r="K196" s="271"/>
      <c r="L196" s="271"/>
      <c r="M196" s="271"/>
      <c r="N196" s="271"/>
      <c r="O196" s="271"/>
      <c r="P196" s="271"/>
      <c r="Q196" s="283"/>
      <c r="R196" s="271"/>
      <c r="S196" s="272"/>
      <c r="T196" s="281"/>
    </row>
    <row r="197" spans="4:20">
      <c r="D197" s="271"/>
      <c r="E197" s="271"/>
      <c r="F197" s="271"/>
      <c r="G197" s="271"/>
      <c r="H197" s="271"/>
      <c r="I197" s="28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2"/>
      <c r="T197" s="281"/>
    </row>
    <row r="198" spans="4:20">
      <c r="D198" s="271"/>
      <c r="E198" s="271"/>
      <c r="F198" s="271"/>
      <c r="G198" s="271"/>
      <c r="H198" s="271"/>
      <c r="I198" s="28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81"/>
    </row>
    <row r="199" spans="4:20">
      <c r="D199" s="271"/>
      <c r="E199" s="271"/>
      <c r="F199" s="283" t="s">
        <v>385</v>
      </c>
      <c r="G199" s="271"/>
      <c r="H199" s="282">
        <v>0.6</v>
      </c>
      <c r="I199" s="281">
        <v>0.74999999999999989</v>
      </c>
      <c r="J199" s="274" t="s">
        <v>391</v>
      </c>
      <c r="K199" s="277"/>
      <c r="L199" s="271"/>
      <c r="M199" s="271"/>
      <c r="N199" s="271"/>
      <c r="O199" s="271"/>
      <c r="P199" s="271"/>
      <c r="Q199" s="271"/>
      <c r="R199" s="271"/>
      <c r="S199" s="271"/>
      <c r="T199" s="281"/>
    </row>
    <row r="200" spans="4:20">
      <c r="D200" s="271"/>
      <c r="E200" s="271"/>
      <c r="F200" s="281">
        <v>0.2</v>
      </c>
      <c r="G200" s="271"/>
      <c r="H200" s="282">
        <v>0.2</v>
      </c>
      <c r="I200" s="281">
        <v>0.25</v>
      </c>
      <c r="J200" s="274" t="s">
        <v>393</v>
      </c>
      <c r="K200" s="277"/>
      <c r="L200" s="271"/>
      <c r="M200" s="271"/>
      <c r="N200" s="271"/>
      <c r="O200" s="271"/>
      <c r="P200" s="271"/>
      <c r="Q200" s="283"/>
      <c r="R200" s="271"/>
      <c r="S200" s="272"/>
      <c r="T200" s="281"/>
    </row>
    <row r="201" spans="4:20">
      <c r="D201" s="271"/>
      <c r="E201" s="271"/>
      <c r="F201" s="271"/>
      <c r="G201" s="271"/>
      <c r="H201" s="271"/>
      <c r="I201" s="281"/>
      <c r="J201" s="271"/>
      <c r="K201" s="277"/>
      <c r="L201" s="271"/>
      <c r="M201" s="271"/>
      <c r="N201" s="271"/>
      <c r="O201" s="271"/>
      <c r="P201" s="271"/>
      <c r="Q201" s="271"/>
      <c r="R201" s="271"/>
      <c r="S201" s="272"/>
      <c r="T201" s="281"/>
    </row>
    <row r="202" spans="4:20">
      <c r="D202" s="281">
        <v>0.6</v>
      </c>
      <c r="E202" s="271"/>
      <c r="F202" s="271"/>
      <c r="G202" s="271"/>
      <c r="H202" s="271"/>
      <c r="I202" s="281"/>
      <c r="J202" s="271"/>
      <c r="K202" s="277"/>
      <c r="L202" s="271"/>
      <c r="M202" s="271"/>
      <c r="N202" s="271"/>
      <c r="O202" s="271"/>
      <c r="P202" s="271"/>
      <c r="Q202" s="271"/>
      <c r="R202" s="271"/>
      <c r="S202" s="271"/>
      <c r="T202" s="281"/>
    </row>
    <row r="203" spans="4:20">
      <c r="D203" s="285" t="s">
        <v>398</v>
      </c>
      <c r="E203" s="271"/>
      <c r="F203" s="283" t="s">
        <v>386</v>
      </c>
      <c r="G203" s="271"/>
      <c r="H203" s="282">
        <v>0.6</v>
      </c>
      <c r="I203" s="281">
        <v>0.5</v>
      </c>
      <c r="J203" s="274" t="s">
        <v>391</v>
      </c>
      <c r="K203" s="277"/>
      <c r="L203" s="271"/>
      <c r="M203" s="271"/>
      <c r="N203" s="271"/>
      <c r="O203" s="281">
        <v>0.6</v>
      </c>
      <c r="P203" s="271"/>
      <c r="Q203" s="271"/>
      <c r="R203" s="271"/>
      <c r="S203" s="271"/>
      <c r="T203" s="281"/>
    </row>
    <row r="204" spans="4:20">
      <c r="D204" s="271"/>
      <c r="E204" s="271"/>
      <c r="F204" s="281">
        <v>0.6</v>
      </c>
      <c r="G204" s="271"/>
      <c r="H204" s="282">
        <v>0.6</v>
      </c>
      <c r="I204" s="281">
        <v>0.5</v>
      </c>
      <c r="J204" s="274" t="s">
        <v>393</v>
      </c>
      <c r="K204" s="277"/>
      <c r="L204" s="271"/>
      <c r="M204" s="271"/>
      <c r="N204" s="271"/>
      <c r="O204" s="285" t="s">
        <v>398</v>
      </c>
      <c r="P204" s="271"/>
      <c r="Q204" s="283"/>
      <c r="R204" s="271"/>
      <c r="S204" s="272"/>
      <c r="T204" s="281"/>
    </row>
    <row r="205" spans="4:20">
      <c r="D205" s="271"/>
      <c r="E205" s="271"/>
      <c r="F205" s="271"/>
      <c r="G205" s="271"/>
      <c r="H205" s="271"/>
      <c r="I205" s="281"/>
      <c r="J205" s="271"/>
      <c r="K205" s="277"/>
      <c r="L205" s="271"/>
      <c r="M205" s="271"/>
      <c r="N205" s="271"/>
      <c r="O205" s="271"/>
      <c r="P205" s="271"/>
      <c r="Q205" s="271"/>
      <c r="R205" s="271"/>
      <c r="S205" s="272"/>
      <c r="T205" s="281"/>
    </row>
    <row r="206" spans="4:20">
      <c r="D206" s="271"/>
      <c r="E206" s="271"/>
      <c r="F206" s="271"/>
      <c r="G206" s="271"/>
      <c r="H206" s="271"/>
      <c r="I206" s="28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81"/>
    </row>
    <row r="207" spans="4:20">
      <c r="D207" s="271"/>
      <c r="E207" s="271"/>
      <c r="F207" s="283" t="s">
        <v>387</v>
      </c>
      <c r="G207" s="271"/>
      <c r="H207" s="282">
        <v>0.6</v>
      </c>
      <c r="I207" s="281">
        <v>0.39999999999999997</v>
      </c>
      <c r="J207" s="274" t="s">
        <v>391</v>
      </c>
      <c r="K207" s="271"/>
      <c r="L207" s="271"/>
      <c r="M207" s="271"/>
      <c r="N207" s="271"/>
      <c r="O207" s="271"/>
      <c r="P207" s="271"/>
      <c r="Q207" s="271"/>
      <c r="R207" s="271"/>
      <c r="S207" s="271"/>
      <c r="T207" s="281"/>
    </row>
    <row r="208" spans="4:20">
      <c r="D208" s="271"/>
      <c r="E208" s="271"/>
      <c r="F208" s="281">
        <v>0.9</v>
      </c>
      <c r="G208" s="271"/>
      <c r="H208" s="282">
        <v>0.9</v>
      </c>
      <c r="I208" s="281">
        <v>0.6</v>
      </c>
      <c r="J208" s="274" t="s">
        <v>393</v>
      </c>
      <c r="K208" s="271"/>
      <c r="L208" s="271"/>
      <c r="M208" s="271"/>
      <c r="N208" s="271"/>
      <c r="O208" s="271"/>
      <c r="P208" s="271"/>
      <c r="Q208" s="283"/>
      <c r="R208" s="271"/>
      <c r="S208" s="272"/>
      <c r="T208" s="281"/>
    </row>
    <row r="209" spans="6:21">
      <c r="F209" s="271"/>
      <c r="G209" s="271"/>
      <c r="H209" s="271"/>
      <c r="I209" s="28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2"/>
      <c r="T209" s="281"/>
      <c r="U209" s="271"/>
    </row>
    <row r="210" spans="6:21">
      <c r="F210" s="271"/>
      <c r="G210" s="271"/>
      <c r="H210" s="271"/>
      <c r="I210" s="28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81"/>
      <c r="U210" s="271"/>
    </row>
    <row r="211" spans="6:21">
      <c r="F211" s="283" t="s">
        <v>388</v>
      </c>
      <c r="G211" s="271"/>
      <c r="H211" s="282">
        <v>0.6</v>
      </c>
      <c r="I211" s="281">
        <v>0.85714285714285721</v>
      </c>
      <c r="J211" s="274" t="s">
        <v>391</v>
      </c>
      <c r="K211" s="271"/>
      <c r="L211" s="271"/>
      <c r="M211" s="271"/>
      <c r="N211" s="271"/>
      <c r="O211" s="271"/>
      <c r="P211" s="271"/>
      <c r="Q211" s="271"/>
      <c r="R211" s="271"/>
      <c r="S211" s="271"/>
      <c r="T211" s="281"/>
      <c r="U211" s="271"/>
    </row>
    <row r="212" spans="6:21">
      <c r="F212" s="281">
        <v>0.1</v>
      </c>
      <c r="G212" s="271"/>
      <c r="H212" s="282">
        <v>0.1</v>
      </c>
      <c r="I212" s="281">
        <v>0.14285714285714288</v>
      </c>
      <c r="J212" s="274" t="s">
        <v>393</v>
      </c>
      <c r="K212" s="271"/>
      <c r="L212" s="271"/>
      <c r="M212" s="271"/>
      <c r="N212" s="271"/>
      <c r="O212" s="271"/>
      <c r="P212" s="271"/>
      <c r="Q212" s="283" t="s">
        <v>388</v>
      </c>
      <c r="R212" s="271"/>
      <c r="S212" s="272">
        <v>0.6</v>
      </c>
      <c r="T212" s="281">
        <v>0.85714285714285721</v>
      </c>
      <c r="U212" s="274" t="s">
        <v>391</v>
      </c>
    </row>
    <row r="213" spans="6:21">
      <c r="F213" s="271"/>
      <c r="G213" s="271"/>
      <c r="H213" s="271"/>
      <c r="I213" s="281"/>
      <c r="J213" s="271"/>
      <c r="K213" s="271"/>
      <c r="L213" s="271"/>
      <c r="M213" s="271"/>
      <c r="N213" s="271"/>
      <c r="O213" s="271"/>
      <c r="P213" s="271"/>
      <c r="Q213" s="281">
        <v>0.1</v>
      </c>
      <c r="R213" s="271"/>
      <c r="S213" s="272">
        <v>0.1</v>
      </c>
      <c r="T213" s="281">
        <v>0.14285714285714288</v>
      </c>
      <c r="U213" s="274" t="s">
        <v>393</v>
      </c>
    </row>
    <row r="214" spans="6:21">
      <c r="F214" s="271"/>
      <c r="G214" s="271"/>
      <c r="H214" s="271"/>
      <c r="I214" s="28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81"/>
      <c r="U214" s="271"/>
    </row>
    <row r="215" spans="6:21">
      <c r="F215" s="283" t="s">
        <v>389</v>
      </c>
      <c r="G215" s="271"/>
      <c r="H215" s="282">
        <v>0.6</v>
      </c>
      <c r="I215" s="281">
        <v>0.5</v>
      </c>
      <c r="J215" s="274" t="s">
        <v>391</v>
      </c>
      <c r="K215" s="271"/>
      <c r="L215" s="271"/>
      <c r="M215" s="271"/>
      <c r="N215" s="271"/>
      <c r="O215" s="271"/>
      <c r="P215" s="271"/>
      <c r="Q215" s="271"/>
      <c r="R215" s="271"/>
      <c r="S215" s="271"/>
      <c r="T215" s="281"/>
      <c r="U215" s="271"/>
    </row>
    <row r="216" spans="6:21">
      <c r="F216" s="284">
        <v>0.6</v>
      </c>
      <c r="G216" s="271"/>
      <c r="H216" s="282">
        <v>0.6</v>
      </c>
      <c r="I216" s="281">
        <v>0.5</v>
      </c>
      <c r="J216" s="274" t="s">
        <v>393</v>
      </c>
      <c r="K216" s="271"/>
      <c r="L216" s="271"/>
      <c r="M216" s="271"/>
      <c r="N216" s="271"/>
      <c r="O216" s="271"/>
      <c r="P216" s="271"/>
      <c r="Q216" s="283"/>
      <c r="R216" s="271"/>
      <c r="S216" s="272"/>
      <c r="T216" s="281"/>
      <c r="U216" s="271"/>
    </row>
    <row r="217" spans="6:21">
      <c r="F217" s="271"/>
      <c r="G217" s="271"/>
      <c r="H217" s="271"/>
      <c r="I217" s="281"/>
      <c r="J217" s="271"/>
      <c r="K217" s="271"/>
      <c r="L217" s="271"/>
      <c r="M217" s="271"/>
      <c r="N217" s="271"/>
      <c r="O217" s="271"/>
      <c r="P217" s="271"/>
      <c r="Q217" s="284"/>
      <c r="R217" s="271"/>
      <c r="S217" s="272"/>
      <c r="T217" s="281"/>
      <c r="U217" s="271"/>
    </row>
    <row r="218" spans="6:21">
      <c r="F218" s="271"/>
      <c r="G218" s="271"/>
      <c r="H218" s="271"/>
      <c r="I218" s="28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81"/>
      <c r="U218" s="271"/>
    </row>
    <row r="219" spans="6:21">
      <c r="F219" s="283" t="s">
        <v>390</v>
      </c>
      <c r="G219" s="271"/>
      <c r="H219" s="282">
        <v>0.6</v>
      </c>
      <c r="I219" s="281">
        <v>0.54545454545454541</v>
      </c>
      <c r="J219" s="274" t="s">
        <v>391</v>
      </c>
      <c r="K219" s="271"/>
      <c r="L219" s="271"/>
      <c r="M219" s="271"/>
      <c r="N219" s="271"/>
      <c r="O219" s="271"/>
      <c r="P219" s="271"/>
      <c r="Q219" s="271"/>
      <c r="R219" s="271"/>
      <c r="S219" s="271"/>
      <c r="T219" s="281"/>
      <c r="U219" s="271"/>
    </row>
    <row r="220" spans="6:21">
      <c r="F220" s="281">
        <v>0.5</v>
      </c>
      <c r="G220" s="271"/>
      <c r="H220" s="282">
        <v>0.5</v>
      </c>
      <c r="I220" s="281">
        <v>0.45454545454545453</v>
      </c>
      <c r="J220" s="274" t="s">
        <v>393</v>
      </c>
      <c r="K220" s="271"/>
      <c r="L220" s="271"/>
      <c r="M220" s="271"/>
      <c r="N220" s="271"/>
      <c r="O220" s="271"/>
      <c r="P220" s="271"/>
      <c r="Q220" s="283"/>
      <c r="R220" s="271"/>
      <c r="S220" s="272"/>
      <c r="T220" s="281"/>
      <c r="U220" s="271"/>
    </row>
    <row r="221" spans="6:21"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2"/>
      <c r="T221" s="281"/>
      <c r="U221" s="271"/>
    </row>
    <row r="222" spans="6:21">
      <c r="F222" s="283" t="s">
        <v>382</v>
      </c>
      <c r="G222" s="271"/>
      <c r="H222" s="282">
        <v>0.3</v>
      </c>
      <c r="I222" s="281">
        <v>0.6</v>
      </c>
      <c r="J222" s="274" t="s">
        <v>391</v>
      </c>
      <c r="K222" s="271"/>
      <c r="L222" s="271"/>
      <c r="M222" s="271"/>
      <c r="N222" s="271"/>
      <c r="O222" s="271"/>
      <c r="P222" s="271"/>
      <c r="Q222" s="271"/>
      <c r="R222" s="271"/>
      <c r="S222" s="271"/>
      <c r="T222" s="280"/>
      <c r="U222" s="271"/>
    </row>
    <row r="223" spans="6:21">
      <c r="F223" s="281">
        <v>0.2</v>
      </c>
      <c r="G223" s="271"/>
      <c r="H223" s="282">
        <v>0.2</v>
      </c>
      <c r="I223" s="281">
        <v>0.4</v>
      </c>
      <c r="J223" s="274" t="s">
        <v>393</v>
      </c>
      <c r="K223" s="271"/>
      <c r="L223" s="271"/>
      <c r="M223" s="271"/>
      <c r="N223" s="271"/>
      <c r="O223" s="271"/>
      <c r="P223" s="271"/>
      <c r="Q223" s="283"/>
      <c r="R223" s="271"/>
      <c r="S223" s="272"/>
      <c r="T223" s="281"/>
      <c r="U223" s="271"/>
    </row>
    <row r="224" spans="6:21">
      <c r="F224" s="271"/>
      <c r="G224" s="271"/>
      <c r="H224" s="271"/>
      <c r="I224" s="28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2"/>
      <c r="T224" s="281"/>
      <c r="U224" s="271"/>
    </row>
    <row r="225" spans="4:20">
      <c r="D225" s="271"/>
      <c r="E225" s="271"/>
      <c r="F225" s="271"/>
      <c r="G225" s="271"/>
      <c r="H225" s="271"/>
      <c r="I225" s="28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81"/>
    </row>
    <row r="226" spans="4:20">
      <c r="D226" s="271"/>
      <c r="E226" s="271"/>
      <c r="F226" s="283" t="s">
        <v>383</v>
      </c>
      <c r="G226" s="271"/>
      <c r="H226" s="282">
        <v>0.3</v>
      </c>
      <c r="I226" s="281">
        <v>0.6</v>
      </c>
      <c r="J226" s="274" t="s">
        <v>391</v>
      </c>
      <c r="K226" s="271"/>
      <c r="L226" s="271"/>
      <c r="M226" s="271"/>
      <c r="N226" s="271"/>
      <c r="O226" s="271"/>
      <c r="P226" s="271"/>
      <c r="Q226" s="271"/>
      <c r="R226" s="271"/>
      <c r="S226" s="271"/>
      <c r="T226" s="281"/>
    </row>
    <row r="227" spans="4:20">
      <c r="D227" s="271"/>
      <c r="E227" s="271"/>
      <c r="F227" s="281">
        <v>0.2</v>
      </c>
      <c r="G227" s="271"/>
      <c r="H227" s="282">
        <v>0.2</v>
      </c>
      <c r="I227" s="281">
        <v>0.4</v>
      </c>
      <c r="J227" s="274" t="s">
        <v>393</v>
      </c>
      <c r="K227" s="271"/>
      <c r="L227" s="271"/>
      <c r="M227" s="271"/>
      <c r="N227" s="271"/>
      <c r="O227" s="271"/>
      <c r="P227" s="271"/>
      <c r="Q227" s="283"/>
      <c r="R227" s="271"/>
      <c r="S227" s="272"/>
      <c r="T227" s="281"/>
    </row>
    <row r="228" spans="4:20">
      <c r="D228" s="271"/>
      <c r="E228" s="271"/>
      <c r="F228" s="271"/>
      <c r="G228" s="271"/>
      <c r="H228" s="271"/>
      <c r="I228" s="28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2"/>
      <c r="T228" s="281"/>
    </row>
    <row r="229" spans="4:20">
      <c r="D229" s="271"/>
      <c r="E229" s="271"/>
      <c r="F229" s="271"/>
      <c r="G229" s="271"/>
      <c r="H229" s="271"/>
      <c r="I229" s="28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81"/>
    </row>
    <row r="230" spans="4:20">
      <c r="D230" s="271"/>
      <c r="E230" s="271"/>
      <c r="F230" s="283" t="s">
        <v>384</v>
      </c>
      <c r="G230" s="271"/>
      <c r="H230" s="282">
        <v>0.3</v>
      </c>
      <c r="I230" s="281">
        <v>0.6</v>
      </c>
      <c r="J230" s="274" t="s">
        <v>391</v>
      </c>
      <c r="K230" s="271"/>
      <c r="L230" s="271"/>
      <c r="M230" s="271"/>
      <c r="N230" s="271"/>
      <c r="O230" s="271"/>
      <c r="P230" s="271"/>
      <c r="Q230" s="271"/>
      <c r="R230" s="271"/>
      <c r="S230" s="271"/>
      <c r="T230" s="281"/>
    </row>
    <row r="231" spans="4:20">
      <c r="D231" s="271"/>
      <c r="E231" s="271"/>
      <c r="F231" s="281">
        <v>0.2</v>
      </c>
      <c r="G231" s="271"/>
      <c r="H231" s="282">
        <v>0.2</v>
      </c>
      <c r="I231" s="281">
        <v>0.4</v>
      </c>
      <c r="J231" s="274" t="s">
        <v>393</v>
      </c>
      <c r="K231" s="271"/>
      <c r="L231" s="271"/>
      <c r="M231" s="271"/>
      <c r="N231" s="271"/>
      <c r="O231" s="271"/>
      <c r="P231" s="271"/>
      <c r="Q231" s="283"/>
      <c r="R231" s="271"/>
      <c r="S231" s="272"/>
      <c r="T231" s="281"/>
    </row>
    <row r="232" spans="4:20">
      <c r="D232" s="271"/>
      <c r="E232" s="271"/>
      <c r="F232" s="271"/>
      <c r="G232" s="271"/>
      <c r="H232" s="271"/>
      <c r="I232" s="28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2"/>
      <c r="T232" s="281"/>
    </row>
    <row r="233" spans="4:20">
      <c r="D233" s="271"/>
      <c r="E233" s="271"/>
      <c r="F233" s="271"/>
      <c r="G233" s="271"/>
      <c r="H233" s="271"/>
      <c r="I233" s="28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81"/>
    </row>
    <row r="234" spans="4:20">
      <c r="D234" s="271"/>
      <c r="E234" s="271"/>
      <c r="F234" s="283" t="s">
        <v>385</v>
      </c>
      <c r="G234" s="271"/>
      <c r="H234" s="282">
        <v>0.3</v>
      </c>
      <c r="I234" s="281">
        <v>0.33333333333333337</v>
      </c>
      <c r="J234" s="274" t="s">
        <v>391</v>
      </c>
      <c r="K234" s="271"/>
      <c r="L234" s="271"/>
      <c r="M234" s="271"/>
      <c r="N234" s="271"/>
      <c r="O234" s="271"/>
      <c r="P234" s="271"/>
      <c r="Q234" s="271"/>
      <c r="R234" s="271"/>
      <c r="S234" s="271"/>
      <c r="T234" s="281"/>
    </row>
    <row r="235" spans="4:20">
      <c r="D235" s="271"/>
      <c r="E235" s="271"/>
      <c r="F235" s="281">
        <v>0.6</v>
      </c>
      <c r="G235" s="271"/>
      <c r="H235" s="282">
        <v>0.6</v>
      </c>
      <c r="I235" s="281">
        <v>0.66666666666666674</v>
      </c>
      <c r="J235" s="274" t="s">
        <v>393</v>
      </c>
      <c r="K235" s="271"/>
      <c r="L235" s="271"/>
      <c r="M235" s="271"/>
      <c r="N235" s="271"/>
      <c r="O235" s="271"/>
      <c r="P235" s="271"/>
      <c r="Q235" s="283"/>
      <c r="R235" s="271"/>
      <c r="S235" s="272"/>
      <c r="T235" s="281"/>
    </row>
    <row r="236" spans="4:20">
      <c r="D236" s="271"/>
      <c r="E236" s="271"/>
      <c r="F236" s="271"/>
      <c r="G236" s="271"/>
      <c r="H236" s="271"/>
      <c r="I236" s="28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2"/>
      <c r="T236" s="281"/>
    </row>
    <row r="237" spans="4:20">
      <c r="D237" s="281">
        <v>0.3</v>
      </c>
      <c r="E237" s="271"/>
      <c r="F237" s="271"/>
      <c r="G237" s="271"/>
      <c r="H237" s="271"/>
      <c r="I237" s="28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81"/>
    </row>
    <row r="238" spans="4:20">
      <c r="D238" s="285" t="s">
        <v>399</v>
      </c>
      <c r="E238" s="271"/>
      <c r="F238" s="283" t="s">
        <v>386</v>
      </c>
      <c r="G238" s="271"/>
      <c r="H238" s="282">
        <v>0.3</v>
      </c>
      <c r="I238" s="281">
        <v>0.33333333333333337</v>
      </c>
      <c r="J238" s="274" t="s">
        <v>391</v>
      </c>
      <c r="K238" s="271"/>
      <c r="L238" s="271"/>
      <c r="M238" s="271"/>
      <c r="N238" s="271"/>
      <c r="O238" s="281">
        <v>0.3</v>
      </c>
      <c r="P238" s="271"/>
      <c r="Q238" s="271"/>
      <c r="R238" s="271"/>
      <c r="S238" s="271"/>
      <c r="T238" s="281"/>
    </row>
    <row r="239" spans="4:20">
      <c r="D239" s="271"/>
      <c r="E239" s="271"/>
      <c r="F239" s="281">
        <v>0.6</v>
      </c>
      <c r="G239" s="271"/>
      <c r="H239" s="282">
        <v>0.6</v>
      </c>
      <c r="I239" s="281">
        <v>0.66666666666666674</v>
      </c>
      <c r="J239" s="274" t="s">
        <v>393</v>
      </c>
      <c r="K239" s="271"/>
      <c r="L239" s="271"/>
      <c r="M239" s="271"/>
      <c r="N239" s="271"/>
      <c r="O239" s="285" t="s">
        <v>399</v>
      </c>
      <c r="P239" s="271"/>
      <c r="Q239" s="283"/>
      <c r="R239" s="271"/>
      <c r="S239" s="272"/>
      <c r="T239" s="281"/>
    </row>
    <row r="240" spans="4:20">
      <c r="D240" s="271"/>
      <c r="E240" s="271"/>
      <c r="F240" s="271"/>
      <c r="G240" s="271"/>
      <c r="H240" s="271"/>
      <c r="I240" s="28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2"/>
      <c r="T240" s="281"/>
    </row>
    <row r="241" spans="6:20">
      <c r="F241" s="271"/>
      <c r="G241" s="271"/>
      <c r="H241" s="271"/>
      <c r="I241" s="28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81"/>
    </row>
    <row r="242" spans="6:20">
      <c r="F242" s="283" t="s">
        <v>387</v>
      </c>
      <c r="G242" s="271"/>
      <c r="H242" s="282">
        <v>0.3</v>
      </c>
      <c r="I242" s="281">
        <v>0.6</v>
      </c>
      <c r="J242" s="274" t="s">
        <v>391</v>
      </c>
      <c r="K242" s="271"/>
      <c r="L242" s="271"/>
      <c r="M242" s="271"/>
      <c r="N242" s="271"/>
      <c r="O242" s="271"/>
      <c r="P242" s="271"/>
      <c r="Q242" s="271"/>
      <c r="R242" s="271"/>
      <c r="S242" s="271"/>
      <c r="T242" s="281"/>
    </row>
    <row r="243" spans="6:20">
      <c r="F243" s="281">
        <v>0.2</v>
      </c>
      <c r="G243" s="271"/>
      <c r="H243" s="282">
        <v>0.2</v>
      </c>
      <c r="I243" s="281">
        <v>0.4</v>
      </c>
      <c r="J243" s="274" t="s">
        <v>393</v>
      </c>
      <c r="K243" s="271"/>
      <c r="L243" s="271"/>
      <c r="M243" s="271"/>
      <c r="N243" s="271"/>
      <c r="O243" s="271"/>
      <c r="P243" s="271"/>
      <c r="Q243" s="283"/>
      <c r="R243" s="271"/>
      <c r="S243" s="272"/>
      <c r="T243" s="281"/>
    </row>
    <row r="244" spans="6:20">
      <c r="F244" s="271"/>
      <c r="G244" s="271"/>
      <c r="H244" s="271"/>
      <c r="I244" s="28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2"/>
      <c r="T244" s="281"/>
    </row>
    <row r="245" spans="6:20">
      <c r="F245" s="271"/>
      <c r="G245" s="271"/>
      <c r="H245" s="271"/>
      <c r="I245" s="28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81"/>
    </row>
    <row r="246" spans="6:20">
      <c r="F246" s="283" t="s">
        <v>388</v>
      </c>
      <c r="G246" s="271"/>
      <c r="H246" s="282">
        <v>0.3</v>
      </c>
      <c r="I246" s="281">
        <v>0.27272727272727271</v>
      </c>
      <c r="J246" s="274" t="s">
        <v>391</v>
      </c>
      <c r="K246" s="271"/>
      <c r="L246" s="271"/>
      <c r="M246" s="271"/>
      <c r="N246" s="271"/>
      <c r="O246" s="271"/>
      <c r="P246" s="271"/>
      <c r="Q246" s="271"/>
      <c r="R246" s="271"/>
      <c r="S246" s="271"/>
      <c r="T246" s="281"/>
    </row>
    <row r="247" spans="6:20">
      <c r="F247" s="281">
        <v>0.8</v>
      </c>
      <c r="G247" s="271"/>
      <c r="H247" s="282">
        <v>0.8</v>
      </c>
      <c r="I247" s="281">
        <v>0.72727272727272729</v>
      </c>
      <c r="J247" s="274" t="s">
        <v>393</v>
      </c>
      <c r="K247" s="271"/>
      <c r="L247" s="271"/>
      <c r="M247" s="271"/>
      <c r="N247" s="271"/>
      <c r="O247" s="271"/>
      <c r="P247" s="271"/>
      <c r="Q247" s="283"/>
      <c r="R247" s="271"/>
      <c r="S247" s="272"/>
      <c r="T247" s="281"/>
    </row>
    <row r="248" spans="6:20">
      <c r="F248" s="271"/>
      <c r="G248" s="271"/>
      <c r="H248" s="271"/>
      <c r="I248" s="281"/>
      <c r="J248" s="271"/>
      <c r="K248" s="271"/>
      <c r="L248" s="271"/>
      <c r="M248" s="271"/>
      <c r="N248" s="271"/>
      <c r="O248" s="271"/>
      <c r="P248" s="271"/>
      <c r="Q248" s="271"/>
      <c r="R248" s="271"/>
      <c r="S248" s="272"/>
      <c r="T248" s="281"/>
    </row>
    <row r="249" spans="6:20">
      <c r="F249" s="271"/>
      <c r="G249" s="271"/>
      <c r="H249" s="271"/>
      <c r="I249" s="281"/>
      <c r="J249" s="271"/>
      <c r="K249" s="271"/>
      <c r="L249" s="271"/>
      <c r="M249" s="271"/>
      <c r="N249" s="271"/>
      <c r="O249" s="271"/>
      <c r="P249" s="271"/>
      <c r="Q249" s="271"/>
      <c r="R249" s="271"/>
      <c r="S249" s="271"/>
      <c r="T249" s="281"/>
    </row>
    <row r="250" spans="6:20">
      <c r="F250" s="283" t="s">
        <v>389</v>
      </c>
      <c r="G250" s="271"/>
      <c r="H250" s="282">
        <v>0.3</v>
      </c>
      <c r="I250" s="281">
        <v>0.33333333333333337</v>
      </c>
      <c r="J250" s="274" t="s">
        <v>391</v>
      </c>
      <c r="K250" s="271"/>
      <c r="L250" s="271"/>
      <c r="M250" s="271"/>
      <c r="N250" s="271"/>
      <c r="O250" s="271"/>
      <c r="P250" s="271"/>
      <c r="Q250" s="271"/>
      <c r="R250" s="271"/>
      <c r="S250" s="271"/>
      <c r="T250" s="281"/>
    </row>
    <row r="251" spans="6:20">
      <c r="F251" s="284">
        <v>0.6</v>
      </c>
      <c r="G251" s="271"/>
      <c r="H251" s="282">
        <v>0.6</v>
      </c>
      <c r="I251" s="281">
        <v>0.66666666666666674</v>
      </c>
      <c r="J251" s="274" t="s">
        <v>393</v>
      </c>
      <c r="K251" s="271"/>
      <c r="L251" s="271"/>
      <c r="M251" s="271"/>
      <c r="N251" s="271"/>
      <c r="O251" s="271"/>
      <c r="P251" s="271"/>
      <c r="Q251" s="283"/>
      <c r="R251" s="271"/>
      <c r="S251" s="272"/>
      <c r="T251" s="281"/>
    </row>
    <row r="252" spans="6:20">
      <c r="F252" s="271"/>
      <c r="G252" s="271"/>
      <c r="H252" s="271"/>
      <c r="I252" s="281"/>
      <c r="J252" s="271"/>
      <c r="K252" s="271"/>
      <c r="L252" s="271"/>
      <c r="M252" s="271"/>
      <c r="N252" s="271"/>
      <c r="O252" s="271"/>
      <c r="P252" s="271"/>
      <c r="Q252" s="284"/>
      <c r="R252" s="271"/>
      <c r="S252" s="272"/>
      <c r="T252" s="281"/>
    </row>
    <row r="253" spans="6:20">
      <c r="F253" s="271"/>
      <c r="G253" s="271"/>
      <c r="H253" s="271"/>
      <c r="I253" s="281"/>
      <c r="J253" s="271"/>
      <c r="K253" s="271"/>
      <c r="L253" s="271"/>
      <c r="M253" s="271"/>
      <c r="N253" s="271"/>
      <c r="O253" s="271"/>
      <c r="P253" s="271"/>
      <c r="Q253" s="271"/>
      <c r="R253" s="271"/>
      <c r="S253" s="271"/>
      <c r="T253" s="281"/>
    </row>
    <row r="254" spans="6:20">
      <c r="F254" s="283" t="s">
        <v>390</v>
      </c>
      <c r="G254" s="271"/>
      <c r="H254" s="282">
        <v>0.3</v>
      </c>
      <c r="I254" s="281">
        <v>0.74999999999999989</v>
      </c>
      <c r="J254" s="274" t="s">
        <v>391</v>
      </c>
      <c r="K254" s="271"/>
      <c r="L254" s="271"/>
      <c r="M254" s="271"/>
      <c r="N254" s="271"/>
      <c r="O254" s="271"/>
      <c r="P254" s="271"/>
      <c r="Q254" s="271"/>
      <c r="R254" s="271"/>
      <c r="S254" s="271"/>
      <c r="T254" s="281"/>
    </row>
    <row r="255" spans="6:20">
      <c r="F255" s="281">
        <v>0.1</v>
      </c>
      <c r="G255" s="271"/>
      <c r="H255" s="282">
        <v>0.1</v>
      </c>
      <c r="I255" s="281">
        <v>0.25</v>
      </c>
      <c r="J255" s="274" t="s">
        <v>393</v>
      </c>
      <c r="K255" s="271"/>
      <c r="L255" s="271"/>
      <c r="M255" s="271"/>
      <c r="N255" s="271"/>
      <c r="O255" s="271"/>
      <c r="P255" s="271"/>
      <c r="Q255" s="283"/>
      <c r="R255" s="271"/>
      <c r="S255" s="272"/>
      <c r="T255" s="281"/>
    </row>
    <row r="256" spans="6:20">
      <c r="F256" s="271"/>
      <c r="G256" s="271"/>
      <c r="H256" s="271"/>
      <c r="I256" s="281"/>
      <c r="J256" s="271"/>
      <c r="K256" s="271"/>
      <c r="L256" s="271"/>
      <c r="M256" s="271"/>
      <c r="N256" s="271"/>
      <c r="O256" s="271"/>
      <c r="P256" s="271"/>
      <c r="Q256" s="271"/>
      <c r="R256" s="271"/>
      <c r="S256" s="272"/>
      <c r="T256" s="281"/>
    </row>
    <row r="257" spans="4:20">
      <c r="D257" s="271"/>
      <c r="E257" s="271"/>
      <c r="F257" s="283" t="s">
        <v>382</v>
      </c>
      <c r="G257" s="271"/>
      <c r="H257" s="282">
        <v>0.6</v>
      </c>
      <c r="I257" s="281">
        <v>0.74999999999999989</v>
      </c>
      <c r="J257" s="274" t="s">
        <v>391</v>
      </c>
      <c r="K257" s="271"/>
      <c r="L257" s="271"/>
      <c r="M257" s="271"/>
      <c r="N257" s="271"/>
      <c r="O257" s="271"/>
      <c r="P257" s="271"/>
      <c r="Q257" s="271"/>
      <c r="R257" s="271"/>
      <c r="S257" s="271"/>
      <c r="T257" s="281"/>
    </row>
    <row r="258" spans="4:20">
      <c r="D258" s="271"/>
      <c r="E258" s="271"/>
      <c r="F258" s="281">
        <v>0.2</v>
      </c>
      <c r="G258" s="271"/>
      <c r="H258" s="282">
        <v>0.2</v>
      </c>
      <c r="I258" s="281">
        <v>0.25</v>
      </c>
      <c r="J258" s="274" t="s">
        <v>393</v>
      </c>
      <c r="K258" s="271"/>
      <c r="L258" s="271"/>
      <c r="M258" s="271"/>
      <c r="N258" s="271"/>
      <c r="O258" s="271"/>
      <c r="P258" s="271"/>
      <c r="Q258" s="283"/>
      <c r="R258" s="271"/>
      <c r="S258" s="272"/>
      <c r="T258" s="281"/>
    </row>
    <row r="259" spans="4:20">
      <c r="D259" s="271"/>
      <c r="E259" s="271"/>
      <c r="F259" s="271"/>
      <c r="G259" s="271"/>
      <c r="H259" s="271"/>
      <c r="I259" s="281"/>
      <c r="J259" s="271"/>
      <c r="K259" s="271"/>
      <c r="L259" s="271"/>
      <c r="M259" s="271"/>
      <c r="N259" s="271"/>
      <c r="O259" s="271"/>
      <c r="P259" s="271"/>
      <c r="Q259" s="271"/>
      <c r="R259" s="271"/>
      <c r="S259" s="272"/>
      <c r="T259" s="281"/>
    </row>
    <row r="260" spans="4:20">
      <c r="D260" s="271"/>
      <c r="E260" s="271"/>
      <c r="F260" s="271"/>
      <c r="G260" s="271"/>
      <c r="H260" s="271"/>
      <c r="I260" s="281"/>
      <c r="J260" s="271"/>
      <c r="K260" s="271"/>
      <c r="L260" s="271"/>
      <c r="M260" s="271"/>
      <c r="N260" s="271"/>
      <c r="O260" s="271"/>
      <c r="P260" s="271"/>
      <c r="Q260" s="271"/>
      <c r="R260" s="271"/>
      <c r="S260" s="271"/>
      <c r="T260" s="281"/>
    </row>
    <row r="261" spans="4:20">
      <c r="D261" s="271"/>
      <c r="E261" s="271"/>
      <c r="F261" s="283" t="s">
        <v>383</v>
      </c>
      <c r="G261" s="271"/>
      <c r="H261" s="282">
        <v>0.6</v>
      </c>
      <c r="I261" s="281">
        <v>0.74999999999999989</v>
      </c>
      <c r="J261" s="274" t="s">
        <v>391</v>
      </c>
      <c r="K261" s="271"/>
      <c r="L261" s="271"/>
      <c r="M261" s="271"/>
      <c r="N261" s="271"/>
      <c r="O261" s="271"/>
      <c r="P261" s="271"/>
      <c r="Q261" s="271"/>
      <c r="R261" s="271"/>
      <c r="S261" s="271"/>
      <c r="T261" s="281"/>
    </row>
    <row r="262" spans="4:20">
      <c r="D262" s="271"/>
      <c r="E262" s="271"/>
      <c r="F262" s="281">
        <v>0.2</v>
      </c>
      <c r="G262" s="271"/>
      <c r="H262" s="282">
        <v>0.2</v>
      </c>
      <c r="I262" s="281">
        <v>0.25</v>
      </c>
      <c r="J262" s="274" t="s">
        <v>393</v>
      </c>
      <c r="K262" s="271"/>
      <c r="L262" s="271"/>
      <c r="M262" s="271"/>
      <c r="N262" s="271"/>
      <c r="O262" s="271"/>
      <c r="P262" s="271"/>
      <c r="Q262" s="283"/>
      <c r="R262" s="271"/>
      <c r="S262" s="272"/>
      <c r="T262" s="281"/>
    </row>
    <row r="263" spans="4:20">
      <c r="D263" s="271"/>
      <c r="E263" s="271"/>
      <c r="F263" s="271"/>
      <c r="G263" s="271"/>
      <c r="H263" s="271"/>
      <c r="I263" s="281"/>
      <c r="J263" s="271"/>
      <c r="K263" s="271"/>
      <c r="L263" s="271"/>
      <c r="M263" s="271"/>
      <c r="N263" s="271"/>
      <c r="O263" s="271"/>
      <c r="P263" s="271"/>
      <c r="Q263" s="271"/>
      <c r="R263" s="271"/>
      <c r="S263" s="272"/>
      <c r="T263" s="281"/>
    </row>
    <row r="264" spans="4:20">
      <c r="D264" s="271"/>
      <c r="E264" s="271"/>
      <c r="F264" s="271"/>
      <c r="G264" s="271"/>
      <c r="H264" s="271"/>
      <c r="I264" s="281"/>
      <c r="J264" s="271"/>
      <c r="K264" s="271"/>
      <c r="L264" s="271"/>
      <c r="M264" s="271"/>
      <c r="N264" s="271"/>
      <c r="O264" s="271"/>
      <c r="P264" s="271"/>
      <c r="Q264" s="271"/>
      <c r="R264" s="271"/>
      <c r="S264" s="271"/>
      <c r="T264" s="281"/>
    </row>
    <row r="265" spans="4:20">
      <c r="D265" s="271"/>
      <c r="E265" s="271"/>
      <c r="F265" s="283" t="s">
        <v>384</v>
      </c>
      <c r="G265" s="271"/>
      <c r="H265" s="282">
        <v>0.6</v>
      </c>
      <c r="I265" s="281">
        <v>0.74999999999999989</v>
      </c>
      <c r="J265" s="274" t="s">
        <v>391</v>
      </c>
      <c r="K265" s="271"/>
      <c r="L265" s="271"/>
      <c r="M265" s="271"/>
      <c r="N265" s="271"/>
      <c r="O265" s="271"/>
      <c r="P265" s="271"/>
      <c r="Q265" s="271"/>
      <c r="R265" s="271"/>
      <c r="S265" s="271"/>
      <c r="T265" s="281"/>
    </row>
    <row r="266" spans="4:20">
      <c r="D266" s="271"/>
      <c r="E266" s="271"/>
      <c r="F266" s="281">
        <v>0.2</v>
      </c>
      <c r="G266" s="271"/>
      <c r="H266" s="282">
        <v>0.2</v>
      </c>
      <c r="I266" s="281">
        <v>0.25</v>
      </c>
      <c r="J266" s="274" t="s">
        <v>393</v>
      </c>
      <c r="K266" s="271"/>
      <c r="L266" s="271"/>
      <c r="M266" s="271"/>
      <c r="N266" s="271"/>
      <c r="O266" s="271"/>
      <c r="P266" s="271"/>
      <c r="Q266" s="283"/>
      <c r="R266" s="271"/>
      <c r="S266" s="272"/>
      <c r="T266" s="281"/>
    </row>
    <row r="267" spans="4:20">
      <c r="D267" s="271"/>
      <c r="E267" s="271"/>
      <c r="F267" s="271"/>
      <c r="G267" s="271"/>
      <c r="H267" s="271"/>
      <c r="I267" s="281"/>
      <c r="J267" s="271"/>
      <c r="K267" s="271"/>
      <c r="L267" s="271"/>
      <c r="M267" s="271"/>
      <c r="N267" s="271"/>
      <c r="O267" s="271"/>
      <c r="P267" s="271"/>
      <c r="Q267" s="271"/>
      <c r="R267" s="271"/>
      <c r="S267" s="272"/>
      <c r="T267" s="281"/>
    </row>
    <row r="268" spans="4:20">
      <c r="D268" s="271"/>
      <c r="E268" s="271"/>
      <c r="F268" s="271"/>
      <c r="G268" s="271"/>
      <c r="H268" s="271"/>
      <c r="I268" s="281"/>
      <c r="J268" s="271"/>
      <c r="K268" s="271"/>
      <c r="L268" s="271"/>
      <c r="M268" s="271"/>
      <c r="N268" s="271"/>
      <c r="O268" s="271"/>
      <c r="P268" s="271"/>
      <c r="Q268" s="271"/>
      <c r="R268" s="271"/>
      <c r="S268" s="271"/>
      <c r="T268" s="281"/>
    </row>
    <row r="269" spans="4:20">
      <c r="D269" s="271"/>
      <c r="E269" s="271"/>
      <c r="F269" s="283" t="s">
        <v>385</v>
      </c>
      <c r="G269" s="271"/>
      <c r="H269" s="282">
        <v>0.6</v>
      </c>
      <c r="I269" s="281">
        <v>0.5</v>
      </c>
      <c r="J269" s="274" t="s">
        <v>391</v>
      </c>
      <c r="K269" s="271"/>
      <c r="L269" s="271"/>
      <c r="M269" s="271"/>
      <c r="N269" s="271"/>
      <c r="O269" s="271"/>
      <c r="P269" s="271"/>
      <c r="Q269" s="271"/>
      <c r="R269" s="271"/>
      <c r="S269" s="271"/>
      <c r="T269" s="281"/>
    </row>
    <row r="270" spans="4:20">
      <c r="D270" s="271"/>
      <c r="E270" s="271"/>
      <c r="F270" s="281">
        <v>0.6</v>
      </c>
      <c r="G270" s="271"/>
      <c r="H270" s="282">
        <v>0.6</v>
      </c>
      <c r="I270" s="281">
        <v>0.5</v>
      </c>
      <c r="J270" s="274" t="s">
        <v>393</v>
      </c>
      <c r="K270" s="271"/>
      <c r="L270" s="271"/>
      <c r="M270" s="271"/>
      <c r="N270" s="271"/>
      <c r="O270" s="271"/>
      <c r="P270" s="271"/>
      <c r="Q270" s="283"/>
      <c r="R270" s="271"/>
      <c r="S270" s="272"/>
      <c r="T270" s="281"/>
    </row>
    <row r="271" spans="4:20">
      <c r="D271" s="271"/>
      <c r="E271" s="271"/>
      <c r="F271" s="271"/>
      <c r="G271" s="271"/>
      <c r="H271" s="271"/>
      <c r="I271" s="281"/>
      <c r="J271" s="271"/>
      <c r="K271" s="271"/>
      <c r="L271" s="271"/>
      <c r="M271" s="271"/>
      <c r="N271" s="271"/>
      <c r="O271" s="271"/>
      <c r="P271" s="271"/>
      <c r="Q271" s="271"/>
      <c r="R271" s="271"/>
      <c r="S271" s="272"/>
      <c r="T271" s="281"/>
    </row>
    <row r="272" spans="4:20">
      <c r="D272" s="281">
        <v>0.6</v>
      </c>
      <c r="E272" s="271"/>
      <c r="F272" s="271"/>
      <c r="G272" s="271"/>
      <c r="H272" s="271"/>
      <c r="I272" s="28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81"/>
    </row>
    <row r="273" spans="4:20">
      <c r="D273" s="285" t="s">
        <v>400</v>
      </c>
      <c r="E273" s="271"/>
      <c r="F273" s="283" t="s">
        <v>386</v>
      </c>
      <c r="G273" s="271"/>
      <c r="H273" s="282">
        <v>0.6</v>
      </c>
      <c r="I273" s="281">
        <v>0.5</v>
      </c>
      <c r="J273" s="274" t="s">
        <v>391</v>
      </c>
      <c r="K273" s="271"/>
      <c r="L273" s="271"/>
      <c r="M273" s="271"/>
      <c r="N273" s="271"/>
      <c r="O273" s="281">
        <v>0.6</v>
      </c>
      <c r="P273" s="271"/>
      <c r="Q273" s="271"/>
      <c r="R273" s="271"/>
      <c r="S273" s="271"/>
      <c r="T273" s="281"/>
    </row>
    <row r="274" spans="4:20">
      <c r="D274" s="271"/>
      <c r="E274" s="271"/>
      <c r="F274" s="281">
        <v>0.6</v>
      </c>
      <c r="G274" s="271"/>
      <c r="H274" s="282">
        <v>0.6</v>
      </c>
      <c r="I274" s="281">
        <v>0.5</v>
      </c>
      <c r="J274" s="274" t="s">
        <v>393</v>
      </c>
      <c r="K274" s="271"/>
      <c r="L274" s="271"/>
      <c r="M274" s="271"/>
      <c r="N274" s="271"/>
      <c r="O274" s="285" t="s">
        <v>400</v>
      </c>
      <c r="P274" s="271"/>
      <c r="Q274" s="283"/>
      <c r="R274" s="271"/>
      <c r="S274" s="272"/>
      <c r="T274" s="281"/>
    </row>
    <row r="275" spans="4:20">
      <c r="D275" s="271"/>
      <c r="E275" s="271"/>
      <c r="F275" s="271"/>
      <c r="G275" s="271"/>
      <c r="H275" s="271"/>
      <c r="I275" s="281"/>
      <c r="J275" s="271"/>
      <c r="K275" s="271"/>
      <c r="L275" s="271"/>
      <c r="M275" s="271"/>
      <c r="N275" s="271"/>
      <c r="O275" s="271"/>
      <c r="P275" s="271"/>
      <c r="Q275" s="271"/>
      <c r="R275" s="271"/>
      <c r="S275" s="272"/>
      <c r="T275" s="281"/>
    </row>
    <row r="276" spans="4:20">
      <c r="D276" s="271"/>
      <c r="E276" s="271"/>
      <c r="F276" s="271"/>
      <c r="G276" s="271"/>
      <c r="H276" s="271"/>
      <c r="I276" s="281"/>
      <c r="J276" s="271"/>
      <c r="K276" s="271"/>
      <c r="L276" s="271"/>
      <c r="M276" s="271"/>
      <c r="N276" s="271"/>
      <c r="O276" s="271"/>
      <c r="P276" s="271"/>
      <c r="Q276" s="271"/>
      <c r="R276" s="271"/>
      <c r="S276" s="271"/>
      <c r="T276" s="281"/>
    </row>
    <row r="277" spans="4:20">
      <c r="D277" s="271"/>
      <c r="E277" s="271"/>
      <c r="F277" s="283" t="s">
        <v>387</v>
      </c>
      <c r="G277" s="271"/>
      <c r="H277" s="282">
        <v>0.6</v>
      </c>
      <c r="I277" s="281">
        <v>0.5</v>
      </c>
      <c r="J277" s="274" t="s">
        <v>391</v>
      </c>
      <c r="K277" s="271"/>
      <c r="L277" s="271"/>
      <c r="M277" s="271"/>
      <c r="N277" s="271"/>
      <c r="O277" s="271"/>
      <c r="P277" s="271"/>
      <c r="Q277" s="271"/>
      <c r="R277" s="271"/>
      <c r="S277" s="271"/>
      <c r="T277" s="281"/>
    </row>
    <row r="278" spans="4:20">
      <c r="D278" s="271"/>
      <c r="E278" s="271"/>
      <c r="F278" s="281">
        <v>0.6</v>
      </c>
      <c r="G278" s="271"/>
      <c r="H278" s="282">
        <v>0.6</v>
      </c>
      <c r="I278" s="281">
        <v>0.5</v>
      </c>
      <c r="J278" s="274" t="s">
        <v>393</v>
      </c>
      <c r="K278" s="271"/>
      <c r="L278" s="271"/>
      <c r="M278" s="271"/>
      <c r="N278" s="271"/>
      <c r="O278" s="271"/>
      <c r="P278" s="271"/>
      <c r="Q278" s="283"/>
      <c r="R278" s="271"/>
      <c r="S278" s="272"/>
      <c r="T278" s="281"/>
    </row>
    <row r="279" spans="4:20">
      <c r="D279" s="271"/>
      <c r="E279" s="271"/>
      <c r="F279" s="271"/>
      <c r="G279" s="271"/>
      <c r="H279" s="271"/>
      <c r="I279" s="281"/>
      <c r="J279" s="271"/>
      <c r="K279" s="271"/>
      <c r="L279" s="271"/>
      <c r="M279" s="271"/>
      <c r="N279" s="271"/>
      <c r="O279" s="271"/>
      <c r="P279" s="271"/>
      <c r="Q279" s="271"/>
      <c r="R279" s="271"/>
      <c r="S279" s="272"/>
      <c r="T279" s="281"/>
    </row>
    <row r="280" spans="4:20">
      <c r="D280" s="271"/>
      <c r="E280" s="271"/>
      <c r="F280" s="271"/>
      <c r="G280" s="271"/>
      <c r="H280" s="271"/>
      <c r="I280" s="281"/>
      <c r="J280" s="271"/>
      <c r="K280" s="271"/>
      <c r="L280" s="271"/>
      <c r="M280" s="271"/>
      <c r="N280" s="271"/>
      <c r="O280" s="271"/>
      <c r="P280" s="271"/>
      <c r="Q280" s="271"/>
      <c r="R280" s="271"/>
      <c r="S280" s="271"/>
      <c r="T280" s="281"/>
    </row>
    <row r="281" spans="4:20">
      <c r="D281" s="271"/>
      <c r="E281" s="271"/>
      <c r="F281" s="283" t="s">
        <v>388</v>
      </c>
      <c r="G281" s="271"/>
      <c r="H281" s="282">
        <v>0.6</v>
      </c>
      <c r="I281" s="281">
        <v>0.54545454545454541</v>
      </c>
      <c r="J281" s="274" t="s">
        <v>391</v>
      </c>
      <c r="K281" s="271"/>
      <c r="L281" s="271"/>
      <c r="M281" s="271"/>
      <c r="N281" s="271"/>
      <c r="O281" s="271"/>
      <c r="P281" s="271"/>
      <c r="Q281" s="271"/>
      <c r="R281" s="271"/>
      <c r="S281" s="271"/>
      <c r="T281" s="281"/>
    </row>
    <row r="282" spans="4:20">
      <c r="D282" s="271"/>
      <c r="E282" s="271"/>
      <c r="F282" s="281">
        <v>0.5</v>
      </c>
      <c r="G282" s="271"/>
      <c r="H282" s="282">
        <v>0.5</v>
      </c>
      <c r="I282" s="281">
        <v>0.45454545454545453</v>
      </c>
      <c r="J282" s="274" t="s">
        <v>393</v>
      </c>
      <c r="K282" s="271"/>
      <c r="L282" s="271"/>
      <c r="M282" s="271"/>
      <c r="N282" s="271"/>
      <c r="O282" s="271"/>
      <c r="P282" s="271"/>
      <c r="Q282" s="283"/>
      <c r="R282" s="271"/>
      <c r="S282" s="272"/>
      <c r="T282" s="281"/>
    </row>
    <row r="283" spans="4:20">
      <c r="D283" s="271"/>
      <c r="E283" s="271"/>
      <c r="F283" s="271"/>
      <c r="G283" s="271"/>
      <c r="H283" s="271"/>
      <c r="I283" s="281"/>
      <c r="J283" s="271"/>
      <c r="K283" s="271"/>
      <c r="L283" s="271"/>
      <c r="M283" s="271"/>
      <c r="N283" s="271"/>
      <c r="O283" s="271"/>
      <c r="P283" s="271"/>
      <c r="Q283" s="271"/>
      <c r="R283" s="271"/>
      <c r="S283" s="272"/>
      <c r="T283" s="281"/>
    </row>
    <row r="284" spans="4:20">
      <c r="D284" s="271"/>
      <c r="E284" s="271"/>
      <c r="F284" s="271"/>
      <c r="G284" s="271"/>
      <c r="H284" s="271"/>
      <c r="I284" s="281"/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81"/>
    </row>
    <row r="285" spans="4:20">
      <c r="D285" s="271"/>
      <c r="E285" s="271"/>
      <c r="F285" s="283" t="s">
        <v>389</v>
      </c>
      <c r="G285" s="271"/>
      <c r="H285" s="282">
        <v>0.6</v>
      </c>
      <c r="I285" s="281">
        <v>0.39999999999999997</v>
      </c>
      <c r="J285" s="274" t="s">
        <v>391</v>
      </c>
      <c r="K285" s="271"/>
      <c r="L285" s="271"/>
      <c r="M285" s="271"/>
      <c r="N285" s="271"/>
      <c r="O285" s="271"/>
      <c r="P285" s="271"/>
      <c r="Q285" s="271"/>
      <c r="R285" s="271"/>
      <c r="S285" s="271"/>
      <c r="T285" s="281"/>
    </row>
    <row r="286" spans="4:20">
      <c r="D286" s="271"/>
      <c r="E286" s="271"/>
      <c r="F286" s="284">
        <v>0.9</v>
      </c>
      <c r="G286" s="271"/>
      <c r="H286" s="282">
        <v>0.9</v>
      </c>
      <c r="I286" s="281">
        <v>0.6</v>
      </c>
      <c r="J286" s="274" t="s">
        <v>393</v>
      </c>
      <c r="K286" s="271"/>
      <c r="L286" s="271"/>
      <c r="M286" s="271"/>
      <c r="N286" s="271"/>
      <c r="O286" s="271"/>
      <c r="P286" s="271"/>
      <c r="Q286" s="283"/>
      <c r="R286" s="271"/>
      <c r="S286" s="272"/>
      <c r="T286" s="281"/>
    </row>
    <row r="287" spans="4:20">
      <c r="D287" s="271"/>
      <c r="E287" s="271"/>
      <c r="F287" s="271"/>
      <c r="G287" s="271"/>
      <c r="H287" s="271"/>
      <c r="I287" s="281"/>
      <c r="J287" s="271"/>
      <c r="K287" s="271"/>
      <c r="L287" s="271"/>
      <c r="M287" s="271"/>
      <c r="N287" s="271"/>
      <c r="O287" s="271"/>
      <c r="P287" s="271"/>
      <c r="Q287" s="284"/>
      <c r="R287" s="271"/>
      <c r="S287" s="272"/>
      <c r="T287" s="281"/>
    </row>
    <row r="288" spans="4:20">
      <c r="D288" s="271"/>
      <c r="E288" s="271"/>
      <c r="F288" s="271"/>
      <c r="G288" s="271"/>
      <c r="H288" s="271"/>
      <c r="I288" s="281"/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81"/>
    </row>
    <row r="289" spans="6:20">
      <c r="F289" s="283" t="s">
        <v>390</v>
      </c>
      <c r="G289" s="271"/>
      <c r="H289" s="282">
        <v>0.6</v>
      </c>
      <c r="I289" s="281">
        <v>0.54545454545454541</v>
      </c>
      <c r="J289" s="274" t="s">
        <v>391</v>
      </c>
      <c r="K289" s="271"/>
      <c r="L289" s="271"/>
      <c r="M289" s="271"/>
      <c r="N289" s="271"/>
      <c r="O289" s="271"/>
      <c r="P289" s="271"/>
      <c r="Q289" s="271"/>
      <c r="R289" s="271"/>
      <c r="S289" s="271"/>
      <c r="T289" s="281"/>
    </row>
    <row r="290" spans="6:20">
      <c r="F290" s="281">
        <v>0.5</v>
      </c>
      <c r="G290" s="271"/>
      <c r="H290" s="282">
        <v>0.5</v>
      </c>
      <c r="I290" s="281">
        <v>0.45454545454545453</v>
      </c>
      <c r="J290" s="274" t="s">
        <v>393</v>
      </c>
      <c r="K290" s="271"/>
      <c r="L290" s="271"/>
      <c r="M290" s="271"/>
      <c r="N290" s="271"/>
      <c r="O290" s="271"/>
      <c r="P290" s="271"/>
      <c r="Q290" s="283"/>
      <c r="R290" s="271"/>
      <c r="S290" s="272"/>
      <c r="T290" s="281"/>
    </row>
    <row r="291" spans="6:20">
      <c r="F291" s="271"/>
      <c r="G291" s="271"/>
      <c r="H291" s="271"/>
      <c r="I291" s="271"/>
      <c r="J291" s="271"/>
      <c r="K291" s="271"/>
      <c r="L291" s="271"/>
      <c r="M291" s="271"/>
      <c r="N291" s="271"/>
      <c r="O291" s="271"/>
      <c r="P291" s="271"/>
      <c r="Q291" s="271"/>
      <c r="R291" s="271"/>
      <c r="S291" s="272"/>
      <c r="T291" s="281"/>
    </row>
    <row r="292" spans="6:20">
      <c r="F292" s="283" t="s">
        <v>382</v>
      </c>
      <c r="G292" s="271"/>
      <c r="H292" s="282">
        <v>0.3</v>
      </c>
      <c r="I292" s="281">
        <v>0.6</v>
      </c>
      <c r="J292" s="274" t="s">
        <v>391</v>
      </c>
      <c r="K292" s="271"/>
      <c r="L292" s="271"/>
      <c r="M292" s="271"/>
      <c r="N292" s="271"/>
      <c r="O292" s="271"/>
      <c r="P292" s="271"/>
      <c r="Q292" s="271"/>
      <c r="R292" s="271"/>
      <c r="S292" s="271"/>
      <c r="T292" s="280"/>
    </row>
    <row r="293" spans="6:20">
      <c r="F293" s="281">
        <v>0.2</v>
      </c>
      <c r="G293" s="271"/>
      <c r="H293" s="282">
        <v>0.2</v>
      </c>
      <c r="I293" s="281">
        <v>0.4</v>
      </c>
      <c r="J293" s="274" t="s">
        <v>393</v>
      </c>
      <c r="K293" s="271"/>
      <c r="L293" s="271"/>
      <c r="M293" s="271"/>
      <c r="N293" s="271"/>
      <c r="O293" s="271"/>
      <c r="P293" s="271"/>
      <c r="Q293" s="283"/>
      <c r="R293" s="271"/>
      <c r="S293" s="272"/>
      <c r="T293" s="281"/>
    </row>
    <row r="294" spans="6:20">
      <c r="F294" s="271"/>
      <c r="G294" s="271"/>
      <c r="H294" s="271"/>
      <c r="I294" s="281"/>
      <c r="J294" s="271"/>
      <c r="K294" s="271"/>
      <c r="L294" s="271"/>
      <c r="M294" s="271"/>
      <c r="N294" s="271"/>
      <c r="O294" s="271"/>
      <c r="P294" s="271"/>
      <c r="Q294" s="271"/>
      <c r="R294" s="271"/>
      <c r="S294" s="272"/>
      <c r="T294" s="281"/>
    </row>
    <row r="295" spans="6:20">
      <c r="F295" s="271"/>
      <c r="G295" s="271"/>
      <c r="H295" s="271"/>
      <c r="I295" s="281"/>
      <c r="J295" s="271"/>
      <c r="K295" s="271"/>
      <c r="L295" s="271"/>
      <c r="M295" s="271"/>
      <c r="N295" s="271"/>
      <c r="O295" s="271"/>
      <c r="P295" s="271"/>
      <c r="Q295" s="271"/>
      <c r="R295" s="271"/>
      <c r="S295" s="271"/>
      <c r="T295" s="281"/>
    </row>
    <row r="296" spans="6:20">
      <c r="F296" s="283" t="s">
        <v>383</v>
      </c>
      <c r="G296" s="271"/>
      <c r="H296" s="282">
        <v>0.3</v>
      </c>
      <c r="I296" s="281">
        <v>0.6</v>
      </c>
      <c r="J296" s="274" t="s">
        <v>391</v>
      </c>
      <c r="K296" s="271"/>
      <c r="L296" s="271"/>
      <c r="M296" s="271"/>
      <c r="N296" s="271"/>
      <c r="O296" s="271"/>
      <c r="P296" s="271"/>
      <c r="Q296" s="271"/>
      <c r="R296" s="271"/>
      <c r="S296" s="271"/>
      <c r="T296" s="281"/>
    </row>
    <row r="297" spans="6:20">
      <c r="F297" s="281">
        <v>0.2</v>
      </c>
      <c r="G297" s="271"/>
      <c r="H297" s="282">
        <v>0.2</v>
      </c>
      <c r="I297" s="281">
        <v>0.4</v>
      </c>
      <c r="J297" s="274" t="s">
        <v>393</v>
      </c>
      <c r="K297" s="271"/>
      <c r="L297" s="271"/>
      <c r="M297" s="271"/>
      <c r="N297" s="271"/>
      <c r="O297" s="271"/>
      <c r="P297" s="271"/>
      <c r="Q297" s="283"/>
      <c r="R297" s="271"/>
      <c r="S297" s="272"/>
      <c r="T297" s="281"/>
    </row>
    <row r="298" spans="6:20">
      <c r="F298" s="271"/>
      <c r="G298" s="271"/>
      <c r="H298" s="271"/>
      <c r="I298" s="281"/>
      <c r="J298" s="271"/>
      <c r="K298" s="271"/>
      <c r="L298" s="271"/>
      <c r="M298" s="271"/>
      <c r="N298" s="271"/>
      <c r="O298" s="271"/>
      <c r="P298" s="271"/>
      <c r="Q298" s="271"/>
      <c r="R298" s="271"/>
      <c r="S298" s="272"/>
      <c r="T298" s="281"/>
    </row>
    <row r="299" spans="6:20">
      <c r="F299" s="271"/>
      <c r="G299" s="271"/>
      <c r="H299" s="271"/>
      <c r="I299" s="281"/>
      <c r="J299" s="271"/>
      <c r="K299" s="271"/>
      <c r="L299" s="271"/>
      <c r="M299" s="271"/>
      <c r="N299" s="271"/>
      <c r="O299" s="271"/>
      <c r="P299" s="271"/>
      <c r="Q299" s="271"/>
      <c r="R299" s="271"/>
      <c r="S299" s="271"/>
      <c r="T299" s="281"/>
    </row>
    <row r="300" spans="6:20">
      <c r="F300" s="283" t="s">
        <v>384</v>
      </c>
      <c r="G300" s="271"/>
      <c r="H300" s="282">
        <v>0.3</v>
      </c>
      <c r="I300" s="281">
        <v>0.6</v>
      </c>
      <c r="J300" s="274" t="s">
        <v>391</v>
      </c>
      <c r="K300" s="271"/>
      <c r="L300" s="271"/>
      <c r="M300" s="271"/>
      <c r="N300" s="271"/>
      <c r="O300" s="271"/>
      <c r="P300" s="271"/>
      <c r="Q300" s="271"/>
      <c r="R300" s="271"/>
      <c r="S300" s="271"/>
      <c r="T300" s="281"/>
    </row>
    <row r="301" spans="6:20">
      <c r="F301" s="281">
        <v>0.2</v>
      </c>
      <c r="G301" s="271"/>
      <c r="H301" s="282">
        <v>0.2</v>
      </c>
      <c r="I301" s="281">
        <v>0.4</v>
      </c>
      <c r="J301" s="274" t="s">
        <v>393</v>
      </c>
      <c r="K301" s="271"/>
      <c r="L301" s="271"/>
      <c r="M301" s="271"/>
      <c r="N301" s="271"/>
      <c r="O301" s="271"/>
      <c r="P301" s="271"/>
      <c r="Q301" s="283"/>
      <c r="R301" s="271"/>
      <c r="S301" s="272"/>
      <c r="T301" s="281"/>
    </row>
    <row r="302" spans="6:20">
      <c r="F302" s="271"/>
      <c r="G302" s="271"/>
      <c r="H302" s="271"/>
      <c r="I302" s="281"/>
      <c r="J302" s="271"/>
      <c r="K302" s="271"/>
      <c r="L302" s="271"/>
      <c r="M302" s="271"/>
      <c r="N302" s="271"/>
      <c r="O302" s="271"/>
      <c r="P302" s="271"/>
      <c r="Q302" s="271"/>
      <c r="R302" s="271"/>
      <c r="S302" s="272"/>
      <c r="T302" s="281"/>
    </row>
    <row r="303" spans="6:20">
      <c r="F303" s="271"/>
      <c r="G303" s="271"/>
      <c r="H303" s="271"/>
      <c r="I303" s="281"/>
      <c r="J303" s="271"/>
      <c r="K303" s="271"/>
      <c r="L303" s="271"/>
      <c r="M303" s="271"/>
      <c r="N303" s="271"/>
      <c r="O303" s="271"/>
      <c r="P303" s="271"/>
      <c r="Q303" s="271"/>
      <c r="R303" s="271"/>
      <c r="S303" s="271"/>
      <c r="T303" s="281"/>
    </row>
    <row r="304" spans="6:20">
      <c r="F304" s="283" t="s">
        <v>385</v>
      </c>
      <c r="G304" s="271"/>
      <c r="H304" s="282">
        <v>0.3</v>
      </c>
      <c r="I304" s="281">
        <v>0.6</v>
      </c>
      <c r="J304" s="274" t="s">
        <v>391</v>
      </c>
      <c r="K304" s="271"/>
      <c r="L304" s="271"/>
      <c r="M304" s="271"/>
      <c r="N304" s="271"/>
      <c r="O304" s="271"/>
      <c r="P304" s="271"/>
      <c r="Q304" s="271"/>
      <c r="R304" s="271"/>
      <c r="S304" s="271"/>
      <c r="T304" s="281"/>
    </row>
    <row r="305" spans="4:20">
      <c r="D305" s="271"/>
      <c r="E305" s="271"/>
      <c r="F305" s="281">
        <v>0.2</v>
      </c>
      <c r="G305" s="271"/>
      <c r="H305" s="282">
        <v>0.2</v>
      </c>
      <c r="I305" s="281">
        <v>0.4</v>
      </c>
      <c r="J305" s="274" t="s">
        <v>393</v>
      </c>
      <c r="K305" s="271"/>
      <c r="L305" s="271"/>
      <c r="M305" s="271"/>
      <c r="N305" s="271"/>
      <c r="O305" s="271"/>
      <c r="P305" s="271"/>
      <c r="Q305" s="283"/>
      <c r="R305" s="271"/>
      <c r="S305" s="272"/>
      <c r="T305" s="281"/>
    </row>
    <row r="306" spans="4:20">
      <c r="D306" s="271"/>
      <c r="E306" s="271"/>
      <c r="F306" s="271"/>
      <c r="G306" s="271"/>
      <c r="H306" s="271"/>
      <c r="I306" s="281"/>
      <c r="J306" s="271"/>
      <c r="K306" s="271"/>
      <c r="L306" s="271"/>
      <c r="M306" s="271"/>
      <c r="N306" s="271"/>
      <c r="O306" s="271"/>
      <c r="P306" s="271"/>
      <c r="Q306" s="271"/>
      <c r="R306" s="271"/>
      <c r="S306" s="272"/>
      <c r="T306" s="281"/>
    </row>
    <row r="307" spans="4:20">
      <c r="D307" s="281">
        <v>0.3</v>
      </c>
      <c r="E307" s="271"/>
      <c r="F307" s="271"/>
      <c r="G307" s="271"/>
      <c r="H307" s="271"/>
      <c r="I307" s="281"/>
      <c r="J307" s="271"/>
      <c r="K307" s="277"/>
      <c r="L307" s="271"/>
      <c r="M307" s="271"/>
      <c r="N307" s="271"/>
      <c r="O307" s="271"/>
      <c r="P307" s="271"/>
      <c r="Q307" s="271"/>
      <c r="R307" s="271"/>
      <c r="S307" s="271"/>
      <c r="T307" s="281"/>
    </row>
    <row r="308" spans="4:20">
      <c r="D308" s="285" t="s">
        <v>401</v>
      </c>
      <c r="E308" s="271"/>
      <c r="F308" s="283" t="s">
        <v>386</v>
      </c>
      <c r="G308" s="271"/>
      <c r="H308" s="282">
        <v>0.3</v>
      </c>
      <c r="I308" s="281">
        <v>0.33333333333333337</v>
      </c>
      <c r="J308" s="274" t="s">
        <v>391</v>
      </c>
      <c r="K308" s="277"/>
      <c r="L308" s="271"/>
      <c r="M308" s="271"/>
      <c r="N308" s="271"/>
      <c r="O308" s="281">
        <v>0.3</v>
      </c>
      <c r="P308" s="271"/>
      <c r="Q308" s="271"/>
      <c r="R308" s="271"/>
      <c r="S308" s="271"/>
      <c r="T308" s="281"/>
    </row>
    <row r="309" spans="4:20">
      <c r="D309" s="271"/>
      <c r="E309" s="271"/>
      <c r="F309" s="284">
        <v>0.6</v>
      </c>
      <c r="G309" s="271"/>
      <c r="H309" s="282">
        <v>0.6</v>
      </c>
      <c r="I309" s="281">
        <v>0.66666666666666674</v>
      </c>
      <c r="J309" s="274" t="s">
        <v>393</v>
      </c>
      <c r="K309" s="277"/>
      <c r="L309" s="271"/>
      <c r="M309" s="271"/>
      <c r="N309" s="271"/>
      <c r="O309" s="285" t="s">
        <v>401</v>
      </c>
      <c r="P309" s="271"/>
      <c r="Q309" s="283"/>
      <c r="R309" s="271"/>
      <c r="S309" s="272"/>
      <c r="T309" s="281"/>
    </row>
    <row r="310" spans="4:20">
      <c r="D310" s="271"/>
      <c r="E310" s="271"/>
      <c r="F310" s="271"/>
      <c r="G310" s="271"/>
      <c r="H310" s="271"/>
      <c r="I310" s="281"/>
      <c r="J310" s="271"/>
      <c r="K310" s="277"/>
      <c r="L310" s="271"/>
      <c r="M310" s="271"/>
      <c r="N310" s="271"/>
      <c r="O310" s="271"/>
      <c r="P310" s="271"/>
      <c r="Q310" s="284"/>
      <c r="R310" s="271"/>
      <c r="S310" s="272"/>
      <c r="T310" s="281"/>
    </row>
    <row r="311" spans="4:20">
      <c r="D311" s="271"/>
      <c r="E311" s="271"/>
      <c r="F311" s="271"/>
      <c r="G311" s="271"/>
      <c r="H311" s="271"/>
      <c r="I311" s="281"/>
      <c r="J311" s="271"/>
      <c r="K311" s="271"/>
      <c r="L311" s="271"/>
      <c r="M311" s="271"/>
      <c r="N311" s="271"/>
      <c r="O311" s="271"/>
      <c r="P311" s="271"/>
      <c r="Q311" s="271"/>
      <c r="R311" s="271"/>
      <c r="S311" s="271"/>
      <c r="T311" s="281"/>
    </row>
    <row r="312" spans="4:20">
      <c r="D312" s="271"/>
      <c r="E312" s="271"/>
      <c r="F312" s="283" t="s">
        <v>387</v>
      </c>
      <c r="G312" s="271"/>
      <c r="H312" s="282">
        <v>0.3</v>
      </c>
      <c r="I312" s="281">
        <v>0.33333333333333337</v>
      </c>
      <c r="J312" s="274" t="s">
        <v>391</v>
      </c>
      <c r="K312" s="271"/>
      <c r="L312" s="271"/>
      <c r="M312" s="271"/>
      <c r="N312" s="271"/>
      <c r="O312" s="271"/>
      <c r="P312" s="271"/>
      <c r="Q312" s="271"/>
      <c r="R312" s="271"/>
      <c r="S312" s="271"/>
      <c r="T312" s="281"/>
    </row>
    <row r="313" spans="4:20">
      <c r="D313" s="271"/>
      <c r="E313" s="271"/>
      <c r="F313" s="284">
        <v>0.6</v>
      </c>
      <c r="G313" s="271"/>
      <c r="H313" s="282">
        <v>0.6</v>
      </c>
      <c r="I313" s="281">
        <v>0.66666666666666674</v>
      </c>
      <c r="J313" s="274" t="s">
        <v>393</v>
      </c>
      <c r="K313" s="271"/>
      <c r="L313" s="271"/>
      <c r="M313" s="271"/>
      <c r="N313" s="271"/>
      <c r="O313" s="271"/>
      <c r="P313" s="271"/>
      <c r="Q313" s="283"/>
      <c r="R313" s="271"/>
      <c r="S313" s="272"/>
      <c r="T313" s="281"/>
    </row>
    <row r="314" spans="4:20">
      <c r="D314" s="271"/>
      <c r="E314" s="271"/>
      <c r="F314" s="271"/>
      <c r="G314" s="271"/>
      <c r="H314" s="271"/>
      <c r="I314" s="281"/>
      <c r="J314" s="271"/>
      <c r="K314" s="271"/>
      <c r="L314" s="271"/>
      <c r="M314" s="271"/>
      <c r="N314" s="271"/>
      <c r="O314" s="271"/>
      <c r="P314" s="271"/>
      <c r="Q314" s="284"/>
      <c r="R314" s="271"/>
      <c r="S314" s="272"/>
      <c r="T314" s="281"/>
    </row>
    <row r="315" spans="4:20">
      <c r="D315" s="271"/>
      <c r="E315" s="271"/>
      <c r="F315" s="271"/>
      <c r="G315" s="271"/>
      <c r="H315" s="271"/>
      <c r="I315" s="281"/>
      <c r="J315" s="271"/>
      <c r="K315" s="271"/>
      <c r="L315" s="271"/>
      <c r="M315" s="271"/>
      <c r="N315" s="271"/>
      <c r="O315" s="271"/>
      <c r="P315" s="271"/>
      <c r="Q315" s="271"/>
      <c r="R315" s="271"/>
      <c r="S315" s="271"/>
      <c r="T315" s="281"/>
    </row>
    <row r="316" spans="4:20">
      <c r="D316" s="271"/>
      <c r="E316" s="271"/>
      <c r="F316" s="283" t="s">
        <v>388</v>
      </c>
      <c r="G316" s="271"/>
      <c r="H316" s="282">
        <v>0.3</v>
      </c>
      <c r="I316" s="281">
        <v>0.74999999999999989</v>
      </c>
      <c r="J316" s="274" t="s">
        <v>391</v>
      </c>
      <c r="K316" s="271"/>
      <c r="L316" s="271"/>
      <c r="M316" s="271"/>
      <c r="N316" s="271"/>
      <c r="O316" s="271"/>
      <c r="P316" s="271"/>
      <c r="Q316" s="271"/>
      <c r="R316" s="271"/>
      <c r="S316" s="271"/>
      <c r="T316" s="281"/>
    </row>
    <row r="317" spans="4:20">
      <c r="D317" s="271"/>
      <c r="E317" s="271"/>
      <c r="F317" s="281">
        <v>0.1</v>
      </c>
      <c r="G317" s="271"/>
      <c r="H317" s="282">
        <v>0.1</v>
      </c>
      <c r="I317" s="281">
        <v>0.25</v>
      </c>
      <c r="J317" s="274" t="s">
        <v>393</v>
      </c>
      <c r="K317" s="271"/>
      <c r="L317" s="271"/>
      <c r="M317" s="271"/>
      <c r="N317" s="271"/>
      <c r="O317" s="271"/>
      <c r="P317" s="271"/>
      <c r="Q317" s="283"/>
      <c r="R317" s="271"/>
      <c r="S317" s="272"/>
      <c r="T317" s="281"/>
    </row>
    <row r="318" spans="4:20">
      <c r="D318" s="271"/>
      <c r="E318" s="271"/>
      <c r="F318" s="271"/>
      <c r="G318" s="271"/>
      <c r="H318" s="271"/>
      <c r="I318" s="281"/>
      <c r="J318" s="271"/>
      <c r="K318" s="271"/>
      <c r="L318" s="271"/>
      <c r="M318" s="271"/>
      <c r="N318" s="271"/>
      <c r="O318" s="271"/>
      <c r="P318" s="271"/>
      <c r="Q318" s="271"/>
      <c r="R318" s="271"/>
      <c r="S318" s="272"/>
      <c r="T318" s="281"/>
    </row>
    <row r="319" spans="4:20">
      <c r="D319" s="271"/>
      <c r="E319" s="271"/>
      <c r="F319" s="271"/>
      <c r="G319" s="271"/>
      <c r="H319" s="271"/>
      <c r="I319" s="281"/>
      <c r="J319" s="271"/>
      <c r="K319" s="271"/>
      <c r="L319" s="271"/>
      <c r="M319" s="271"/>
      <c r="N319" s="271"/>
      <c r="O319" s="271"/>
      <c r="P319" s="271"/>
      <c r="Q319" s="271"/>
      <c r="R319" s="271"/>
      <c r="S319" s="271"/>
      <c r="T319" s="281"/>
    </row>
    <row r="320" spans="4:20">
      <c r="D320" s="271"/>
      <c r="E320" s="271"/>
      <c r="F320" s="283" t="s">
        <v>389</v>
      </c>
      <c r="G320" s="271"/>
      <c r="H320" s="282">
        <v>0.3</v>
      </c>
      <c r="I320" s="281">
        <v>0.33333333333333337</v>
      </c>
      <c r="J320" s="274" t="s">
        <v>391</v>
      </c>
      <c r="K320" s="271"/>
      <c r="L320" s="271"/>
      <c r="M320" s="271"/>
      <c r="N320" s="271"/>
      <c r="O320" s="271"/>
      <c r="P320" s="271"/>
      <c r="Q320" s="271"/>
      <c r="R320" s="271"/>
      <c r="S320" s="271"/>
      <c r="T320" s="281"/>
    </row>
    <row r="321" spans="6:20">
      <c r="F321" s="284">
        <v>0.6</v>
      </c>
      <c r="G321" s="271"/>
      <c r="H321" s="282">
        <v>0.6</v>
      </c>
      <c r="I321" s="281">
        <v>0.66666666666666674</v>
      </c>
      <c r="J321" s="274" t="s">
        <v>393</v>
      </c>
      <c r="K321" s="271"/>
      <c r="L321" s="271"/>
      <c r="M321" s="271"/>
      <c r="N321" s="271"/>
      <c r="O321" s="271"/>
      <c r="P321" s="271"/>
      <c r="Q321" s="283"/>
      <c r="R321" s="271"/>
      <c r="S321" s="272"/>
      <c r="T321" s="281"/>
    </row>
    <row r="322" spans="6:20">
      <c r="F322" s="271"/>
      <c r="G322" s="271"/>
      <c r="H322" s="271"/>
      <c r="I322" s="281"/>
      <c r="J322" s="271"/>
      <c r="K322" s="271"/>
      <c r="L322" s="271"/>
      <c r="M322" s="271"/>
      <c r="N322" s="271"/>
      <c r="O322" s="271"/>
      <c r="P322" s="271"/>
      <c r="Q322" s="284"/>
      <c r="R322" s="271"/>
      <c r="S322" s="272"/>
      <c r="T322" s="281"/>
    </row>
    <row r="323" spans="6:20">
      <c r="F323" s="271"/>
      <c r="G323" s="271"/>
      <c r="H323" s="271"/>
      <c r="I323" s="281"/>
      <c r="J323" s="271"/>
      <c r="K323" s="271"/>
      <c r="L323" s="271"/>
      <c r="M323" s="271"/>
      <c r="N323" s="271"/>
      <c r="O323" s="271"/>
      <c r="P323" s="271"/>
      <c r="Q323" s="271"/>
      <c r="R323" s="271"/>
      <c r="S323" s="271"/>
      <c r="T323" s="281"/>
    </row>
    <row r="324" spans="6:20">
      <c r="F324" s="283" t="s">
        <v>390</v>
      </c>
      <c r="G324" s="271"/>
      <c r="H324" s="282">
        <v>0.3</v>
      </c>
      <c r="I324" s="281">
        <v>0.27272727272727271</v>
      </c>
      <c r="J324" s="274" t="s">
        <v>391</v>
      </c>
      <c r="K324" s="271"/>
      <c r="L324" s="271"/>
      <c r="M324" s="271"/>
      <c r="N324" s="271"/>
      <c r="O324" s="271"/>
      <c r="P324" s="271"/>
      <c r="Q324" s="271"/>
      <c r="R324" s="271"/>
      <c r="S324" s="271"/>
      <c r="T324" s="281"/>
    </row>
    <row r="325" spans="6:20">
      <c r="F325" s="281">
        <v>0.8</v>
      </c>
      <c r="G325" s="271"/>
      <c r="H325" s="282">
        <v>0.8</v>
      </c>
      <c r="I325" s="281">
        <v>0.72727272727272729</v>
      </c>
      <c r="J325" s="274" t="s">
        <v>393</v>
      </c>
      <c r="K325" s="271"/>
      <c r="L325" s="271"/>
      <c r="M325" s="271"/>
      <c r="N325" s="271"/>
      <c r="O325" s="271"/>
      <c r="P325" s="271"/>
      <c r="Q325" s="283"/>
      <c r="R325" s="271"/>
      <c r="S325" s="272"/>
      <c r="T325" s="281"/>
    </row>
    <row r="326" spans="6:20">
      <c r="F326" s="271"/>
      <c r="G326" s="271"/>
      <c r="H326" s="271"/>
      <c r="I326" s="271"/>
      <c r="J326" s="271"/>
      <c r="K326" s="271"/>
      <c r="L326" s="271"/>
      <c r="M326" s="271"/>
      <c r="N326" s="271"/>
      <c r="O326" s="271"/>
      <c r="P326" s="271"/>
      <c r="Q326" s="271"/>
      <c r="R326" s="271"/>
      <c r="S326" s="272"/>
      <c r="T326" s="2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1</vt:lpstr>
      <vt:lpstr>2</vt:lpstr>
      <vt:lpstr>3-4</vt:lpstr>
      <vt:lpstr>5</vt:lpstr>
      <vt:lpstr>6</vt:lpstr>
      <vt:lpstr>7</vt:lpstr>
      <vt:lpstr>8</vt:lpstr>
      <vt:lpstr>9-</vt:lpstr>
      <vt:lpstr>б7</vt:lpstr>
      <vt:lpstr>Лист3</vt:lpstr>
      <vt:lpstr>Лист4</vt:lpstr>
      <vt:lpstr>Лист5</vt:lpstr>
      <vt:lpstr>Лист6</vt:lpstr>
      <vt:lpstr>Лист7</vt:lpstr>
      <vt:lpstr>Лист8</vt:lpstr>
      <vt:lpstr>Лист1</vt:lpstr>
      <vt:lpstr>Лист9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Даниил Румянцев</dc:creator>
  <cp:lastModifiedBy>Microsoft Office User</cp:lastModifiedBy>
  <dcterms:created xsi:type="dcterms:W3CDTF">2022-03-10T05:35:59Z</dcterms:created>
  <dcterms:modified xsi:type="dcterms:W3CDTF">2022-06-19T20:00:19Z</dcterms:modified>
</cp:coreProperties>
</file>