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tables/table13.xml" ContentType="application/vnd.openxmlformats-officedocument.spreadsheetml.table+xml"/>
  <Override PartName="/xl/queryTables/queryTable11.xml" ContentType="application/vnd.openxmlformats-officedocument.spreadsheetml.queryTable+xml"/>
  <Override PartName="/xl/tables/table14.xml" ContentType="application/vnd.openxmlformats-officedocument.spreadsheetml.table+xml"/>
  <Override PartName="/xl/queryTables/queryTable12.xml" ContentType="application/vnd.openxmlformats-officedocument.spreadsheetml.queryTable+xml"/>
  <Override PartName="/xl/tables/table15.xml" ContentType="application/vnd.openxmlformats-officedocument.spreadsheetml.table+xml"/>
  <Override PartName="/xl/queryTables/queryTable13.xml" ContentType="application/vnd.openxmlformats-officedocument.spreadsheetml.queryTable+xml"/>
  <Override PartName="/xl/tables/table16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flor\Downloads\"/>
    </mc:Choice>
  </mc:AlternateContent>
  <xr:revisionPtr revIDLastSave="0" documentId="8_{DA474047-1472-4A04-B7D9-07F678735B8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Q-6201-F06" sheetId="5" r:id="rId1"/>
    <sheet name="Sheet1" sheetId="3" state="hidden" r:id="rId2"/>
    <sheet name="Hoja1" sheetId="4" r:id="rId3"/>
    <sheet name="Reporte" sheetId="26" r:id="rId4"/>
    <sheet name="Tecnologías de la información" sheetId="9" r:id="rId5"/>
    <sheet name="Ciberseguridad" sheetId="10" r:id="rId6"/>
    <sheet name="Desarrollo de Software (Fronten" sheetId="11" r:id="rId7"/>
    <sheet name="Arquitectura de Software y DevO" sheetId="12" r:id="rId8"/>
    <sheet name="Finanzas y Banca Digital (Finte" sheetId="13" r:id="rId9"/>
    <sheet name="Infraestructura y Redes" sheetId="14" r:id="rId10"/>
    <sheet name="Inteligencia Artificial y Machi" sheetId="15" r:id="rId11"/>
    <sheet name="Cloud Computing y Servicios en " sheetId="16" r:id="rId12"/>
    <sheet name="Sostenibilidad y Tecnología Ver" sheetId="17" r:id="rId13"/>
    <sheet name="Innovación y Nuevas Tecnologías" sheetId="18" r:id="rId14"/>
    <sheet name="Automatización y Robótica (RPA " sheetId="19" r:id="rId15"/>
    <sheet name="Diseño de Experiencia de Usuari" sheetId="20" r:id="rId16"/>
    <sheet name="Gestión de Proyectos de TI" sheetId="21" r:id="rId17"/>
    <sheet name="Transformación Digital y Negoci" sheetId="22" r:id="rId18"/>
  </sheets>
  <definedNames>
    <definedName name="_xlnm._FilterDatabase" localSheetId="0" hidden="1">'MQ-6201-F06'!$A$9:$FM$347</definedName>
    <definedName name="DatosExternos_1" localSheetId="7" hidden="1">'Arquitectura de Software y DevO'!#REF!</definedName>
    <definedName name="DatosExternos_1" localSheetId="14" hidden="1">'Automatización y Robótica (RPA '!#REF!</definedName>
    <definedName name="DatosExternos_1" localSheetId="5" hidden="1">Ciberseguridad!#REF!</definedName>
    <definedName name="DatosExternos_1" localSheetId="11" hidden="1">'Cloud Computing y Servicios en '!#REF!</definedName>
    <definedName name="DatosExternos_1" localSheetId="6" hidden="1">'Desarrollo de Software (Fronten'!#REF!</definedName>
    <definedName name="DatosExternos_1" localSheetId="15" hidden="1">'Diseño de Experiencia de Usuari'!#REF!</definedName>
    <definedName name="DatosExternos_1" localSheetId="8" hidden="1">'Finanzas y Banca Digital (Finte'!#REF!</definedName>
    <definedName name="DatosExternos_1" localSheetId="16" hidden="1">'Gestión de Proyectos de TI'!#REF!</definedName>
    <definedName name="DatosExternos_1" localSheetId="9" hidden="1">'Infraestructura y Redes'!#REF!</definedName>
    <definedName name="DatosExternos_1" localSheetId="13" hidden="1">'Innovación y Nuevas Tecnologías'!#REF!</definedName>
    <definedName name="DatosExternos_1" localSheetId="10" hidden="1">'Inteligencia Artificial y Machi'!#REF!</definedName>
    <definedName name="DatosExternos_1" localSheetId="12" hidden="1">'Sostenibilidad y Tecnología Ver'!#REF!</definedName>
    <definedName name="DatosExternos_1" localSheetId="4" hidden="1">'Tecnologías de la información'!#REF!</definedName>
    <definedName name="DatosExternos_1" localSheetId="17" hidden="1">'Transformación Digital y Negoci'!#REF!</definedName>
    <definedName name="ExternalData_1" localSheetId="7" hidden="1">'Arquitectura de Software y DevO'!$A$1:$F$15</definedName>
    <definedName name="ExternalData_1" localSheetId="14" hidden="1">'Automatización y Robótica (RPA '!$A$1:$R$2</definedName>
    <definedName name="ExternalData_1" localSheetId="5" hidden="1">Ciberseguridad!$A$1:$I$15</definedName>
    <definedName name="ExternalData_1" localSheetId="11" hidden="1">'Cloud Computing y Servicios en '!$A$1:$Y$24</definedName>
    <definedName name="ExternalData_1" localSheetId="6" hidden="1">'Desarrollo de Software (Fronten'!$A$1:$G$5</definedName>
    <definedName name="ExternalData_1" localSheetId="15" hidden="1">'Diseño de Experiencia de Usuari'!$A$1:$BU$36</definedName>
    <definedName name="ExternalData_1" localSheetId="8" hidden="1">'Finanzas y Banca Digital (Finte'!$A$1:$V$13</definedName>
    <definedName name="ExternalData_1" localSheetId="16" hidden="1">'Gestión de Proyectos de TI'!$A$1:$G$10</definedName>
    <definedName name="ExternalData_1" localSheetId="9" hidden="1">'Infraestructura y Redes'!$A$1:$AV$110</definedName>
    <definedName name="ExternalData_1" localSheetId="13" hidden="1">'Innovación y Nuevas Tecnologías'!$A$1:$AB$22</definedName>
    <definedName name="ExternalData_1" localSheetId="10" hidden="1">'Inteligencia Artificial y Machi'!$A$1:$N$7</definedName>
    <definedName name="ExternalData_1" localSheetId="12" hidden="1">'Sostenibilidad y Tecnología Ver'!$A$1:$Y$19</definedName>
    <definedName name="ExternalData_1" localSheetId="4" hidden="1">'Tecnologías de la información'!$A$1:$AT$74</definedName>
    <definedName name="ExternalData_1" localSheetId="17" hidden="1">'Transformación Digital y Negoci'!$A$1:$I$5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6" l="1"/>
  <c r="C2" i="26"/>
  <c r="D2" i="26" s="1"/>
  <c r="B2" i="4" l="1"/>
  <c r="B3" i="4"/>
  <c r="B4" i="4"/>
  <c r="B5" i="4"/>
  <c r="B294" i="5" s="1"/>
  <c r="B6" i="4"/>
  <c r="B269" i="5" s="1"/>
  <c r="B7" i="4"/>
  <c r="B295" i="5" s="1"/>
  <c r="B8" i="4"/>
  <c r="B9" i="4"/>
  <c r="B10" i="4"/>
  <c r="B123" i="5" s="1"/>
  <c r="B11" i="4"/>
  <c r="B339" i="5" s="1"/>
  <c r="B12" i="4"/>
  <c r="B13" i="4"/>
  <c r="B297" i="5" s="1"/>
  <c r="B14" i="4"/>
  <c r="B15" i="4"/>
  <c r="B16" i="4"/>
  <c r="B17" i="4"/>
  <c r="B18" i="4"/>
  <c r="B19" i="4"/>
  <c r="B20" i="4"/>
  <c r="B21" i="4"/>
  <c r="B22" i="4"/>
  <c r="B23" i="4"/>
  <c r="B262" i="5" s="1"/>
  <c r="B24" i="4"/>
  <c r="B25" i="4"/>
  <c r="B26" i="4"/>
  <c r="B27" i="4"/>
  <c r="B28" i="4"/>
  <c r="B29" i="4"/>
  <c r="B317" i="5" s="1"/>
  <c r="B30" i="4"/>
  <c r="B341" i="5" s="1"/>
  <c r="B31" i="4"/>
  <c r="B193" i="5" s="1"/>
  <c r="B32" i="4"/>
  <c r="B33" i="4"/>
  <c r="B34" i="4"/>
  <c r="B35" i="4"/>
  <c r="B36" i="4"/>
  <c r="B37" i="4"/>
  <c r="B124" i="5" s="1"/>
  <c r="B38" i="4"/>
  <c r="B39" i="4"/>
  <c r="B40" i="4"/>
  <c r="B41" i="4"/>
  <c r="B42" i="4"/>
  <c r="B43" i="4"/>
  <c r="B15" i="5" s="1"/>
  <c r="B44" i="4"/>
  <c r="B283" i="5" s="1"/>
  <c r="B45" i="4"/>
  <c r="B172" i="5" s="1"/>
  <c r="B46" i="4"/>
  <c r="B55" i="5" s="1"/>
  <c r="B47" i="4"/>
  <c r="B48" i="4"/>
  <c r="B49" i="4"/>
  <c r="B50" i="4"/>
  <c r="B51" i="4"/>
  <c r="B52" i="4"/>
  <c r="B53" i="4"/>
  <c r="B289" i="5" s="1"/>
  <c r="B54" i="4"/>
  <c r="B63" i="5" s="1"/>
  <c r="B55" i="4"/>
  <c r="B56" i="4"/>
  <c r="B57" i="4"/>
  <c r="B58" i="4"/>
  <c r="B125" i="5" s="1"/>
  <c r="B59" i="4"/>
  <c r="B16" i="5" s="1"/>
  <c r="B60" i="4"/>
  <c r="B181" i="5" s="1"/>
  <c r="B61" i="4"/>
  <c r="B62" i="4"/>
  <c r="B63" i="4"/>
  <c r="B64" i="4"/>
  <c r="B65" i="4"/>
  <c r="B66" i="4"/>
  <c r="B67" i="4"/>
  <c r="B68" i="4"/>
  <c r="B69" i="4"/>
  <c r="B184" i="5" s="1"/>
  <c r="B70" i="4"/>
  <c r="B71" i="4"/>
  <c r="B72" i="4"/>
  <c r="B73" i="4"/>
  <c r="B74" i="4"/>
  <c r="B220" i="5" s="1"/>
  <c r="B75" i="4"/>
  <c r="B76" i="4"/>
  <c r="B126" i="5" s="1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266" i="5" s="1"/>
  <c r="B94" i="4"/>
  <c r="B265" i="5" s="1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85" i="5" s="1"/>
  <c r="B109" i="4"/>
  <c r="B110" i="4"/>
  <c r="B111" i="4"/>
  <c r="B209" i="5" s="1"/>
  <c r="B112" i="4"/>
  <c r="B113" i="4"/>
  <c r="B18" i="5" s="1"/>
  <c r="B114" i="4"/>
  <c r="B115" i="4"/>
  <c r="B116" i="4"/>
  <c r="B117" i="4"/>
  <c r="B118" i="4"/>
  <c r="B119" i="4"/>
  <c r="B120" i="4"/>
  <c r="B121" i="4"/>
  <c r="B122" i="4"/>
  <c r="B123" i="4"/>
  <c r="B124" i="4"/>
  <c r="B190" i="5" s="1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248" i="5" s="1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97" i="5" s="1"/>
  <c r="B152" i="4"/>
  <c r="B153" i="4"/>
  <c r="B154" i="4"/>
  <c r="B155" i="4"/>
  <c r="B186" i="5" s="1"/>
  <c r="B156" i="4"/>
  <c r="B157" i="4"/>
  <c r="B158" i="4"/>
  <c r="B159" i="4"/>
  <c r="B160" i="4"/>
  <c r="B161" i="4"/>
  <c r="B162" i="4"/>
  <c r="B163" i="4"/>
  <c r="B164" i="4"/>
  <c r="B165" i="4"/>
  <c r="B90" i="5" s="1"/>
  <c r="B166" i="4"/>
  <c r="B167" i="4"/>
  <c r="B168" i="4"/>
  <c r="B169" i="4"/>
  <c r="B170" i="4"/>
  <c r="B171" i="4"/>
  <c r="B146" i="5" s="1"/>
  <c r="B172" i="4"/>
  <c r="B173" i="4"/>
  <c r="B174" i="4"/>
  <c r="B175" i="4"/>
  <c r="B176" i="4"/>
  <c r="B177" i="4"/>
  <c r="B178" i="4"/>
  <c r="B179" i="4"/>
  <c r="B180" i="4"/>
  <c r="B181" i="4"/>
  <c r="B182" i="4"/>
  <c r="B73" i="5" s="1"/>
  <c r="B183" i="4"/>
  <c r="B184" i="4"/>
  <c r="B185" i="4"/>
  <c r="B186" i="4"/>
  <c r="B187" i="4"/>
  <c r="B188" i="4"/>
  <c r="B42" i="5" s="1"/>
  <c r="B189" i="4"/>
  <c r="B190" i="4"/>
  <c r="B191" i="4"/>
  <c r="B192" i="4"/>
  <c r="B193" i="4"/>
  <c r="B194" i="4"/>
  <c r="B195" i="4"/>
  <c r="B196" i="4"/>
  <c r="B347" i="5" s="1"/>
  <c r="B197" i="4"/>
  <c r="B198" i="4"/>
  <c r="B199" i="4"/>
  <c r="B200" i="4"/>
  <c r="B201" i="4"/>
  <c r="B202" i="4"/>
  <c r="B203" i="4"/>
  <c r="B204" i="4"/>
  <c r="B205" i="4"/>
  <c r="B206" i="4"/>
  <c r="B107" i="5" s="1"/>
  <c r="B207" i="4"/>
  <c r="B208" i="4"/>
  <c r="B209" i="4"/>
  <c r="B210" i="4"/>
  <c r="B211" i="4"/>
  <c r="B212" i="4"/>
  <c r="B213" i="4"/>
  <c r="B101" i="5" s="1"/>
  <c r="B214" i="4"/>
  <c r="B215" i="4"/>
  <c r="B216" i="4"/>
  <c r="B217" i="4"/>
  <c r="B218" i="4"/>
  <c r="B219" i="4"/>
  <c r="B64" i="5" s="1"/>
  <c r="B220" i="4"/>
  <c r="B221" i="4"/>
  <c r="B222" i="4"/>
  <c r="B35" i="5" s="1"/>
  <c r="B223" i="4"/>
  <c r="B290" i="5" s="1"/>
  <c r="B224" i="4"/>
  <c r="B225" i="4"/>
  <c r="B182" i="5" s="1"/>
  <c r="B226" i="4"/>
  <c r="B227" i="4"/>
  <c r="B228" i="4"/>
  <c r="B229" i="4"/>
  <c r="B230" i="4"/>
  <c r="B231" i="4"/>
  <c r="B232" i="4"/>
  <c r="B233" i="4"/>
  <c r="B327" i="5" s="1"/>
  <c r="B234" i="4"/>
  <c r="B235" i="4"/>
  <c r="B236" i="4"/>
  <c r="B237" i="4"/>
  <c r="B136" i="5" s="1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50" i="5" s="1"/>
  <c r="B252" i="4"/>
  <c r="B253" i="4"/>
  <c r="B254" i="4"/>
  <c r="B255" i="4"/>
  <c r="B256" i="4"/>
  <c r="B257" i="4"/>
  <c r="B258" i="4"/>
  <c r="B259" i="4"/>
  <c r="B260" i="4"/>
  <c r="B261" i="4"/>
  <c r="B102" i="5" s="1"/>
  <c r="B262" i="4"/>
  <c r="B263" i="4"/>
  <c r="B61" i="5" s="1"/>
  <c r="B264" i="4"/>
  <c r="B265" i="4"/>
  <c r="B266" i="4"/>
  <c r="B267" i="4"/>
  <c r="B21" i="5" s="1"/>
  <c r="B268" i="4"/>
  <c r="B36" i="5" s="1"/>
  <c r="B269" i="4"/>
  <c r="B230" i="5" s="1"/>
  <c r="B270" i="4"/>
  <c r="B247" i="5" s="1"/>
  <c r="B271" i="4"/>
  <c r="B272" i="4"/>
  <c r="B273" i="4"/>
  <c r="B274" i="4"/>
  <c r="B275" i="4"/>
  <c r="B276" i="4"/>
  <c r="B277" i="4"/>
  <c r="B278" i="4"/>
  <c r="B279" i="4"/>
  <c r="B37" i="5" s="1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15" i="5" s="1"/>
  <c r="B303" i="4"/>
  <c r="B304" i="4"/>
  <c r="B305" i="4"/>
  <c r="B267" i="5" s="1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270" i="5" s="1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19" i="5" s="1"/>
  <c r="B344" i="4"/>
  <c r="B345" i="4"/>
  <c r="B346" i="4"/>
  <c r="B347" i="4"/>
  <c r="B348" i="4"/>
  <c r="B85" i="5" s="1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176" i="5" s="1"/>
  <c r="B366" i="4"/>
  <c r="B367" i="4"/>
  <c r="B24" i="5" s="1"/>
  <c r="B368" i="4"/>
  <c r="B369" i="4"/>
  <c r="B370" i="4"/>
  <c r="B371" i="4"/>
  <c r="B372" i="4"/>
  <c r="B373" i="4"/>
  <c r="B249" i="5" s="1"/>
  <c r="B374" i="4"/>
  <c r="B375" i="4"/>
  <c r="B376" i="4"/>
  <c r="B377" i="4"/>
  <c r="B378" i="4"/>
  <c r="B379" i="4"/>
  <c r="B380" i="4"/>
  <c r="B381" i="4"/>
  <c r="B382" i="4"/>
  <c r="B383" i="4"/>
  <c r="B384" i="4"/>
  <c r="B385" i="4"/>
  <c r="B47" i="5" s="1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177" i="5" s="1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191" i="5" s="1"/>
  <c r="B450" i="4"/>
  <c r="B451" i="4"/>
  <c r="B452" i="4"/>
  <c r="B453" i="4"/>
  <c r="B454" i="4"/>
  <c r="B211" i="5" s="1"/>
  <c r="B455" i="4"/>
  <c r="B456" i="4"/>
  <c r="B457" i="4"/>
  <c r="B458" i="4"/>
  <c r="B459" i="4"/>
  <c r="B460" i="4"/>
  <c r="B461" i="4"/>
  <c r="B202" i="5" s="1"/>
  <c r="B462" i="4"/>
  <c r="B162" i="5" s="1"/>
  <c r="B463" i="4"/>
  <c r="B464" i="4"/>
  <c r="B465" i="4"/>
  <c r="B466" i="4"/>
  <c r="B467" i="4"/>
  <c r="B468" i="4"/>
  <c r="B469" i="4"/>
  <c r="B470" i="4"/>
  <c r="B471" i="4"/>
  <c r="B328" i="5" s="1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194" i="5" s="1"/>
  <c r="B495" i="4"/>
  <c r="B496" i="4"/>
  <c r="B497" i="4"/>
  <c r="B498" i="4"/>
  <c r="B499" i="4"/>
  <c r="B500" i="4"/>
  <c r="B199" i="5" s="1"/>
  <c r="B501" i="4"/>
  <c r="B502" i="4"/>
  <c r="B503" i="4"/>
  <c r="B504" i="4"/>
  <c r="B505" i="4"/>
  <c r="B506" i="4"/>
  <c r="B507" i="4"/>
  <c r="B508" i="4"/>
  <c r="B509" i="4"/>
  <c r="B510" i="4"/>
  <c r="B110" i="5" s="1"/>
  <c r="B511" i="4"/>
  <c r="B512" i="4"/>
  <c r="B513" i="4"/>
  <c r="B224" i="5" s="1"/>
  <c r="B514" i="4"/>
  <c r="B515" i="4"/>
  <c r="B516" i="4"/>
  <c r="B517" i="4"/>
  <c r="B46" i="5" s="1"/>
  <c r="B518" i="4"/>
  <c r="B276" i="5" s="1"/>
  <c r="B519" i="4"/>
  <c r="B520" i="4"/>
  <c r="B521" i="4"/>
  <c r="B522" i="4"/>
  <c r="B523" i="4"/>
  <c r="B524" i="4"/>
  <c r="B525" i="4"/>
  <c r="B252" i="5" s="1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325" i="5" s="1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330" i="5" s="1"/>
  <c r="B554" i="4"/>
  <c r="B555" i="4"/>
  <c r="B556" i="4"/>
  <c r="B557" i="4"/>
  <c r="B312" i="5" s="1"/>
  <c r="B558" i="4"/>
  <c r="B559" i="4"/>
  <c r="B560" i="4"/>
  <c r="B561" i="4"/>
  <c r="B343" i="5" s="1"/>
  <c r="B562" i="4"/>
  <c r="B563" i="4"/>
  <c r="B564" i="4"/>
  <c r="B565" i="4"/>
  <c r="B566" i="4"/>
  <c r="B332" i="5" s="1"/>
  <c r="B567" i="4"/>
  <c r="B568" i="4"/>
  <c r="B569" i="4"/>
  <c r="B570" i="4"/>
  <c r="B571" i="4"/>
  <c r="B572" i="4"/>
  <c r="B573" i="4"/>
  <c r="B574" i="4"/>
  <c r="B575" i="4"/>
  <c r="B576" i="4"/>
  <c r="B577" i="4"/>
  <c r="B25" i="5" s="1"/>
  <c r="B578" i="4"/>
  <c r="B579" i="4"/>
  <c r="B580" i="4"/>
  <c r="B581" i="4"/>
  <c r="B582" i="4"/>
  <c r="B86" i="5" s="1"/>
  <c r="B583" i="4"/>
  <c r="B584" i="4"/>
  <c r="B585" i="4"/>
  <c r="B586" i="4"/>
  <c r="B587" i="4"/>
  <c r="B588" i="4"/>
  <c r="B589" i="4"/>
  <c r="B590" i="4"/>
  <c r="B591" i="4"/>
  <c r="B592" i="4"/>
  <c r="B593" i="4"/>
  <c r="B140" i="5" s="1"/>
  <c r="B594" i="4"/>
  <c r="B595" i="4"/>
  <c r="B596" i="4"/>
  <c r="B597" i="4"/>
  <c r="B292" i="5" s="1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306" i="5" s="1"/>
  <c r="B623" i="4"/>
  <c r="B624" i="4"/>
  <c r="B625" i="4"/>
  <c r="B626" i="4"/>
  <c r="B627" i="4"/>
  <c r="B628" i="4"/>
  <c r="B629" i="4"/>
  <c r="B169" i="5" s="1"/>
  <c r="B630" i="4"/>
  <c r="B631" i="4"/>
  <c r="B632" i="4"/>
  <c r="B633" i="4"/>
  <c r="B634" i="4"/>
  <c r="B635" i="4"/>
  <c r="B636" i="4"/>
  <c r="B637" i="4"/>
  <c r="B638" i="4"/>
  <c r="B639" i="4"/>
  <c r="B640" i="4"/>
  <c r="B641" i="4"/>
  <c r="B203" i="5" s="1"/>
  <c r="B642" i="4"/>
  <c r="B643" i="4"/>
  <c r="B644" i="4"/>
  <c r="B645" i="4"/>
  <c r="B646" i="4"/>
  <c r="B647" i="4"/>
  <c r="B127" i="5" s="1"/>
  <c r="B648" i="4"/>
  <c r="B649" i="4"/>
  <c r="B650" i="4"/>
  <c r="B333" i="5" s="1"/>
  <c r="B651" i="4"/>
  <c r="B652" i="4"/>
  <c r="B653" i="4"/>
  <c r="B654" i="4"/>
  <c r="B655" i="4"/>
  <c r="B149" i="5" s="1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284" i="5" s="1"/>
  <c r="B669" i="4"/>
  <c r="B670" i="4"/>
  <c r="B329" i="5" s="1"/>
  <c r="B671" i="4"/>
  <c r="B672" i="4"/>
  <c r="B673" i="4"/>
  <c r="B674" i="4"/>
  <c r="B675" i="4"/>
  <c r="B676" i="4"/>
  <c r="B677" i="4"/>
  <c r="B678" i="4"/>
  <c r="B679" i="4"/>
  <c r="B82" i="5" s="1"/>
  <c r="B680" i="4"/>
  <c r="B681" i="4"/>
  <c r="B75" i="5" s="1"/>
  <c r="B682" i="4"/>
  <c r="B683" i="4"/>
  <c r="B684" i="4"/>
  <c r="B277" i="5" s="1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285" i="5" s="1"/>
  <c r="B704" i="4"/>
  <c r="B705" i="4"/>
  <c r="B706" i="4"/>
  <c r="B707" i="4"/>
  <c r="B708" i="4"/>
  <c r="B709" i="4"/>
  <c r="B710" i="4"/>
  <c r="B213" i="5" s="1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170" i="5" s="1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308" i="5" s="1"/>
  <c r="B748" i="4"/>
  <c r="B301" i="5" s="1"/>
  <c r="B749" i="4"/>
  <c r="B750" i="4"/>
  <c r="B751" i="4"/>
  <c r="B91" i="5" s="1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137" i="5" s="1"/>
  <c r="B768" i="4"/>
  <c r="B769" i="4"/>
  <c r="B770" i="4"/>
  <c r="B771" i="4"/>
  <c r="B772" i="4"/>
  <c r="B773" i="4"/>
  <c r="B774" i="4"/>
  <c r="B775" i="4"/>
  <c r="B214" i="5" s="1"/>
  <c r="B776" i="4"/>
  <c r="B777" i="4"/>
  <c r="B778" i="4"/>
  <c r="B779" i="4"/>
  <c r="B780" i="4"/>
  <c r="B781" i="4"/>
  <c r="B782" i="4"/>
  <c r="B204" i="5" s="1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165" i="5" s="1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92" i="5" s="1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221" i="5" s="1"/>
  <c r="B854" i="4"/>
  <c r="B855" i="4"/>
  <c r="B215" i="5" s="1"/>
  <c r="B856" i="4"/>
  <c r="B857" i="4"/>
  <c r="B858" i="4"/>
  <c r="B859" i="4"/>
  <c r="B860" i="4"/>
  <c r="B861" i="4"/>
  <c r="B205" i="5" s="1"/>
  <c r="B862" i="4"/>
  <c r="B863" i="4"/>
  <c r="B864" i="4"/>
  <c r="B865" i="4"/>
  <c r="B866" i="4"/>
  <c r="B867" i="4"/>
  <c r="B868" i="4"/>
  <c r="B869" i="4"/>
  <c r="B274" i="5" s="1"/>
  <c r="B870" i="4"/>
  <c r="B304" i="5" s="1"/>
  <c r="B871" i="4"/>
  <c r="B872" i="4"/>
  <c r="B873" i="4"/>
  <c r="B874" i="4"/>
  <c r="B875" i="4"/>
  <c r="B876" i="4"/>
  <c r="B877" i="4"/>
  <c r="B200" i="5" s="1"/>
  <c r="B878" i="4"/>
  <c r="B879" i="4"/>
  <c r="B880" i="4"/>
  <c r="B881" i="4"/>
  <c r="B882" i="4"/>
  <c r="B883" i="4"/>
  <c r="B884" i="4"/>
  <c r="B885" i="4"/>
  <c r="B886" i="4"/>
  <c r="B887" i="4"/>
  <c r="B888" i="4"/>
  <c r="B889" i="4"/>
  <c r="B350" i="5" s="1"/>
  <c r="B890" i="4"/>
  <c r="B891" i="4"/>
  <c r="B892" i="4"/>
  <c r="B893" i="4"/>
  <c r="B894" i="4"/>
  <c r="B895" i="4"/>
  <c r="B79" i="5" s="1"/>
  <c r="B896" i="4"/>
  <c r="B897" i="4"/>
  <c r="B898" i="4"/>
  <c r="B899" i="4"/>
  <c r="B900" i="4"/>
  <c r="B901" i="4"/>
  <c r="B902" i="4"/>
  <c r="B903" i="4"/>
  <c r="B904" i="4"/>
  <c r="B905" i="4"/>
  <c r="B906" i="4"/>
  <c r="B251" i="5" s="1"/>
  <c r="B907" i="4"/>
  <c r="B908" i="4"/>
  <c r="B87" i="5" s="1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141" i="5" s="1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104" i="5" s="1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268" i="5" s="1"/>
  <c r="B954" i="4"/>
  <c r="B223" i="5" s="1"/>
  <c r="B955" i="4"/>
  <c r="B60" i="5" s="1"/>
  <c r="B956" i="4"/>
  <c r="B957" i="4"/>
  <c r="B958" i="4"/>
  <c r="B959" i="4"/>
  <c r="B94" i="5" s="1"/>
  <c r="B960" i="4"/>
  <c r="B961" i="4"/>
  <c r="B962" i="4"/>
  <c r="B963" i="4"/>
  <c r="B964" i="4"/>
  <c r="B965" i="4"/>
  <c r="B966" i="4"/>
  <c r="B967" i="4"/>
  <c r="B346" i="5" s="1"/>
  <c r="B968" i="4"/>
  <c r="B969" i="4"/>
  <c r="B128" i="5" s="1"/>
  <c r="B970" i="4"/>
  <c r="B971" i="4"/>
  <c r="B280" i="5" s="1"/>
  <c r="B972" i="4"/>
  <c r="B235" i="5" s="1"/>
  <c r="B973" i="4"/>
  <c r="B152" i="5" s="1"/>
  <c r="B974" i="4"/>
  <c r="B148" i="5" s="1"/>
  <c r="B975" i="4"/>
  <c r="B153" i="5" s="1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273" i="5" s="1"/>
  <c r="B992" i="4"/>
  <c r="B993" i="4"/>
  <c r="B994" i="4"/>
  <c r="B995" i="4"/>
  <c r="B996" i="4"/>
  <c r="B238" i="5" s="1"/>
  <c r="B997" i="4"/>
  <c r="B78" i="5" s="1"/>
  <c r="B998" i="4"/>
  <c r="B999" i="4"/>
  <c r="B1000" i="4"/>
  <c r="B1001" i="4"/>
  <c r="B1002" i="4"/>
  <c r="B1003" i="4"/>
  <c r="B1004" i="4"/>
  <c r="B1005" i="4"/>
  <c r="B1006" i="4"/>
  <c r="B1007" i="4"/>
  <c r="B244" i="5" s="1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31" i="5" s="1"/>
  <c r="B1026" i="4"/>
  <c r="B1027" i="4"/>
  <c r="B1028" i="4"/>
  <c r="B1029" i="4"/>
  <c r="B1030" i="4"/>
  <c r="B1031" i="4"/>
  <c r="B1032" i="4"/>
  <c r="B1033" i="4"/>
  <c r="B1034" i="4"/>
  <c r="B286" i="5" s="1"/>
  <c r="B1035" i="4"/>
  <c r="B201" i="5" s="1"/>
  <c r="B1036" i="4"/>
  <c r="B1037" i="4"/>
  <c r="B1038" i="4"/>
  <c r="B320" i="5" s="1"/>
  <c r="B1039" i="4"/>
  <c r="B240" i="5" s="1"/>
  <c r="B1040" i="4"/>
  <c r="B1041" i="4"/>
  <c r="B1042" i="4"/>
  <c r="B1043" i="4"/>
  <c r="B1044" i="4"/>
  <c r="B1045" i="4"/>
  <c r="B77" i="5" s="1"/>
  <c r="B1046" i="4"/>
  <c r="B1047" i="4"/>
  <c r="B156" i="5" s="1"/>
  <c r="B1048" i="4"/>
  <c r="B1049" i="4"/>
  <c r="B1050" i="4"/>
  <c r="B1051" i="4"/>
  <c r="B1052" i="4"/>
  <c r="B1053" i="4"/>
  <c r="B1054" i="4"/>
  <c r="B1055" i="4"/>
  <c r="B271" i="5" s="1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19" i="5" s="1"/>
  <c r="B1080" i="4"/>
  <c r="B1081" i="4"/>
  <c r="B1082" i="4"/>
  <c r="B1083" i="4"/>
  <c r="B1084" i="4"/>
  <c r="B38" i="5" s="1"/>
  <c r="B1085" i="4"/>
  <c r="B1086" i="4"/>
  <c r="B1087" i="4"/>
  <c r="B256" i="5" s="1"/>
  <c r="B1088" i="4"/>
  <c r="B1089" i="4"/>
  <c r="B1090" i="4"/>
  <c r="B1091" i="4"/>
  <c r="B1092" i="4"/>
  <c r="B1093" i="4"/>
  <c r="B1094" i="4"/>
  <c r="B1095" i="4"/>
  <c r="B83" i="5" s="1"/>
  <c r="B1096" i="4"/>
  <c r="B1097" i="4"/>
  <c r="B1098" i="4"/>
  <c r="B1099" i="4"/>
  <c r="B1100" i="4"/>
  <c r="B1101" i="4"/>
  <c r="B1102" i="4"/>
  <c r="B1103" i="4"/>
  <c r="B342" i="5" s="1"/>
  <c r="B1104" i="4"/>
  <c r="B1105" i="4"/>
  <c r="B1106" i="4"/>
  <c r="B1107" i="4"/>
  <c r="B1108" i="4"/>
  <c r="B1109" i="4"/>
  <c r="B1110" i="4"/>
  <c r="B1111" i="4"/>
  <c r="B44" i="5" s="1"/>
  <c r="B1112" i="4"/>
  <c r="B1113" i="4"/>
  <c r="B1114" i="4"/>
  <c r="B1115" i="4"/>
  <c r="B1116" i="4"/>
  <c r="B1117" i="4"/>
  <c r="B1118" i="4"/>
  <c r="B1119" i="4"/>
  <c r="B98" i="5" s="1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54" i="5" s="1"/>
  <c r="B1162" i="4"/>
  <c r="B155" i="5" s="1"/>
  <c r="B1163" i="4"/>
  <c r="B1164" i="4"/>
  <c r="B1165" i="4"/>
  <c r="B324" i="5" s="1"/>
  <c r="B1166" i="4"/>
  <c r="B287" i="5" s="1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57" i="5" s="1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00" i="5" s="1"/>
  <c r="B1213" i="4"/>
  <c r="B1214" i="4"/>
  <c r="B1215" i="4"/>
  <c r="B1216" i="4"/>
  <c r="B1217" i="4"/>
  <c r="B1218" i="4"/>
  <c r="B1219" i="4"/>
  <c r="B195" i="5" s="1"/>
  <c r="B1220" i="4"/>
  <c r="B1221" i="4"/>
  <c r="B1222" i="4"/>
  <c r="B1223" i="4"/>
  <c r="B1224" i="4"/>
  <c r="B1225" i="4"/>
  <c r="B1226" i="4"/>
  <c r="B1227" i="4"/>
  <c r="B1228" i="4"/>
  <c r="B1229" i="4"/>
  <c r="B237" i="5" s="1"/>
  <c r="B1230" i="4"/>
  <c r="B260" i="5" s="1"/>
  <c r="B1231" i="4"/>
  <c r="B206" i="5" s="1"/>
  <c r="B1232" i="4"/>
  <c r="B1233" i="4"/>
  <c r="B313" i="5" s="1"/>
  <c r="B1234" i="4"/>
  <c r="B1235" i="4"/>
  <c r="B88" i="5" s="1"/>
  <c r="B1236" i="4"/>
  <c r="B1237" i="4"/>
  <c r="B236" i="5" s="1"/>
  <c r="B1238" i="4"/>
  <c r="B1239" i="4"/>
  <c r="B351" i="5" s="1"/>
  <c r="B1240" i="4"/>
  <c r="B1241" i="4"/>
  <c r="B1242" i="4"/>
  <c r="B1243" i="4"/>
  <c r="B264" i="5" s="1"/>
  <c r="B1244" i="4"/>
  <c r="B105" i="5" s="1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43" i="5" s="1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255" i="5" s="1"/>
  <c r="B1364" i="4"/>
  <c r="B1365" i="4"/>
  <c r="B1366" i="4"/>
  <c r="B34" i="5" s="1"/>
  <c r="B1367" i="4"/>
  <c r="B158" i="5" s="1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84" i="5" s="1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20" i="5" s="1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39" i="5" s="1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4" i="5" s="1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272" i="5" s="1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337" i="5" s="1"/>
  <c r="B1532" i="4"/>
  <c r="B1533" i="4"/>
  <c r="B1534" i="4"/>
  <c r="B1535" i="4"/>
  <c r="B1536" i="4"/>
  <c r="B1537" i="4"/>
  <c r="B1538" i="4"/>
  <c r="B1539" i="4"/>
  <c r="B179" i="5" s="1"/>
  <c r="B1540" i="4"/>
  <c r="B1541" i="4"/>
  <c r="B1542" i="4"/>
  <c r="B1543" i="4"/>
  <c r="B1544" i="4"/>
  <c r="B1545" i="4"/>
  <c r="B1546" i="4"/>
  <c r="B307" i="5" s="1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207" i="5" s="1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89" i="5" s="1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245" i="5" s="1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335" i="5" s="1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03" i="5" s="1"/>
  <c r="B1823" i="4"/>
  <c r="B1824" i="4"/>
  <c r="B1825" i="4"/>
  <c r="B1826" i="4"/>
  <c r="B1827" i="4"/>
  <c r="B1828" i="4"/>
  <c r="B1829" i="4"/>
  <c r="B1830" i="4"/>
  <c r="B1831" i="4"/>
  <c r="B166" i="5" s="1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28" i="5" s="1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45" i="5" s="1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218" i="5" s="1"/>
  <c r="B1875" i="4"/>
  <c r="B1876" i="4"/>
  <c r="B1877" i="4"/>
  <c r="B1878" i="4"/>
  <c r="B1879" i="4"/>
  <c r="B1880" i="4"/>
  <c r="B1881" i="4"/>
  <c r="B1882" i="4"/>
  <c r="B1883" i="4"/>
  <c r="B1884" i="4"/>
  <c r="B30" i="5" s="1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22" i="5" s="1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303" i="5" s="1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40" i="5" s="1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62" i="5" s="1"/>
  <c r="B1970" i="4"/>
  <c r="B275" i="5" s="1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47" i="5" s="1"/>
  <c r="B1999" i="4"/>
  <c r="B41" i="5" s="1"/>
  <c r="B2000" i="4"/>
  <c r="B2001" i="4"/>
  <c r="B2002" i="4"/>
  <c r="B2003" i="4"/>
  <c r="B2004" i="4"/>
  <c r="B2005" i="4"/>
  <c r="B2006" i="4"/>
  <c r="B2007" i="4"/>
  <c r="B2008" i="4"/>
  <c r="B2009" i="4"/>
  <c r="B2010" i="4"/>
  <c r="B10" i="5" s="1"/>
  <c r="B2011" i="4"/>
  <c r="B2012" i="4"/>
  <c r="B2013" i="4"/>
  <c r="B226" i="5" s="1"/>
  <c r="B1" i="4"/>
  <c r="B11" i="5"/>
  <c r="B12" i="5"/>
  <c r="B13" i="5"/>
  <c r="B17" i="5"/>
  <c r="B20" i="5"/>
  <c r="B23" i="5"/>
  <c r="B26" i="5"/>
  <c r="B27" i="5"/>
  <c r="B29" i="5"/>
  <c r="B32" i="5"/>
  <c r="B33" i="5"/>
  <c r="B43" i="5"/>
  <c r="B45" i="5"/>
  <c r="B48" i="5"/>
  <c r="B49" i="5"/>
  <c r="B51" i="5"/>
  <c r="B52" i="5"/>
  <c r="B53" i="5"/>
  <c r="B57" i="5"/>
  <c r="B59" i="5"/>
  <c r="B65" i="5"/>
  <c r="B67" i="5"/>
  <c r="B68" i="5"/>
  <c r="B69" i="5"/>
  <c r="B70" i="5"/>
  <c r="B71" i="5"/>
  <c r="B72" i="5"/>
  <c r="B76" i="5"/>
  <c r="B80" i="5"/>
  <c r="B93" i="5"/>
  <c r="B95" i="5"/>
  <c r="B96" i="5"/>
  <c r="B99" i="5"/>
  <c r="B106" i="5"/>
  <c r="B108" i="5"/>
  <c r="B109" i="5"/>
  <c r="B111" i="5"/>
  <c r="B112" i="5"/>
  <c r="B113" i="5"/>
  <c r="B114" i="5"/>
  <c r="B115" i="5"/>
  <c r="B116" i="5"/>
  <c r="B117" i="5"/>
  <c r="B118" i="5"/>
  <c r="B121" i="5"/>
  <c r="B122" i="5"/>
  <c r="B129" i="5"/>
  <c r="B130" i="5"/>
  <c r="B131" i="5"/>
  <c r="B133" i="5"/>
  <c r="B134" i="5"/>
  <c r="B135" i="5"/>
  <c r="B138" i="5"/>
  <c r="B139" i="5"/>
  <c r="B142" i="5"/>
  <c r="B150" i="5"/>
  <c r="B151" i="5"/>
  <c r="B159" i="5"/>
  <c r="B160" i="5"/>
  <c r="B161" i="5"/>
  <c r="B163" i="5"/>
  <c r="B164" i="5"/>
  <c r="B167" i="5"/>
  <c r="B168" i="5"/>
  <c r="B171" i="5"/>
  <c r="B173" i="5"/>
  <c r="B174" i="5"/>
  <c r="B175" i="5"/>
  <c r="B178" i="5"/>
  <c r="B180" i="5"/>
  <c r="B183" i="5"/>
  <c r="B187" i="5"/>
  <c r="B188" i="5"/>
  <c r="B189" i="5"/>
  <c r="B192" i="5"/>
  <c r="B196" i="5"/>
  <c r="B197" i="5"/>
  <c r="B198" i="5"/>
  <c r="B208" i="5"/>
  <c r="B210" i="5"/>
  <c r="B212" i="5"/>
  <c r="B216" i="5"/>
  <c r="B217" i="5"/>
  <c r="B219" i="5"/>
  <c r="B222" i="5"/>
  <c r="B225" i="5"/>
  <c r="B227" i="5"/>
  <c r="B228" i="5"/>
  <c r="B229" i="5"/>
  <c r="B231" i="5"/>
  <c r="B232" i="5"/>
  <c r="B233" i="5"/>
  <c r="B234" i="5"/>
  <c r="B239" i="5"/>
  <c r="B241" i="5"/>
  <c r="B242" i="5"/>
  <c r="B243" i="5"/>
  <c r="B246" i="5"/>
  <c r="B250" i="5"/>
  <c r="B253" i="5"/>
  <c r="B254" i="5"/>
  <c r="B257" i="5"/>
  <c r="B258" i="5"/>
  <c r="B259" i="5"/>
  <c r="B263" i="5"/>
  <c r="B278" i="5"/>
  <c r="B279" i="5"/>
  <c r="B281" i="5"/>
  <c r="B282" i="5"/>
  <c r="B288" i="5"/>
  <c r="B291" i="5"/>
  <c r="B296" i="5"/>
  <c r="B298" i="5"/>
  <c r="B299" i="5"/>
  <c r="B300" i="5"/>
  <c r="B302" i="5"/>
  <c r="B305" i="5"/>
  <c r="B309" i="5"/>
  <c r="B310" i="5"/>
  <c r="B311" i="5"/>
  <c r="B314" i="5"/>
  <c r="B316" i="5"/>
  <c r="B318" i="5"/>
  <c r="B319" i="5"/>
  <c r="B321" i="5"/>
  <c r="B322" i="5"/>
  <c r="B323" i="5"/>
  <c r="B326" i="5"/>
  <c r="B331" i="5"/>
  <c r="B334" i="5"/>
  <c r="B336" i="5"/>
  <c r="B338" i="5"/>
  <c r="B340" i="5"/>
  <c r="B344" i="5"/>
  <c r="B345" i="5"/>
  <c r="B348" i="5"/>
  <c r="B349" i="5"/>
  <c r="B352" i="5"/>
  <c r="C3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54" i="5" l="1"/>
  <c r="B56" i="5"/>
  <c r="B66" i="5"/>
  <c r="B81" i="5"/>
  <c r="B58" i="5"/>
  <c r="B293" i="5"/>
  <c r="B74" i="5"/>
  <c r="B14" i="5"/>
  <c r="B261" i="5"/>
  <c r="B132" i="5"/>
  <c r="D148" i="26"/>
  <c r="D16" i="26"/>
  <c r="D32" i="26"/>
  <c r="D48" i="26"/>
  <c r="D64" i="26"/>
  <c r="D80" i="26"/>
  <c r="D96" i="26"/>
  <c r="D112" i="26"/>
  <c r="D128" i="26"/>
  <c r="D144" i="26"/>
  <c r="D17" i="26"/>
  <c r="D33" i="26"/>
  <c r="D49" i="26"/>
  <c r="D65" i="26"/>
  <c r="D81" i="26"/>
  <c r="D97" i="26"/>
  <c r="D113" i="26"/>
  <c r="D129" i="26"/>
  <c r="D145" i="26"/>
  <c r="D18" i="26"/>
  <c r="D34" i="26"/>
  <c r="D50" i="26"/>
  <c r="D66" i="26"/>
  <c r="D82" i="26"/>
  <c r="D98" i="26"/>
  <c r="D114" i="26"/>
  <c r="D130" i="26"/>
  <c r="D146" i="26"/>
  <c r="D19" i="26"/>
  <c r="D35" i="26"/>
  <c r="D51" i="26"/>
  <c r="D67" i="26"/>
  <c r="D83" i="26"/>
  <c r="D99" i="26"/>
  <c r="D115" i="26"/>
  <c r="D131" i="26"/>
  <c r="D147" i="26"/>
  <c r="D4" i="26"/>
  <c r="D20" i="26"/>
  <c r="D36" i="26"/>
  <c r="D52" i="26"/>
  <c r="D68" i="26"/>
  <c r="D84" i="26"/>
  <c r="D100" i="26"/>
  <c r="D116" i="26"/>
  <c r="D132" i="26"/>
  <c r="D5" i="26"/>
  <c r="D21" i="26"/>
  <c r="D37" i="26"/>
  <c r="D53" i="26"/>
  <c r="D69" i="26"/>
  <c r="D85" i="26"/>
  <c r="D101" i="26"/>
  <c r="D117" i="26"/>
  <c r="D133" i="26"/>
  <c r="D149" i="26"/>
  <c r="D6" i="26"/>
  <c r="D22" i="26"/>
  <c r="D38" i="26"/>
  <c r="D54" i="26"/>
  <c r="D70" i="26"/>
  <c r="D86" i="26"/>
  <c r="D102" i="26"/>
  <c r="D118" i="26"/>
  <c r="D134" i="26"/>
  <c r="D150" i="26"/>
  <c r="D7" i="26"/>
  <c r="D23" i="26"/>
  <c r="D39" i="26"/>
  <c r="D55" i="26"/>
  <c r="D71" i="26"/>
  <c r="D87" i="26"/>
  <c r="D103" i="26"/>
  <c r="D119" i="26"/>
  <c r="D135" i="26"/>
  <c r="D8" i="26"/>
  <c r="D24" i="26"/>
  <c r="D40" i="26"/>
  <c r="D56" i="26"/>
  <c r="D72" i="26"/>
  <c r="D88" i="26"/>
  <c r="D104" i="26"/>
  <c r="D120" i="26"/>
  <c r="D136" i="26"/>
  <c r="D9" i="26"/>
  <c r="D25" i="26"/>
  <c r="D41" i="26"/>
  <c r="D57" i="26"/>
  <c r="D73" i="26"/>
  <c r="D89" i="26"/>
  <c r="D105" i="26"/>
  <c r="D121" i="26"/>
  <c r="D137" i="26"/>
  <c r="D10" i="26"/>
  <c r="D26" i="26"/>
  <c r="D42" i="26"/>
  <c r="D58" i="26"/>
  <c r="D74" i="26"/>
  <c r="D90" i="26"/>
  <c r="D106" i="26"/>
  <c r="D122" i="26"/>
  <c r="D138" i="26"/>
  <c r="D11" i="26"/>
  <c r="D27" i="26"/>
  <c r="D43" i="26"/>
  <c r="D59" i="26"/>
  <c r="D75" i="26"/>
  <c r="D91" i="26"/>
  <c r="D107" i="26"/>
  <c r="D123" i="26"/>
  <c r="D139" i="26"/>
  <c r="D12" i="26"/>
  <c r="D28" i="26"/>
  <c r="D44" i="26"/>
  <c r="D60" i="26"/>
  <c r="D76" i="26"/>
  <c r="D92" i="26"/>
  <c r="D108" i="26"/>
  <c r="D124" i="26"/>
  <c r="D140" i="26"/>
  <c r="D13" i="26"/>
  <c r="D29" i="26"/>
  <c r="D45" i="26"/>
  <c r="D61" i="26"/>
  <c r="D77" i="26"/>
  <c r="D93" i="26"/>
  <c r="D109" i="26"/>
  <c r="D125" i="26"/>
  <c r="D141" i="26"/>
  <c r="D14" i="26"/>
  <c r="D30" i="26"/>
  <c r="D46" i="26"/>
  <c r="D62" i="26"/>
  <c r="D78" i="26"/>
  <c r="D94" i="26"/>
  <c r="D110" i="26"/>
  <c r="D126" i="26"/>
  <c r="D142" i="26"/>
  <c r="D15" i="26"/>
  <c r="D31" i="26"/>
  <c r="D47" i="26"/>
  <c r="D63" i="26"/>
  <c r="D79" i="26"/>
  <c r="D95" i="26"/>
  <c r="D111" i="26"/>
  <c r="D127" i="26"/>
  <c r="D143" i="26"/>
  <c r="D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Oregon</author>
  </authors>
  <commentList>
    <comment ref="C348" authorId="0" shapeId="0" xr:uid="{F652423A-5928-4588-9F2D-5057984A4121}">
      <text>
        <r>
          <rPr>
            <b/>
            <sz val="9"/>
            <color indexed="81"/>
            <rFont val="Tahoma"/>
            <family val="2"/>
          </rPr>
          <t>Bernardo Oregon:</t>
        </r>
        <r>
          <rPr>
            <sz val="9"/>
            <color indexed="81"/>
            <rFont val="Tahoma"/>
            <family val="2"/>
          </rPr>
          <t xml:space="preserve">
Colocar Nombre del DEPARTAMENTO al que pertenece el colaborador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DB2C30-C837-46A7-A1E7-F330322BE148}" keepAlive="1" name="Consulta - Arquitectura de Software y DevOps" description="Conexión a la consulta 'Arquitectura de Software y DevOps' en el libro." type="5" refreshedVersion="8" background="1" saveData="1">
    <dbPr connection="Provider=Microsoft.Mashup.OleDb.1;Data Source=$Workbook$;Location=&quot;Arquitectura de Software y DevOps&quot;;Extended Properties=&quot;&quot;" command="SELECT * FROM [Arquitectura de Software y DevOps]"/>
  </connection>
  <connection id="2" xr16:uid="{5DD24AFF-AB4D-403D-8D36-D0A9B4729AFD}" keepAlive="1" name="Consulta - Automatización y Robótica (RPA / IoT / IIoT)" description="Conexión a la consulta 'Automatización y Robótica (RPA / IoT / IIoT)' en el libro." type="5" refreshedVersion="8" background="1" saveData="1">
    <dbPr connection="Provider=Microsoft.Mashup.OleDb.1;Data Source=$Workbook$;Location=&quot;Automatización y Robótica (RPA / IoT / IIoT)&quot;;Extended Properties=&quot;&quot;" command="SELECT * FROM [Automatización y Robótica (RPA / IoT / IIoT)]"/>
  </connection>
  <connection id="3" xr16:uid="{9B04D345-17FE-469C-8989-FFE65650E4D3}" keepAlive="1" name="Consulta - Ciberseguridad2" description="Conexión a la consulta 'Ciberseguridad2' en el libro." type="5" refreshedVersion="8" background="1" saveData="1">
    <dbPr connection="Provider=Microsoft.Mashup.OleDb.1;Data Source=$Workbook$;Location=Ciberseguridad2;Extended Properties=&quot;&quot;" command="SELECT * FROM [Ciberseguridad2]"/>
  </connection>
  <connection id="4" xr16:uid="{6A508FFD-8811-4843-A63B-07E22ABF7357}" keepAlive="1" name="Consulta - Cloud Computing y Servicios en la Nube" description="Conexión a la consulta 'Cloud Computing y Servicios en la Nube' en el libro." type="5" refreshedVersion="8" background="1" saveData="1">
    <dbPr connection="Provider=Microsoft.Mashup.OleDb.1;Data Source=$Workbook$;Location=&quot;Cloud Computing y Servicios en la Nube&quot;;Extended Properties=&quot;&quot;" command="SELECT * FROM [Cloud Computing y Servicios en la Nube]"/>
  </connection>
  <connection id="5" xr16:uid="{6F7A9276-5208-4D48-885C-8A7D31A22686}" keepAlive="1" name="Consulta - Desarrollo de Software (Frontend y Backend)" description="Conexión a la consulta 'Desarrollo de Software (Frontend y Backend)' en el libro." type="5" refreshedVersion="8" background="1" saveData="1">
    <dbPr connection="Provider=Microsoft.Mashup.OleDb.1;Data Source=$Workbook$;Location=&quot;Desarrollo de Software (Frontend y Backend)&quot;;Extended Properties=&quot;&quot;" command="SELECT * FROM [Desarrollo de Software (Frontend y Backend)]"/>
  </connection>
  <connection id="6" xr16:uid="{796253D6-ECDF-4860-BFA0-05620C496A5E}" keepAlive="1" name="Consulta - Diseño de Experiencia de Usuario (UX/UI)" description="Conexión a la consulta 'Diseño de Experiencia de Usuario (UX/UI)' en el libro." type="5" refreshedVersion="8" background="1" saveData="1">
    <dbPr connection="Provider=Microsoft.Mashup.OleDb.1;Data Source=$Workbook$;Location=&quot;Diseño de Experiencia de Usuario (UX/UI)&quot;;Extended Properties=&quot;&quot;" command="SELECT * FROM [Diseño de Experiencia de Usuario (UX/UI)]"/>
  </connection>
  <connection id="7" xr16:uid="{8F035C87-8378-4DA9-AC48-13AA2D6D75B7}" keepAlive="1" name="Consulta - Finanzas y Banca Digital (Fintech, Blockchain, Seguridad Cloud)" description="Conexión a la consulta 'Finanzas y Banca Digital (Fintech, Blockchain, Seguridad Cloud)' en el libro." type="5" refreshedVersion="8" background="1" saveData="1">
    <dbPr connection="Provider=Microsoft.Mashup.OleDb.1;Data Source=$Workbook$;Location=&quot;Finanzas y Banca Digital (Fintech, Blockchain, Seguridad Cloud)&quot;;Extended Properties=&quot;&quot;" command="SELECT * FROM [Finanzas y Banca Digital (Fintech, Blockchain, Seguridad Cloud)]"/>
  </connection>
  <connection id="8" xr16:uid="{D3AA2373-1706-48CD-8C7F-87C2A121D657}" keepAlive="1" name="Consulta - Gestión de Proyectos de TI" description="Conexión a la consulta 'Gestión de Proyectos de TI' en el libro." type="5" refreshedVersion="8" background="1" saveData="1">
    <dbPr connection="Provider=Microsoft.Mashup.OleDb.1;Data Source=$Workbook$;Location=&quot;Gestión de Proyectos de TI&quot;;Extended Properties=&quot;&quot;" command="SELECT * FROM [Gestión de Proyectos de TI]"/>
  </connection>
  <connection id="9" xr16:uid="{A331D339-2E8F-43D3-B771-FAB965C26E44}" keepAlive="1" name="Consulta - Infraestructura y Redes" description="Conexión a la consulta 'Infraestructura y Redes' en el libro." type="5" refreshedVersion="8" background="1" saveData="1">
    <dbPr connection="Provider=Microsoft.Mashup.OleDb.1;Data Source=$Workbook$;Location=&quot;Infraestructura y Redes&quot;;Extended Properties=&quot;&quot;" command="SELECT * FROM [Infraestructura y Redes]"/>
  </connection>
  <connection id="10" xr16:uid="{0A6DCAF8-83A9-475C-B700-350969E07E55}" keepAlive="1" name="Consulta - Innovación y Nuevas Tecnologías (VR/AR, Quantum, Edge Computing)" description="Conexión a la consulta 'Innovación y Nuevas Tecnologías (VR/AR, Quantum, Edge Computing)' en el libro." type="5" refreshedVersion="8" background="1" saveData="1">
    <dbPr connection="Provider=Microsoft.Mashup.OleDb.1;Data Source=$Workbook$;Location=&quot;Innovación y Nuevas Tecnologías (VR/AR, Quantum, Edge Computing)&quot;;Extended Properties=&quot;&quot;" command="SELECT * FROM [Innovación y Nuevas Tecnologías (VR/AR, Quantum, Edge Computing)]"/>
  </connection>
  <connection id="11" xr16:uid="{6C5A8C16-46A6-448A-AA6D-AA98981CAD1C}" keepAlive="1" name="Consulta - Inteligencia Artificial y Machine Learning" description="Conexión a la consulta 'Inteligencia Artificial y Machine Learning' en el libro." type="5" refreshedVersion="8" background="1" saveData="1">
    <dbPr connection="Provider=Microsoft.Mashup.OleDb.1;Data Source=$Workbook$;Location=&quot;Inteligencia Artificial y Machine Learning&quot;;Extended Properties=&quot;&quot;" command="SELECT * FROM [Inteligencia Artificial y Machine Learning]"/>
  </connection>
  <connection id="12" xr16:uid="{835D913A-1B18-403E-BC12-CA11D9757002}" keepAlive="1" name="Consulta - Sostenibilidad y Tecnología Verde" description="Conexión a la consulta 'Sostenibilidad y Tecnología Verde' en el libro." type="5" refreshedVersion="8" background="1" saveData="1">
    <dbPr connection="Provider=Microsoft.Mashup.OleDb.1;Data Source=$Workbook$;Location=&quot;Sostenibilidad y Tecnología Verde&quot;;Extended Properties=&quot;&quot;" command="SELECT * FROM [Sostenibilidad y Tecnología Verde]"/>
  </connection>
  <connection id="13" xr16:uid="{34A5231A-9DE3-4F5B-B626-8E6AFCFBF0CD}" keepAlive="1" name="Consulta - TI" description="Conexión a la consulta 'TI' en el libro." type="5" refreshedVersion="8" background="1" saveData="1">
    <dbPr connection="Provider=Microsoft.Mashup.OleDb.1;Data Source=$Workbook$;Location=TI;Extended Properties=&quot;&quot;" command="SELECT * FROM [TI]"/>
  </connection>
  <connection id="14" xr16:uid="{2988FA97-428C-4625-A1B3-736900E82462}" keepAlive="1" name="Consulta - Transformación Digital y Negocios (Business Analytics, BI)" description="Conexión a la consulta 'Transformación Digital y Negocios (Business Analytics, BI)' en el libro." type="5" refreshedVersion="8" background="1" saveData="1">
    <dbPr connection="Provider=Microsoft.Mashup.OleDb.1;Data Source=$Workbook$;Location=&quot;Transformación Digital y Negocios (Business Analytics, BI)&quot;;Extended Properties=&quot;&quot;" command="SELECT * FROM [Transformación Digital y Negocios (Business Analytics, BI)]"/>
  </connection>
</connections>
</file>

<file path=xl/sharedStrings.xml><?xml version="1.0" encoding="utf-8"?>
<sst xmlns="http://schemas.openxmlformats.org/spreadsheetml/2006/main" count="6616" uniqueCount="521">
  <si>
    <t>Instrucción:   Indica con una X el curso que requiere el colaborador.</t>
  </si>
  <si>
    <t>Matriz de requerimientos</t>
  </si>
  <si>
    <t>No Nomina</t>
  </si>
  <si>
    <t>Nombre del Empleado</t>
  </si>
  <si>
    <t>Área</t>
  </si>
  <si>
    <t>COMENTARIOS</t>
  </si>
  <si>
    <t>x</t>
  </si>
  <si>
    <t>Mes</t>
  </si>
  <si>
    <t>Status</t>
  </si>
  <si>
    <t>Plan Anual de Capacitación</t>
  </si>
  <si>
    <t>Enero/Febrero</t>
  </si>
  <si>
    <t>Plan</t>
  </si>
  <si>
    <t>Real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</si>
  <si>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</si>
  <si>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</si>
  <si>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</si>
  <si>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</si>
  <si>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</si>
  <si>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</si>
  <si>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</si>
  <si>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</si>
  <si>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</si>
  <si>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</si>
  <si>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</si>
  <si>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</si>
  <si>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Comentarios</t>
  </si>
  <si>
    <t xml:space="preserve">CODIGO </t>
  </si>
  <si>
    <t>AL INGRESO DEL PERSONAL</t>
  </si>
  <si>
    <t>PROGRAMADO</t>
  </si>
  <si>
    <t xml:space="preserve">REALIZADO </t>
  </si>
  <si>
    <t xml:space="preserve">NO CONCLUIDO/REPROGRAMADO </t>
  </si>
  <si>
    <t xml:space="preserve">CANCELADO </t>
  </si>
  <si>
    <t>Interno</t>
  </si>
  <si>
    <t>Externo</t>
  </si>
  <si>
    <t>Cursos</t>
  </si>
  <si>
    <t>Total de personas que necesitan el curso</t>
  </si>
  <si>
    <t>Total de personas que recibieron el curso</t>
  </si>
  <si>
    <t>Porcentaje de personas que recibieron el curso</t>
  </si>
  <si>
    <t>metodologias_agiles_kanban</t>
  </si>
  <si>
    <t>automatizacion_sistemas</t>
  </si>
  <si>
    <t>ciberseguridad_basica</t>
  </si>
  <si>
    <t>ciberseguridad_avanzada</t>
  </si>
  <si>
    <t>desarrollo_web_frontend</t>
  </si>
  <si>
    <t>desarrollo_web_backend</t>
  </si>
  <si>
    <t>bases_de_datos_sql</t>
  </si>
  <si>
    <t>bases_de_datos_nosql</t>
  </si>
  <si>
    <t>devops_practicas</t>
  </si>
  <si>
    <t>cloud_computing</t>
  </si>
  <si>
    <t>machine_learning_basico</t>
  </si>
  <si>
    <t>machine_learning_avanzado</t>
  </si>
  <si>
    <t>inteligencia_artificial</t>
  </si>
  <si>
    <t>big_data</t>
  </si>
  <si>
    <t>programacion_python</t>
  </si>
  <si>
    <t>programacion_java</t>
  </si>
  <si>
    <t>control_versiones</t>
  </si>
  <si>
    <t>testing_automatizado</t>
  </si>
  <si>
    <t>arquitectura_software</t>
  </si>
  <si>
    <t>ui_ux_design</t>
  </si>
  <si>
    <t>internet_de_las_cosas</t>
  </si>
  <si>
    <t>blockchain</t>
  </si>
  <si>
    <t>analisis_datos</t>
  </si>
  <si>
    <t>inteligencia_business</t>
  </si>
  <si>
    <t>automatizacion_rpa</t>
  </si>
  <si>
    <t>realidad_aumentada_vr</t>
  </si>
  <si>
    <t>metodologias_devops</t>
  </si>
  <si>
    <t>seguridad_cloud</t>
  </si>
  <si>
    <t>gestion_proyectos_it</t>
  </si>
  <si>
    <t>docker</t>
  </si>
  <si>
    <t>kubernetes</t>
  </si>
  <si>
    <t>serverless_computing</t>
  </si>
  <si>
    <t>microservicios</t>
  </si>
  <si>
    <t>apis_rest</t>
  </si>
  <si>
    <t>graphql</t>
  </si>
  <si>
    <t>ci_cd</t>
  </si>
  <si>
    <t>iac</t>
  </si>
  <si>
    <t>monitoreo</t>
  </si>
  <si>
    <t>testing_unitario</t>
  </si>
  <si>
    <t>testing_integracion</t>
  </si>
  <si>
    <t>testing_carga</t>
  </si>
  <si>
    <t>python_data_science</t>
  </si>
  <si>
    <t>r_data_science</t>
  </si>
  <si>
    <t>ai_machine_learning</t>
  </si>
  <si>
    <t>deep_learning</t>
  </si>
  <si>
    <t>procesamiento_lenguaje_natural</t>
  </si>
  <si>
    <t>computer_vision</t>
  </si>
  <si>
    <t>big_data_tools</t>
  </si>
  <si>
    <t>etl_procesos</t>
  </si>
  <si>
    <t>data_warehousing</t>
  </si>
  <si>
    <t>bi_dashboarding</t>
  </si>
  <si>
    <t>analitica_predictiva</t>
  </si>
  <si>
    <t>iot_cloud</t>
  </si>
  <si>
    <t>blockchain_enterprise</t>
  </si>
  <si>
    <t>smart_contracts</t>
  </si>
  <si>
    <t>fintech_tecnologias</t>
  </si>
  <si>
    <t>vr_ar_mr</t>
  </si>
  <si>
    <t>gamificacion</t>
  </si>
  <si>
    <t>ux_research</t>
  </si>
  <si>
    <t>data_engineering</t>
  </si>
  <si>
    <t>cloud_security</t>
  </si>
  <si>
    <t>server_maintenance</t>
  </si>
  <si>
    <t>networking</t>
  </si>
  <si>
    <t>virtualization</t>
  </si>
  <si>
    <t>containers_advanced</t>
  </si>
  <si>
    <t>ai_ethics</t>
  </si>
  <si>
    <t>quantum_computing</t>
  </si>
  <si>
    <t>edge_computing</t>
  </si>
  <si>
    <t>robotic_process_automation</t>
  </si>
  <si>
    <t>low_code_platforms</t>
  </si>
  <si>
    <t>no_code_solutions</t>
  </si>
  <si>
    <t>chatbots</t>
  </si>
  <si>
    <t>voice_assistants</t>
  </si>
  <si>
    <t>data_visualization_advanced</t>
  </si>
  <si>
    <t>data_analytics_python</t>
  </si>
  <si>
    <t>data_analytics_r</t>
  </si>
  <si>
    <t>serverless_architecture</t>
  </si>
  <si>
    <t>event_driven_architecture</t>
  </si>
  <si>
    <t>software_architecture</t>
  </si>
  <si>
    <t>code_review</t>
  </si>
  <si>
    <t>agile_testing</t>
  </si>
  <si>
    <t>api_design</t>
  </si>
  <si>
    <t>ci_cd_pipelines</t>
  </si>
  <si>
    <t>security_best_practices</t>
  </si>
  <si>
    <t>cloud_native</t>
  </si>
  <si>
    <t>incident_management</t>
  </si>
  <si>
    <t>sre_best_practices</t>
  </si>
  <si>
    <t>performance_optimization</t>
  </si>
  <si>
    <t>software_maintenance</t>
  </si>
  <si>
    <t>configuration_management</t>
  </si>
  <si>
    <t>observability</t>
  </si>
  <si>
    <t>business_analytics</t>
  </si>
  <si>
    <t>predictive_modeling</t>
  </si>
  <si>
    <t>reinforcement_learning</t>
  </si>
  <si>
    <t>graph_analytics</t>
  </si>
  <si>
    <t>recommendation_systems</t>
  </si>
  <si>
    <t>natural_language_processing</t>
  </si>
  <si>
    <t>speech_recognition</t>
  </si>
  <si>
    <t>image_processing</t>
  </si>
  <si>
    <t>computer_vision_advanced</t>
  </si>
  <si>
    <t>digital_twin</t>
  </si>
  <si>
    <t>industrial_iot</t>
  </si>
  <si>
    <t>robotics_programming</t>
  </si>
  <si>
    <t>vr_game_design</t>
  </si>
  <si>
    <t>ar_mobile_apps</t>
  </si>
  <si>
    <t>cloud_data_lakes</t>
  </si>
  <si>
    <t>streaming_data</t>
  </si>
  <si>
    <t>data_governance</t>
  </si>
  <si>
    <t>master_data_management</t>
  </si>
  <si>
    <t>identity_access_management</t>
  </si>
  <si>
    <t>zero_trust_security</t>
  </si>
  <si>
    <t>penetration_testing</t>
  </si>
  <si>
    <t>incident_response</t>
  </si>
  <si>
    <t>container_security</t>
  </si>
  <si>
    <t>cloud_migration</t>
  </si>
  <si>
    <t>api_security</t>
  </si>
  <si>
    <t>edge_ai</t>
  </si>
  <si>
    <t>quantum_machine_learning</t>
  </si>
  <si>
    <t>ai_explainability</t>
  </si>
  <si>
    <t>data_privacy</t>
  </si>
  <si>
    <t>autonomous_vehicles_tech</t>
  </si>
  <si>
    <t>smart_cities_tech</t>
  </si>
  <si>
    <t>industry_4_0</t>
  </si>
  <si>
    <t>edge_cloud_hybrid</t>
  </si>
  <si>
    <t>ai_ops</t>
  </si>
  <si>
    <t>digital_transformation</t>
  </si>
  <si>
    <t>edge_analytics</t>
  </si>
  <si>
    <t>federated_learning</t>
  </si>
  <si>
    <t>mlops</t>
  </si>
  <si>
    <t>tinyml</t>
  </si>
  <si>
    <t>ai_ethics_principles</t>
  </si>
  <si>
    <t>5g_technology</t>
  </si>
  <si>
    <t>blockchain_finance</t>
  </si>
  <si>
    <t>cyberthreat_intelligence</t>
  </si>
  <si>
    <t>serverless_security</t>
  </si>
  <si>
    <t>digital_twin_industrial</t>
  </si>
  <si>
    <t>ar_collaboration_tools</t>
  </si>
  <si>
    <t>quantum_simulation</t>
  </si>
  <si>
    <t>robotic_process_automation_advanced</t>
  </si>
  <si>
    <t>container_orchestration</t>
  </si>
  <si>
    <t>api_gateway_management</t>
  </si>
  <si>
    <t>data_observability</t>
  </si>
  <si>
    <t>predictive_maintenance_iiot</t>
  </si>
  <si>
    <t>graph_ai</t>
  </si>
  <si>
    <t>conversational_ai</t>
  </si>
  <si>
    <t>explainable_ai_techniques</t>
  </si>
  <si>
    <t>cloud_cost_optimization</t>
  </si>
  <si>
    <t>zero_trust_architecture</t>
  </si>
  <si>
    <t>privacy_preserving_ai</t>
  </si>
  <si>
    <t>Tecnologías de la Información (TI)</t>
  </si>
  <si>
    <t>Ciberseguridad</t>
  </si>
  <si>
    <t>Desarrollo de Software (Frontend y Backend)</t>
  </si>
  <si>
    <t>Arquitectura de Software y DevOps</t>
  </si>
  <si>
    <t>Inteligencia Artificial y Machine Learning</t>
  </si>
  <si>
    <t>Infraestructura y Redes</t>
  </si>
  <si>
    <t>Cloud Computing y Servicios en la Nube</t>
  </si>
  <si>
    <t>Automatización y Robótica (RPA / IoT / IIoT)</t>
  </si>
  <si>
    <t>Gestión de Proyectos de TI</t>
  </si>
  <si>
    <t>Diseño de Experiencia de Usuario (UX/UI)</t>
  </si>
  <si>
    <t>Transformación Digital y Negocios (Business Analytics, BI)</t>
  </si>
  <si>
    <t>Finanzas y Banca Digital (Fintech, Blockchain, Seguridad Cloud)</t>
  </si>
  <si>
    <t>Innovación y Nuevas Tecnologías (VR/AR, Quantum, Edge Computing)</t>
  </si>
  <si>
    <t>Sostenibilidad y Tecnología Verde</t>
  </si>
  <si>
    <t>Empleado_773711</t>
  </si>
  <si>
    <t>Empleado_774809</t>
  </si>
  <si>
    <t>Empleado_767209</t>
  </si>
  <si>
    <t>Empleado_770501</t>
  </si>
  <si>
    <t>Empleado_772949</t>
  </si>
  <si>
    <t>Empleado_774249</t>
  </si>
  <si>
    <t>Empleado_775862</t>
  </si>
  <si>
    <t>Empleado_763985</t>
  </si>
  <si>
    <t>Empleado_771919</t>
  </si>
  <si>
    <t>Empleado_772523</t>
  </si>
  <si>
    <t>Empleado_774810</t>
  </si>
  <si>
    <t>Empleado_773154</t>
  </si>
  <si>
    <t>Empleado_773946</t>
  </si>
  <si>
    <t>Empleado_763925</t>
  </si>
  <si>
    <t>Empleado_776532</t>
  </si>
  <si>
    <t>Empleado_770479</t>
  </si>
  <si>
    <t>Empleado_763354</t>
  </si>
  <si>
    <t>Empleado_775239</t>
  </si>
  <si>
    <t>Empleado_776546</t>
  </si>
  <si>
    <t>Empleado_761720</t>
  </si>
  <si>
    <t>Empleado_761984</t>
  </si>
  <si>
    <t>Empleado_762243</t>
  </si>
  <si>
    <t>Empleado_763052</t>
  </si>
  <si>
    <t>Empleado_767167</t>
  </si>
  <si>
    <t>Empleado_769062</t>
  </si>
  <si>
    <t>Empleado_765788</t>
  </si>
  <si>
    <t>Empleado_776343</t>
  </si>
  <si>
    <t>Empleado_761825</t>
  </si>
  <si>
    <t>Empleado_767681</t>
  </si>
  <si>
    <t>Empleado_770437</t>
  </si>
  <si>
    <t>Empleado_769424</t>
  </si>
  <si>
    <t>Empleado_764646</t>
  </si>
  <si>
    <t>Empleado_776263</t>
  </si>
  <si>
    <t>Empleado_772250</t>
  </si>
  <si>
    <t>Empleado_776324</t>
  </si>
  <si>
    <t>Empleado_773441</t>
  </si>
  <si>
    <t>Empleado_767510</t>
  </si>
  <si>
    <t>Empleado_769948</t>
  </si>
  <si>
    <t>Empleado_774708</t>
  </si>
  <si>
    <t>Empleado_765007</t>
  </si>
  <si>
    <t>Empleado_765790</t>
  </si>
  <si>
    <t>Empleado_766040</t>
  </si>
  <si>
    <t>Empleado_773664</t>
  </si>
  <si>
    <t>Empleado_775206</t>
  </si>
  <si>
    <t>Empleado_776457</t>
  </si>
  <si>
    <t>Empleado_776519</t>
  </si>
  <si>
    <t>Empleado_764546</t>
  </si>
  <si>
    <t>Empleado_769954</t>
  </si>
  <si>
    <t>Empleado_773788</t>
  </si>
  <si>
    <t>Empleado_761258</t>
  </si>
  <si>
    <t>Empleado_769893</t>
  </si>
  <si>
    <t>Empleado_767901</t>
  </si>
  <si>
    <t>Empleado_766578</t>
  </si>
  <si>
    <t>Empleado_763051</t>
  </si>
  <si>
    <t>Empleado_765514</t>
  </si>
  <si>
    <t>Empleado_773072</t>
  </si>
  <si>
    <t>Empleado_761388</t>
  </si>
  <si>
    <t>Empleado_771166</t>
  </si>
  <si>
    <t>Empleado_764426</t>
  </si>
  <si>
    <t>Empleado_761746</t>
  </si>
  <si>
    <t>Empleado_771379</t>
  </si>
  <si>
    <t>Empleado_763311</t>
  </si>
  <si>
    <t>Empleado_773495</t>
  </si>
  <si>
    <t>Empleado_774233</t>
  </si>
  <si>
    <t>Empleado_773143</t>
  </si>
  <si>
    <t>Empleado_765736</t>
  </si>
  <si>
    <t>Empleado_776477</t>
  </si>
  <si>
    <t>Empleado_761870</t>
  </si>
  <si>
    <t>Empleado_764984</t>
  </si>
  <si>
    <t>Empleado_773752</t>
  </si>
  <si>
    <t>Empleado_776205</t>
  </si>
  <si>
    <t>Empleado_772754</t>
  </si>
  <si>
    <t>Empleado_773287</t>
  </si>
  <si>
    <t>Empleado_772902</t>
  </si>
  <si>
    <t>Empleado_773755</t>
  </si>
  <si>
    <t>Empleado_771373</t>
  </si>
  <si>
    <t>Empleado_763796</t>
  </si>
  <si>
    <t>Empleado_773818</t>
  </si>
  <si>
    <t>Empleado_774285</t>
  </si>
  <si>
    <t>Empleado_774160</t>
  </si>
  <si>
    <t>Empleado_765802</t>
  </si>
  <si>
    <t>Empleado_765460</t>
  </si>
  <si>
    <t>Empleado_773193</t>
  </si>
  <si>
    <t>Empleado_763070</t>
  </si>
  <si>
    <t>Empleado_772763</t>
  </si>
  <si>
    <t>Empleado_773195</t>
  </si>
  <si>
    <t>Empleado_774251</t>
  </si>
  <si>
    <t>Empleado_774228</t>
  </si>
  <si>
    <t>Empleado_773285</t>
  </si>
  <si>
    <t>Empleado_773997</t>
  </si>
  <si>
    <t>Empleado_773487</t>
  </si>
  <si>
    <t>Empleado_766551</t>
  </si>
  <si>
    <t>Empleado_768014</t>
  </si>
  <si>
    <t>Empleado_767739</t>
  </si>
  <si>
    <t>Empleado_773345</t>
  </si>
  <si>
    <t>Empleado_776039</t>
  </si>
  <si>
    <t>Empleado_771960</t>
  </si>
  <si>
    <t>Empleado_765823</t>
  </si>
  <si>
    <t>Empleado_763519</t>
  </si>
  <si>
    <t>Empleado_767768</t>
  </si>
  <si>
    <t>Empleado_766888</t>
  </si>
  <si>
    <t>Empleado_772934</t>
  </si>
  <si>
    <t>Empleado_769929</t>
  </si>
  <si>
    <t>Empleado_764928</t>
  </si>
  <si>
    <t>Empleado_765729</t>
  </si>
  <si>
    <t>Empleado_773070</t>
  </si>
  <si>
    <t>Empleado_774272</t>
  </si>
  <si>
    <t>Empleado_774605</t>
  </si>
  <si>
    <t>Empleado_764850</t>
  </si>
  <si>
    <t>Empleado_771154</t>
  </si>
  <si>
    <t>Empleado_767702</t>
  </si>
  <si>
    <t>Empleado_769820</t>
  </si>
  <si>
    <t>Empleado_769901</t>
  </si>
  <si>
    <t>Empleado_773226</t>
  </si>
  <si>
    <t>Empleado_774044</t>
  </si>
  <si>
    <t>Empleado_774075</t>
  </si>
  <si>
    <t>Empleado_762458</t>
  </si>
  <si>
    <t>Empleado_762438</t>
  </si>
  <si>
    <t>Empleado_766561</t>
  </si>
  <si>
    <t>Empleado_773140</t>
  </si>
  <si>
    <t>Empleado_761252</t>
  </si>
  <si>
    <t>Empleado_766843</t>
  </si>
  <si>
    <t>Empleado_773508</t>
  </si>
  <si>
    <t>Empleado_775290</t>
  </si>
  <si>
    <t>Empleado_773278</t>
  </si>
  <si>
    <t>Empleado_772756</t>
  </si>
  <si>
    <t>Empleado_776478</t>
  </si>
  <si>
    <t>Empleado_769896</t>
  </si>
  <si>
    <t>Empleado_771412</t>
  </si>
  <si>
    <t>Empleado_773112</t>
  </si>
  <si>
    <t>Empleado_773187</t>
  </si>
  <si>
    <t>Empleado_773194</t>
  </si>
  <si>
    <t>Empleado_776360</t>
  </si>
  <si>
    <t>Empleado_767356</t>
  </si>
  <si>
    <t>Empleado_761731</t>
  </si>
  <si>
    <t>Empleado_771235</t>
  </si>
  <si>
    <t>Empleado_771536</t>
  </si>
  <si>
    <t>Empleado_773464</t>
  </si>
  <si>
    <t>Empleado_774006</t>
  </si>
  <si>
    <t>Empleado_775686</t>
  </si>
  <si>
    <t>Empleado_761858</t>
  </si>
  <si>
    <t>Empleado_765124</t>
  </si>
  <si>
    <t>Empleado_765177</t>
  </si>
  <si>
    <t>Empleado_770632</t>
  </si>
  <si>
    <t>Empleado_769987</t>
  </si>
  <si>
    <t>Empleado_761251</t>
  </si>
  <si>
    <t>Empleado_761253</t>
  </si>
  <si>
    <t>Empleado_761260</t>
  </si>
  <si>
    <t>Empleado_761316</t>
  </si>
  <si>
    <t>Empleado_767195</t>
  </si>
  <si>
    <t>Empleado_770327</t>
  </si>
  <si>
    <t>Empleado_770929</t>
  </si>
  <si>
    <t>Empleado_771904</t>
  </si>
  <si>
    <t>Empleado_774181</t>
  </si>
  <si>
    <t>Empleado_776428</t>
  </si>
  <si>
    <t>Empleado_772758</t>
  </si>
  <si>
    <t>Empleado_773284</t>
  </si>
  <si>
    <t>Empleado_770835</t>
  </si>
  <si>
    <t>Empleado_775456</t>
  </si>
  <si>
    <t>Empleado_771898</t>
  </si>
  <si>
    <t>Empleado_773460</t>
  </si>
  <si>
    <t>Empleado_774182</t>
  </si>
  <si>
    <t>Empleado_767949</t>
  </si>
  <si>
    <t>Empleado_770161</t>
  </si>
  <si>
    <t>Empleado_761621</t>
  </si>
  <si>
    <t>Empleado_764448</t>
  </si>
  <si>
    <t>Empleado_766223</t>
  </si>
  <si>
    <t>Empleado_772849</t>
  </si>
  <si>
    <t>Empleado_773638</t>
  </si>
  <si>
    <t>Empleado_774937</t>
  </si>
  <si>
    <t>Empleado_774041</t>
  </si>
  <si>
    <t>Empleado_774152</t>
  </si>
  <si>
    <t>Empleado_761264</t>
  </si>
  <si>
    <t>Empleado_761634</t>
  </si>
  <si>
    <t>Empleado_761965</t>
  </si>
  <si>
    <t>Empleado_762205</t>
  </si>
  <si>
    <t>Empleado_771072</t>
  </si>
  <si>
    <t>Empleado_773192</t>
  </si>
  <si>
    <t>Empleado_773279</t>
  </si>
  <si>
    <t>Empleado_767089</t>
  </si>
  <si>
    <t>Empleado_769547</t>
  </si>
  <si>
    <t>Empleado_770928</t>
  </si>
  <si>
    <t>Empleado_771697</t>
  </si>
  <si>
    <t>Empleado_772164</t>
  </si>
  <si>
    <t>Empleado_761398</t>
  </si>
  <si>
    <t>Empleado_765296</t>
  </si>
  <si>
    <t>Empleado_772080</t>
  </si>
  <si>
    <t>Empleado_773501</t>
  </si>
  <si>
    <t>Empleado_768773</t>
  </si>
  <si>
    <t>Empleado_770576</t>
  </si>
  <si>
    <t>Empleado_773009</t>
  </si>
  <si>
    <t>Empleado_773500</t>
  </si>
  <si>
    <t>Empleado_774423</t>
  </si>
  <si>
    <t>Empleado_775249</t>
  </si>
  <si>
    <t>Empleado_776277</t>
  </si>
  <si>
    <t>Empleado_764216</t>
  </si>
  <si>
    <t>Empleado_776518</t>
  </si>
  <si>
    <t>Empleado_773200</t>
  </si>
  <si>
    <t>Empleado_771151</t>
  </si>
  <si>
    <t>Empleado_772987</t>
  </si>
  <si>
    <t>Empleado_773191</t>
  </si>
  <si>
    <t>Empleado_773197</t>
  </si>
  <si>
    <t>Empleado_773201</t>
  </si>
  <si>
    <t>Empleado_773999</t>
  </si>
  <si>
    <t>Empleado_774000</t>
  </si>
  <si>
    <t>Empleado_773499</t>
  </si>
  <si>
    <t>Empleado_774114</t>
  </si>
  <si>
    <t>Empleado_774710</t>
  </si>
  <si>
    <t>Empleado_775758</t>
  </si>
  <si>
    <t>Empleado_761371</t>
  </si>
  <si>
    <t>Empleado_761575</t>
  </si>
  <si>
    <t>Empleado_769347</t>
  </si>
  <si>
    <t>Empleado_771084</t>
  </si>
  <si>
    <t>Empleado_772254</t>
  </si>
  <si>
    <t>Empleado_772361</t>
  </si>
  <si>
    <t>Empleado_776224</t>
  </si>
  <si>
    <t>Empleado_761736</t>
  </si>
  <si>
    <t>Empleado_764897</t>
  </si>
  <si>
    <t>Empleado_772120</t>
  </si>
  <si>
    <t>Empleado_761769</t>
  </si>
  <si>
    <t>Empleado_767655</t>
  </si>
  <si>
    <t>Empleado_768659</t>
  </si>
  <si>
    <t>Empleado_770895</t>
  </si>
  <si>
    <t>Empleado_775445</t>
  </si>
  <si>
    <t>Empleado_761456</t>
  </si>
  <si>
    <t>Empleado_761988</t>
  </si>
  <si>
    <t>Empleado_765144</t>
  </si>
  <si>
    <t>Empleado_771167</t>
  </si>
  <si>
    <t>Empleado_762040</t>
  </si>
  <si>
    <t>Empleado_762967</t>
  </si>
  <si>
    <t>Empleado_763880</t>
  </si>
  <si>
    <t>Empleado_767805</t>
  </si>
  <si>
    <t>Empleado_772381</t>
  </si>
  <si>
    <t>Empleado_773637</t>
  </si>
  <si>
    <t>Empleado_763191</t>
  </si>
  <si>
    <t>Empleado_769074</t>
  </si>
  <si>
    <t>Empleado_770747</t>
  </si>
  <si>
    <t>Empleado_761557</t>
  </si>
  <si>
    <t>Empleado_769680</t>
  </si>
  <si>
    <t>Empleado_774183</t>
  </si>
  <si>
    <t>Empleado_775240</t>
  </si>
  <si>
    <t>Empleado_775469</t>
  </si>
  <si>
    <t>Empleado_767128</t>
  </si>
  <si>
    <t>Empleado_769738</t>
  </si>
  <si>
    <t>Empleado_772773</t>
  </si>
  <si>
    <t>Empleado_773465</t>
  </si>
  <si>
    <t>Empleado_769322</t>
  </si>
  <si>
    <t>Empleado_771005</t>
  </si>
  <si>
    <t>Empleado_772217</t>
  </si>
  <si>
    <t>Empleado_772736</t>
  </si>
  <si>
    <t>Empleado_774230</t>
  </si>
  <si>
    <t>Empleado_775797</t>
  </si>
  <si>
    <t>Empleado_776344</t>
  </si>
  <si>
    <t>Empleado_763022</t>
  </si>
  <si>
    <t>Empleado_765419</t>
  </si>
  <si>
    <t>Empleado_769147</t>
  </si>
  <si>
    <t>Empleado_770939</t>
  </si>
  <si>
    <t>Empleado_771639</t>
  </si>
  <si>
    <t>Empleado_772157</t>
  </si>
  <si>
    <t>Empleado_772707</t>
  </si>
  <si>
    <t>Empleado_773712</t>
  </si>
  <si>
    <t>Empleado_774250</t>
  </si>
  <si>
    <t>Empleado_776301</t>
  </si>
  <si>
    <t>Empleado_762032</t>
  </si>
  <si>
    <t>Empleado_762153</t>
  </si>
  <si>
    <t>Empleado_772679</t>
  </si>
  <si>
    <t>Empleado_775478</t>
  </si>
  <si>
    <t>Empleado_773142</t>
  </si>
  <si>
    <t>Empleado_769860</t>
  </si>
  <si>
    <t>Empleado_773186</t>
  </si>
  <si>
    <t>Empleado_763071</t>
  </si>
  <si>
    <t>Empleado_771203</t>
  </si>
  <si>
    <t>Empleado_771677</t>
  </si>
  <si>
    <t>Empleado_768108</t>
  </si>
  <si>
    <t>Empleado_771350</t>
  </si>
  <si>
    <t>Empleado_774704</t>
  </si>
  <si>
    <t>Empleado_773670</t>
  </si>
  <si>
    <t>Empleado_773491</t>
  </si>
  <si>
    <t>Empleado_769462</t>
  </si>
  <si>
    <t>Empleado_762237</t>
  </si>
  <si>
    <t>Empleado_774229</t>
  </si>
  <si>
    <t>Empleado_761437</t>
  </si>
  <si>
    <t>Empleado_774567</t>
  </si>
  <si>
    <t>Empleado_774271</t>
  </si>
  <si>
    <t>Empleado_774232</t>
  </si>
  <si>
    <t>Empleado_774268</t>
  </si>
  <si>
    <t>Empleado_766535</t>
  </si>
  <si>
    <t>Empleado_761525</t>
  </si>
  <si>
    <t>Empleado_772833</t>
  </si>
  <si>
    <t>Empleado_773641</t>
  </si>
  <si>
    <t>Empleado_773486</t>
  </si>
  <si>
    <t>Empleado_774022</t>
  </si>
  <si>
    <t>Empleado_764880</t>
  </si>
  <si>
    <t>Empleado_774231</t>
  </si>
  <si>
    <t>Empleado_774005</t>
  </si>
  <si>
    <t>Empleado_770784</t>
  </si>
  <si>
    <t>Empleado_765240</t>
  </si>
  <si>
    <t>Empleado_769466</t>
  </si>
  <si>
    <t>Empleado_771242</t>
  </si>
  <si>
    <t>Empleado_770120</t>
  </si>
  <si>
    <t>Empleado_770288</t>
  </si>
  <si>
    <t>Empleado_771109</t>
  </si>
  <si>
    <t>Empleado_776476</t>
  </si>
  <si>
    <t>Empleado_776169</t>
  </si>
  <si>
    <t>Empleado_767806</t>
  </si>
  <si>
    <t>Empleado_775425</t>
  </si>
  <si>
    <t>Empleado_761206</t>
  </si>
  <si>
    <t>Empleado_761268</t>
  </si>
  <si>
    <t>Empleado_763672</t>
  </si>
  <si>
    <t>Empleado_761543</t>
  </si>
  <si>
    <t>Empleado_773751</t>
  </si>
  <si>
    <t>Empleado_770183</t>
  </si>
  <si>
    <t>Empleado_773190</t>
  </si>
  <si>
    <t>Empleado_764692</t>
  </si>
  <si>
    <t>Empleado_762375</t>
  </si>
  <si>
    <t>Empleado_761244</t>
  </si>
  <si>
    <t>Empleado_772870</t>
  </si>
  <si>
    <t>Empleado_774254</t>
  </si>
  <si>
    <t>Empleado_765420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</si>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</sst>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8"/>
      <color theme="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4"/>
        <bgColor theme="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9" fontId="17" fillId="0" borderId="0" applyFont="0" applyFill="0" applyBorder="0" applyAlignment="0" applyProtection="0"/>
  </cellStyleXfs>
  <cellXfs count="117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/>
    <xf numFmtId="0" fontId="4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4" fillId="2" borderId="3" xfId="0" applyFont="1" applyFill="1" applyBorder="1"/>
    <xf numFmtId="0" fontId="3" fillId="3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7" borderId="3" xfId="0" applyFont="1" applyFill="1" applyBorder="1"/>
    <xf numFmtId="0" fontId="4" fillId="8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textRotation="90" wrapText="1"/>
    </xf>
    <xf numFmtId="0" fontId="3" fillId="2" borderId="10" xfId="0" applyFont="1" applyFill="1" applyBorder="1" applyAlignment="1">
      <alignment vertical="center"/>
    </xf>
    <xf numFmtId="0" fontId="3" fillId="6" borderId="1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3" xfId="0" applyFont="1" applyFill="1" applyBorder="1"/>
    <xf numFmtId="0" fontId="3" fillId="2" borderId="3" xfId="0" applyFont="1" applyFill="1" applyBorder="1" applyAlignment="1">
      <alignment vertical="center" textRotation="90" wrapText="1"/>
    </xf>
    <xf numFmtId="0" fontId="3" fillId="3" borderId="5" xfId="0" applyFont="1" applyFill="1" applyBorder="1" applyAlignment="1">
      <alignment vertical="center" wrapText="1"/>
    </xf>
    <xf numFmtId="0" fontId="2" fillId="3" borderId="5" xfId="0" applyFont="1" applyFill="1" applyBorder="1"/>
    <xf numFmtId="0" fontId="3" fillId="3" borderId="5" xfId="0" applyFont="1" applyFill="1" applyBorder="1" applyAlignment="1">
      <alignment vertical="center" textRotation="90" wrapText="1"/>
    </xf>
    <xf numFmtId="0" fontId="1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textRotation="90" wrapText="1"/>
    </xf>
    <xf numFmtId="0" fontId="7" fillId="2" borderId="8" xfId="1" applyFont="1" applyFill="1" applyBorder="1" applyAlignment="1">
      <alignment horizontal="center" vertical="center" textRotation="90" wrapText="1"/>
    </xf>
    <xf numFmtId="0" fontId="8" fillId="3" borderId="18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vertical="center" textRotation="90" wrapText="1"/>
    </xf>
    <xf numFmtId="0" fontId="7" fillId="2" borderId="9" xfId="1" applyFont="1" applyFill="1" applyBorder="1" applyAlignment="1">
      <alignment horizontal="center" vertical="center" textRotation="90" wrapText="1"/>
    </xf>
    <xf numFmtId="0" fontId="4" fillId="2" borderId="3" xfId="0" applyFont="1" applyFill="1" applyBorder="1" applyAlignment="1">
      <alignment horizontal="center"/>
    </xf>
    <xf numFmtId="0" fontId="1" fillId="2" borderId="5" xfId="1" applyFill="1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 textRotation="90" wrapText="1"/>
    </xf>
    <xf numFmtId="0" fontId="9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/>
    <xf numFmtId="0" fontId="0" fillId="1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3" xfId="1" applyFill="1" applyBorder="1" applyAlignment="1">
      <alignment horizontal="center" vertical="center" textRotation="90" wrapText="1"/>
    </xf>
    <xf numFmtId="0" fontId="0" fillId="10" borderId="5" xfId="0" applyFill="1" applyBorder="1" applyAlignment="1">
      <alignment horizontal="center" vertical="center"/>
    </xf>
    <xf numFmtId="0" fontId="10" fillId="10" borderId="3" xfId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0" borderId="5" xfId="1" applyFill="1" applyBorder="1" applyAlignment="1">
      <alignment horizontal="center" vertical="center" textRotation="90" wrapText="1"/>
    </xf>
    <xf numFmtId="0" fontId="15" fillId="11" borderId="3" xfId="0" applyFont="1" applyFill="1" applyBorder="1" applyAlignment="1">
      <alignment horizontal="center" vertical="center" textRotation="90" wrapText="1"/>
    </xf>
    <xf numFmtId="0" fontId="7" fillId="2" borderId="23" xfId="0" applyFont="1" applyFill="1" applyBorder="1" applyAlignment="1">
      <alignment horizontal="left" vertical="top" wrapText="1"/>
    </xf>
    <xf numFmtId="0" fontId="7" fillId="2" borderId="23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  <xf numFmtId="0" fontId="16" fillId="11" borderId="3" xfId="0" applyFont="1" applyFill="1" applyBorder="1" applyAlignment="1">
      <alignment horizontal="center" vertical="center" textRotation="90" wrapText="1"/>
    </xf>
    <xf numFmtId="0" fontId="16" fillId="11" borderId="6" xfId="0" applyFont="1" applyFill="1" applyBorder="1" applyAlignment="1">
      <alignment horizontal="center" vertical="center" textRotation="90" wrapText="1"/>
    </xf>
    <xf numFmtId="0" fontId="15" fillId="11" borderId="6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right"/>
    </xf>
    <xf numFmtId="0" fontId="4" fillId="12" borderId="3" xfId="0" applyFont="1" applyFill="1" applyBorder="1" applyAlignment="1">
      <alignment horizontal="center"/>
    </xf>
    <xf numFmtId="0" fontId="0" fillId="0" borderId="3" xfId="0" applyBorder="1"/>
    <xf numFmtId="0" fontId="16" fillId="11" borderId="7" xfId="0" applyFont="1" applyFill="1" applyBorder="1" applyAlignment="1">
      <alignment horizontal="center" vertical="center" textRotation="90" wrapText="1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/>
    <xf numFmtId="0" fontId="15" fillId="11" borderId="7" xfId="0" applyFont="1" applyFill="1" applyBorder="1" applyAlignment="1">
      <alignment horizontal="center" vertical="center" textRotation="90" wrapText="1"/>
    </xf>
    <xf numFmtId="0" fontId="18" fillId="1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18" fillId="13" borderId="26" xfId="2" applyFont="1" applyFill="1" applyBorder="1" applyAlignment="1">
      <alignment horizontal="center" vertical="center" wrapText="1"/>
    </xf>
    <xf numFmtId="9" fontId="0" fillId="0" borderId="0" xfId="2" applyFont="1"/>
    <xf numFmtId="0" fontId="0" fillId="0" borderId="25" xfId="0" applyBorder="1"/>
    <xf numFmtId="0" fontId="5" fillId="0" borderId="5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5" fillId="0" borderId="2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6" borderId="14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right" vertical="center"/>
    </xf>
    <xf numFmtId="0" fontId="3" fillId="6" borderId="12" xfId="0" applyFont="1" applyFill="1" applyBorder="1" applyAlignment="1">
      <alignment horizontal="right" vertical="center"/>
    </xf>
    <xf numFmtId="0" fontId="3" fillId="6" borderId="13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/>
    </xf>
    <xf numFmtId="0" fontId="0" fillId="0" borderId="3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NumberFormat="1" applyBorder="1"/>
    <xf numFmtId="0" fontId="19" fillId="3" borderId="17" xfId="0" applyFont="1" applyFill="1" applyBorder="1" applyAlignment="1">
      <alignment horizontal="center" vertical="center" wrapText="1"/>
    </xf>
  </cellXfs>
  <cellStyles count="3">
    <cellStyle name="Normal" xfId="0" builtinId="0"/>
    <cellStyle name="Normal 2 2" xfId="1" xr:uid="{00000000-0005-0000-0000-000001000000}"/>
    <cellStyle name="Porcentaje" xfId="2" builtinId="5"/>
  </cellStyles>
  <dxfs count="314"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DFF7A"/>
        </patternFill>
      </fill>
    </dxf>
    <dxf>
      <font>
        <b/>
        <i val="0"/>
        <color theme="1"/>
      </font>
      <fill>
        <patternFill>
          <bgColor rgb="FF00FE73"/>
        </patternFill>
      </fill>
    </dxf>
    <dxf>
      <font>
        <b/>
        <i val="0"/>
        <color theme="1"/>
      </font>
      <fill>
        <patternFill>
          <bgColor rgb="FFFABF8F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 xr9:uid="{1A275124-D042-4206-8CBB-E67E9B6B8ECC}">
      <tableStyleElement type="headerRow" dxfId="313"/>
    </tableStyle>
  </tableStyles>
  <colors>
    <mruColors>
      <color rgb="FF00B050"/>
      <color rgb="FFFABF8F"/>
      <color rgb="FFFF7C80"/>
      <color rgb="FF05FF76"/>
      <color rgb="FF00F26D"/>
      <color rgb="FF01FF74"/>
      <color rgb="FF00F66F"/>
      <color rgb="FF00FE73"/>
      <color rgb="FF00EE6C"/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Reporte!$D$1</c:f>
              <c:strCache>
                <c:ptCount val="1"/>
                <c:pt idx="0">
                  <c:v>Porcentaje de personas que recibieron el curso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Reporte!$A$2:$A$153</c:f>
              <c:strCache>
                <c:ptCount val="149"/>
                <c:pt idx="0">
                  <c:v>metodologias_agiles_kanban</c:v>
                </c:pt>
                <c:pt idx="1">
                  <c:v>automatizacion_sistemas</c:v>
                </c:pt>
                <c:pt idx="2">
                  <c:v>ciberseguridad_basica</c:v>
                </c:pt>
                <c:pt idx="3">
                  <c:v>ciberseguridad_avanzada</c:v>
                </c:pt>
                <c:pt idx="4">
                  <c:v>desarrollo_web_frontend</c:v>
                </c:pt>
                <c:pt idx="5">
                  <c:v>desarrollo_web_backend</c:v>
                </c:pt>
                <c:pt idx="6">
                  <c:v>bases_de_datos_sql</c:v>
                </c:pt>
                <c:pt idx="7">
                  <c:v>bases_de_datos_nosql</c:v>
                </c:pt>
                <c:pt idx="8">
                  <c:v>devops_practicas</c:v>
                </c:pt>
                <c:pt idx="9">
                  <c:v>cloud_computing</c:v>
                </c:pt>
                <c:pt idx="10">
                  <c:v>machine_learning_basico</c:v>
                </c:pt>
                <c:pt idx="11">
                  <c:v>machine_learning_avanzado</c:v>
                </c:pt>
                <c:pt idx="12">
                  <c:v>inteligencia_artificial</c:v>
                </c:pt>
                <c:pt idx="13">
                  <c:v>big_data</c:v>
                </c:pt>
                <c:pt idx="14">
                  <c:v>programacion_python</c:v>
                </c:pt>
                <c:pt idx="15">
                  <c:v>programacion_java</c:v>
                </c:pt>
                <c:pt idx="16">
                  <c:v>control_versiones</c:v>
                </c:pt>
                <c:pt idx="17">
                  <c:v>testing_automatizado</c:v>
                </c:pt>
                <c:pt idx="18">
                  <c:v>arquitectura_software</c:v>
                </c:pt>
                <c:pt idx="19">
                  <c:v>ui_ux_design</c:v>
                </c:pt>
                <c:pt idx="20">
                  <c:v>internet_de_las_cosas</c:v>
                </c:pt>
                <c:pt idx="21">
                  <c:v>blockchain</c:v>
                </c:pt>
                <c:pt idx="22">
                  <c:v>analisis_datos</c:v>
                </c:pt>
                <c:pt idx="23">
                  <c:v>inteligencia_business</c:v>
                </c:pt>
                <c:pt idx="24">
                  <c:v>automatizacion_rpa</c:v>
                </c:pt>
                <c:pt idx="25">
                  <c:v>realidad_aumentada_vr</c:v>
                </c:pt>
                <c:pt idx="26">
                  <c:v>metodologias_devops</c:v>
                </c:pt>
                <c:pt idx="27">
                  <c:v>seguridad_cloud</c:v>
                </c:pt>
                <c:pt idx="28">
                  <c:v>gestion_proyectos_it</c:v>
                </c:pt>
                <c:pt idx="29">
                  <c:v>docker</c:v>
                </c:pt>
                <c:pt idx="30">
                  <c:v>kubernetes</c:v>
                </c:pt>
                <c:pt idx="31">
                  <c:v>serverless_computing</c:v>
                </c:pt>
                <c:pt idx="32">
                  <c:v>microservicios</c:v>
                </c:pt>
                <c:pt idx="33">
                  <c:v>apis_rest</c:v>
                </c:pt>
                <c:pt idx="34">
                  <c:v>graphql</c:v>
                </c:pt>
                <c:pt idx="35">
                  <c:v>ci_cd</c:v>
                </c:pt>
                <c:pt idx="36">
                  <c:v>iac</c:v>
                </c:pt>
                <c:pt idx="37">
                  <c:v>monitoreo</c:v>
                </c:pt>
                <c:pt idx="38">
                  <c:v>testing_unitario</c:v>
                </c:pt>
                <c:pt idx="39">
                  <c:v>testing_integracion</c:v>
                </c:pt>
                <c:pt idx="40">
                  <c:v>testing_carga</c:v>
                </c:pt>
                <c:pt idx="41">
                  <c:v>python_data_science</c:v>
                </c:pt>
                <c:pt idx="42">
                  <c:v>r_data_science</c:v>
                </c:pt>
                <c:pt idx="43">
                  <c:v>ai_machine_learning</c:v>
                </c:pt>
                <c:pt idx="44">
                  <c:v>deep_learning</c:v>
                </c:pt>
                <c:pt idx="45">
                  <c:v>procesamiento_lenguaje_natural</c:v>
                </c:pt>
                <c:pt idx="46">
                  <c:v>computer_vision</c:v>
                </c:pt>
                <c:pt idx="47">
                  <c:v>big_data_tools</c:v>
                </c:pt>
                <c:pt idx="48">
                  <c:v>etl_procesos</c:v>
                </c:pt>
                <c:pt idx="49">
                  <c:v>data_warehousing</c:v>
                </c:pt>
                <c:pt idx="50">
                  <c:v>bi_dashboarding</c:v>
                </c:pt>
                <c:pt idx="51">
                  <c:v>analitica_predictiva</c:v>
                </c:pt>
                <c:pt idx="52">
                  <c:v>iot_cloud</c:v>
                </c:pt>
                <c:pt idx="53">
                  <c:v>blockchain_enterprise</c:v>
                </c:pt>
                <c:pt idx="54">
                  <c:v>smart_contracts</c:v>
                </c:pt>
                <c:pt idx="55">
                  <c:v>fintech_tecnologias</c:v>
                </c:pt>
                <c:pt idx="56">
                  <c:v>vr_ar_mr</c:v>
                </c:pt>
                <c:pt idx="57">
                  <c:v>gamificacion</c:v>
                </c:pt>
                <c:pt idx="58">
                  <c:v>ux_research</c:v>
                </c:pt>
                <c:pt idx="59">
                  <c:v>data_engineering</c:v>
                </c:pt>
                <c:pt idx="60">
                  <c:v>cloud_security</c:v>
                </c:pt>
                <c:pt idx="61">
                  <c:v>server_maintenance</c:v>
                </c:pt>
                <c:pt idx="62">
                  <c:v>networking</c:v>
                </c:pt>
                <c:pt idx="63">
                  <c:v>virtualization</c:v>
                </c:pt>
                <c:pt idx="64">
                  <c:v>containers_advanced</c:v>
                </c:pt>
                <c:pt idx="65">
                  <c:v>ai_ethics</c:v>
                </c:pt>
                <c:pt idx="66">
                  <c:v>quantum_computing</c:v>
                </c:pt>
                <c:pt idx="67">
                  <c:v>edge_computing</c:v>
                </c:pt>
                <c:pt idx="68">
                  <c:v>robotic_process_automation</c:v>
                </c:pt>
                <c:pt idx="69">
                  <c:v>low_code_platforms</c:v>
                </c:pt>
                <c:pt idx="70">
                  <c:v>no_code_solutions</c:v>
                </c:pt>
                <c:pt idx="71">
                  <c:v>chatbots</c:v>
                </c:pt>
                <c:pt idx="72">
                  <c:v>voice_assistants</c:v>
                </c:pt>
                <c:pt idx="73">
                  <c:v>data_visualization_advanced</c:v>
                </c:pt>
                <c:pt idx="74">
                  <c:v>data_analytics_python</c:v>
                </c:pt>
                <c:pt idx="75">
                  <c:v>data_analytics_r</c:v>
                </c:pt>
                <c:pt idx="76">
                  <c:v>serverless_architecture</c:v>
                </c:pt>
                <c:pt idx="77">
                  <c:v>event_driven_architecture</c:v>
                </c:pt>
                <c:pt idx="78">
                  <c:v>software_architecture</c:v>
                </c:pt>
                <c:pt idx="79">
                  <c:v>code_review</c:v>
                </c:pt>
                <c:pt idx="80">
                  <c:v>agile_testing</c:v>
                </c:pt>
                <c:pt idx="81">
                  <c:v>api_design</c:v>
                </c:pt>
                <c:pt idx="82">
                  <c:v>ci_cd_pipelines</c:v>
                </c:pt>
                <c:pt idx="83">
                  <c:v>security_best_practices</c:v>
                </c:pt>
                <c:pt idx="84">
                  <c:v>cloud_native</c:v>
                </c:pt>
                <c:pt idx="85">
                  <c:v>incident_management</c:v>
                </c:pt>
                <c:pt idx="86">
                  <c:v>sre_best_practices</c:v>
                </c:pt>
                <c:pt idx="87">
                  <c:v>performance_optimization</c:v>
                </c:pt>
                <c:pt idx="88">
                  <c:v>software_maintenance</c:v>
                </c:pt>
                <c:pt idx="89">
                  <c:v>configuration_management</c:v>
                </c:pt>
                <c:pt idx="90">
                  <c:v>observability</c:v>
                </c:pt>
                <c:pt idx="91">
                  <c:v>business_analytics</c:v>
                </c:pt>
                <c:pt idx="92">
                  <c:v>predictive_modeling</c:v>
                </c:pt>
                <c:pt idx="93">
                  <c:v>reinforcement_learning</c:v>
                </c:pt>
                <c:pt idx="94">
                  <c:v>graph_analytics</c:v>
                </c:pt>
                <c:pt idx="95">
                  <c:v>recommendation_systems</c:v>
                </c:pt>
                <c:pt idx="96">
                  <c:v>natural_language_processing</c:v>
                </c:pt>
                <c:pt idx="97">
                  <c:v>speech_recognition</c:v>
                </c:pt>
                <c:pt idx="98">
                  <c:v>image_processing</c:v>
                </c:pt>
                <c:pt idx="99">
                  <c:v>computer_vision_advanced</c:v>
                </c:pt>
                <c:pt idx="100">
                  <c:v>digital_twin</c:v>
                </c:pt>
                <c:pt idx="101">
                  <c:v>industrial_iot</c:v>
                </c:pt>
                <c:pt idx="102">
                  <c:v>robotics_programming</c:v>
                </c:pt>
                <c:pt idx="103">
                  <c:v>vr_game_design</c:v>
                </c:pt>
                <c:pt idx="104">
                  <c:v>ar_mobile_apps</c:v>
                </c:pt>
                <c:pt idx="105">
                  <c:v>cloud_data_lakes</c:v>
                </c:pt>
                <c:pt idx="106">
                  <c:v>streaming_data</c:v>
                </c:pt>
                <c:pt idx="107">
                  <c:v>data_governance</c:v>
                </c:pt>
                <c:pt idx="108">
                  <c:v>master_data_management</c:v>
                </c:pt>
                <c:pt idx="109">
                  <c:v>identity_access_management</c:v>
                </c:pt>
                <c:pt idx="110">
                  <c:v>zero_trust_security</c:v>
                </c:pt>
                <c:pt idx="111">
                  <c:v>penetration_testing</c:v>
                </c:pt>
                <c:pt idx="112">
                  <c:v>incident_response</c:v>
                </c:pt>
                <c:pt idx="113">
                  <c:v>container_security</c:v>
                </c:pt>
                <c:pt idx="114">
                  <c:v>cloud_migration</c:v>
                </c:pt>
                <c:pt idx="115">
                  <c:v>api_security</c:v>
                </c:pt>
                <c:pt idx="116">
                  <c:v>edge_ai</c:v>
                </c:pt>
                <c:pt idx="117">
                  <c:v>quantum_machine_learning</c:v>
                </c:pt>
                <c:pt idx="118">
                  <c:v>ai_explainability</c:v>
                </c:pt>
                <c:pt idx="119">
                  <c:v>data_privacy</c:v>
                </c:pt>
                <c:pt idx="120">
                  <c:v>autonomous_vehicles_tech</c:v>
                </c:pt>
                <c:pt idx="121">
                  <c:v>smart_cities_tech</c:v>
                </c:pt>
                <c:pt idx="122">
                  <c:v>industry_4_0</c:v>
                </c:pt>
                <c:pt idx="123">
                  <c:v>edge_cloud_hybrid</c:v>
                </c:pt>
                <c:pt idx="124">
                  <c:v>ai_ops</c:v>
                </c:pt>
                <c:pt idx="125">
                  <c:v>digital_transformation</c:v>
                </c:pt>
                <c:pt idx="126">
                  <c:v>edge_analytics</c:v>
                </c:pt>
                <c:pt idx="127">
                  <c:v>federated_learning</c:v>
                </c:pt>
                <c:pt idx="128">
                  <c:v>mlops</c:v>
                </c:pt>
                <c:pt idx="129">
                  <c:v>tinyml</c:v>
                </c:pt>
                <c:pt idx="130">
                  <c:v>ai_ethics_principles</c:v>
                </c:pt>
                <c:pt idx="131">
                  <c:v>5g_technology</c:v>
                </c:pt>
                <c:pt idx="132">
                  <c:v>blockchain_finance</c:v>
                </c:pt>
                <c:pt idx="133">
                  <c:v>cyberthreat_intelligence</c:v>
                </c:pt>
                <c:pt idx="134">
                  <c:v>serverless_security</c:v>
                </c:pt>
                <c:pt idx="135">
                  <c:v>digital_twin_industrial</c:v>
                </c:pt>
                <c:pt idx="136">
                  <c:v>ar_collaboration_tools</c:v>
                </c:pt>
                <c:pt idx="137">
                  <c:v>quantum_simulation</c:v>
                </c:pt>
                <c:pt idx="138">
                  <c:v>robotic_process_automation_advanced</c:v>
                </c:pt>
                <c:pt idx="139">
                  <c:v>container_orchestration</c:v>
                </c:pt>
                <c:pt idx="140">
                  <c:v>api_gateway_management</c:v>
                </c:pt>
                <c:pt idx="141">
                  <c:v>data_observability</c:v>
                </c:pt>
                <c:pt idx="142">
                  <c:v>predictive_maintenance_iiot</c:v>
                </c:pt>
                <c:pt idx="143">
                  <c:v>graph_ai</c:v>
                </c:pt>
                <c:pt idx="144">
                  <c:v>conversational_ai</c:v>
                </c:pt>
                <c:pt idx="145">
                  <c:v>explainable_ai_techniques</c:v>
                </c:pt>
                <c:pt idx="146">
                  <c:v>cloud_cost_optimization</c:v>
                </c:pt>
                <c:pt idx="147">
                  <c:v>zero_trust_architecture</c:v>
                </c:pt>
                <c:pt idx="148">
                  <c:v>privacy_preserving_ai</c:v>
                </c:pt>
              </c:strCache>
            </c:strRef>
          </c:cat>
          <c:val>
            <c:numRef>
              <c:f>Reporte!$D$2:$D$153</c:f>
              <c:numCache>
                <c:formatCode>0%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D-4EAC-B0A8-7869F00B8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93216"/>
        <c:axId val="1356256"/>
      </c:barChart>
      <c:catAx>
        <c:axId val="139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256"/>
        <c:crosses val="autoZero"/>
        <c:auto val="1"/>
        <c:lblAlgn val="ctr"/>
        <c:lblOffset val="100"/>
        <c:noMultiLvlLbl val="0"/>
      </c:catAx>
      <c:valAx>
        <c:axId val="13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89012</xdr:colOff>
      <xdr:row>1</xdr:row>
      <xdr:rowOff>23813</xdr:rowOff>
    </xdr:from>
    <xdr:to>
      <xdr:col>37</xdr:col>
      <xdr:colOff>0</xdr:colOff>
      <xdr:row>4</xdr:row>
      <xdr:rowOff>28721</xdr:rowOff>
    </xdr:to>
    <xdr:sp macro="" textlink="">
      <xdr:nvSpPr>
        <xdr:cNvPr id="2" name="Rounded Rectangle 8">
          <a:extLst>
            <a:ext uri="{FF2B5EF4-FFF2-40B4-BE49-F238E27FC236}">
              <a16:creationId xmlns:a16="http://schemas.microsoft.com/office/drawing/2014/main" id="{8207DB45-16FF-4811-A7D8-4D1089B5DFCE}"/>
            </a:ext>
          </a:extLst>
        </xdr:cNvPr>
        <xdr:cNvSpPr/>
      </xdr:nvSpPr>
      <xdr:spPr>
        <a:xfrm>
          <a:off x="89012" y="214313"/>
          <a:ext cx="28104988" cy="576408"/>
        </a:xfrm>
        <a:prstGeom prst="round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="1">
              <a:solidFill>
                <a:schemeClr val="bg1"/>
              </a:solidFill>
            </a:rPr>
            <a:t>Matriz</a:t>
          </a:r>
          <a:r>
            <a:rPr lang="es-MX" sz="2000" b="1" baseline="0">
              <a:solidFill>
                <a:schemeClr val="bg1"/>
              </a:solidFill>
            </a:rPr>
            <a:t> de Requerimientos y Plan Anual de Capacitación</a:t>
          </a:r>
        </a:p>
      </xdr:txBody>
    </xdr:sp>
    <xdr:clientData/>
  </xdr:twoCellAnchor>
  <xdr:oneCellAnchor>
    <xdr:from>
      <xdr:col>33</xdr:col>
      <xdr:colOff>0</xdr:colOff>
      <xdr:row>9</xdr:row>
      <xdr:rowOff>0</xdr:rowOff>
    </xdr:from>
    <xdr:ext cx="1943073" cy="0"/>
    <xdr:pic>
      <xdr:nvPicPr>
        <xdr:cNvPr id="3" name="Picture 2">
          <a:extLst>
            <a:ext uri="{FF2B5EF4-FFF2-40B4-BE49-F238E27FC236}">
              <a16:creationId xmlns:a16="http://schemas.microsoft.com/office/drawing/2014/main" id="{487AEACC-E1BA-4AFB-B52A-49CFD8CAB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0" y="1714500"/>
          <a:ext cx="1943073" cy="0"/>
        </a:xfrm>
        <a:prstGeom prst="rect">
          <a:avLst/>
        </a:prstGeom>
      </xdr:spPr>
    </xdr:pic>
    <xdr:clientData/>
  </xdr:oneCellAnchor>
  <xdr:oneCellAnchor>
    <xdr:from>
      <xdr:col>153</xdr:col>
      <xdr:colOff>0</xdr:colOff>
      <xdr:row>9</xdr:row>
      <xdr:rowOff>0</xdr:rowOff>
    </xdr:from>
    <xdr:ext cx="1953557" cy="0"/>
    <xdr:pic>
      <xdr:nvPicPr>
        <xdr:cNvPr id="4" name="Picture 3">
          <a:extLst>
            <a:ext uri="{FF2B5EF4-FFF2-40B4-BE49-F238E27FC236}">
              <a16:creationId xmlns:a16="http://schemas.microsoft.com/office/drawing/2014/main" id="{226C0B28-5865-40B4-979A-B6E001930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0" y="1714500"/>
          <a:ext cx="1953557" cy="0"/>
        </a:xfrm>
        <a:prstGeom prst="rect">
          <a:avLst/>
        </a:prstGeom>
      </xdr:spPr>
    </xdr:pic>
    <xdr:clientData/>
  </xdr:oneCellAnchor>
  <xdr:twoCellAnchor editAs="oneCell">
    <xdr:from>
      <xdr:col>38</xdr:col>
      <xdr:colOff>346366</xdr:colOff>
      <xdr:row>2</xdr:row>
      <xdr:rowOff>121228</xdr:rowOff>
    </xdr:from>
    <xdr:to>
      <xdr:col>51</xdr:col>
      <xdr:colOff>207817</xdr:colOff>
      <xdr:row>3</xdr:row>
      <xdr:rowOff>577427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B0BC88-C17B-0281-D2C3-A9C7BB5C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2" y="1541319"/>
          <a:ext cx="5940134" cy="1166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52383</xdr:rowOff>
    </xdr:from>
    <xdr:to>
      <xdr:col>17</xdr:col>
      <xdr:colOff>95250</xdr:colOff>
      <xdr:row>142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F9E9A-905A-602A-E11C-144EEC02D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943073" cy="0"/>
    <xdr:pic>
      <xdr:nvPicPr>
        <xdr:cNvPr id="2" name="Picture 1">
          <a:extLst>
            <a:ext uri="{FF2B5EF4-FFF2-40B4-BE49-F238E27FC236}">
              <a16:creationId xmlns:a16="http://schemas.microsoft.com/office/drawing/2014/main" id="{2C3B7E3A-1A21-478B-8665-DD0AA2D28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35925" y="3800475"/>
          <a:ext cx="1943073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0</xdr:rowOff>
    </xdr:from>
    <xdr:ext cx="1943073" cy="0"/>
    <xdr:pic>
      <xdr:nvPicPr>
        <xdr:cNvPr id="3" name="Picture 2">
          <a:extLst>
            <a:ext uri="{FF2B5EF4-FFF2-40B4-BE49-F238E27FC236}">
              <a16:creationId xmlns:a16="http://schemas.microsoft.com/office/drawing/2014/main" id="{65FD207C-902C-4FF3-9E9D-23E975FC0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35925" y="3800475"/>
          <a:ext cx="1943073" cy="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3" xr16:uid="{6A22337F-BCAF-48C9-A1D0-6F553BF6B5EF}" autoFormatId="16" applyNumberFormats="0" applyBorderFormats="0" applyFontFormats="0" applyPatternFormats="0" applyAlignmentFormats="0" applyWidthHeightFormats="0">
  <queryTableRefresh nextId="95">
    <queryTableFields count="46">
      <queryTableField id="50" name="No Nomina" tableColumnId="50"/>
      <queryTableField id="2" name="Nombre del Empleado" tableColumnId="2"/>
      <queryTableField id="3" name="Área" tableColumnId="3"/>
      <queryTableField id="52" name="ciberseguridad_avanzada" tableColumnId="1"/>
      <queryTableField id="53" name="desarrollo_web_backend" tableColumnId="4"/>
      <queryTableField id="54" name="bases_de_datos_sql" tableColumnId="5"/>
      <queryTableField id="55" name="cloud_computing" tableColumnId="6"/>
      <queryTableField id="56" name="machine_learning_basico" tableColumnId="7"/>
      <queryTableField id="57" name="internet_de_las_cosas" tableColumnId="8"/>
      <queryTableField id="58" name="analisis_datos" tableColumnId="9"/>
      <queryTableField id="59" name="procesamiento_lenguaje_natural" tableColumnId="10"/>
      <queryTableField id="60" name="data_warehousing" tableColumnId="11"/>
      <queryTableField id="61" name="smart_contracts" tableColumnId="12"/>
      <queryTableField id="62" name="fintech_tecnologias" tableColumnId="13"/>
      <queryTableField id="63" name="vr_ar_mr" tableColumnId="14"/>
      <queryTableField id="64" name="ux_research" tableColumnId="15"/>
      <queryTableField id="65" name="data_engineering" tableColumnId="16"/>
      <queryTableField id="66" name="cloud_security" tableColumnId="17"/>
      <queryTableField id="67" name="server_maintenance" tableColumnId="18"/>
      <queryTableField id="68" name="networking" tableColumnId="19"/>
      <queryTableField id="69" name="virtualization" tableColumnId="20"/>
      <queryTableField id="70" name="containers_advanced" tableColumnId="21"/>
      <queryTableField id="71" name="ai_ethics" tableColumnId="22"/>
      <queryTableField id="72" name="quantum_computing" tableColumnId="23"/>
      <queryTableField id="73" name="edge_computing" tableColumnId="24"/>
      <queryTableField id="74" name="robotic_process_automation" tableColumnId="25"/>
      <queryTableField id="75" name="low_code_platforms" tableColumnId="26"/>
      <queryTableField id="76" name="no_code_solutions" tableColumnId="27"/>
      <queryTableField id="77" name="chatbots" tableColumnId="28"/>
      <queryTableField id="78" name="voice_assistants" tableColumnId="29"/>
      <queryTableField id="79" name="data_visualization_advanced" tableColumnId="30"/>
      <queryTableField id="80" name="data_analytics_python" tableColumnId="31"/>
      <queryTableField id="81" name="data_analytics_r" tableColumnId="32"/>
      <queryTableField id="82" name="serverless_architecture" tableColumnId="33"/>
      <queryTableField id="83" name="event_driven_architecture" tableColumnId="34"/>
      <queryTableField id="84" name="software_architecture" tableColumnId="35"/>
      <queryTableField id="85" name="code_review" tableColumnId="36"/>
      <queryTableField id="86" name="agile_testing" tableColumnId="37"/>
      <queryTableField id="87" name="api_design" tableColumnId="38"/>
      <queryTableField id="88" name="ci_cd_pipelines" tableColumnId="39"/>
      <queryTableField id="89" name="cloud_native" tableColumnId="40"/>
      <queryTableField id="90" name="sre_best_practices" tableColumnId="41"/>
      <queryTableField id="91" name="streaming_data" tableColumnId="42"/>
      <queryTableField id="92" name="data_governance" tableColumnId="43"/>
      <queryTableField id="93" name="master_data_management" tableColumnId="44"/>
      <queryTableField id="94" name="identity_access_management" tableColumnId="45"/>
    </queryTableFields>
    <queryTableDeletedFields count="1">
      <deletedField name="No Nomina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0" xr16:uid="{A2D66D30-6776-4081-A231-19D1096CA1F6}" autoFormatId="16" applyNumberFormats="0" applyBorderFormats="0" applyFontFormats="0" applyPatternFormats="0" applyAlignmentFormats="0" applyWidthHeightFormats="0">
  <queryTableRefresh nextId="88">
    <queryTableFields count="28">
      <queryTableField id="1" name="No Nomina" tableColumnId="1"/>
      <queryTableField id="2" name="Nombre del Empleado" tableColumnId="2"/>
      <queryTableField id="3" name="Área" tableColumnId="3"/>
      <queryTableField id="31" name="ciberseguridad_avanzada" tableColumnId="4"/>
      <queryTableField id="46" name="desarrollo_web_backend" tableColumnId="19"/>
      <queryTableField id="47" name="cloud_computing" tableColumnId="20"/>
      <queryTableField id="48" name="machine_learning_basico" tableColumnId="21"/>
      <queryTableField id="49" name="blockchain" tableColumnId="22"/>
      <queryTableField id="50" name="analisis_datos" tableColumnId="23"/>
      <queryTableField id="51" name="smart_contracts" tableColumnId="24"/>
      <queryTableField id="52" name="fintech_tecnologias" tableColumnId="25"/>
      <queryTableField id="53" name="ux_research" tableColumnId="26"/>
      <queryTableField id="54" name="data_engineering" tableColumnId="27"/>
      <queryTableField id="55" name="cloud_security" tableColumnId="28"/>
      <queryTableField id="56" name="server_maintenance" tableColumnId="29"/>
      <queryTableField id="57" name="networking" tableColumnId="30"/>
      <queryTableField id="58" name="virtualization" tableColumnId="31"/>
      <queryTableField id="59" name="quantum_computing" tableColumnId="32"/>
      <queryTableField id="60" name="robotic_process_automation" tableColumnId="33"/>
      <queryTableField id="37" name="ci_cd_pipelines" tableColumnId="10"/>
      <queryTableField id="61" name="recommendation_systems" tableColumnId="34"/>
      <queryTableField id="62" name="natural_language_processing" tableColumnId="35"/>
      <queryTableField id="63" name="speech_recognition" tableColumnId="36"/>
      <queryTableField id="64" name="streaming_data" tableColumnId="37"/>
      <queryTableField id="65" name="data_governance" tableColumnId="38"/>
      <queryTableField id="41" name="master_data_management" tableColumnId="14"/>
      <queryTableField id="66" name="identity_access_management" tableColumnId="39"/>
      <queryTableField id="67" name="mlops" tableColumnId="4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10A2F349-21C7-4980-9F2E-38D3DD0C358C}" autoFormatId="16" applyNumberFormats="0" applyBorderFormats="0" applyFontFormats="0" applyPatternFormats="0" applyAlignmentFormats="0" applyWidthHeightFormats="0">
  <queryTableRefresh nextId="23">
    <queryTableFields count="18">
      <queryTableField id="1" name="No Nomina" tableColumnId="1"/>
      <queryTableField id="2" name="Nombre del Empleado" tableColumnId="2"/>
      <queryTableField id="3" name="Área" tableColumnId="3"/>
      <queryTableField id="8" name="ciberseguridad_avanzada" tableColumnId="4"/>
      <queryTableField id="9" name="bases_de_datos_nosql" tableColumnId="5"/>
      <queryTableField id="10" name="arquitectura_software" tableColumnId="6"/>
      <queryTableField id="11" name="testing_unitario" tableColumnId="7"/>
      <queryTableField id="12" name="containers_advanced" tableColumnId="8"/>
      <queryTableField id="13" name="chatbots" tableColumnId="9"/>
      <queryTableField id="14" name="ci_cd_pipelines" tableColumnId="10"/>
      <queryTableField id="15" name="software_maintenance" tableColumnId="11"/>
      <queryTableField id="16" name="observability" tableColumnId="12"/>
      <queryTableField id="17" name="business_analytics" tableColumnId="13"/>
      <queryTableField id="18" name="master_data_management" tableColumnId="14"/>
      <queryTableField id="19" name="incident_response" tableColumnId="15"/>
      <queryTableField id="20" name="container_security" tableColumnId="16"/>
      <queryTableField id="21" name="autonomous_vehicles_tech" tableColumnId="17"/>
      <queryTableField id="22" name="smart_cities_tech" tableColumnId="1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C3E44685-111A-4010-870B-ED898281190A}" autoFormatId="16" applyNumberFormats="0" applyBorderFormats="0" applyFontFormats="0" applyPatternFormats="0" applyAlignmentFormats="0" applyWidthHeightFormats="0">
  <queryTableRefresh nextId="150">
    <queryTableFields count="73">
      <queryTableField id="1" name="No Nomina" tableColumnId="1"/>
      <queryTableField id="2" name="Nombre del Empleado" tableColumnId="2"/>
      <queryTableField id="3" name="Área" tableColumnId="3"/>
      <queryTableField id="80" name="ciberseguridad_avanzada" tableColumnId="4"/>
      <queryTableField id="81" name="desarrollo_web_backend" tableColumnId="5"/>
      <queryTableField id="82" name="bases_de_datos_sql" tableColumnId="6"/>
      <queryTableField id="83" name="bases_de_datos_nosql" tableColumnId="7"/>
      <queryTableField id="84" name="cloud_computing" tableColumnId="8"/>
      <queryTableField id="85" name="machine_learning_basico" tableColumnId="9"/>
      <queryTableField id="86" name="programacion_python" tableColumnId="10"/>
      <queryTableField id="87" name="arquitectura_software" tableColumnId="11"/>
      <queryTableField id="88" name="internet_de_las_cosas" tableColumnId="12"/>
      <queryTableField id="89" name="analisis_datos" tableColumnId="13"/>
      <queryTableField id="90" name="serverless_computing" tableColumnId="14"/>
      <queryTableField id="91" name="ci_cd" tableColumnId="15"/>
      <queryTableField id="92" name="testing_unitario" tableColumnId="16"/>
      <queryTableField id="93" name="testing_integracion" tableColumnId="17"/>
      <queryTableField id="94" name="deep_learning" tableColumnId="18"/>
      <queryTableField id="95" name="data_warehousing" tableColumnId="19"/>
      <queryTableField id="96" name="smart_contracts" tableColumnId="20"/>
      <queryTableField id="97" name="fintech_tecnologias" tableColumnId="21"/>
      <queryTableField id="98" name="vr_ar_mr" tableColumnId="22"/>
      <queryTableField id="99" name="gamificacion" tableColumnId="23"/>
      <queryTableField id="100" name="ux_research" tableColumnId="24"/>
      <queryTableField id="101" name="data_engineering" tableColumnId="25"/>
      <queryTableField id="102" name="cloud_security" tableColumnId="26"/>
      <queryTableField id="103" name="server_maintenance" tableColumnId="27"/>
      <queryTableField id="104" name="networking" tableColumnId="28"/>
      <queryTableField id="105" name="virtualization" tableColumnId="29"/>
      <queryTableField id="106" name="containers_advanced" tableColumnId="30"/>
      <queryTableField id="107" name="ai_ethics" tableColumnId="31"/>
      <queryTableField id="108" name="quantum_computing" tableColumnId="32"/>
      <queryTableField id="109" name="robotic_process_automation" tableColumnId="33"/>
      <queryTableField id="110" name="low_code_platforms" tableColumnId="34"/>
      <queryTableField id="111" name="no_code_solutions" tableColumnId="35"/>
      <queryTableField id="112" name="chatbots" tableColumnId="36"/>
      <queryTableField id="113" name="voice_assistants" tableColumnId="37"/>
      <queryTableField id="114" name="data_visualization_advanced" tableColumnId="38"/>
      <queryTableField id="115" name="data_analytics_python" tableColumnId="39"/>
      <queryTableField id="116" name="data_analytics_r" tableColumnId="40"/>
      <queryTableField id="117" name="serverless_architecture" tableColumnId="41"/>
      <queryTableField id="118" name="event_driven_architecture" tableColumnId="42"/>
      <queryTableField id="119" name="software_architecture" tableColumnId="43"/>
      <queryTableField id="120" name="code_review" tableColumnId="44"/>
      <queryTableField id="121" name="agile_testing" tableColumnId="45"/>
      <queryTableField id="122" name="api_design" tableColumnId="46"/>
      <queryTableField id="123" name="ci_cd_pipelines" tableColumnId="47"/>
      <queryTableField id="124" name="cloud_native" tableColumnId="48"/>
      <queryTableField id="125" name="software_maintenance" tableColumnId="49"/>
      <queryTableField id="126" name="observability" tableColumnId="50"/>
      <queryTableField id="127" name="business_analytics" tableColumnId="51"/>
      <queryTableField id="128" name="natural_language_processing" tableColumnId="52"/>
      <queryTableField id="129" name="streaming_data" tableColumnId="53"/>
      <queryTableField id="130" name="data_governance" tableColumnId="54"/>
      <queryTableField id="131" name="master_data_management" tableColumnId="55"/>
      <queryTableField id="132" name="identity_access_management" tableColumnId="56"/>
      <queryTableField id="133" name="incident_response" tableColumnId="57"/>
      <queryTableField id="134" name="container_security" tableColumnId="58"/>
      <queryTableField id="135" name="data_privacy" tableColumnId="59"/>
      <queryTableField id="136" name="autonomous_vehicles_tech" tableColumnId="60"/>
      <queryTableField id="137" name="smart_cities_tech" tableColumnId="61"/>
      <queryTableField id="138" name="industry_4_0" tableColumnId="62"/>
      <queryTableField id="139" name="edge_cloud_hybrid" tableColumnId="63"/>
      <queryTableField id="140" name="ai_ops" tableColumnId="64"/>
      <queryTableField id="141" name="mlops" tableColumnId="65"/>
      <queryTableField id="142" name="cyberthreat_intelligence" tableColumnId="66"/>
      <queryTableField id="143" name="ar_collaboration_tools" tableColumnId="67"/>
      <queryTableField id="144" name="quantum_simulation" tableColumnId="68"/>
      <queryTableField id="145" name="data_observability" tableColumnId="69"/>
      <queryTableField id="146" name="explainable_ai_techniques" tableColumnId="70"/>
      <queryTableField id="147" name="cloud_cost_optimization" tableColumnId="71"/>
      <queryTableField id="148" name="zero_trust_architecture" tableColumnId="72"/>
      <queryTableField id="149" name="privacy_preserving_ai" tableColumnId="7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8" xr16:uid="{694B0281-A6E1-4B9E-A24F-B4A12A23AF67}" autoFormatId="16" applyNumberFormats="0" applyBorderFormats="0" applyFontFormats="0" applyPatternFormats="0" applyAlignmentFormats="0" applyWidthHeightFormats="0">
  <queryTableRefresh nextId="14">
    <queryTableFields count="7">
      <queryTableField id="1" name="No Nomina" tableColumnId="1"/>
      <queryTableField id="2" name="Nombre del Empleado" tableColumnId="2"/>
      <queryTableField id="3" name="Área" tableColumnId="3"/>
      <queryTableField id="10" name="metodologias_agiles_kanban" tableColumnId="4"/>
      <queryTableField id="11" name="automatizacion_sistemas" tableColumnId="5"/>
      <queryTableField id="12" name="bases_de_datos_sql" tableColumnId="6"/>
      <queryTableField id="13" name="software_architecture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4" xr16:uid="{98D07B7D-396C-40BA-BD79-5C0AA0A9773B}" autoFormatId="16" applyNumberFormats="0" applyBorderFormats="0" applyFontFormats="0" applyPatternFormats="0" applyAlignmentFormats="0" applyWidthHeightFormats="0">
  <queryTableRefresh nextId="27">
    <queryTableFields count="9">
      <queryTableField id="1" name="No Nomina" tableColumnId="1"/>
      <queryTableField id="2" name="Nombre del Empleado" tableColumnId="2"/>
      <queryTableField id="3" name="Área" tableColumnId="3"/>
      <queryTableField id="21" name="bases_de_datos_sql" tableColumnId="4"/>
      <queryTableField id="22" name="cloud_computing" tableColumnId="5"/>
      <queryTableField id="23" name="arquitectura_software" tableColumnId="6"/>
      <queryTableField id="24" name="low_code_platforms" tableColumnId="7"/>
      <queryTableField id="25" name="blockchain_finance" tableColumnId="8"/>
      <queryTableField id="26" name="container_orchestratio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3" xr16:uid="{B7B3DAC9-BCE0-4782-9B1E-E232A58BADB9}" autoFormatId="16" applyNumberFormats="0" applyBorderFormats="0" applyFontFormats="0" applyPatternFormats="0" applyAlignmentFormats="0" applyWidthHeightFormats="0">
  <queryTableRefresh nextId="16">
    <queryTableFields count="9">
      <queryTableField id="1" name="No Nomina" tableColumnId="1"/>
      <queryTableField id="2" name="Nombre del Empleado" tableColumnId="2"/>
      <queryTableField id="3" name="Área" tableColumnId="3"/>
      <queryTableField id="10" name="ciberseguridad_avanzada" tableColumnId="4"/>
      <queryTableField id="11" name="blockchain_enterprise" tableColumnId="5"/>
      <queryTableField id="12" name="chatbots" tableColumnId="6"/>
      <queryTableField id="13" name="performance_optimization" tableColumnId="7"/>
      <queryTableField id="14" name="observability" tableColumnId="8"/>
      <queryTableField id="15" name="api_gateway_management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41149425-753B-4DAC-895C-A740F395AC84}" autoFormatId="16" applyNumberFormats="0" applyBorderFormats="0" applyFontFormats="0" applyPatternFormats="0" applyAlignmentFormats="0" applyWidthHeightFormats="0">
  <queryTableRefresh nextId="34">
    <queryTableFields count="7">
      <queryTableField id="1" name="No Nomina" tableColumnId="1"/>
      <queryTableField id="2" name="Nombre del Empleado" tableColumnId="2"/>
      <queryTableField id="3" name="Área" tableColumnId="3"/>
      <queryTableField id="10" name="machine_learning_basico" tableColumnId="5"/>
      <queryTableField id="26" name="blockchain_enterprise" tableColumnId="21"/>
      <queryTableField id="29" name="data_analytics_python" tableColumnId="24"/>
      <queryTableField id="33" name="api_gateway_management" tableColumnId="2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DA433A29-4462-4B38-B23C-3BACC87F7F84}" autoFormatId="16" applyNumberFormats="0" applyBorderFormats="0" applyFontFormats="0" applyPatternFormats="0" applyAlignmentFormats="0" applyWidthHeightFormats="0">
  <queryTableRefresh nextId="11">
    <queryTableFields count="6">
      <queryTableField id="1" name="No Nomina" tableColumnId="1"/>
      <queryTableField id="2" name="Nombre del Empleado" tableColumnId="2"/>
      <queryTableField id="3" name="Área" tableColumnId="3"/>
      <queryTableField id="8" name="serverless_computing" tableColumnId="4"/>
      <queryTableField id="9" name="networking" tableColumnId="5"/>
      <queryTableField id="10" name="data_observability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E801F857-9C49-475C-945F-1CABD37B021D}" autoFormatId="16" applyNumberFormats="0" applyBorderFormats="0" applyFontFormats="0" applyPatternFormats="0" applyAlignmentFormats="0" applyWidthHeightFormats="0">
  <queryTableRefresh nextId="124">
    <queryTableFields count="22">
      <queryTableField id="1" name="No Nomina" tableColumnId="1"/>
      <queryTableField id="2" name="Nombre del Empleado" tableColumnId="2"/>
      <queryTableField id="3" name="Área" tableColumnId="3"/>
      <queryTableField id="60" name="blockchain" tableColumnId="11"/>
      <queryTableField id="62" name="serverless_computing" tableColumnId="13"/>
      <queryTableField id="99" name="microservicios" tableColumnId="50"/>
      <queryTableField id="100" name="iac" tableColumnId="51"/>
      <queryTableField id="101" name="monitoreo" tableColumnId="52"/>
      <queryTableField id="102" name="testing_unitario" tableColumnId="53"/>
      <queryTableField id="103" name="testing_carga" tableColumnId="54"/>
      <queryTableField id="104" name="bi_dashboarding" tableColumnId="55"/>
      <queryTableField id="105" name="analitica_predictiva" tableColumnId="56"/>
      <queryTableField id="106" name="iot_cloud" tableColumnId="57"/>
      <queryTableField id="107" name="blockchain_enterprise" tableColumnId="58"/>
      <queryTableField id="108" name="containers_advanced" tableColumnId="59"/>
      <queryTableField id="75" name="data_analytics_python" tableColumnId="26"/>
      <queryTableField id="79" name="ci_cd_pipelines" tableColumnId="30"/>
      <queryTableField id="109" name="ar_mobile_apps" tableColumnId="60"/>
      <queryTableField id="110" name="cloud_data_lakes" tableColumnId="61"/>
      <queryTableField id="111" name="zero_trust_security" tableColumnId="62"/>
      <queryTableField id="112" name="penetration_testing" tableColumnId="63"/>
      <queryTableField id="113" name="ai_explainability" tableColumnId="6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33FBEC58-EE11-4510-B9D2-39B3FB3FC0EE}" autoFormatId="16" applyNumberFormats="0" applyBorderFormats="0" applyFontFormats="0" applyPatternFormats="0" applyAlignmentFormats="0" applyWidthHeightFormats="0">
  <queryTableRefresh nextId="62">
    <queryTableFields count="48">
      <queryTableField id="1" name="No Nomina" tableColumnId="1"/>
      <queryTableField id="2" name="Nombre del Empleado" tableColumnId="2"/>
      <queryTableField id="3" name="Área" tableColumnId="3"/>
      <queryTableField id="17" name="ciberseguridad_basica" tableColumnId="4"/>
      <queryTableField id="18" name="ciberseguridad_avanzada" tableColumnId="5"/>
      <queryTableField id="19" name="bases_de_datos_sql" tableColumnId="6"/>
      <queryTableField id="20" name="devops_practicas" tableColumnId="7"/>
      <queryTableField id="21" name="inteligencia_artificial" tableColumnId="8"/>
      <queryTableField id="22" name="big_data" tableColumnId="9"/>
      <queryTableField id="23" name="programacion_python" tableColumnId="10"/>
      <queryTableField id="24" name="programacion_java" tableColumnId="11"/>
      <queryTableField id="25" name="control_versiones" tableColumnId="12"/>
      <queryTableField id="26" name="testing_automatizado" tableColumnId="13"/>
      <queryTableField id="27" name="arquitectura_software" tableColumnId="14"/>
      <queryTableField id="28" name="ui_ux_design" tableColumnId="15"/>
      <queryTableField id="29" name="internet_de_las_cosas" tableColumnId="16"/>
      <queryTableField id="30" name="inteligencia_business" tableColumnId="17"/>
      <queryTableField id="31" name="automatizacion_rpa" tableColumnId="18"/>
      <queryTableField id="32" name="apis_rest" tableColumnId="19"/>
      <queryTableField id="33" name="graphql" tableColumnId="20"/>
      <queryTableField id="34" name="ci_cd" tableColumnId="21"/>
      <queryTableField id="35" name="testing_integracion" tableColumnId="22"/>
      <queryTableField id="36" name="deep_learning" tableColumnId="23"/>
      <queryTableField id="37" name="procesamiento_lenguaje_natural" tableColumnId="24"/>
      <queryTableField id="38" name="big_data_tools" tableColumnId="25"/>
      <queryTableField id="39" name="data_warehousing" tableColumnId="26"/>
      <queryTableField id="40" name="ux_research" tableColumnId="27"/>
      <queryTableField id="41" name="data_engineering" tableColumnId="28"/>
      <queryTableField id="42" name="cloud_security" tableColumnId="29"/>
      <queryTableField id="43" name="chatbots" tableColumnId="30"/>
      <queryTableField id="44" name="data_analytics_python" tableColumnId="31"/>
      <queryTableField id="45" name="ci_cd_pipelines" tableColumnId="32"/>
      <queryTableField id="46" name="software_maintenance" tableColumnId="33"/>
      <queryTableField id="47" name="configuration_management" tableColumnId="34"/>
      <queryTableField id="48" name="observability" tableColumnId="35"/>
      <queryTableField id="49" name="business_analytics" tableColumnId="36"/>
      <queryTableField id="50" name="reinforcement_learning" tableColumnId="37"/>
      <queryTableField id="51" name="computer_vision_advanced" tableColumnId="38"/>
      <queryTableField id="52" name="industrial_iot" tableColumnId="39"/>
      <queryTableField id="53" name="robotics_programming" tableColumnId="40"/>
      <queryTableField id="54" name="vr_game_design" tableColumnId="41"/>
      <queryTableField id="55" name="cloud_migration" tableColumnId="42"/>
      <queryTableField id="56" name="api_security" tableColumnId="43"/>
      <queryTableField id="57" name="edge_ai" tableColumnId="44"/>
      <queryTableField id="58" name="robotic_process_automation_advanced" tableColumnId="45"/>
      <queryTableField id="59" name="predictive_maintenance_iiot" tableColumnId="46"/>
      <queryTableField id="60" name="graph_ai" tableColumnId="47"/>
      <queryTableField id="61" name="conversational_ai" tableColumnId="4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1" xr16:uid="{B839B46A-BF41-4FEB-A0FD-3A30D56FDEF2}" autoFormatId="16" applyNumberFormats="0" applyBorderFormats="0" applyFontFormats="0" applyPatternFormats="0" applyAlignmentFormats="0" applyWidthHeightFormats="0">
  <queryTableRefresh nextId="40">
    <queryTableFields count="14">
      <queryTableField id="1" name="No Nomina" tableColumnId="1"/>
      <queryTableField id="2" name="Nombre del Empleado" tableColumnId="2"/>
      <queryTableField id="3" name="Área" tableColumnId="3"/>
      <queryTableField id="29" name="ciberseguridad_avanzada" tableColumnId="4"/>
      <queryTableField id="30" name="no_code_solutions" tableColumnId="5"/>
      <queryTableField id="31" name="voice_assistants" tableColumnId="6"/>
      <queryTableField id="32" name="data_analytics_python" tableColumnId="7"/>
      <queryTableField id="33" name="software_architecture" tableColumnId="8"/>
      <queryTableField id="34" name="ci_cd_pipelines" tableColumnId="9"/>
      <queryTableField id="35" name="quantum_machine_learning" tableColumnId="10"/>
      <queryTableField id="36" name="edge_analytics" tableColumnId="11"/>
      <queryTableField id="37" name="federated_learning" tableColumnId="12"/>
      <queryTableField id="38" name="ar_collaboration_tools" tableColumnId="13"/>
      <queryTableField id="39" name="quantum_simulation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5D099237-9127-47CC-9E7B-167FD5D8EC4B}" autoFormatId="16" applyNumberFormats="0" applyBorderFormats="0" applyFontFormats="0" applyPatternFormats="0" applyAlignmentFormats="0" applyWidthHeightFormats="0">
  <queryTableRefresh nextId="71">
    <queryTableFields count="25">
      <queryTableField id="1" name="No Nomina" tableColumnId="1"/>
      <queryTableField id="2" name="Nombre del Empleado" tableColumnId="2"/>
      <queryTableField id="3" name="Área" tableColumnId="3"/>
      <queryTableField id="44" name="desarrollo_web_backend" tableColumnId="23"/>
      <queryTableField id="45" name="machine_learning_avanzado" tableColumnId="24"/>
      <queryTableField id="46" name="realidad_aumentada_vr" tableColumnId="25"/>
      <queryTableField id="47" name="metodologias_devops" tableColumnId="26"/>
      <queryTableField id="48" name="seguridad_cloud" tableColumnId="27"/>
      <queryTableField id="49" name="gestion_proyectos_it" tableColumnId="28"/>
      <queryTableField id="26" name="serverless_computing" tableColumnId="5"/>
      <queryTableField id="28" name="iac" tableColumnId="7"/>
      <queryTableField id="29" name="monitoreo" tableColumnId="8"/>
      <queryTableField id="30" name="testing_unitario" tableColumnId="9"/>
      <queryTableField id="31" name="testing_carga" tableColumnId="10"/>
      <queryTableField id="50" name="python_data_science" tableColumnId="29"/>
      <queryTableField id="51" name="r_data_science" tableColumnId="30"/>
      <queryTableField id="52" name="ai_machine_learning" tableColumnId="31"/>
      <queryTableField id="53" name="computer_vision" tableColumnId="32"/>
      <queryTableField id="32" name="bi_dashboarding" tableColumnId="11"/>
      <queryTableField id="54" name="vr_ar_mr" tableColumnId="33"/>
      <queryTableField id="55" name="quantum_computing" tableColumnId="34"/>
      <queryTableField id="37" name="data_analytics_python" tableColumnId="16"/>
      <queryTableField id="56" name="configuration_management" tableColumnId="35"/>
      <queryTableField id="57" name="observability" tableColumnId="36"/>
      <queryTableField id="58" name="image_processing" tableColumnId="3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2" xr16:uid="{DF85BA50-90D4-4194-B601-D4781E37A24C}" autoFormatId="16" applyNumberFormats="0" applyBorderFormats="0" applyFontFormats="0" applyPatternFormats="0" applyAlignmentFormats="0" applyWidthHeightFormats="0">
  <queryTableRefresh nextId="109">
    <queryTableFields count="25">
      <queryTableField id="1" name="No Nomina" tableColumnId="1"/>
      <queryTableField id="2" name="Nombre del Empleado" tableColumnId="2"/>
      <queryTableField id="3" name="Área" tableColumnId="3"/>
      <queryTableField id="27" name="ciberseguridad_avanzada" tableColumnId="4"/>
      <queryTableField id="37" name="serverless_computing" tableColumnId="14"/>
      <queryTableField id="99" name="procesamiento_lenguaje_natural" tableColumnId="76"/>
      <queryTableField id="42" name="data_warehousing" tableColumnId="19"/>
      <queryTableField id="62" name="data_analytics_python" tableColumnId="39"/>
      <queryTableField id="66" name="software_architecture" tableColumnId="43"/>
      <queryTableField id="67" name="code_review" tableColumnId="44"/>
      <queryTableField id="68" name="agile_testing" tableColumnId="45"/>
      <queryTableField id="70" name="ci_cd_pipelines" tableColumnId="47"/>
      <queryTableField id="75" name="natural_language_processing" tableColumnId="52"/>
      <queryTableField id="80" name="incident_response" tableColumnId="57"/>
      <queryTableField id="82" name="data_privacy" tableColumnId="59"/>
      <queryTableField id="88" name="mlops" tableColumnId="65"/>
      <queryTableField id="100" name="tinyml" tableColumnId="77"/>
      <queryTableField id="101" name="ai_ethics_principles" tableColumnId="78"/>
      <queryTableField id="102" name="5g_technology" tableColumnId="79"/>
      <queryTableField id="90" name="cyberthreat_intelligence" tableColumnId="67"/>
      <queryTableField id="103" name="serverless_security" tableColumnId="80"/>
      <queryTableField id="95" name="explainable_ai_techniques" tableColumnId="72"/>
      <queryTableField id="96" name="cloud_cost_optimization" tableColumnId="73"/>
      <queryTableField id="97" name="zero_trust_architecture" tableColumnId="74"/>
      <queryTableField id="98" name="privacy_preserving_ai" tableColumnId="7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3896C7-5873-4613-8817-B93756A2DB63}" name="Table22" displayName="Table22" ref="A9:EW352" totalsRowShown="0" headerRowDxfId="312" dataDxfId="311" tableBorderDxfId="310" headerRowCellStyle="Normal 2 2" dataCellStyle="Normal 2 2">
  <autoFilter ref="A9:EW352" xr:uid="{63C160FD-F230-4A29-B77E-B8B17E3A1729}"/>
  <tableColumns count="153">
    <tableColumn id="1" xr3:uid="{7E8C2C65-D728-4AB6-BF34-8DE49605BA00}" name="No Nomina" dataDxfId="309"/>
    <tableColumn id="2" xr3:uid="{17399FCE-5162-47EA-BAE6-0E3A5F357A40}" name="Nombre del Empleado" dataDxfId="308">
      <calculatedColumnFormula>VLOOKUP(A10,Hoja1!A$1:B$2013,2)</calculatedColumnFormula>
    </tableColumn>
    <tableColumn id="3" xr3:uid="{3CDA0570-F8AE-4997-8513-09D41C3F8E6E}" name="Área" dataDxfId="307"/>
    <tableColumn id="4" xr3:uid="{7B25A234-EC12-4E1D-BF57-2392C21F5458}" name="metodologias_agiles_kanban" dataDxfId="306"/>
    <tableColumn id="60" xr3:uid="{465A7A59-AE98-40EF-AAD8-2FFBF9A03379}" name="automatizacion_sistemas" dataDxfId="305"/>
    <tableColumn id="61" xr3:uid="{7B5CAD6A-2F73-4FD4-AE2B-9D01F6AC0373}" name="ciberseguridad_basica" dataDxfId="304"/>
    <tableColumn id="62" xr3:uid="{6F2CE29E-AEB6-40B5-98C1-CE183EE220B8}" name="ciberseguridad_avanzada" dataDxfId="303"/>
    <tableColumn id="63" xr3:uid="{54549D53-6C21-4DB1-AD82-19F89659B4F0}" name="desarrollo_web_frontend" dataDxfId="302"/>
    <tableColumn id="64" xr3:uid="{A9C921BB-B28E-427E-ADEB-D6AEED17694A}" name="desarrollo_web_backend" dataDxfId="301"/>
    <tableColumn id="65" xr3:uid="{0E4F3F8D-C41E-4080-A739-CB656F13654F}" name="bases_de_datos_sql" dataDxfId="300"/>
    <tableColumn id="66" xr3:uid="{C090C592-5637-4303-9409-F5B9AD128677}" name="bases_de_datos_nosql" dataDxfId="299"/>
    <tableColumn id="67" xr3:uid="{0004757E-CB1C-47C0-A628-0C2E382A62F0}" name="devops_practicas" dataDxfId="298"/>
    <tableColumn id="68" xr3:uid="{710C3D7C-5EBE-481E-BAA7-91A0EA1F5285}" name="cloud_computing" dataDxfId="297"/>
    <tableColumn id="69" xr3:uid="{80E86A53-8495-42E8-922F-1FAF8536F473}" name="machine_learning_basico" dataDxfId="296"/>
    <tableColumn id="70" xr3:uid="{02E76745-4B5E-4D8F-8A30-E586094DCE64}" name="machine_learning_avanzado" dataDxfId="295"/>
    <tableColumn id="71" xr3:uid="{FFB2C916-EA9C-459D-8EB5-AE11BFAED93D}" name="inteligencia_artificial" dataDxfId="294"/>
    <tableColumn id="74" xr3:uid="{4F8AF24A-DCED-4413-B89E-D280A3C548C8}" name="big_data" dataDxfId="293"/>
    <tableColumn id="75" xr3:uid="{12925402-93C8-4380-9525-F07C0990BB79}" name="programacion_python" dataDxfId="292"/>
    <tableColumn id="76" xr3:uid="{839F85EA-A642-4E8C-9411-1654766E11BA}" name="programacion_java" dataDxfId="291"/>
    <tableColumn id="77" xr3:uid="{C0F6245A-FAE7-471F-BFCF-9AE0A74C2621}" name="control_versiones" dataDxfId="290"/>
    <tableColumn id="78" xr3:uid="{69F1C707-2DEB-49C7-94C2-E5CF70EE817D}" name="testing_automatizado" dataDxfId="289"/>
    <tableColumn id="79" xr3:uid="{829B3F3D-C2BB-4B5C-8CE4-1826EA7BC30E}" name="arquitectura_software" dataDxfId="288"/>
    <tableColumn id="80" xr3:uid="{ECC9F6AA-7B14-4684-8216-2154B788E94B}" name="ui_ux_design" dataDxfId="287"/>
    <tableColumn id="81" xr3:uid="{B5488678-5FE1-4052-9252-215D5B2FB52E}" name="internet_de_las_cosas" dataDxfId="286"/>
    <tableColumn id="82" xr3:uid="{85DF65F2-2CB4-4511-BC95-77B2534B1CB3}" name="blockchain" dataDxfId="285"/>
    <tableColumn id="83" xr3:uid="{C565099D-1765-4B1C-B17C-808EDC937585}" name="analisis_datos" dataDxfId="284"/>
    <tableColumn id="84" xr3:uid="{E5462BE0-6AC7-4655-803B-223EADB1E89B}" name="inteligencia_business" dataDxfId="283"/>
    <tableColumn id="85" xr3:uid="{C564FA48-6D49-40D4-824A-C16C78396C44}" name="automatizacion_rpa" dataDxfId="282"/>
    <tableColumn id="86" xr3:uid="{50644A20-4529-4D94-BE79-1867C87FA5F4}" name="realidad_aumentada_vr" dataDxfId="281"/>
    <tableColumn id="87" xr3:uid="{2561FA2B-1900-4A20-AC7F-D42807FF4FA1}" name="metodologias_devops" dataDxfId="280"/>
    <tableColumn id="88" xr3:uid="{AD815446-4446-4352-9D49-7A61E5DD5834}" name="seguridad_cloud" dataDxfId="279"/>
    <tableColumn id="5" xr3:uid="{9F3DECCA-8B4C-447A-B939-47CA59DA955C}" name="gestion_proyectos_it" dataDxfId="278"/>
    <tableColumn id="6" xr3:uid="{3919D3CF-D510-4FD6-BAA6-5F32B8235C2B}" name="docker" dataDxfId="277"/>
    <tableColumn id="7" xr3:uid="{F83B008C-5C6D-4D76-B93A-AFDE62239568}" name="kubernetes" dataDxfId="276" dataCellStyle="Normal 2 2"/>
    <tableColumn id="8" xr3:uid="{07620E0C-92D1-42F6-93D2-774E72C049C8}" name="serverless_computing" dataDxfId="275" dataCellStyle="Normal 2 2"/>
    <tableColumn id="9" xr3:uid="{FDF78E3D-FB1C-4486-AD5F-08BB9A92C507}" name="microservicios" dataDxfId="274" dataCellStyle="Normal 2 2"/>
    <tableColumn id="10" xr3:uid="{EDEA507F-D8BC-47C0-B326-9911B276D375}" name="apis_rest" dataDxfId="273" dataCellStyle="Normal 2 2"/>
    <tableColumn id="11" xr3:uid="{785FE528-8198-4FC2-B11C-6C53D36EFC07}" name="graphql" dataDxfId="272" dataCellStyle="Normal 2 2"/>
    <tableColumn id="12" xr3:uid="{2E43FC8D-1943-4D28-A8B8-1E8DFAD7234B}" name="ci_cd" dataDxfId="271" dataCellStyle="Normal 2 2"/>
    <tableColumn id="13" xr3:uid="{402B10DE-CBAF-4A98-9D54-BCC9B8993AE8}" name="iac" dataDxfId="270" dataCellStyle="Normal 2 2"/>
    <tableColumn id="14" xr3:uid="{DCF1B6F8-8FDA-4117-9970-4A8D3817B547}" name="monitoreo" dataDxfId="269" dataCellStyle="Normal 2 2"/>
    <tableColumn id="15" xr3:uid="{D24826CF-F784-423B-88BA-B7DA4458334A}" name="testing_unitario" dataDxfId="268" dataCellStyle="Normal 2 2"/>
    <tableColumn id="16" xr3:uid="{CD668CBD-B907-444A-8CA2-B1EBE526CDFC}" name="testing_integracion" dataDxfId="267" dataCellStyle="Normal 2 2"/>
    <tableColumn id="17" xr3:uid="{DF31C8EC-8667-4206-9E1E-29CE8ADABEB4}" name="testing_carga" dataDxfId="266" dataCellStyle="Normal 2 2"/>
    <tableColumn id="18" xr3:uid="{D899F4BF-3856-4BC6-86CF-D852D106C887}" name="python_data_science" dataDxfId="265" dataCellStyle="Normal 2 2"/>
    <tableColumn id="19" xr3:uid="{54A0174E-E1D2-44ED-893E-09074280EB4A}" name="r_data_science" dataDxfId="264" dataCellStyle="Normal 2 2"/>
    <tableColumn id="20" xr3:uid="{6CE7469B-CE03-4536-AF07-C59C34E19FA3}" name="ai_machine_learning" dataDxfId="263" dataCellStyle="Normal 2 2"/>
    <tableColumn id="21" xr3:uid="{1412D6DC-A1B7-4581-8BCB-20E5DB994DDC}" name="deep_learning" dataDxfId="262" dataCellStyle="Normal 2 2"/>
    <tableColumn id="22" xr3:uid="{7FE8C899-B1A8-44E5-93EA-02EF9D726C10}" name="procesamiento_lenguaje_natural" dataDxfId="261" dataCellStyle="Normal 2 2"/>
    <tableColumn id="23" xr3:uid="{BF8B2F43-910D-43B1-B9A4-571B79605DFD}" name="computer_vision" dataDxfId="260" dataCellStyle="Normal 2 2"/>
    <tableColumn id="24" xr3:uid="{DD2A9E78-5A7A-48F6-9BA3-AC80596AEBA7}" name="big_data_tools" dataDxfId="259" dataCellStyle="Normal 2 2"/>
    <tableColumn id="25" xr3:uid="{66CDB493-54CB-49F6-B3FA-0A32ABC0AA38}" name="etl_procesos" dataDxfId="258" dataCellStyle="Normal 2 2"/>
    <tableColumn id="26" xr3:uid="{1551B7E4-2A9F-4D93-B2FF-AD2A2727DBE4}" name="data_warehousing" dataDxfId="257" dataCellStyle="Normal 2 2"/>
    <tableColumn id="27" xr3:uid="{2722AE15-D249-4918-A2C6-EE51FAAEFC55}" name="bi_dashboarding" dataDxfId="256" dataCellStyle="Normal 2 2"/>
    <tableColumn id="28" xr3:uid="{36468742-25C6-4159-976F-1F7D508E94A1}" name="analitica_predictiva" dataDxfId="255" dataCellStyle="Normal 2 2"/>
    <tableColumn id="29" xr3:uid="{6A7519FE-844A-4677-B69D-060668D09999}" name="iot_cloud" dataDxfId="254" dataCellStyle="Normal 2 2"/>
    <tableColumn id="30" xr3:uid="{11C964C5-4522-43A6-B3B9-1524B9FAF249}" name="blockchain_enterprise" dataDxfId="253" dataCellStyle="Normal 2 2"/>
    <tableColumn id="89" xr3:uid="{0FE2A358-FA6F-4DB6-B9F3-BBF0C3C57179}" name="smart_contracts" dataDxfId="252" dataCellStyle="Normal 2 2"/>
    <tableColumn id="90" xr3:uid="{0AE76A36-4F9E-4CD7-BD7F-54C7B9D1AB83}" name="fintech_tecnologias" dataDxfId="251" dataCellStyle="Normal 2 2"/>
    <tableColumn id="91" xr3:uid="{C95C9DDF-F9EA-47D1-A6D6-D5903D3AE64B}" name="vr_ar_mr" dataDxfId="250" dataCellStyle="Normal 2 2"/>
    <tableColumn id="100" xr3:uid="{00D9A9FE-7245-4105-8437-5FA1B5B70335}" name="gamificacion" dataDxfId="249" dataCellStyle="Normal 2 2"/>
    <tableColumn id="101" xr3:uid="{4845175C-A2F0-4F64-8938-DAFDED60EF7F}" name="ux_research" dataDxfId="248" dataCellStyle="Normal 2 2"/>
    <tableColumn id="102" xr3:uid="{CF787327-BA88-473B-BC5F-37EB1F9BBF1F}" name="data_engineering" dataDxfId="247" dataCellStyle="Normal 2 2"/>
    <tableColumn id="49" xr3:uid="{890ADA68-D736-4A68-9CDD-A27337899064}" name="cloud_security" dataDxfId="246"/>
    <tableColumn id="103" xr3:uid="{B6771D9A-F3E0-42D6-9789-FAFC83000A84}" name="server_maintenance" dataDxfId="245" dataCellStyle="Normal 2 2"/>
    <tableColumn id="105" xr3:uid="{1E07BD8D-2DFB-4284-AB47-938B935F1F37}" name="networking" dataDxfId="244" dataCellStyle="Normal 2 2"/>
    <tableColumn id="106" xr3:uid="{0BEA34B0-D969-4722-AC5C-CDF31D0CC035}" name="virtualization" dataDxfId="243" dataCellStyle="Normal 2 2"/>
    <tableColumn id="107" xr3:uid="{28476832-FBFF-459F-B30E-CFC0D59D605D}" name="containers_advanced" dataDxfId="242" dataCellStyle="Normal 2 2"/>
    <tableColumn id="108" xr3:uid="{5E8D294D-FACE-4C0C-A575-FD8258E647B1}" name="ai_ethics" dataDxfId="241" dataCellStyle="Normal 2 2"/>
    <tableColumn id="109" xr3:uid="{EDBB4979-1788-41A1-A725-A458ABFA66D0}" name="quantum_computing" dataDxfId="240" dataCellStyle="Normal 2 2"/>
    <tableColumn id="110" xr3:uid="{C4FFEF9F-E1C0-47F6-AD8C-6E9F8CC58F21}" name="edge_computing" dataDxfId="239" dataCellStyle="Normal 2 2"/>
    <tableColumn id="111" xr3:uid="{8581D369-4C16-4551-B059-02272DD1A59B}" name="robotic_process_automation" dataDxfId="238" dataCellStyle="Normal 2 2"/>
    <tableColumn id="112" xr3:uid="{D85FB618-15D1-46BA-B7BD-909F3010773D}" name="low_code_platforms" dataDxfId="237" dataCellStyle="Normal 2 2"/>
    <tableColumn id="119" xr3:uid="{ABD1B041-3802-484E-B19B-60B69B958FE6}" name="no_code_solutions" dataDxfId="236" dataCellStyle="Normal 2 2"/>
    <tableColumn id="120" xr3:uid="{4E815931-70A6-46DF-BC86-CF0BCF9ED7EC}" name="chatbots" dataDxfId="235" dataCellStyle="Normal 2 2"/>
    <tableColumn id="121" xr3:uid="{FB2236C3-418C-4710-B18A-EBEE7D8E6897}" name="voice_assistants" dataDxfId="234" dataCellStyle="Normal 2 2"/>
    <tableColumn id="122" xr3:uid="{EA628D02-5C48-4BC7-BE3A-1DB6DF88AD78}" name="data_visualization_advanced" dataDxfId="233" dataCellStyle="Normal 2 2"/>
    <tableColumn id="123" xr3:uid="{FC40129B-712A-43FA-A77D-FF2D00F0A7E5}" name="data_analytics_python" dataDxfId="232" dataCellStyle="Normal 2 2"/>
    <tableColumn id="124" xr3:uid="{D23962B9-2D22-4980-B9E8-F5B1973F54DD}" name="data_analytics_r" dataDxfId="231" dataCellStyle="Normal 2 2"/>
    <tableColumn id="125" xr3:uid="{6A2A8E7D-76F9-44FE-A2EB-59F11A4CC719}" name="serverless_architecture" dataDxfId="230" dataCellStyle="Normal 2 2"/>
    <tableColumn id="113" xr3:uid="{A5AD46B3-A84B-47E4-9479-D16BF2E853F5}" name="event_driven_architecture" dataDxfId="229" dataCellStyle="Normal 2 2"/>
    <tableColumn id="114" xr3:uid="{8D506F57-3200-4526-877D-8EEB0E87753D}" name="software_architecture" dataDxfId="228" dataCellStyle="Normal 2 2"/>
    <tableColumn id="115" xr3:uid="{BA4FF25D-67E5-4B2E-BBF8-A28549D9CDAC}" name="code_review" dataDxfId="227" dataCellStyle="Normal 2 2"/>
    <tableColumn id="116" xr3:uid="{909472B0-F867-47C6-97D1-09C8BBC2C5CE}" name="agile_testing" dataDxfId="226" dataCellStyle="Normal 2 2"/>
    <tableColumn id="117" xr3:uid="{231B7B1D-4008-49FF-AE83-46D8ED5F67FA}" name="api_design" dataDxfId="225" dataCellStyle="Normal 2 2"/>
    <tableColumn id="118" xr3:uid="{33D02800-152A-4464-AF8D-C82AFC1314C2}" name="ci_cd_pipelines" dataDxfId="224" dataCellStyle="Normal 2 2"/>
    <tableColumn id="92" xr3:uid="{AA73B8B9-E8AF-4E55-B8AA-D782EAEE5C93}" name="security_best_practices" dataDxfId="223" dataCellStyle="Normal 2 2"/>
    <tableColumn id="93" xr3:uid="{E61518C6-7C8B-4D7A-8E21-F0C77874BB8D}" name="cloud_native" dataDxfId="222" dataCellStyle="Normal 2 2"/>
    <tableColumn id="95" xr3:uid="{F6AE440A-D0B6-41DB-8A87-7F0BF3084D06}" name="incident_management" dataDxfId="221" dataCellStyle="Normal 2 2"/>
    <tableColumn id="96" xr3:uid="{2170A71D-DE3B-4D13-AC51-1708B7AF6B7A}" name="sre_best_practices" dataDxfId="220" dataCellStyle="Normal 2 2"/>
    <tableColumn id="97" xr3:uid="{5752E661-8CEE-4E85-A686-ABC054CB982C}" name="performance_optimization" dataDxfId="219" dataCellStyle="Normal 2 2"/>
    <tableColumn id="98" xr3:uid="{8FA95FC8-76F7-4FFA-AFC8-2E6CF60978BD}" name="software_maintenance" dataDxfId="218" dataCellStyle="Normal 2 2"/>
    <tableColumn id="99" xr3:uid="{5F99B670-01ED-4A5B-8F0A-F5D52D5D7EF6}" name="configuration_management" dataDxfId="217" dataCellStyle="Normal 2 2"/>
    <tableColumn id="31" xr3:uid="{2EDCA944-62D1-4D41-9FF5-D86312C3580D}" name="observability" dataDxfId="216" dataCellStyle="Normal 2 2"/>
    <tableColumn id="32" xr3:uid="{4E0E38E9-E2C9-49DB-9CBE-06DC8BCEF2FE}" name="business_analytics" dataDxfId="215" dataCellStyle="Normal 2 2"/>
    <tableColumn id="33" xr3:uid="{A1CAD3AD-6ADC-4271-B7C0-FDACF748A0D2}" name="predictive_modeling" dataDxfId="214" dataCellStyle="Normal 2 2"/>
    <tableColumn id="34" xr3:uid="{C645D166-1A15-4E5A-B3AF-943ED77510DC}" name="reinforcement_learning" dataDxfId="213" dataCellStyle="Normal 2 2"/>
    <tableColumn id="35" xr3:uid="{A020F94A-A0A9-4220-BF9C-B2D1D5A05DD9}" name="graph_analytics" dataDxfId="212" dataCellStyle="Normal 2 2"/>
    <tableColumn id="36" xr3:uid="{5EE1F03D-D2F8-4D03-B084-FC266B0ED338}" name="recommendation_systems" dataDxfId="211" dataCellStyle="Normal 2 2"/>
    <tableColumn id="37" xr3:uid="{2A642B3E-1DDE-4069-B0C2-0432CA4CF4D9}" name="natural_language_processing" dataDxfId="210" dataCellStyle="Normal 2 2"/>
    <tableColumn id="38" xr3:uid="{F6B8FCAD-A5D5-40AE-B46F-1D04206B935C}" name="speech_recognition" dataDxfId="209" dataCellStyle="Normal 2 2"/>
    <tableColumn id="42" xr3:uid="{39B2F9E8-AEA6-4B93-BDC5-7050800320A5}" name="image_processing" dataDxfId="208" dataCellStyle="Normal 2 2"/>
    <tableColumn id="41" xr3:uid="{979C18DF-3E8B-490B-9162-5E6C408A0D88}" name="computer_vision_advanced" dataDxfId="207" dataCellStyle="Normal 2 2"/>
    <tableColumn id="39" xr3:uid="{36430929-24DA-4C7D-80E7-784C71A3B88F}" name="digital_twin" dataDxfId="206" dataCellStyle="Normal 2 2"/>
    <tableColumn id="126" xr3:uid="{84942A8C-F83B-47C9-85ED-5AE018A73A79}" name="industrial_iot" dataDxfId="205" dataCellStyle="Normal 2 2"/>
    <tableColumn id="139" xr3:uid="{526F3F22-3271-45FB-82D1-8D97AD31B867}" name="robotics_programming" dataDxfId="204"/>
    <tableColumn id="140" xr3:uid="{A3F853A0-0C35-4D9B-A71A-65BC7B49463D}" name="vr_game_design" dataDxfId="203"/>
    <tableColumn id="141" xr3:uid="{7A30BA93-9E19-4225-A17F-C7D273BF3B8C}" name="ar_mobile_apps" dataDxfId="202"/>
    <tableColumn id="142" xr3:uid="{78790116-C721-45BD-82C6-EB419A6B1DF2}" name="cloud_data_lakes" dataDxfId="201"/>
    <tableColumn id="143" xr3:uid="{97637EF3-4121-42BD-B9EB-0AEF1783898F}" name="streaming_data" dataDxfId="200"/>
    <tableColumn id="144" xr3:uid="{AEFEE67A-D8E0-45CA-B42D-FB581F14F44B}" name="data_governance" dataDxfId="199"/>
    <tableColumn id="145" xr3:uid="{E0F756C6-AA2D-492F-B19F-59F799B685F9}" name="master_data_management" dataDxfId="198"/>
    <tableColumn id="146" xr3:uid="{E70CC866-C22E-4BD4-9F05-2673DEB9D040}" name="identity_access_management" dataDxfId="197"/>
    <tableColumn id="147" xr3:uid="{D6E21932-5B0C-4562-9E95-CF02232788D2}" name="zero_trust_security" dataDxfId="196"/>
    <tableColumn id="148" xr3:uid="{76BF4D13-F3BD-409C-90B4-56FD1471D049}" name="penetration_testing" dataDxfId="195"/>
    <tableColumn id="46" xr3:uid="{B1AD641D-03F6-4B3D-A369-CE5F4711C451}" name="incident_response" dataDxfId="194"/>
    <tableColumn id="47" xr3:uid="{077AFA1F-AEF1-4288-997B-5014A447F215}" name="container_security" dataDxfId="193"/>
    <tableColumn id="45" xr3:uid="{D2440A60-3339-4314-BEA8-8D7ABD39912F}" name="cloud_migration" dataDxfId="192"/>
    <tableColumn id="44" xr3:uid="{72290B47-5A61-466F-88B8-CCCB03601537}" name="api_security" dataDxfId="191"/>
    <tableColumn id="48" xr3:uid="{9AA02F50-55D3-4C08-98A5-7D3970B4E69F}" name="edge_ai" dataDxfId="190"/>
    <tableColumn id="127" xr3:uid="{4BAF9F56-1DBB-4B83-BE7F-9B2EB4E977F6}" name="quantum_machine_learning" dataDxfId="189"/>
    <tableColumn id="128" xr3:uid="{CF65897E-B283-4C0F-90F1-54E4231EBF7B}" name="ai_explainability" dataDxfId="188"/>
    <tableColumn id="130" xr3:uid="{1E54FA2D-2593-4008-BCC2-9F30C31270A1}" name="data_privacy" dataDxfId="187"/>
    <tableColumn id="131" xr3:uid="{72DEB9CA-AD07-4907-9CD8-59C8039D6026}" name="autonomous_vehicles_tech" dataDxfId="186"/>
    <tableColumn id="133" xr3:uid="{FA04F974-6312-4435-9224-038860E852B3}" name="smart_cities_tech" dataDxfId="185"/>
    <tableColumn id="134" xr3:uid="{F5CB169A-8957-4110-9903-D9D595304CB1}" name="industry_4_0" dataDxfId="184"/>
    <tableColumn id="135" xr3:uid="{6F7D4DC5-CAE2-4AB1-810A-3A9CA7E35E59}" name="edge_cloud_hybrid" dataDxfId="183"/>
    <tableColumn id="136" xr3:uid="{3B5DEA61-B7D5-4051-8CB5-79A7375E58DC}" name="ai_ops" dataDxfId="182"/>
    <tableColumn id="137" xr3:uid="{D975278A-5F9A-4FAF-B9D5-24A1DEAA4A3F}" name="digital_transformation" dataDxfId="181"/>
    <tableColumn id="138" xr3:uid="{E2623951-CB1C-4154-BC92-401390E6660D}" name="edge_analytics" dataDxfId="180"/>
    <tableColumn id="55" xr3:uid="{F2F8026A-22F7-4E95-9325-C0E2E3BD7FE5}" name="federated_learning" dataDxfId="179"/>
    <tableColumn id="56" xr3:uid="{678E3E69-34BF-4776-ADFC-43F6720B0077}" name="mlops" dataDxfId="178"/>
    <tableColumn id="57" xr3:uid="{1A32C283-7E4F-4E15-94B8-EDBCDE08FBC5}" name="tinyml" dataDxfId="177"/>
    <tableColumn id="58" xr3:uid="{EFE03E9C-3285-4155-AB04-4E8778DB7DD3}" name="ai_ethics_principles" dataDxfId="176"/>
    <tableColumn id="59" xr3:uid="{3FD72410-A4F9-4082-B4F3-E7BED14C1410}" name="5g_technology" dataDxfId="175"/>
    <tableColumn id="72" xr3:uid="{ECA9B844-C884-4521-B7F3-28253D333113}" name="blockchain_finance" dataDxfId="174"/>
    <tableColumn id="52" xr3:uid="{A5AB70BA-68F4-439D-B01A-972DBA49270D}" name="cyberthreat_intelligence" dataDxfId="173"/>
    <tableColumn id="53" xr3:uid="{260D69E2-9EFE-46FF-9ACB-FE1EC2407011}" name="serverless_security" dataDxfId="172"/>
    <tableColumn id="54" xr3:uid="{D0B9DC8A-90E7-4834-9CE5-517AB1F684D9}" name="digital_twin_industrial" dataDxfId="171"/>
    <tableColumn id="51" xr3:uid="{F1D6E135-3894-4997-B54D-E462E8E8370B}" name="ar_collaboration_tools" dataDxfId="170"/>
    <tableColumn id="50" xr3:uid="{B06AF659-3EEF-4F0F-873A-4F23E9CED9B0}" name="quantum_simulation" dataDxfId="169"/>
    <tableColumn id="43" xr3:uid="{8A167965-8EE4-4ACC-9B12-A7D0F98FC185}" name="robotic_process_automation_advanced" dataDxfId="168"/>
    <tableColumn id="129" xr3:uid="{D351886E-799F-4B97-9CFF-A65A635489A3}" name="container_orchestration" dataDxfId="167"/>
    <tableColumn id="151" xr3:uid="{3ABD3433-9C81-42A3-84D8-3B48A8FD7951}" name="api_gateway_management" dataDxfId="166"/>
    <tableColumn id="150" xr3:uid="{8D5EECAC-A491-4B03-8024-60DC6D28EEDB}" name="data_observability" dataDxfId="165"/>
    <tableColumn id="149" xr3:uid="{C02FA39B-9236-4486-88F3-F86A32091965}" name="predictive_maintenance_iiot" dataDxfId="164"/>
    <tableColumn id="132" xr3:uid="{1B443BB8-FE06-4E0C-B5A7-5B918D693240}" name="graph_ai" dataDxfId="163"/>
    <tableColumn id="94" xr3:uid="{4EA99B49-CB37-41AE-ACBE-90AC933A680B}" name="conversational_ai" dataDxfId="162"/>
    <tableColumn id="153" xr3:uid="{F197E041-DBD6-4F07-A2F9-03E093BDC54B}" name="explainable_ai_techniques" dataDxfId="161"/>
    <tableColumn id="154" xr3:uid="{74D975E7-89C0-417D-94AA-9E2DCFD59C7C}" name="cloud_cost_optimization" dataDxfId="160"/>
    <tableColumn id="155" xr3:uid="{EBBE238F-B7C6-4C4B-A66B-3785F8C780C6}" name="zero_trust_architecture" dataDxfId="159"/>
    <tableColumn id="152" xr3:uid="{A842411D-74BF-414A-99B5-1B437EB1F001}" name="privacy_preserving_ai" dataDxfId="158"/>
    <tableColumn id="40" xr3:uid="{70C2DF0F-691D-4198-B555-D6306CAE7328}" name="COMENTARIOS" dataDxfId="15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FA41031-64F9-48E4-A3D5-9D6216F03A94}" name="Cloud_Computing_y_Servicios_en_la_Nube" displayName="Cloud_Computing_y_Servicios_en_la_Nube" ref="A1:Y24" tableType="queryTable" totalsRowShown="0" headerRowDxfId="132" headerRowBorderDxfId="131" tableBorderDxfId="130" totalsRowBorderDxfId="129">
  <autoFilter ref="A1:Y24" xr:uid="{1FA41031-64F9-48E4-A3D5-9D6216F03A94}"/>
  <tableColumns count="25">
    <tableColumn id="1" xr3:uid="{884A96DF-9004-42C7-B00A-83616F861C16}" uniqueName="1" name="No Nomina" queryTableFieldId="1" dataDxfId="85"/>
    <tableColumn id="2" xr3:uid="{D8045A8A-3AEE-44D6-BCCF-2F8F5AFF4E2D}" uniqueName="2" name="Nombre del Empleado" queryTableFieldId="2" dataDxfId="84"/>
    <tableColumn id="3" xr3:uid="{A603D3E5-78E1-49AD-AF1B-B9E4850D157F}" uniqueName="3" name="Área" queryTableFieldId="3" dataDxfId="83"/>
    <tableColumn id="23" xr3:uid="{0E9E1C91-8481-4ABD-B3C1-3A988B69A228}" uniqueName="23" name="desarrollo_web_backend" queryTableFieldId="44"/>
    <tableColumn id="24" xr3:uid="{30BB0219-0C42-4F68-8EB2-0BF93F6A8447}" uniqueName="24" name="machine_learning_avanzado" queryTableFieldId="45"/>
    <tableColumn id="25" xr3:uid="{C6A6551E-036E-4887-A443-F048D11AF6FF}" uniqueName="25" name="realidad_aumentada_vr" queryTableFieldId="46"/>
    <tableColumn id="26" xr3:uid="{8CE98FBE-4C7B-48BE-AD74-5A932E239AB6}" uniqueName="26" name="metodologias_devops" queryTableFieldId="47"/>
    <tableColumn id="27" xr3:uid="{800DB72A-045D-42C0-88DA-8650DFB0D695}" uniqueName="27" name="seguridad_cloud" queryTableFieldId="48"/>
    <tableColumn id="28" xr3:uid="{9A5F2888-7088-4C1A-A9BC-05128286E419}" uniqueName="28" name="gestion_proyectos_it" queryTableFieldId="49"/>
    <tableColumn id="5" xr3:uid="{0844801A-61A9-4407-8406-AB898E6D7933}" uniqueName="5" name="serverless_computing" queryTableFieldId="26"/>
    <tableColumn id="7" xr3:uid="{B2F64DDF-BA58-420F-87B0-72E94ACB3EED}" uniqueName="7" name="iac" queryTableFieldId="28"/>
    <tableColumn id="8" xr3:uid="{D11CFC29-99EC-43BE-87D2-1C0BD7D12A90}" uniqueName="8" name="monitoreo" queryTableFieldId="29"/>
    <tableColumn id="9" xr3:uid="{1E7EFC6D-89C2-4ADD-9A8E-22E32F8321A6}" uniqueName="9" name="testing_unitario" queryTableFieldId="30"/>
    <tableColumn id="10" xr3:uid="{8413F9C9-A80A-43E2-81C1-B5C48ED423B0}" uniqueName="10" name="testing_carga" queryTableFieldId="31"/>
    <tableColumn id="29" xr3:uid="{6F966BBC-B328-40E2-AD18-9F0DD844B0AB}" uniqueName="29" name="python_data_science" queryTableFieldId="50"/>
    <tableColumn id="30" xr3:uid="{1E6E3EB1-D008-4110-882B-D6A40BF49744}" uniqueName="30" name="r_data_science" queryTableFieldId="51"/>
    <tableColumn id="31" xr3:uid="{D62B630B-118A-42E8-B20F-2EC211475F4B}" uniqueName="31" name="ai_machine_learning" queryTableFieldId="52"/>
    <tableColumn id="32" xr3:uid="{5B83C3EF-4633-4A2E-A7EF-33C1BBD6D888}" uniqueName="32" name="computer_vision" queryTableFieldId="53"/>
    <tableColumn id="11" xr3:uid="{23103164-C1F4-42EE-BCEB-D2DBC666038C}" uniqueName="11" name="bi_dashboarding" queryTableFieldId="32"/>
    <tableColumn id="33" xr3:uid="{85902EA0-216E-4D94-9283-CC35E81D1195}" uniqueName="33" name="vr_ar_mr" queryTableFieldId="54"/>
    <tableColumn id="34" xr3:uid="{DB8A3C5F-8B26-4D40-B645-9009E66485D1}" uniqueName="34" name="quantum_computing" queryTableFieldId="55"/>
    <tableColumn id="16" xr3:uid="{F7EDE616-E28F-4791-A256-899CAFFB0131}" uniqueName="16" name="data_analytics_python" queryTableFieldId="37"/>
    <tableColumn id="35" xr3:uid="{6BBDA246-B55B-4EA9-AF54-B5CE9890F66D}" uniqueName="35" name="configuration_management" queryTableFieldId="56"/>
    <tableColumn id="36" xr3:uid="{8E4D7DA2-A3E5-4AE2-84EC-97E04C1A996A}" uniqueName="36" name="observability" queryTableFieldId="57"/>
    <tableColumn id="37" xr3:uid="{FDE929C7-4D31-4799-ACB0-77ADD0CB6B46}" uniqueName="37" name="image_processing" queryTableFieldId="5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840D327-28AB-4E5D-96FB-C1F2D6212180}" name="Sostenibilidad_y_Tecnología_Verde" displayName="Sostenibilidad_y_Tecnología_Verde" ref="A1:Y19" tableType="queryTable" totalsRowShown="0" headerRowDxfId="128" headerRowBorderDxfId="127" tableBorderDxfId="126" totalsRowBorderDxfId="125">
  <autoFilter ref="A1:Y19" xr:uid="{6840D327-28AB-4E5D-96FB-C1F2D6212180}"/>
  <tableColumns count="25">
    <tableColumn id="1" xr3:uid="{FC04BDBB-D9D0-457B-84BB-04F48FC237CB}" uniqueName="1" name="No Nomina" queryTableFieldId="1" dataDxfId="82"/>
    <tableColumn id="2" xr3:uid="{CEB74367-F6E1-4F72-96DB-C314399D9C90}" uniqueName="2" name="Nombre del Empleado" queryTableFieldId="2" dataDxfId="81"/>
    <tableColumn id="3" xr3:uid="{97113557-FC34-45B4-BA53-24DA35454E6A}" uniqueName="3" name="Área" queryTableFieldId="3" dataDxfId="80"/>
    <tableColumn id="4" xr3:uid="{1DFB6C28-D7EB-4481-9CD3-DE99303637FC}" uniqueName="4" name="ciberseguridad_avanzada" queryTableFieldId="27"/>
    <tableColumn id="14" xr3:uid="{91526CA0-D62D-4197-B6B3-56461D4E0A5F}" uniqueName="14" name="serverless_computing" queryTableFieldId="37"/>
    <tableColumn id="76" xr3:uid="{35D6241E-CDDE-476C-BF56-DD7A955E1219}" uniqueName="76" name="procesamiento_lenguaje_natural" queryTableFieldId="99"/>
    <tableColumn id="19" xr3:uid="{E9EAFC0E-AFAC-4139-ADCB-C3B1FA1F45D6}" uniqueName="19" name="data_warehousing" queryTableFieldId="42"/>
    <tableColumn id="39" xr3:uid="{DD295AE3-B45E-4D48-BB69-F7671E083023}" uniqueName="39" name="data_analytics_python" queryTableFieldId="62"/>
    <tableColumn id="43" xr3:uid="{342EB6E6-6435-434D-9EF0-9185B0722D98}" uniqueName="43" name="software_architecture" queryTableFieldId="66"/>
    <tableColumn id="44" xr3:uid="{1E403CBF-37E8-4B6B-9D17-4CA79BAF732E}" uniqueName="44" name="code_review" queryTableFieldId="67"/>
    <tableColumn id="45" xr3:uid="{F0E1A61F-F381-4609-A914-CFDE73A6B635}" uniqueName="45" name="agile_testing" queryTableFieldId="68"/>
    <tableColumn id="47" xr3:uid="{4CE174B1-003C-40D7-9D79-CAD2C36A8CFC}" uniqueName="47" name="ci_cd_pipelines" queryTableFieldId="70"/>
    <tableColumn id="52" xr3:uid="{6E0245EE-1F35-4E1E-A7D2-13B0A9415502}" uniqueName="52" name="natural_language_processing" queryTableFieldId="75"/>
    <tableColumn id="57" xr3:uid="{8C8F37C9-DCC4-442F-AF15-99BC9067124D}" uniqueName="57" name="incident_response" queryTableFieldId="80"/>
    <tableColumn id="59" xr3:uid="{AB6A6920-EAF9-4FA5-A46F-ED2CC171EACB}" uniqueName="59" name="data_privacy" queryTableFieldId="82"/>
    <tableColumn id="65" xr3:uid="{737561E4-1539-46B4-B41B-EC4A2138958D}" uniqueName="65" name="mlops" queryTableFieldId="88"/>
    <tableColumn id="77" xr3:uid="{4A1C6504-EC45-4D45-A64E-1C4EEC6265F7}" uniqueName="77" name="tinyml" queryTableFieldId="100"/>
    <tableColumn id="78" xr3:uid="{73A01168-9565-46BF-8991-B95D9ED2D963}" uniqueName="78" name="ai_ethics_principles" queryTableFieldId="101"/>
    <tableColumn id="79" xr3:uid="{74DB0FBA-F4BE-4DC0-A9D5-E72F5C7F74CC}" uniqueName="79" name="5g_technology" queryTableFieldId="102"/>
    <tableColumn id="67" xr3:uid="{3EAEB7E6-1D94-4BBA-B545-262707A40858}" uniqueName="67" name="cyberthreat_intelligence" queryTableFieldId="90"/>
    <tableColumn id="80" xr3:uid="{1057E35D-73F2-4790-AD1D-8C4812328C07}" uniqueName="80" name="serverless_security" queryTableFieldId="103"/>
    <tableColumn id="72" xr3:uid="{9844A255-BD87-4568-9793-50386FBD182E}" uniqueName="72" name="explainable_ai_techniques" queryTableFieldId="95"/>
    <tableColumn id="73" xr3:uid="{82E31B57-FD1F-4B5E-B93F-F5B4D996F1B6}" uniqueName="73" name="cloud_cost_optimization" queryTableFieldId="96"/>
    <tableColumn id="74" xr3:uid="{2FE2702E-4430-47EE-AB13-F1BAA7B04234}" uniqueName="74" name="zero_trust_architecture" queryTableFieldId="97"/>
    <tableColumn id="75" xr3:uid="{D9D8FE0A-9C48-4B55-AE5B-5073693E6AF1}" uniqueName="75" name="privacy_preserving_ai" queryTableFieldId="9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9C35304-A1DE-464B-8C6F-ED4BF5BE9327}" name="Innovación_y_Nuevas_Tecnologías__VR_AR__Quantum__Edge_Computing" displayName="Innovación_y_Nuevas_Tecnologías__VR_AR__Quantum__Edge_Computing" ref="A1:AB22" tableType="queryTable" totalsRowShown="0" headerRowDxfId="124" headerRowBorderDxfId="123" tableBorderDxfId="122" totalsRowBorderDxfId="121">
  <autoFilter ref="A1:AB22" xr:uid="{39C35304-A1DE-464B-8C6F-ED4BF5BE9327}"/>
  <tableColumns count="28">
    <tableColumn id="1" xr3:uid="{5041D458-F3D5-40D0-B503-F4469348BA28}" uniqueName="1" name="No Nomina" queryTableFieldId="1" dataDxfId="79"/>
    <tableColumn id="2" xr3:uid="{8F369AB4-99B4-48A5-A984-947204B80E98}" uniqueName="2" name="Nombre del Empleado" queryTableFieldId="2" dataDxfId="78"/>
    <tableColumn id="3" xr3:uid="{5E320081-99E7-42D9-8A68-565FC8133FC0}" uniqueName="3" name="Área" queryTableFieldId="3" dataDxfId="77"/>
    <tableColumn id="4" xr3:uid="{B2FA8A73-ECB3-4E81-B2E5-4BD3794A1171}" uniqueName="4" name="ciberseguridad_avanzada" queryTableFieldId="31"/>
    <tableColumn id="19" xr3:uid="{E15F795A-6ABF-4E10-A09E-5298BF3B220E}" uniqueName="19" name="desarrollo_web_backend" queryTableFieldId="46"/>
    <tableColumn id="20" xr3:uid="{5D9E4E20-63E8-47A1-AAEA-A5F4F9F07261}" uniqueName="20" name="cloud_computing" queryTableFieldId="47"/>
    <tableColumn id="21" xr3:uid="{58CE008B-1358-4D08-835A-78585C62710B}" uniqueName="21" name="machine_learning_basico" queryTableFieldId="48"/>
    <tableColumn id="22" xr3:uid="{2CEB77FE-8AF9-4733-BE9C-0094785D823D}" uniqueName="22" name="blockchain" queryTableFieldId="49"/>
    <tableColumn id="23" xr3:uid="{DB6AA53F-F50D-4F0A-82ED-4052463B2E5C}" uniqueName="23" name="analisis_datos" queryTableFieldId="50"/>
    <tableColumn id="24" xr3:uid="{ADE9104D-1CA4-4641-99CA-BEF271E45A43}" uniqueName="24" name="smart_contracts" queryTableFieldId="51"/>
    <tableColumn id="25" xr3:uid="{8C63CD76-D1B7-485C-918F-0330AA21EA9D}" uniqueName="25" name="fintech_tecnologias" queryTableFieldId="52"/>
    <tableColumn id="26" xr3:uid="{4C187A30-34FB-47E8-8C5F-7AE4F34D8AFA}" uniqueName="26" name="ux_research" queryTableFieldId="53"/>
    <tableColumn id="27" xr3:uid="{ECC39385-53F0-4DA4-BCEB-8BD91002D6A7}" uniqueName="27" name="data_engineering" queryTableFieldId="54"/>
    <tableColumn id="28" xr3:uid="{7DDBB03A-BA13-4335-B5E6-BAA30BFCDD59}" uniqueName="28" name="cloud_security" queryTableFieldId="55"/>
    <tableColumn id="29" xr3:uid="{E98C675E-4DFB-444D-9E88-FE87C6A006E7}" uniqueName="29" name="server_maintenance" queryTableFieldId="56"/>
    <tableColumn id="30" xr3:uid="{D15BF9DC-DB95-41C3-AAA3-15F8BE95DFD7}" uniqueName="30" name="networking" queryTableFieldId="57"/>
    <tableColumn id="31" xr3:uid="{078A63CD-BDA4-4080-8C71-A653621F422A}" uniqueName="31" name="virtualization" queryTableFieldId="58"/>
    <tableColumn id="32" xr3:uid="{3404B40A-90AB-476C-AA3D-D3729CB488B5}" uniqueName="32" name="quantum_computing" queryTableFieldId="59"/>
    <tableColumn id="33" xr3:uid="{8A5B9C59-7776-49BF-AA2A-052462644347}" uniqueName="33" name="robotic_process_automation" queryTableFieldId="60"/>
    <tableColumn id="10" xr3:uid="{96CF4E1E-0B24-4311-943F-13BEF919DCA3}" uniqueName="10" name="ci_cd_pipelines" queryTableFieldId="37"/>
    <tableColumn id="34" xr3:uid="{C28CCDE1-85D9-4C27-81F1-443123F1D1D3}" uniqueName="34" name="recommendation_systems" queryTableFieldId="61"/>
    <tableColumn id="35" xr3:uid="{52A1E8B6-DAE7-4307-BE60-EEC4D10579B3}" uniqueName="35" name="natural_language_processing" queryTableFieldId="62"/>
    <tableColumn id="36" xr3:uid="{235EB7A3-D6E9-4825-B6CB-E2DEC34AC316}" uniqueName="36" name="speech_recognition" queryTableFieldId="63"/>
    <tableColumn id="37" xr3:uid="{57729F2A-8EA5-4077-9BD1-D857E45FEB00}" uniqueName="37" name="streaming_data" queryTableFieldId="64"/>
    <tableColumn id="38" xr3:uid="{E740046B-852A-409B-AD44-7F3696FE8931}" uniqueName="38" name="data_governance" queryTableFieldId="65"/>
    <tableColumn id="14" xr3:uid="{C9F45284-A569-4DCE-B1F2-F48EDE55ADB6}" uniqueName="14" name="master_data_management" queryTableFieldId="41"/>
    <tableColumn id="39" xr3:uid="{262C039E-7A8C-4376-8474-144E29A8BB0F}" uniqueName="39" name="identity_access_management" queryTableFieldId="66"/>
    <tableColumn id="40" xr3:uid="{B909C830-423D-4292-9E7C-C5A1F0AFD9B6}" uniqueName="40" name="mlops" queryTableFieldId="6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B2E8F87-FEE1-4019-9C60-CDD3BB6863E9}" name="Automatización_y_Robótica__RPA___IoT___IIoT" displayName="Automatización_y_Robótica__RPA___IoT___IIoT" ref="A1:R2" tableType="queryTable" totalsRowShown="0" headerRowDxfId="120" headerRowBorderDxfId="119" tableBorderDxfId="118" totalsRowBorderDxfId="117">
  <autoFilter ref="A1:R2" xr:uid="{CB2E8F87-FEE1-4019-9C60-CDD3BB6863E9}"/>
  <tableColumns count="18">
    <tableColumn id="1" xr3:uid="{86AFA863-4DBE-429A-89D0-A22E1E63C8EB}" uniqueName="1" name="No Nomina" queryTableFieldId="1" dataDxfId="76"/>
    <tableColumn id="2" xr3:uid="{AEAB7E22-DEB6-4D6F-8BEC-313E349830EB}" uniqueName="2" name="Nombre del Empleado" queryTableFieldId="2" dataDxfId="75"/>
    <tableColumn id="3" xr3:uid="{5DD66587-D963-4BBB-AA78-9B1DAADBA535}" uniqueName="3" name="Área" queryTableFieldId="3" dataDxfId="74"/>
    <tableColumn id="4" xr3:uid="{385BD9D2-5F44-4084-80B0-66DAC0098DA6}" uniqueName="4" name="ciberseguridad_avanzada" queryTableFieldId="8"/>
    <tableColumn id="5" xr3:uid="{2CE73A54-B36C-4398-BF21-FA465B207869}" uniqueName="5" name="bases_de_datos_nosql" queryTableFieldId="9"/>
    <tableColumn id="6" xr3:uid="{87381805-3112-44C6-8FCE-1D5C21D604D8}" uniqueName="6" name="arquitectura_software" queryTableFieldId="10"/>
    <tableColumn id="7" xr3:uid="{62168822-CB3F-427D-8C72-EA1D39C732F9}" uniqueName="7" name="testing_unitario" queryTableFieldId="11"/>
    <tableColumn id="8" xr3:uid="{EEB0DAA6-F6BB-4204-B9B7-05770D988FBC}" uniqueName="8" name="containers_advanced" queryTableFieldId="12"/>
    <tableColumn id="9" xr3:uid="{EDF47505-3F4F-4CD6-AB9F-C092530CCE16}" uniqueName="9" name="chatbots" queryTableFieldId="13"/>
    <tableColumn id="10" xr3:uid="{4319336C-356F-40A5-BE16-0E7EAC3614EA}" uniqueName="10" name="ci_cd_pipelines" queryTableFieldId="14"/>
    <tableColumn id="11" xr3:uid="{C1B7679B-C2AB-4C28-A6EE-48C60744AB87}" uniqueName="11" name="software_maintenance" queryTableFieldId="15"/>
    <tableColumn id="12" xr3:uid="{97A1BFA8-5AAC-475A-9905-3A3639879B3C}" uniqueName="12" name="observability" queryTableFieldId="16"/>
    <tableColumn id="13" xr3:uid="{64110A42-1476-4BC8-93BD-3A808F048381}" uniqueName="13" name="business_analytics" queryTableFieldId="17"/>
    <tableColumn id="14" xr3:uid="{E5E28E2D-B9D9-4221-8D93-78B7BB1876FB}" uniqueName="14" name="master_data_management" queryTableFieldId="18"/>
    <tableColumn id="15" xr3:uid="{67570F0B-ECDB-4AA1-BB58-85C33989CF38}" uniqueName="15" name="incident_response" queryTableFieldId="19"/>
    <tableColumn id="16" xr3:uid="{841DAD8F-130C-4FE3-9B9A-13040FBC2383}" uniqueName="16" name="container_security" queryTableFieldId="20"/>
    <tableColumn id="17" xr3:uid="{5F538700-AC2B-43E7-927A-8D1C43E256C8}" uniqueName="17" name="autonomous_vehicles_tech" queryTableFieldId="21"/>
    <tableColumn id="18" xr3:uid="{ACCD96B1-72A9-4C19-98AA-E5F6F31F7242}" uniqueName="18" name="smart_cities_tech" queryTableFieldId="2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05E89CE-C3BB-4E73-B0F8-2E5A7FFDC00C}" name="Diseño_de_Experiencia_de_Usuario__UX_UI" displayName="Diseño_de_Experiencia_de_Usuario__UX_UI" ref="A1:BU36" tableType="queryTable" totalsRowShown="0" headerRowDxfId="116" headerRowBorderDxfId="115">
  <autoFilter ref="A1:BU36" xr:uid="{E05E89CE-C3BB-4E73-B0F8-2E5A7FFDC00C}"/>
  <tableColumns count="73">
    <tableColumn id="1" xr3:uid="{2F8EC9E5-0D75-46DE-B5FE-CC52BC78DD9E}" uniqueName="1" name="No Nomina" queryTableFieldId="1" dataDxfId="73"/>
    <tableColumn id="2" xr3:uid="{1BD5FD3C-37DA-423A-BD4E-DC919DA96BE1}" uniqueName="2" name="Nombre del Empleado" queryTableFieldId="2" dataDxfId="72"/>
    <tableColumn id="3" xr3:uid="{67192F53-266F-4348-AB3C-A9A095B057E1}" uniqueName="3" name="Área" queryTableFieldId="3" dataDxfId="71"/>
    <tableColumn id="4" xr3:uid="{26CBF218-B5AF-42AB-A24D-750AD557D2A5}" uniqueName="4" name="ciberseguridad_avanzada" queryTableFieldId="80"/>
    <tableColumn id="5" xr3:uid="{5D4060A1-7A08-4A5A-A900-E9D986F8B44F}" uniqueName="5" name="desarrollo_web_backend" queryTableFieldId="81"/>
    <tableColumn id="6" xr3:uid="{50C2F84F-1DA5-4031-B244-8397E310EC31}" uniqueName="6" name="bases_de_datos_sql" queryTableFieldId="82"/>
    <tableColumn id="7" xr3:uid="{0FF2F9AE-B9DC-4373-9BD6-638D4B0B1F05}" uniqueName="7" name="bases_de_datos_nosql" queryTableFieldId="83"/>
    <tableColumn id="8" xr3:uid="{270B04E1-1104-4040-8047-20543B84548B}" uniqueName="8" name="cloud_computing" queryTableFieldId="84"/>
    <tableColumn id="9" xr3:uid="{C290C76C-A6E6-405A-B57F-4CB57D69A620}" uniqueName="9" name="machine_learning_basico" queryTableFieldId="85"/>
    <tableColumn id="10" xr3:uid="{9DC3C2A3-70D1-46E7-8D7B-646486984F25}" uniqueName="10" name="programacion_python" queryTableFieldId="86"/>
    <tableColumn id="11" xr3:uid="{38F38E91-79E0-4425-A465-24D0089C0960}" uniqueName="11" name="arquitectura_software" queryTableFieldId="87"/>
    <tableColumn id="12" xr3:uid="{E7E351B6-2BD1-4501-9BFE-7A6BC5A22C87}" uniqueName="12" name="internet_de_las_cosas" queryTableFieldId="88"/>
    <tableColumn id="13" xr3:uid="{D7BEF4D7-E012-4216-9DD7-D76057979A09}" uniqueName="13" name="analisis_datos" queryTableFieldId="89"/>
    <tableColumn id="14" xr3:uid="{4E68AF32-F95C-417F-BB22-54FDE7AA7E5C}" uniqueName="14" name="serverless_computing" queryTableFieldId="90"/>
    <tableColumn id="15" xr3:uid="{BB33FCA5-0B11-48FE-BCDE-C9618398979D}" uniqueName="15" name="ci_cd" queryTableFieldId="91"/>
    <tableColumn id="16" xr3:uid="{88025039-E1A8-42F4-A184-9194CB06F7F3}" uniqueName="16" name="testing_unitario" queryTableFieldId="92"/>
    <tableColumn id="17" xr3:uid="{7DAC9405-EA9B-4036-8592-7D2EC5E765C1}" uniqueName="17" name="testing_integracion" queryTableFieldId="93"/>
    <tableColumn id="18" xr3:uid="{F233D29D-BC9B-43A0-8508-FBE82BA610DC}" uniqueName="18" name="deep_learning" queryTableFieldId="94"/>
    <tableColumn id="19" xr3:uid="{06C29074-364D-47FA-B1C4-AA28B2A2D273}" uniqueName="19" name="data_warehousing" queryTableFieldId="95"/>
    <tableColumn id="20" xr3:uid="{4C095817-5908-478A-8F69-F4BEEE4944DF}" uniqueName="20" name="smart_contracts" queryTableFieldId="96"/>
    <tableColumn id="21" xr3:uid="{A6A66BEE-2795-4726-8B66-5D9A3B55D6D9}" uniqueName="21" name="fintech_tecnologias" queryTableFieldId="97"/>
    <tableColumn id="22" xr3:uid="{2A950947-389B-4EAF-9BD2-8EC415A00EA7}" uniqueName="22" name="vr_ar_mr" queryTableFieldId="98"/>
    <tableColumn id="23" xr3:uid="{46BBC785-F017-4FDB-A6B2-FE39257EE2D7}" uniqueName="23" name="gamificacion" queryTableFieldId="99"/>
    <tableColumn id="24" xr3:uid="{3B5604C2-1ECF-412C-837E-1C7FA78227AE}" uniqueName="24" name="ux_research" queryTableFieldId="100"/>
    <tableColumn id="25" xr3:uid="{B7366E59-075F-48B3-A510-998545F0C3C7}" uniqueName="25" name="data_engineering" queryTableFieldId="101"/>
    <tableColumn id="26" xr3:uid="{135B25C2-0F28-4251-B1B5-E500C833F5CC}" uniqueName="26" name="cloud_security" queryTableFieldId="102"/>
    <tableColumn id="27" xr3:uid="{E65C817B-BB50-4217-8C9F-5246C158A7A5}" uniqueName="27" name="server_maintenance" queryTableFieldId="103"/>
    <tableColumn id="28" xr3:uid="{F6A2CB88-11AB-4AF2-862D-346879164038}" uniqueName="28" name="networking" queryTableFieldId="104"/>
    <tableColumn id="29" xr3:uid="{0A29CB82-000F-47CA-B24C-F17085FC0316}" uniqueName="29" name="virtualization" queryTableFieldId="105"/>
    <tableColumn id="30" xr3:uid="{62383FCC-62D1-4D81-9767-98983C36238D}" uniqueName="30" name="containers_advanced" queryTableFieldId="106"/>
    <tableColumn id="31" xr3:uid="{AC3899B5-4E67-40F3-88D6-EC334929175F}" uniqueName="31" name="ai_ethics" queryTableFieldId="107"/>
    <tableColumn id="32" xr3:uid="{74EF82D5-5BB5-4141-BF6A-4B48A4D9E067}" uniqueName="32" name="quantum_computing" queryTableFieldId="108"/>
    <tableColumn id="33" xr3:uid="{2BCEF326-EC59-43EC-985E-52D420DAE9E4}" uniqueName="33" name="robotic_process_automation" queryTableFieldId="109"/>
    <tableColumn id="34" xr3:uid="{C2B8271B-FCE8-490A-856A-DF8EA8007D29}" uniqueName="34" name="low_code_platforms" queryTableFieldId="110"/>
    <tableColumn id="35" xr3:uid="{32093FBE-CE48-41A8-9BC3-F918C5D4C947}" uniqueName="35" name="no_code_solutions" queryTableFieldId="111"/>
    <tableColumn id="36" xr3:uid="{2B745D40-8C94-487C-A63C-3E8877C63404}" uniqueName="36" name="chatbots" queryTableFieldId="112"/>
    <tableColumn id="37" xr3:uid="{D5770357-0ECC-4E38-8FC7-435A4D796AF9}" uniqueName="37" name="voice_assistants" queryTableFieldId="113"/>
    <tableColumn id="38" xr3:uid="{3AF19DC9-5F21-4F90-AABB-EC4A8CA66AAE}" uniqueName="38" name="data_visualization_advanced" queryTableFieldId="114"/>
    <tableColumn id="39" xr3:uid="{1DF0ABCB-F3F7-4FBC-8700-DDDE3D7E3FBC}" uniqueName="39" name="data_analytics_python" queryTableFieldId="115"/>
    <tableColumn id="40" xr3:uid="{5907F8F2-450D-4E78-8F38-C079C6357BC0}" uniqueName="40" name="data_analytics_r" queryTableFieldId="116"/>
    <tableColumn id="41" xr3:uid="{EE30CADE-98D7-4BF1-BA41-BE869293A140}" uniqueName="41" name="serverless_architecture" queryTableFieldId="117"/>
    <tableColumn id="42" xr3:uid="{FEF693E4-8827-4679-8CF2-0D1F3C297831}" uniqueName="42" name="event_driven_architecture" queryTableFieldId="118"/>
    <tableColumn id="43" xr3:uid="{84C73A0A-B5A2-42C3-8DE4-144C7A25C784}" uniqueName="43" name="software_architecture" queryTableFieldId="119"/>
    <tableColumn id="44" xr3:uid="{1C57FC62-C98F-4662-87F2-9A8A20FB2EB8}" uniqueName="44" name="code_review" queryTableFieldId="120"/>
    <tableColumn id="45" xr3:uid="{2B5EECCB-AA3A-4D2E-9C5C-963A70782CEB}" uniqueName="45" name="agile_testing" queryTableFieldId="121"/>
    <tableColumn id="46" xr3:uid="{7A5F6ED7-8270-4E38-99A4-AFE03714B41F}" uniqueName="46" name="api_design" queryTableFieldId="122"/>
    <tableColumn id="47" xr3:uid="{8AF7DDCE-EC38-4845-BF89-438CD408436F}" uniqueName="47" name="ci_cd_pipelines" queryTableFieldId="123"/>
    <tableColumn id="48" xr3:uid="{56BFAA9D-5CCE-4B92-9E72-9D975DE2DC72}" uniqueName="48" name="cloud_native" queryTableFieldId="124"/>
    <tableColumn id="49" xr3:uid="{51795D67-D28E-4649-B5B8-F1554842113A}" uniqueName="49" name="software_maintenance" queryTableFieldId="125"/>
    <tableColumn id="50" xr3:uid="{91393A46-9315-47F3-9B66-F4800FAECF13}" uniqueName="50" name="observability" queryTableFieldId="126"/>
    <tableColumn id="51" xr3:uid="{23E2217A-1D35-43DA-9262-367F9ABF4013}" uniqueName="51" name="business_analytics" queryTableFieldId="127"/>
    <tableColumn id="52" xr3:uid="{43C21178-739A-4B34-80DF-7E5599F37893}" uniqueName="52" name="natural_language_processing" queryTableFieldId="128"/>
    <tableColumn id="53" xr3:uid="{A818C689-4990-4EA9-A923-20275CE91B9B}" uniqueName="53" name="streaming_data" queryTableFieldId="129"/>
    <tableColumn id="54" xr3:uid="{45CE5C20-DBFF-4A17-8F31-D7F5B33DC73D}" uniqueName="54" name="data_governance" queryTableFieldId="130"/>
    <tableColumn id="55" xr3:uid="{03E3E11B-C781-4880-ABF4-E042A39AD285}" uniqueName="55" name="master_data_management" queryTableFieldId="131"/>
    <tableColumn id="56" xr3:uid="{D7FD93D5-E984-42C7-8A90-9C8D7C694035}" uniqueName="56" name="identity_access_management" queryTableFieldId="132"/>
    <tableColumn id="57" xr3:uid="{1090A769-1CF7-42DF-9119-8987925DD4BD}" uniqueName="57" name="incident_response" queryTableFieldId="133"/>
    <tableColumn id="58" xr3:uid="{062FB66B-6521-41E6-9AB0-26C3BB504151}" uniqueName="58" name="container_security" queryTableFieldId="134"/>
    <tableColumn id="59" xr3:uid="{400F4C57-60C7-405A-96F7-634DE2B1A99A}" uniqueName="59" name="data_privacy" queryTableFieldId="135"/>
    <tableColumn id="60" xr3:uid="{5F8D6FF4-1E53-479A-960A-649C73612FBF}" uniqueName="60" name="autonomous_vehicles_tech" queryTableFieldId="136"/>
    <tableColumn id="61" xr3:uid="{D68D81BA-8CBF-4491-B884-DAD46CDB5062}" uniqueName="61" name="smart_cities_tech" queryTableFieldId="137"/>
    <tableColumn id="62" xr3:uid="{5A067203-31A5-4504-B127-8D23DB638F41}" uniqueName="62" name="industry_4_0" queryTableFieldId="138"/>
    <tableColumn id="63" xr3:uid="{5ACF65EA-5A86-402A-A266-DC22B8D0F2F2}" uniqueName="63" name="edge_cloud_hybrid" queryTableFieldId="139"/>
    <tableColumn id="64" xr3:uid="{43FB5FF7-DF06-4A24-AEE1-8A7F97820017}" uniqueName="64" name="ai_ops" queryTableFieldId="140"/>
    <tableColumn id="65" xr3:uid="{2815AD2C-7458-4B4F-8F96-514EF49E17A7}" uniqueName="65" name="mlops" queryTableFieldId="141"/>
    <tableColumn id="66" xr3:uid="{809577C5-619C-43E2-A242-1CDC890A3077}" uniqueName="66" name="cyberthreat_intelligence" queryTableFieldId="142"/>
    <tableColumn id="67" xr3:uid="{0AE60E05-5F1E-4DEC-8B83-D5D45BD2368A}" uniqueName="67" name="ar_collaboration_tools" queryTableFieldId="143"/>
    <tableColumn id="68" xr3:uid="{3BE5D8BD-A873-48BF-BB21-9A144C812281}" uniqueName="68" name="quantum_simulation" queryTableFieldId="144"/>
    <tableColumn id="69" xr3:uid="{036E29B3-C875-4D18-A8A0-B7BD7EFB8B5E}" uniqueName="69" name="data_observability" queryTableFieldId="145"/>
    <tableColumn id="70" xr3:uid="{AB91A1F5-DD52-45CC-983A-38876D649394}" uniqueName="70" name="explainable_ai_techniques" queryTableFieldId="146"/>
    <tableColumn id="71" xr3:uid="{EEDD92FE-19E1-432F-B54B-33B01C05364D}" uniqueName="71" name="cloud_cost_optimization" queryTableFieldId="147"/>
    <tableColumn id="72" xr3:uid="{F3A6F438-D518-4CC2-8E6D-3E69A566D9E3}" uniqueName="72" name="zero_trust_architecture" queryTableFieldId="148"/>
    <tableColumn id="73" xr3:uid="{E1BF2D0E-DF57-42AD-AF55-6468DE386B6B}" uniqueName="73" name="privacy_preserving_ai" queryTableFieldId="14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914527E-6E12-4448-BD6C-CEC83CEBFE25}" name="Gestión_de_Proyectos_de_TI" displayName="Gestión_de_Proyectos_de_TI" ref="A1:G10" tableType="queryTable" totalsRowShown="0" headerRowDxfId="114" headerRowBorderDxfId="113" tableBorderDxfId="112" totalsRowBorderDxfId="111">
  <autoFilter ref="A1:G10" xr:uid="{1914527E-6E12-4448-BD6C-CEC83CEBFE25}"/>
  <tableColumns count="7">
    <tableColumn id="1" xr3:uid="{7E5566B5-D10C-4F6B-A442-2EA00F3BA1C6}" uniqueName="1" name="No Nomina" queryTableFieldId="1" dataDxfId="70"/>
    <tableColumn id="2" xr3:uid="{9237DA87-6F34-4784-8867-E6DC4C517F24}" uniqueName="2" name="Nombre del Empleado" queryTableFieldId="2" dataDxfId="69"/>
    <tableColumn id="3" xr3:uid="{CA9AA572-2E11-42E5-8234-83DC903405C8}" uniqueName="3" name="Área" queryTableFieldId="3" dataDxfId="68"/>
    <tableColumn id="4" xr3:uid="{6A277083-73CA-4134-9CA6-49B358D0BF5C}" uniqueName="4" name="metodologias_agiles_kanban" queryTableFieldId="10"/>
    <tableColumn id="5" xr3:uid="{B223B775-1241-4DB2-BBC0-CFDE4C0956EB}" uniqueName="5" name="automatizacion_sistemas" queryTableFieldId="11"/>
    <tableColumn id="6" xr3:uid="{88FB9684-5CB4-4DB7-AA16-D9C76EE6BA57}" uniqueName="6" name="bases_de_datos_sql" queryTableFieldId="12"/>
    <tableColumn id="7" xr3:uid="{AA96133F-00FC-4EF3-B0B4-B61EDA5A6160}" uniqueName="7" name="software_architecture" queryTableFieldId="1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CE7FA6C-7633-4BEE-93D7-27E494A7BE40}" name="Transformación_Digital_y_Negocios__Business_Analytics__BI" displayName="Transformación_Digital_y_Negocios__Business_Analytics__BI" ref="A1:I5" tableType="queryTable" totalsRowShown="0" headerRowDxfId="110" headerRowBorderDxfId="109" tableBorderDxfId="108" totalsRowBorderDxfId="107">
  <autoFilter ref="A1:I5" xr:uid="{5CE7FA6C-7633-4BEE-93D7-27E494A7BE40}"/>
  <tableColumns count="9">
    <tableColumn id="1" xr3:uid="{254095AE-A5A7-4B21-878D-2AF85F04A2AD}" uniqueName="1" name="No Nomina" queryTableFieldId="1" dataDxfId="67"/>
    <tableColumn id="2" xr3:uid="{CEC9613C-B8A8-46A8-BA46-90A53E68EA95}" uniqueName="2" name="Nombre del Empleado" queryTableFieldId="2" dataDxfId="66"/>
    <tableColumn id="3" xr3:uid="{B7B06868-DE35-429E-9BBA-2E3F404A328B}" uniqueName="3" name="Área" queryTableFieldId="3" dataDxfId="65"/>
    <tableColumn id="4" xr3:uid="{69FE2975-14F7-4239-B964-302B63BF9BCA}" uniqueName="4" name="bases_de_datos_sql" queryTableFieldId="21"/>
    <tableColumn id="5" xr3:uid="{1B506062-30CD-4BE9-9929-6F5B02106006}" uniqueName="5" name="cloud_computing" queryTableFieldId="22"/>
    <tableColumn id="6" xr3:uid="{9CC9CDE0-543F-4B70-B289-FA3ACFE963DD}" uniqueName="6" name="arquitectura_software" queryTableFieldId="23"/>
    <tableColumn id="7" xr3:uid="{3FB6F9DC-641C-4D84-850E-E80D6637DFAB}" uniqueName="7" name="low_code_platforms" queryTableFieldId="24"/>
    <tableColumn id="8" xr3:uid="{FFDDDBFE-8FF8-4372-9340-23FF65BF455C}" uniqueName="8" name="blockchain_finance" queryTableFieldId="25"/>
    <tableColumn id="9" xr3:uid="{18BF6DEC-ACBA-455A-B6AF-33F75F63B700}" uniqueName="9" name="container_orchestration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942953-9CA7-4F2F-82A1-1F0D6947CC39}" name="Table3" displayName="Table3" ref="A1:D150" totalsRowShown="0" headerRowDxfId="64">
  <autoFilter ref="A1:D150" xr:uid="{36942953-9CA7-4F2F-82A1-1F0D6947CC39}"/>
  <tableColumns count="4">
    <tableColumn id="1" xr3:uid="{D82DFA58-5001-46C3-AC31-CFB54C2F3417}" name="Cursos" dataDxfId="62" dataCellStyle="Normal 2 2"/>
    <tableColumn id="2" xr3:uid="{85F15F61-D2D5-4FFB-9FA7-044CF7046DB2}" name="Total de personas que necesitan el curso"/>
    <tableColumn id="3" xr3:uid="{EA414AC6-1633-4C2F-B1D5-27D61D0F9851}" name="Total de personas que recibieron el curso" dataDxfId="63"/>
    <tableColumn id="4" xr3:uid="{0A328AE7-92AE-4FF4-8FF0-EDE8B9947762}" name="Porcentaje de personas que recibieron el curso">
      <calculatedColumnFormula>C2/B2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7924A58-4040-4DAD-A5FE-661276C58CCF}" name="TI" displayName="TI" ref="A1:AT74" tableType="queryTable" headerRowDxfId="156" headerRowBorderDxfId="155">
  <autoFilter ref="A1:AT74" xr:uid="{77924A58-4040-4DAD-A5FE-661276C58CCF}"/>
  <tableColumns count="46">
    <tableColumn id="50" xr3:uid="{7A9E8320-7629-4B85-B46D-836F2BFCDA01}" uniqueName="50" name="No Nomina" totalsRowLabel="Total" queryTableFieldId="50" dataDxfId="106" totalsRowDxfId="154"/>
    <tableColumn id="2" xr3:uid="{761265B1-26E1-475D-917B-8FA18DE14A72}" uniqueName="2" name="Nombre del Empleado" queryTableFieldId="2" dataDxfId="105"/>
    <tableColumn id="3" xr3:uid="{58D22A8A-3216-48D1-A843-D2DD7FE2B59D}" uniqueName="3" name="Área" queryTableFieldId="3" dataDxfId="104"/>
    <tableColumn id="1" xr3:uid="{4EEC5053-B30A-444E-924F-996404563ADA}" uniqueName="1" name="ciberseguridad_avanzada" queryTableFieldId="52"/>
    <tableColumn id="4" xr3:uid="{34374E33-2150-4F08-A215-4BCDBECB28E3}" uniqueName="4" name="desarrollo_web_backend" queryTableFieldId="53"/>
    <tableColumn id="5" xr3:uid="{0DC25A3D-496D-4261-8523-A26234B902E2}" uniqueName="5" name="bases_de_datos_sql" queryTableFieldId="54"/>
    <tableColumn id="6" xr3:uid="{519C3854-4CF3-461E-B37F-8F52ABB5371B}" uniqueName="6" name="cloud_computing" queryTableFieldId="55"/>
    <tableColumn id="7" xr3:uid="{3AAC7F4A-89ED-4CF7-A03A-AE391E68C97F}" uniqueName="7" name="machine_learning_basico" queryTableFieldId="56"/>
    <tableColumn id="8" xr3:uid="{65DAC7C7-4426-497D-BFC1-9120E221295E}" uniqueName="8" name="internet_de_las_cosas" queryTableFieldId="57"/>
    <tableColumn id="9" xr3:uid="{6AB0AA31-68E1-48BC-93A8-CCF7D9656C97}" uniqueName="9" name="analisis_datos" queryTableFieldId="58"/>
    <tableColumn id="10" xr3:uid="{8F02B6EE-2F97-4E6C-8BE4-F5E295E37D79}" uniqueName="10" name="procesamiento_lenguaje_natural" queryTableFieldId="59"/>
    <tableColumn id="11" xr3:uid="{8C0288A1-EAED-4EF0-856B-F784A60C453D}" uniqueName="11" name="data_warehousing" queryTableFieldId="60"/>
    <tableColumn id="12" xr3:uid="{9B7083DD-4AB7-4659-BD92-18EEF111EAEF}" uniqueName="12" name="smart_contracts" queryTableFieldId="61"/>
    <tableColumn id="13" xr3:uid="{7510947B-4860-493B-9BED-92B29927476E}" uniqueName="13" name="fintech_tecnologias" queryTableFieldId="62"/>
    <tableColumn id="14" xr3:uid="{7F03020D-1A74-4920-9A9D-6569315C4371}" uniqueName="14" name="vr_ar_mr" queryTableFieldId="63"/>
    <tableColumn id="15" xr3:uid="{AB7CADA8-BFB5-4C18-9202-0E39D4B29910}" uniqueName="15" name="ux_research" queryTableFieldId="64"/>
    <tableColumn id="16" xr3:uid="{870D08E8-BC10-4938-8374-3F8912F30FE6}" uniqueName="16" name="data_engineering" queryTableFieldId="65"/>
    <tableColumn id="17" xr3:uid="{4A004220-4174-4871-8323-C1B8EFF990FF}" uniqueName="17" name="cloud_security" queryTableFieldId="66"/>
    <tableColumn id="18" xr3:uid="{80C6DDEF-4E93-4DD6-AB70-EBE3E082DAD2}" uniqueName="18" name="server_maintenance" queryTableFieldId="67"/>
    <tableColumn id="19" xr3:uid="{CF2565DB-1ADF-4052-A318-95FA9381CB6F}" uniqueName="19" name="networking" queryTableFieldId="68"/>
    <tableColumn id="20" xr3:uid="{B110D952-545F-418A-B42E-82DE4A53FED8}" uniqueName="20" name="virtualization" queryTableFieldId="69"/>
    <tableColumn id="21" xr3:uid="{4E0F963D-ACC3-48FD-B1AD-7208C8327027}" uniqueName="21" name="containers_advanced" queryTableFieldId="70"/>
    <tableColumn id="22" xr3:uid="{F7B030CD-5DC7-4F0B-9368-8515B83DCF14}" uniqueName="22" name="ai_ethics" queryTableFieldId="71"/>
    <tableColumn id="23" xr3:uid="{9C1FB77B-C2AE-46E6-B890-6B550AC7F5DE}" uniqueName="23" name="quantum_computing" queryTableFieldId="72"/>
    <tableColumn id="24" xr3:uid="{F4EDEA70-0296-4D8E-A897-C44A526CAEE6}" uniqueName="24" name="edge_computing" queryTableFieldId="73"/>
    <tableColumn id="25" xr3:uid="{BC939E96-F7E6-4690-BDC0-C52C2AD966DC}" uniqueName="25" name="robotic_process_automation" queryTableFieldId="74"/>
    <tableColumn id="26" xr3:uid="{3B74EFD9-AD3E-486E-AAA2-116287CE84AB}" uniqueName="26" name="low_code_platforms" queryTableFieldId="75"/>
    <tableColumn id="27" xr3:uid="{DB49C0D6-7651-493D-909E-E0F1756C82F1}" uniqueName="27" name="no_code_solutions" queryTableFieldId="76"/>
    <tableColumn id="28" xr3:uid="{74264B12-598B-4D43-979C-CE7AC61C1CB0}" uniqueName="28" name="chatbots" queryTableFieldId="77"/>
    <tableColumn id="29" xr3:uid="{1A50C7A1-1010-4605-9914-BC6392AAD5C4}" uniqueName="29" name="voice_assistants" queryTableFieldId="78"/>
    <tableColumn id="30" xr3:uid="{67CEDE57-2B86-4750-BA4D-738909A244DB}" uniqueName="30" name="data_visualization_advanced" queryTableFieldId="79"/>
    <tableColumn id="31" xr3:uid="{C57D9445-0A0A-493E-9EE4-E732A189980A}" uniqueName="31" name="data_analytics_python" queryTableFieldId="80"/>
    <tableColumn id="32" xr3:uid="{F3E728F4-ED65-42AE-8F03-8675ECF9F8E8}" uniqueName="32" name="data_analytics_r" queryTableFieldId="81"/>
    <tableColumn id="33" xr3:uid="{A42F468F-0167-449A-8CDF-AFE2D8D735DF}" uniqueName="33" name="serverless_architecture" queryTableFieldId="82"/>
    <tableColumn id="34" xr3:uid="{F51CA9C0-A573-4D26-9519-9F88E29C6F5B}" uniqueName="34" name="event_driven_architecture" queryTableFieldId="83"/>
    <tableColumn id="35" xr3:uid="{F0D8752E-DD29-4166-913E-D81F60144047}" uniqueName="35" name="software_architecture" queryTableFieldId="84"/>
    <tableColumn id="36" xr3:uid="{BDC06A95-668F-47DF-B4D8-03DA5D02E549}" uniqueName="36" name="code_review" queryTableFieldId="85"/>
    <tableColumn id="37" xr3:uid="{5068352F-EB4D-405C-8881-3814F5D2CA8E}" uniqueName="37" name="agile_testing" queryTableFieldId="86"/>
    <tableColumn id="38" xr3:uid="{473383C3-4972-42A7-B1F8-3EA1D61EF917}" uniqueName="38" name="api_design" queryTableFieldId="87"/>
    <tableColumn id="39" xr3:uid="{2A8177AA-D1A0-491D-A993-95B3E103B22F}" uniqueName="39" name="ci_cd_pipelines" queryTableFieldId="88"/>
    <tableColumn id="40" xr3:uid="{7FCCBE63-A057-4F5B-A83C-42AFB62D4DCC}" uniqueName="40" name="cloud_native" queryTableFieldId="89"/>
    <tableColumn id="41" xr3:uid="{D9821B5A-E633-44C8-8BA1-83FED1C9FE5D}" uniqueName="41" name="sre_best_practices" queryTableFieldId="90"/>
    <tableColumn id="42" xr3:uid="{AD04C6FD-3D20-4080-9CD7-0466C60C791C}" uniqueName="42" name="streaming_data" queryTableFieldId="91"/>
    <tableColumn id="43" xr3:uid="{680F6573-2224-40F9-B238-7265DAF8A76A}" uniqueName="43" name="data_governance" queryTableFieldId="92"/>
    <tableColumn id="44" xr3:uid="{195EA070-440D-4247-90EE-914505AC7005}" uniqueName="44" name="master_data_management" queryTableFieldId="93"/>
    <tableColumn id="45" xr3:uid="{A6AA8DC8-D86D-428D-8FA0-C44F3CE123AC}" uniqueName="45" name="identity_access_management" queryTableFieldId="9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2ED3B0-F81D-42CC-B195-8153B20979EA}" name="Ciberseguridad2" displayName="Ciberseguridad2" ref="A1:I15" tableType="queryTable" totalsRowShown="0" headerRowDxfId="153" dataDxfId="151" headerRowBorderDxfId="152">
  <autoFilter ref="A1:I15" xr:uid="{992ED3B0-F81D-42CC-B195-8153B20979EA}"/>
  <tableColumns count="9">
    <tableColumn id="1" xr3:uid="{F309C8A4-C964-4E22-A373-8BA2FDD889BD}" uniqueName="1" name="No Nomina" queryTableFieldId="1" dataDxfId="103"/>
    <tableColumn id="2" xr3:uid="{F71C2B86-382B-45DD-9342-D06637EDB80B}" uniqueName="2" name="Nombre del Empleado" queryTableFieldId="2" dataDxfId="102"/>
    <tableColumn id="3" xr3:uid="{E365065B-8A78-445D-B423-85F5876C9EFA}" uniqueName="3" name="Área" queryTableFieldId="3" dataDxfId="101"/>
    <tableColumn id="4" xr3:uid="{5F4E3BEC-FC1A-478E-AB23-9DEC7D6BF20B}" uniqueName="4" name="ciberseguridad_avanzada" queryTableFieldId="10"/>
    <tableColumn id="5" xr3:uid="{9FB0C5EC-DAF8-4165-B644-416DC78C382F}" uniqueName="5" name="blockchain_enterprise" queryTableFieldId="11"/>
    <tableColumn id="6" xr3:uid="{436DDF25-F6BD-4FF5-8A20-548CCCC13A95}" uniqueName="6" name="chatbots" queryTableFieldId="12"/>
    <tableColumn id="7" xr3:uid="{9919809C-B391-4763-A977-0AECD64A4725}" uniqueName="7" name="performance_optimization" queryTableFieldId="13"/>
    <tableColumn id="8" xr3:uid="{222FB9AE-15FD-4798-BD0E-1D1A766C0FE5}" uniqueName="8" name="observability" queryTableFieldId="14"/>
    <tableColumn id="9" xr3:uid="{7E30BD18-8D65-4406-814F-50F66B3D0D61}" uniqueName="9" name="api_gateway_management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62B80DA-AF8F-4B1B-B94B-61F3D414AC42}" name="Desarrollo_de_Software__Frontend_y_Backend" displayName="Desarrollo_de_Software__Frontend_y_Backend" ref="A1:G5" tableType="queryTable" totalsRowShown="0" headerRowDxfId="150" headerRowBorderDxfId="149">
  <autoFilter ref="A1:G5" xr:uid="{D62B80DA-AF8F-4B1B-B94B-61F3D414AC42}"/>
  <tableColumns count="7">
    <tableColumn id="1" xr3:uid="{1FB230F6-0D9C-43CD-B6E5-E745170FEA48}" uniqueName="1" name="No Nomina" queryTableFieldId="1" dataDxfId="100"/>
    <tableColumn id="2" xr3:uid="{20A3EA86-53C4-4100-A463-9EA5CAB0284D}" uniqueName="2" name="Nombre del Empleado" queryTableFieldId="2" dataDxfId="99"/>
    <tableColumn id="3" xr3:uid="{9572BBB2-FCB6-4DC8-A9F4-809467E72DF0}" uniqueName="3" name="Área" queryTableFieldId="3" dataDxfId="98"/>
    <tableColumn id="5" xr3:uid="{61768EC8-DF94-48E1-8E3F-6FA51C85A0D4}" uniqueName="5" name="machine_learning_basico" queryTableFieldId="10"/>
    <tableColumn id="21" xr3:uid="{74B1F4B2-CCEF-47F2-B952-47AB9418EEF1}" uniqueName="21" name="blockchain_enterprise" queryTableFieldId="26"/>
    <tableColumn id="24" xr3:uid="{CB8586DC-3221-4FC6-8A14-F95052C2F820}" uniqueName="24" name="data_analytics_python" queryTableFieldId="29"/>
    <tableColumn id="28" xr3:uid="{258DB0EB-1CAF-47A0-B1C2-51BB337E4EB3}" uniqueName="28" name="api_gateway_management" queryTableFieldId="3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7C72FEF-C18B-4A8C-AA28-FC12109A979F}" name="Arquitectura_de_Software_y_DevOps" displayName="Arquitectura_de_Software_y_DevOps" ref="A1:F15" tableType="queryTable" totalsRowShown="0" headerRowDxfId="148" headerRowBorderDxfId="147" tableBorderDxfId="146" totalsRowBorderDxfId="145">
  <autoFilter ref="A1:F15" xr:uid="{E7C72FEF-C18B-4A8C-AA28-FC12109A979F}"/>
  <tableColumns count="6">
    <tableColumn id="1" xr3:uid="{FE939B4F-75E5-48F8-AF27-011109382A92}" uniqueName="1" name="No Nomina" queryTableFieldId="1" dataDxfId="97"/>
    <tableColumn id="2" xr3:uid="{D46A9B06-E19A-4886-B094-D67394A70E08}" uniqueName="2" name="Nombre del Empleado" queryTableFieldId="2" dataDxfId="96"/>
    <tableColumn id="3" xr3:uid="{C857D630-E89A-415C-BEF8-6FB02CCC7343}" uniqueName="3" name="Área" queryTableFieldId="3" dataDxfId="95"/>
    <tableColumn id="4" xr3:uid="{656EC7C9-3B58-4798-8408-E6D50A7B7887}" uniqueName="4" name="serverless_computing" queryTableFieldId="8"/>
    <tableColumn id="5" xr3:uid="{B6B600A3-AB05-4018-BC77-BA8DE0859CE4}" uniqueName="5" name="networking" queryTableFieldId="9"/>
    <tableColumn id="6" xr3:uid="{D7407132-18DC-4C7D-A2EA-9EC134275381}" uniqueName="6" name="data_observability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D4CF4C7-2C13-4965-B6F3-F95628DD1B1C}" name="Finanzas_y_Banca_Digital__Fintech__Blockchain__Seguridad_Cloud" displayName="Finanzas_y_Banca_Digital__Fintech__Blockchain__Seguridad_Cloud" ref="A1:V13" tableType="queryTable" totalsRowShown="0" headerRowDxfId="144" headerRowBorderDxfId="143" tableBorderDxfId="142" totalsRowBorderDxfId="141">
  <autoFilter ref="A1:V13" xr:uid="{FD4CF4C7-2C13-4965-B6F3-F95628DD1B1C}"/>
  <tableColumns count="22">
    <tableColumn id="1" xr3:uid="{30C5759B-4318-4238-927C-E9A8AF995DEE}" uniqueName="1" name="No Nomina" queryTableFieldId="1" dataDxfId="94"/>
    <tableColumn id="2" xr3:uid="{9CFD5C5E-CAD4-4921-8C5F-02E25D8584B8}" uniqueName="2" name="Nombre del Empleado" queryTableFieldId="2" dataDxfId="93"/>
    <tableColumn id="3" xr3:uid="{438FD1C2-120E-4BA5-B7C8-E665D2322093}" uniqueName="3" name="Área" queryTableFieldId="3" dataDxfId="92"/>
    <tableColumn id="11" xr3:uid="{94B566D5-3D01-4530-AF7B-9F9E2A4BBB0B}" uniqueName="11" name="blockchain" queryTableFieldId="60"/>
    <tableColumn id="13" xr3:uid="{2E5B393F-2E77-4A07-9AAA-617F965D50A5}" uniqueName="13" name="serverless_computing" queryTableFieldId="62"/>
    <tableColumn id="50" xr3:uid="{96829AB4-3B46-459B-A38F-02046267D9F8}" uniqueName="50" name="microservicios" queryTableFieldId="99"/>
    <tableColumn id="51" xr3:uid="{7513A0E5-64D1-442A-A38D-972A6AF2B0D1}" uniqueName="51" name="iac" queryTableFieldId="100"/>
    <tableColumn id="52" xr3:uid="{EFEB65C6-E48B-4504-923B-B2E8944ECFEB}" uniqueName="52" name="monitoreo" queryTableFieldId="101"/>
    <tableColumn id="53" xr3:uid="{0057CCDF-A5C4-4E04-9763-9A2D7E14F74B}" uniqueName="53" name="testing_unitario" queryTableFieldId="102"/>
    <tableColumn id="54" xr3:uid="{DBD09E12-59EB-4AA9-97A3-2A72F54F106E}" uniqueName="54" name="testing_carga" queryTableFieldId="103"/>
    <tableColumn id="55" xr3:uid="{2BBC6305-8CB0-447B-89D8-04D180B03DEB}" uniqueName="55" name="bi_dashboarding" queryTableFieldId="104"/>
    <tableColumn id="56" xr3:uid="{3B9FFD41-EEF0-4E47-9C2B-A7DD28671D46}" uniqueName="56" name="analitica_predictiva" queryTableFieldId="105"/>
    <tableColumn id="57" xr3:uid="{F013F350-4092-4ED5-9E08-19DF1D2FDC47}" uniqueName="57" name="iot_cloud" queryTableFieldId="106"/>
    <tableColumn id="58" xr3:uid="{E74362E6-E0E7-4CF5-B94B-4AC304AB97BE}" uniqueName="58" name="blockchain_enterprise" queryTableFieldId="107"/>
    <tableColumn id="59" xr3:uid="{93B733F0-45B7-4E19-8B66-23EB1EBC8975}" uniqueName="59" name="containers_advanced" queryTableFieldId="108"/>
    <tableColumn id="26" xr3:uid="{08D35F75-AF4A-4C10-86EB-D18F2B1DE0AC}" uniqueName="26" name="data_analytics_python" queryTableFieldId="75"/>
    <tableColumn id="30" xr3:uid="{2CC024BE-E0B6-4239-90CA-E45E98B27926}" uniqueName="30" name="ci_cd_pipelines" queryTableFieldId="79"/>
    <tableColumn id="60" xr3:uid="{8506D42C-BA56-4B1C-8877-03BC567AF7AD}" uniqueName="60" name="ar_mobile_apps" queryTableFieldId="109"/>
    <tableColumn id="61" xr3:uid="{A20D220E-5915-4799-B505-6A908EB6196E}" uniqueName="61" name="cloud_data_lakes" queryTableFieldId="110"/>
    <tableColumn id="62" xr3:uid="{47ED5106-01FC-40CE-A06E-E0715F35D1AF}" uniqueName="62" name="zero_trust_security" queryTableFieldId="111"/>
    <tableColumn id="63" xr3:uid="{75095C61-C390-422D-AF64-C805D513A0A3}" uniqueName="63" name="penetration_testing" queryTableFieldId="112"/>
    <tableColumn id="64" xr3:uid="{BE40E770-2444-46A0-AA30-F2F5AC9C2DC1}" uniqueName="64" name="ai_explainability" queryTableFieldId="1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1D7AA2-FD99-420D-928E-06EE46F06147}" name="Infraestructura_y_Redes" displayName="Infraestructura_y_Redes" ref="A1:AV110" tableType="queryTable" totalsRowShown="0" headerRowDxfId="140" headerRowBorderDxfId="139" tableBorderDxfId="138" totalsRowBorderDxfId="137">
  <autoFilter ref="A1:AV110" xr:uid="{391D7AA2-FD99-420D-928E-06EE46F06147}"/>
  <tableColumns count="48">
    <tableColumn id="1" xr3:uid="{B67D12C2-0458-4F1C-AC9D-C26DC233736B}" uniqueName="1" name="No Nomina" queryTableFieldId="1" dataDxfId="91"/>
    <tableColumn id="2" xr3:uid="{B3797AB6-74E6-4DF0-9CAE-26A26A04296F}" uniqueName="2" name="Nombre del Empleado" queryTableFieldId="2" dataDxfId="90"/>
    <tableColumn id="3" xr3:uid="{82DAB255-9879-4894-A81F-30821DB32341}" uniqueName="3" name="Área" queryTableFieldId="3" dataDxfId="89"/>
    <tableColumn id="4" xr3:uid="{99B3D224-D9A2-42D7-91E2-FA40818A0C26}" uniqueName="4" name="ciberseguridad_basica" queryTableFieldId="17"/>
    <tableColumn id="5" xr3:uid="{98F44F08-3DCD-4502-B321-3D23033CBBA8}" uniqueName="5" name="ciberseguridad_avanzada" queryTableFieldId="18"/>
    <tableColumn id="6" xr3:uid="{782DD29B-BB74-4E0E-9C39-F06AC90BF0EF}" uniqueName="6" name="bases_de_datos_sql" queryTableFieldId="19"/>
    <tableColumn id="7" xr3:uid="{3814004A-8BDE-45D6-86C2-46B0DE83D369}" uniqueName="7" name="devops_practicas" queryTableFieldId="20"/>
    <tableColumn id="8" xr3:uid="{61915B2A-BE0B-4592-BEA7-38EF6CC8EDE6}" uniqueName="8" name="inteligencia_artificial" queryTableFieldId="21"/>
    <tableColumn id="9" xr3:uid="{64E10231-DEA0-47D5-BEF5-127B0725B09B}" uniqueName="9" name="big_data" queryTableFieldId="22"/>
    <tableColumn id="10" xr3:uid="{E5FFB31D-AD58-4BC6-9358-15BD889EF1A3}" uniqueName="10" name="programacion_python" queryTableFieldId="23"/>
    <tableColumn id="11" xr3:uid="{79CC9544-31E8-46FB-9377-2E5D653C385A}" uniqueName="11" name="programacion_java" queryTableFieldId="24"/>
    <tableColumn id="12" xr3:uid="{89D17F95-8545-4FF7-A221-1F45D53F04E7}" uniqueName="12" name="control_versiones" queryTableFieldId="25"/>
    <tableColumn id="13" xr3:uid="{E624EB05-2D9E-4B93-A28E-939D0F3CF351}" uniqueName="13" name="testing_automatizado" queryTableFieldId="26"/>
    <tableColumn id="14" xr3:uid="{1F2DA817-1A48-45E3-820C-AA08D73D1829}" uniqueName="14" name="arquitectura_software" queryTableFieldId="27"/>
    <tableColumn id="15" xr3:uid="{44E1490F-7E94-4609-978D-B2917A9004BB}" uniqueName="15" name="ui_ux_design" queryTableFieldId="28"/>
    <tableColumn id="16" xr3:uid="{1EEAD335-954C-4E52-B72E-870B4D3F4C4B}" uniqueName="16" name="internet_de_las_cosas" queryTableFieldId="29"/>
    <tableColumn id="17" xr3:uid="{65DEF186-F892-49A3-8AAB-DFA4EBF44E58}" uniqueName="17" name="inteligencia_business" queryTableFieldId="30"/>
    <tableColumn id="18" xr3:uid="{BAF9CB7F-682E-47C6-8D7C-58AD58591CA0}" uniqueName="18" name="automatizacion_rpa" queryTableFieldId="31"/>
    <tableColumn id="19" xr3:uid="{0B9A47AA-360E-4273-BC09-F8FE4CE84804}" uniqueName="19" name="apis_rest" queryTableFieldId="32"/>
    <tableColumn id="20" xr3:uid="{1A48BFD7-EE24-4AA8-B6F7-ACA4862F7FED}" uniqueName="20" name="graphql" queryTableFieldId="33"/>
    <tableColumn id="21" xr3:uid="{EDC6E80E-F1D1-44E1-B170-9352054B451D}" uniqueName="21" name="ci_cd" queryTableFieldId="34"/>
    <tableColumn id="22" xr3:uid="{BA8EF2FE-E34E-4369-89D8-19F8881C7C49}" uniqueName="22" name="testing_integracion" queryTableFieldId="35"/>
    <tableColumn id="23" xr3:uid="{99C968F7-193D-4BF8-8387-731EE706E853}" uniqueName="23" name="deep_learning" queryTableFieldId="36"/>
    <tableColumn id="24" xr3:uid="{C4B94CCD-AB67-497C-BAA8-77597A7F1286}" uniqueName="24" name="procesamiento_lenguaje_natural" queryTableFieldId="37"/>
    <tableColumn id="25" xr3:uid="{7063BB21-A701-40BB-9F22-C283361E53C4}" uniqueName="25" name="big_data_tools" queryTableFieldId="38"/>
    <tableColumn id="26" xr3:uid="{837A98F5-F35A-4CD9-BB3D-68C7B2E27067}" uniqueName="26" name="data_warehousing" queryTableFieldId="39"/>
    <tableColumn id="27" xr3:uid="{DF03328E-B4B9-4ADF-BCB0-81B160FAFE0F}" uniqueName="27" name="ux_research" queryTableFieldId="40"/>
    <tableColumn id="28" xr3:uid="{32A7B4C3-86F0-47CD-875D-7B4CD3F29B21}" uniqueName="28" name="data_engineering" queryTableFieldId="41"/>
    <tableColumn id="29" xr3:uid="{708D661C-F037-4AC3-844B-AA035FD5EED2}" uniqueName="29" name="cloud_security" queryTableFieldId="42"/>
    <tableColumn id="30" xr3:uid="{D2BC24B6-E27F-48F3-85A0-F170740CB6D1}" uniqueName="30" name="chatbots" queryTableFieldId="43"/>
    <tableColumn id="31" xr3:uid="{9A5DB0F3-5BA7-4F68-AC3F-43FD9A27FF84}" uniqueName="31" name="data_analytics_python" queryTableFieldId="44"/>
    <tableColumn id="32" xr3:uid="{900498C6-CC39-4011-AE3A-E4CEAA105338}" uniqueName="32" name="ci_cd_pipelines" queryTableFieldId="45"/>
    <tableColumn id="33" xr3:uid="{C4C6AA21-B9F8-4755-8D33-FD6F440AC8FC}" uniqueName="33" name="software_maintenance" queryTableFieldId="46"/>
    <tableColumn id="34" xr3:uid="{8DE2A266-272B-4843-88DD-F3452A523D37}" uniqueName="34" name="configuration_management" queryTableFieldId="47"/>
    <tableColumn id="35" xr3:uid="{770ECE51-0552-499F-8263-45721473819F}" uniqueName="35" name="observability" queryTableFieldId="48"/>
    <tableColumn id="36" xr3:uid="{6A5258CB-E0F1-4B3C-B060-9F9087E15DE3}" uniqueName="36" name="business_analytics" queryTableFieldId="49"/>
    <tableColumn id="37" xr3:uid="{430C95B4-AE1F-4EFB-ADBF-40F6D6C2CC6E}" uniqueName="37" name="reinforcement_learning" queryTableFieldId="50"/>
    <tableColumn id="38" xr3:uid="{FBD479A0-CC7B-4B47-BD95-242ED7F7F2F4}" uniqueName="38" name="computer_vision_advanced" queryTableFieldId="51"/>
    <tableColumn id="39" xr3:uid="{59541D8F-A65D-4AA0-95FF-F2A798AD8747}" uniqueName="39" name="industrial_iot" queryTableFieldId="52"/>
    <tableColumn id="40" xr3:uid="{CC1D4691-ABF1-47B9-89F5-A4E7EC36857E}" uniqueName="40" name="robotics_programming" queryTableFieldId="53"/>
    <tableColumn id="41" xr3:uid="{D61AB133-BC80-4C40-B390-36D2415FC600}" uniqueName="41" name="vr_game_design" queryTableFieldId="54"/>
    <tableColumn id="42" xr3:uid="{CD1D09DB-954C-4A41-83DF-EA5613E88BA5}" uniqueName="42" name="cloud_migration" queryTableFieldId="55"/>
    <tableColumn id="43" xr3:uid="{20965371-5B3F-45EC-BEF5-6AC03AFE002F}" uniqueName="43" name="api_security" queryTableFieldId="56"/>
    <tableColumn id="44" xr3:uid="{B3F43353-54AD-45ED-A65A-6560A231368C}" uniqueName="44" name="edge_ai" queryTableFieldId="57"/>
    <tableColumn id="45" xr3:uid="{A5256399-1689-49C6-A264-D77D12826109}" uniqueName="45" name="robotic_process_automation_advanced" queryTableFieldId="58"/>
    <tableColumn id="46" xr3:uid="{9DF8B516-BEAC-42FF-A085-FB0EEB694582}" uniqueName="46" name="predictive_maintenance_iiot" queryTableFieldId="59"/>
    <tableColumn id="47" xr3:uid="{206D3367-3CB0-45D9-ACFF-4605711C3B4A}" uniqueName="47" name="graph_ai" queryTableFieldId="60"/>
    <tableColumn id="48" xr3:uid="{BB69973C-525B-4279-872C-441B7B9FB22D}" uniqueName="48" name="conversational_ai" queryTableFieldId="6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D174803-5F4B-4182-A270-070D66803301}" name="Inteligencia_Artificial_y_Machine_Learning" displayName="Inteligencia_Artificial_y_Machine_Learning" ref="A1:N7" tableType="queryTable" totalsRowShown="0" headerRowDxfId="136" headerRowBorderDxfId="135" tableBorderDxfId="134" totalsRowBorderDxfId="133">
  <autoFilter ref="A1:N7" xr:uid="{1D174803-5F4B-4182-A270-070D66803301}"/>
  <tableColumns count="14">
    <tableColumn id="1" xr3:uid="{2F6A1CE9-A386-43C6-AFF0-65419868914D}" uniqueName="1" name="No Nomina" queryTableFieldId="1" dataDxfId="88"/>
    <tableColumn id="2" xr3:uid="{1E13E241-7822-4062-91E6-C6B52C91FF79}" uniqueName="2" name="Nombre del Empleado" queryTableFieldId="2" dataDxfId="87"/>
    <tableColumn id="3" xr3:uid="{58BA4C34-2C21-4C19-9B1B-F51DE178EBA1}" uniqueName="3" name="Área" queryTableFieldId="3" dataDxfId="86"/>
    <tableColumn id="4" xr3:uid="{E17E3C31-95F3-4BB6-98EC-F22C7CC148C6}" uniqueName="4" name="ciberseguridad_avanzada" queryTableFieldId="29"/>
    <tableColumn id="5" xr3:uid="{DAE2563E-1429-4E38-99F4-3B2A964D771C}" uniqueName="5" name="no_code_solutions" queryTableFieldId="30"/>
    <tableColumn id="6" xr3:uid="{5A292BD8-AAC1-4EBE-98F0-09BC9A01A9E2}" uniqueName="6" name="voice_assistants" queryTableFieldId="31"/>
    <tableColumn id="7" xr3:uid="{2CCE8A1D-E318-41CD-B934-98F231E63B07}" uniqueName="7" name="data_analytics_python" queryTableFieldId="32"/>
    <tableColumn id="8" xr3:uid="{AD4F960E-849D-407A-B22A-2635B1C09A1C}" uniqueName="8" name="software_architecture" queryTableFieldId="33"/>
    <tableColumn id="9" xr3:uid="{EB33A384-3FE5-4EA0-BA1D-9657387FD923}" uniqueName="9" name="ci_cd_pipelines" queryTableFieldId="34"/>
    <tableColumn id="10" xr3:uid="{A377B202-4777-42D1-B49D-53AF1C6B414E}" uniqueName="10" name="quantum_machine_learning" queryTableFieldId="35"/>
    <tableColumn id="11" xr3:uid="{7E984473-CC19-409D-9E96-B3D26961554F}" uniqueName="11" name="edge_analytics" queryTableFieldId="36"/>
    <tableColumn id="12" xr3:uid="{63A91F45-9675-4B27-862B-155366642DCE}" uniqueName="12" name="federated_learning" queryTableFieldId="37"/>
    <tableColumn id="13" xr3:uid="{11159EE1-4220-4033-9A62-BD03389A725B}" uniqueName="13" name="ar_collaboration_tools" queryTableFieldId="38"/>
    <tableColumn id="14" xr3:uid="{A0895F13-FD91-40CA-9723-2A0E7FBD0721}" uniqueName="14" name="quantum_simulation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BBC4-36E1-47DC-B8B0-122EC849FF95}">
  <sheetPr codeName="Sheet1">
    <pageSetUpPr fitToPage="1"/>
  </sheetPr>
  <dimension ref="A1:EX387"/>
  <sheetViews>
    <sheetView showGridLines="0" showRuler="0" topLeftCell="A2" zoomScale="55" zoomScaleNormal="73" zoomScaleSheetLayoutView="55" zoomScalePageLayoutView="56" workbookViewId="0">
      <selection activeCell="B9" sqref="B9"/>
    </sheetView>
  </sheetViews>
  <sheetFormatPr baseColWidth="10" defaultColWidth="11.44140625" defaultRowHeight="13.2" x14ac:dyDescent="0.25"/>
  <cols>
    <col min="1" max="2" width="17.109375" style="8" customWidth="1"/>
    <col min="3" max="3" width="47.6640625" style="8" customWidth="1"/>
    <col min="4" max="4" width="33.5546875" style="8" customWidth="1"/>
    <col min="5" max="34" width="6.88671875" style="8" customWidth="1"/>
    <col min="35" max="153" width="7" style="8" customWidth="1"/>
    <col min="154" max="154" width="16.5546875" style="8" customWidth="1"/>
    <col min="155" max="16384" width="11.44140625" style="8"/>
  </cols>
  <sheetData>
    <row r="1" spans="1:154" ht="56.25" customHeight="1" x14ac:dyDescent="0.25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90"/>
    </row>
    <row r="2" spans="1:154" ht="56.25" customHeight="1" x14ac:dyDescent="0.25">
      <c r="A2" s="91"/>
      <c r="B2" s="11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3"/>
    </row>
    <row r="3" spans="1:154" ht="56.25" customHeight="1" x14ac:dyDescent="0.25">
      <c r="A3" s="91"/>
      <c r="B3" s="11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/>
      <c r="DP3" s="92"/>
      <c r="DQ3" s="92"/>
      <c r="DR3" s="92"/>
      <c r="DS3" s="92"/>
      <c r="DT3" s="92"/>
      <c r="DU3" s="92"/>
      <c r="DV3" s="92"/>
      <c r="DW3" s="92"/>
      <c r="DX3" s="92"/>
      <c r="DY3" s="92"/>
      <c r="DZ3" s="92"/>
      <c r="EA3" s="92"/>
      <c r="EB3" s="92"/>
      <c r="EC3" s="92"/>
      <c r="ED3" s="92"/>
      <c r="EE3" s="92"/>
      <c r="EF3" s="92"/>
      <c r="EG3" s="92"/>
      <c r="EH3" s="92"/>
      <c r="EI3" s="92"/>
      <c r="EJ3" s="92"/>
      <c r="EK3" s="92"/>
      <c r="EL3" s="92"/>
      <c r="EM3" s="92"/>
      <c r="EN3" s="92"/>
      <c r="EO3" s="92"/>
      <c r="EP3" s="92"/>
      <c r="EQ3" s="92"/>
      <c r="ER3" s="92"/>
      <c r="ES3" s="92"/>
      <c r="ET3" s="92"/>
      <c r="EU3" s="92"/>
      <c r="EV3" s="92"/>
      <c r="EW3" s="92"/>
      <c r="EX3" s="93"/>
    </row>
    <row r="4" spans="1:154" ht="56.25" customHeight="1" x14ac:dyDescent="0.25">
      <c r="A4" s="91"/>
      <c r="B4" s="11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2"/>
      <c r="CO4" s="9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3"/>
    </row>
    <row r="5" spans="1:154" ht="27" customHeight="1" x14ac:dyDescent="0.25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5"/>
      <c r="ER5" s="95"/>
      <c r="ES5" s="95"/>
      <c r="ET5" s="95"/>
      <c r="EU5" s="95"/>
      <c r="EV5" s="95"/>
      <c r="EW5" s="95"/>
      <c r="EX5" s="96"/>
    </row>
    <row r="6" spans="1:154" ht="56.25" customHeight="1" x14ac:dyDescent="0.25">
      <c r="A6" s="15" t="s">
        <v>0</v>
      </c>
      <c r="B6" s="113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5"/>
    </row>
    <row r="7" spans="1:154" ht="13.8" thickBot="1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22"/>
    </row>
    <row r="8" spans="1:154" ht="22.5" customHeight="1" thickBot="1" x14ac:dyDescent="0.3">
      <c r="A8" s="100"/>
      <c r="B8" s="101"/>
      <c r="C8" s="101"/>
      <c r="D8" s="102"/>
      <c r="E8" s="97" t="s">
        <v>1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23"/>
    </row>
    <row r="9" spans="1:154" ht="79.95" customHeight="1" thickBot="1" x14ac:dyDescent="0.3">
      <c r="A9" s="35" t="s">
        <v>2</v>
      </c>
      <c r="B9" s="116" t="s">
        <v>3</v>
      </c>
      <c r="C9" s="36" t="s">
        <v>4</v>
      </c>
      <c r="D9" s="37" t="s">
        <v>38</v>
      </c>
      <c r="E9" s="37" t="s">
        <v>39</v>
      </c>
      <c r="F9" s="37" t="s">
        <v>40</v>
      </c>
      <c r="G9" s="37" t="s">
        <v>41</v>
      </c>
      <c r="H9" s="37" t="s">
        <v>42</v>
      </c>
      <c r="I9" s="37" t="s">
        <v>43</v>
      </c>
      <c r="J9" s="37" t="s">
        <v>44</v>
      </c>
      <c r="K9" s="37" t="s">
        <v>45</v>
      </c>
      <c r="L9" s="37" t="s">
        <v>46</v>
      </c>
      <c r="M9" s="37" t="s">
        <v>47</v>
      </c>
      <c r="N9" s="37" t="s">
        <v>48</v>
      </c>
      <c r="O9" s="37" t="s">
        <v>49</v>
      </c>
      <c r="P9" s="37" t="s">
        <v>50</v>
      </c>
      <c r="Q9" s="37" t="s">
        <v>51</v>
      </c>
      <c r="R9" s="37" t="s">
        <v>52</v>
      </c>
      <c r="S9" s="37" t="s">
        <v>53</v>
      </c>
      <c r="T9" s="37" t="s">
        <v>54</v>
      </c>
      <c r="U9" s="37" t="s">
        <v>55</v>
      </c>
      <c r="V9" s="37" t="s">
        <v>56</v>
      </c>
      <c r="W9" s="37" t="s">
        <v>57</v>
      </c>
      <c r="X9" s="37" t="s">
        <v>58</v>
      </c>
      <c r="Y9" s="37" t="s">
        <v>59</v>
      </c>
      <c r="Z9" s="37" t="s">
        <v>60</v>
      </c>
      <c r="AA9" s="37" t="s">
        <v>61</v>
      </c>
      <c r="AB9" s="37" t="s">
        <v>62</v>
      </c>
      <c r="AC9" s="37" t="s">
        <v>63</v>
      </c>
      <c r="AD9" s="37" t="s">
        <v>64</v>
      </c>
      <c r="AE9" s="37" t="s">
        <v>65</v>
      </c>
      <c r="AF9" s="37" t="s">
        <v>66</v>
      </c>
      <c r="AG9" s="37" t="s">
        <v>67</v>
      </c>
      <c r="AH9" s="38" t="s">
        <v>68</v>
      </c>
      <c r="AI9" s="38" t="s">
        <v>69</v>
      </c>
      <c r="AJ9" s="38" t="s">
        <v>70</v>
      </c>
      <c r="AK9" s="38" t="s">
        <v>71</v>
      </c>
      <c r="AL9" s="38" t="s">
        <v>72</v>
      </c>
      <c r="AM9" s="38" t="s">
        <v>73</v>
      </c>
      <c r="AN9" s="38" t="s">
        <v>74</v>
      </c>
      <c r="AO9" s="38" t="s">
        <v>75</v>
      </c>
      <c r="AP9" s="38" t="s">
        <v>76</v>
      </c>
      <c r="AQ9" s="38" t="s">
        <v>77</v>
      </c>
      <c r="AR9" s="38" t="s">
        <v>78</v>
      </c>
      <c r="AS9" s="38" t="s">
        <v>79</v>
      </c>
      <c r="AT9" s="38" t="s">
        <v>80</v>
      </c>
      <c r="AU9" s="38" t="s">
        <v>81</v>
      </c>
      <c r="AV9" s="38" t="s">
        <v>82</v>
      </c>
      <c r="AW9" s="38" t="s">
        <v>83</v>
      </c>
      <c r="AX9" s="38" t="s">
        <v>84</v>
      </c>
      <c r="AY9" s="38" t="s">
        <v>85</v>
      </c>
      <c r="AZ9" s="38" t="s">
        <v>86</v>
      </c>
      <c r="BA9" s="38" t="s">
        <v>87</v>
      </c>
      <c r="BB9" s="38" t="s">
        <v>88</v>
      </c>
      <c r="BC9" s="38" t="s">
        <v>89</v>
      </c>
      <c r="BD9" s="38" t="s">
        <v>90</v>
      </c>
      <c r="BE9" s="38" t="s">
        <v>91</v>
      </c>
      <c r="BF9" s="38" t="s">
        <v>92</v>
      </c>
      <c r="BG9" s="38" t="s">
        <v>93</v>
      </c>
      <c r="BH9" s="38" t="s">
        <v>94</v>
      </c>
      <c r="BI9" s="38" t="s">
        <v>95</v>
      </c>
      <c r="BJ9" s="38" t="s">
        <v>96</v>
      </c>
      <c r="BK9" s="38" t="s">
        <v>97</v>
      </c>
      <c r="BL9" s="38" t="s">
        <v>98</v>
      </c>
      <c r="BM9" s="38" t="s">
        <v>99</v>
      </c>
      <c r="BN9" s="38" t="s">
        <v>100</v>
      </c>
      <c r="BO9" s="38" t="s">
        <v>101</v>
      </c>
      <c r="BP9" s="38" t="s">
        <v>102</v>
      </c>
      <c r="BQ9" s="38" t="s">
        <v>103</v>
      </c>
      <c r="BR9" s="38" t="s">
        <v>104</v>
      </c>
      <c r="BS9" s="38" t="s">
        <v>105</v>
      </c>
      <c r="BT9" s="38" t="s">
        <v>106</v>
      </c>
      <c r="BU9" s="38" t="s">
        <v>107</v>
      </c>
      <c r="BV9" s="38" t="s">
        <v>108</v>
      </c>
      <c r="BW9" s="38" t="s">
        <v>109</v>
      </c>
      <c r="BX9" s="38" t="s">
        <v>110</v>
      </c>
      <c r="BY9" s="38" t="s">
        <v>111</v>
      </c>
      <c r="BZ9" s="38" t="s">
        <v>112</v>
      </c>
      <c r="CA9" s="38" t="s">
        <v>113</v>
      </c>
      <c r="CB9" s="38" t="s">
        <v>114</v>
      </c>
      <c r="CC9" s="38" t="s">
        <v>115</v>
      </c>
      <c r="CD9" s="38" t="s">
        <v>116</v>
      </c>
      <c r="CE9" s="38" t="s">
        <v>117</v>
      </c>
      <c r="CF9" s="38" t="s">
        <v>118</v>
      </c>
      <c r="CG9" s="38" t="s">
        <v>119</v>
      </c>
      <c r="CH9" s="38" t="s">
        <v>120</v>
      </c>
      <c r="CI9" s="38" t="s">
        <v>121</v>
      </c>
      <c r="CJ9" s="38" t="s">
        <v>122</v>
      </c>
      <c r="CK9" s="38" t="s">
        <v>123</v>
      </c>
      <c r="CL9" s="38" t="s">
        <v>124</v>
      </c>
      <c r="CM9" s="38" t="s">
        <v>125</v>
      </c>
      <c r="CN9" s="38" t="s">
        <v>126</v>
      </c>
      <c r="CO9" s="38" t="s">
        <v>127</v>
      </c>
      <c r="CP9" s="38" t="s">
        <v>128</v>
      </c>
      <c r="CQ9" s="38" t="s">
        <v>129</v>
      </c>
      <c r="CR9" s="38" t="s">
        <v>130</v>
      </c>
      <c r="CS9" s="38" t="s">
        <v>131</v>
      </c>
      <c r="CT9" s="38" t="s">
        <v>132</v>
      </c>
      <c r="CU9" s="38" t="s">
        <v>133</v>
      </c>
      <c r="CV9" s="38" t="s">
        <v>134</v>
      </c>
      <c r="CW9" s="38" t="s">
        <v>135</v>
      </c>
      <c r="CX9" s="38" t="s">
        <v>136</v>
      </c>
      <c r="CY9" s="38" t="s">
        <v>137</v>
      </c>
      <c r="CZ9" s="38" t="s">
        <v>138</v>
      </c>
      <c r="DA9" s="41" t="s">
        <v>139</v>
      </c>
      <c r="DB9" s="41" t="s">
        <v>140</v>
      </c>
      <c r="DC9" s="41" t="s">
        <v>141</v>
      </c>
      <c r="DD9" s="41" t="s">
        <v>142</v>
      </c>
      <c r="DE9" s="41" t="s">
        <v>143</v>
      </c>
      <c r="DF9" s="41" t="s">
        <v>144</v>
      </c>
      <c r="DG9" s="41" t="s">
        <v>145</v>
      </c>
      <c r="DH9" s="41" t="s">
        <v>146</v>
      </c>
      <c r="DI9" s="41" t="s">
        <v>147</v>
      </c>
      <c r="DJ9" s="41" t="s">
        <v>148</v>
      </c>
      <c r="DK9" s="41" t="s">
        <v>149</v>
      </c>
      <c r="DL9" s="41" t="s">
        <v>150</v>
      </c>
      <c r="DM9" s="41" t="s">
        <v>151</v>
      </c>
      <c r="DN9" s="41" t="s">
        <v>152</v>
      </c>
      <c r="DO9" s="41" t="s">
        <v>153</v>
      </c>
      <c r="DP9" s="41" t="s">
        <v>154</v>
      </c>
      <c r="DQ9" s="44" t="s">
        <v>155</v>
      </c>
      <c r="DR9" s="44" t="s">
        <v>156</v>
      </c>
      <c r="DS9" s="41" t="s">
        <v>157</v>
      </c>
      <c r="DT9" s="41" t="s">
        <v>158</v>
      </c>
      <c r="DU9" s="41" t="s">
        <v>159</v>
      </c>
      <c r="DV9" s="41" t="s">
        <v>160</v>
      </c>
      <c r="DW9" s="41" t="s">
        <v>161</v>
      </c>
      <c r="DX9" s="41" t="s">
        <v>162</v>
      </c>
      <c r="DY9" s="41" t="s">
        <v>163</v>
      </c>
      <c r="DZ9" s="41" t="s">
        <v>164</v>
      </c>
      <c r="EA9" s="41" t="s">
        <v>165</v>
      </c>
      <c r="EB9" s="41" t="s">
        <v>166</v>
      </c>
      <c r="EC9" s="41" t="s">
        <v>167</v>
      </c>
      <c r="ED9" s="41" t="s">
        <v>168</v>
      </c>
      <c r="EE9" s="41" t="s">
        <v>169</v>
      </c>
      <c r="EF9" s="41" t="s">
        <v>170</v>
      </c>
      <c r="EG9" s="41" t="s">
        <v>171</v>
      </c>
      <c r="EH9" s="41" t="s">
        <v>172</v>
      </c>
      <c r="EI9" s="41" t="s">
        <v>173</v>
      </c>
      <c r="EJ9" s="41" t="s">
        <v>174</v>
      </c>
      <c r="EK9" s="41" t="s">
        <v>175</v>
      </c>
      <c r="EL9" s="41" t="s">
        <v>176</v>
      </c>
      <c r="EM9" s="41" t="s">
        <v>177</v>
      </c>
      <c r="EN9" s="41" t="s">
        <v>178</v>
      </c>
      <c r="EO9" s="41" t="s">
        <v>179</v>
      </c>
      <c r="EP9" s="41" t="s">
        <v>180</v>
      </c>
      <c r="EQ9" s="41" t="s">
        <v>181</v>
      </c>
      <c r="ER9" s="41" t="s">
        <v>182</v>
      </c>
      <c r="ES9" s="41" t="s">
        <v>183</v>
      </c>
      <c r="ET9" s="41" t="s">
        <v>184</v>
      </c>
      <c r="EU9" s="41" t="s">
        <v>185</v>
      </c>
      <c r="EV9" s="41" t="s">
        <v>186</v>
      </c>
      <c r="EW9" s="39" t="s">
        <v>5</v>
      </c>
    </row>
    <row r="10" spans="1:154" ht="12.9" customHeight="1" x14ac:dyDescent="0.25">
      <c r="A10" s="3">
        <v>776532</v>
      </c>
      <c r="B10" s="20" t="str">
        <f>VLOOKUP(A10,Hoja1!A$1:B$2013,2)</f>
        <v>Empleado_776532</v>
      </c>
      <c r="C10" s="3" t="s">
        <v>187</v>
      </c>
      <c r="D10" s="48"/>
      <c r="E10" s="48"/>
      <c r="F10" s="48"/>
      <c r="G10" s="48" t="s">
        <v>6</v>
      </c>
      <c r="H10" s="48"/>
      <c r="I10" s="48"/>
      <c r="J10" s="48" t="s">
        <v>6</v>
      </c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 t="s">
        <v>6</v>
      </c>
      <c r="BW10" s="48" t="s">
        <v>6</v>
      </c>
      <c r="BX10" s="48" t="s">
        <v>6</v>
      </c>
      <c r="BY10" s="48" t="s">
        <v>6</v>
      </c>
      <c r="BZ10" s="48" t="s">
        <v>6</v>
      </c>
      <c r="CA10" s="48" t="s">
        <v>6</v>
      </c>
      <c r="CB10" s="48" t="s">
        <v>6</v>
      </c>
      <c r="CC10" s="48" t="s">
        <v>6</v>
      </c>
      <c r="CD10" s="48" t="s">
        <v>6</v>
      </c>
      <c r="CE10" s="48" t="s">
        <v>6</v>
      </c>
      <c r="CF10" s="48" t="s">
        <v>6</v>
      </c>
      <c r="CG10" s="48" t="s">
        <v>6</v>
      </c>
      <c r="CH10" s="48" t="s">
        <v>6</v>
      </c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21"/>
    </row>
    <row r="11" spans="1:154" ht="12.9" customHeight="1" x14ac:dyDescent="0.25">
      <c r="A11" s="3">
        <v>770479</v>
      </c>
      <c r="B11" s="20" t="str">
        <f>VLOOKUP(A11,Hoja1!A$1:B$2013,2)</f>
        <v>Empleado_770479</v>
      </c>
      <c r="C11" s="3" t="s">
        <v>187</v>
      </c>
      <c r="D11" s="49"/>
      <c r="E11" s="49"/>
      <c r="F11" s="49"/>
      <c r="G11" s="49" t="s">
        <v>6</v>
      </c>
      <c r="H11" s="49"/>
      <c r="I11" s="49"/>
      <c r="J11" s="49" t="s">
        <v>6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 t="s">
        <v>6</v>
      </c>
      <c r="BV11" s="49" t="s">
        <v>6</v>
      </c>
      <c r="BW11" s="49" t="s">
        <v>6</v>
      </c>
      <c r="BX11" s="49" t="s">
        <v>6</v>
      </c>
      <c r="BY11" s="49" t="s">
        <v>6</v>
      </c>
      <c r="BZ11" s="49"/>
      <c r="CA11" s="49"/>
      <c r="CB11" s="49"/>
      <c r="CC11" s="49" t="s">
        <v>6</v>
      </c>
      <c r="CD11" s="49" t="s">
        <v>6</v>
      </c>
      <c r="CE11" s="49" t="s">
        <v>6</v>
      </c>
      <c r="CF11" s="49" t="s">
        <v>6</v>
      </c>
      <c r="CG11" s="49" t="s">
        <v>6</v>
      </c>
      <c r="CH11" s="49" t="s">
        <v>6</v>
      </c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21"/>
    </row>
    <row r="12" spans="1:154" ht="12.9" customHeight="1" x14ac:dyDescent="0.25">
      <c r="A12" s="3">
        <v>763354</v>
      </c>
      <c r="B12" s="20" t="str">
        <f>VLOOKUP(A12,Hoja1!A$1:B$2013,2)</f>
        <v>Empleado_763354</v>
      </c>
      <c r="C12" s="3" t="s">
        <v>187</v>
      </c>
      <c r="D12" s="48"/>
      <c r="E12" s="48"/>
      <c r="F12" s="48"/>
      <c r="G12" s="48" t="s">
        <v>6</v>
      </c>
      <c r="H12" s="48"/>
      <c r="I12" s="48" t="s">
        <v>6</v>
      </c>
      <c r="J12" s="48" t="s">
        <v>6</v>
      </c>
      <c r="K12" s="48"/>
      <c r="L12" s="48"/>
      <c r="M12" s="48" t="s">
        <v>6</v>
      </c>
      <c r="N12" s="48" t="s">
        <v>6</v>
      </c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 t="s">
        <v>6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 t="s">
        <v>6</v>
      </c>
      <c r="BG12" s="48" t="s">
        <v>6</v>
      </c>
      <c r="BH12" s="48"/>
      <c r="BI12" s="48"/>
      <c r="BJ12" s="48" t="s">
        <v>6</v>
      </c>
      <c r="BK12" s="48" t="s">
        <v>6</v>
      </c>
      <c r="BL12" s="48" t="s">
        <v>6</v>
      </c>
      <c r="BM12" s="48" t="s">
        <v>6</v>
      </c>
      <c r="BN12" s="48" t="s">
        <v>6</v>
      </c>
      <c r="BO12" s="48" t="s">
        <v>6</v>
      </c>
      <c r="BP12" s="48"/>
      <c r="BQ12" s="48"/>
      <c r="BR12" s="48" t="s">
        <v>6</v>
      </c>
      <c r="BS12" s="48"/>
      <c r="BT12" s="48"/>
      <c r="BU12" s="48"/>
      <c r="BV12" s="48"/>
      <c r="BW12" s="48" t="s">
        <v>6</v>
      </c>
      <c r="BX12" s="48" t="s">
        <v>6</v>
      </c>
      <c r="BY12" s="48" t="s">
        <v>6</v>
      </c>
      <c r="BZ12" s="48" t="s">
        <v>6</v>
      </c>
      <c r="CA12" s="48"/>
      <c r="CB12" s="48"/>
      <c r="CC12" s="48" t="s">
        <v>6</v>
      </c>
      <c r="CD12" s="48" t="s">
        <v>6</v>
      </c>
      <c r="CE12" s="48" t="s">
        <v>6</v>
      </c>
      <c r="CF12" s="48" t="s">
        <v>6</v>
      </c>
      <c r="CG12" s="48" t="s">
        <v>6</v>
      </c>
      <c r="CH12" s="48" t="s">
        <v>6</v>
      </c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 t="s">
        <v>6</v>
      </c>
      <c r="DG12" s="48" t="s">
        <v>6</v>
      </c>
      <c r="DH12" s="48" t="s">
        <v>6</v>
      </c>
      <c r="DI12" s="48" t="s">
        <v>6</v>
      </c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21"/>
    </row>
    <row r="13" spans="1:154" ht="12.9" customHeight="1" x14ac:dyDescent="0.25">
      <c r="A13" s="3">
        <v>775239</v>
      </c>
      <c r="B13" s="20" t="str">
        <f>VLOOKUP(A13,Hoja1!A$1:B$2013,2)</f>
        <v>Empleado_775239</v>
      </c>
      <c r="C13" s="3" t="s">
        <v>187</v>
      </c>
      <c r="D13" s="49"/>
      <c r="E13" s="49"/>
      <c r="F13" s="49"/>
      <c r="G13" s="49" t="s">
        <v>6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 t="s">
        <v>6</v>
      </c>
      <c r="BX13" s="49" t="s">
        <v>6</v>
      </c>
      <c r="BY13" s="49" t="s">
        <v>6</v>
      </c>
      <c r="BZ13" s="49"/>
      <c r="CA13" s="49" t="s">
        <v>6</v>
      </c>
      <c r="CB13" s="49" t="s">
        <v>6</v>
      </c>
      <c r="CC13" s="49" t="s">
        <v>6</v>
      </c>
      <c r="CD13" s="49" t="s">
        <v>6</v>
      </c>
      <c r="CE13" s="49" t="s">
        <v>6</v>
      </c>
      <c r="CF13" s="49" t="s">
        <v>6</v>
      </c>
      <c r="CG13" s="49" t="s">
        <v>6</v>
      </c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21"/>
    </row>
    <row r="14" spans="1:154" ht="12.9" customHeight="1" x14ac:dyDescent="0.25">
      <c r="A14" s="3">
        <v>861202</v>
      </c>
      <c r="B14" s="20" t="str">
        <f>VLOOKUP(A14,Hoja1!A$1:B$2013,2)</f>
        <v>Empleado_776546</v>
      </c>
      <c r="C14" s="3" t="s">
        <v>187</v>
      </c>
      <c r="D14" s="48"/>
      <c r="E14" s="48"/>
      <c r="F14" s="48"/>
      <c r="G14" s="48" t="s">
        <v>6</v>
      </c>
      <c r="H14" s="48"/>
      <c r="I14" s="48"/>
      <c r="J14" s="48" t="s">
        <v>6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 t="s">
        <v>6</v>
      </c>
      <c r="BV14" s="48"/>
      <c r="BW14" s="48" t="s">
        <v>6</v>
      </c>
      <c r="BX14" s="48" t="s">
        <v>6</v>
      </c>
      <c r="BY14" s="48" t="s">
        <v>6</v>
      </c>
      <c r="BZ14" s="48" t="s">
        <v>6</v>
      </c>
      <c r="CA14" s="48"/>
      <c r="CB14" s="48"/>
      <c r="CC14" s="48" t="s">
        <v>6</v>
      </c>
      <c r="CD14" s="48" t="s">
        <v>6</v>
      </c>
      <c r="CE14" s="48" t="s">
        <v>6</v>
      </c>
      <c r="CF14" s="48" t="s">
        <v>6</v>
      </c>
      <c r="CG14" s="48" t="s">
        <v>6</v>
      </c>
      <c r="CH14" s="48" t="s">
        <v>6</v>
      </c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21"/>
    </row>
    <row r="15" spans="1:154" ht="12.9" customHeight="1" x14ac:dyDescent="0.25">
      <c r="A15" s="3">
        <v>761720</v>
      </c>
      <c r="B15" s="20" t="str">
        <f>VLOOKUP(A15,Hoja1!A$1:B$2013,2)</f>
        <v>Empleado_761720</v>
      </c>
      <c r="C15" s="3" t="s">
        <v>187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 t="s">
        <v>6</v>
      </c>
      <c r="O15" s="49"/>
      <c r="P15" s="49"/>
      <c r="Q15" s="49"/>
      <c r="R15" s="49"/>
      <c r="S15" s="49"/>
      <c r="T15" s="49"/>
      <c r="U15" s="49"/>
      <c r="V15" s="49"/>
      <c r="W15" s="49"/>
      <c r="X15" s="49" t="s">
        <v>6</v>
      </c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 t="s">
        <v>6</v>
      </c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 t="s">
        <v>6</v>
      </c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21"/>
    </row>
    <row r="16" spans="1:154" ht="12.9" customHeight="1" x14ac:dyDescent="0.25">
      <c r="A16" s="42">
        <v>761984</v>
      </c>
      <c r="B16" s="20" t="str">
        <f>VLOOKUP(A16,Hoja1!A$1:B$2013,2)</f>
        <v>Empleado_761984</v>
      </c>
      <c r="C16" s="3" t="s">
        <v>187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 t="s">
        <v>6</v>
      </c>
      <c r="O16" s="48"/>
      <c r="P16" s="48"/>
      <c r="Q16" s="48"/>
      <c r="R16" s="48"/>
      <c r="S16" s="48"/>
      <c r="T16" s="48"/>
      <c r="U16" s="48"/>
      <c r="V16" s="48"/>
      <c r="W16" s="48"/>
      <c r="X16" s="48" t="s">
        <v>6</v>
      </c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 t="s">
        <v>6</v>
      </c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 t="s">
        <v>6</v>
      </c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21"/>
    </row>
    <row r="17" spans="1:153" ht="12.9" customHeight="1" x14ac:dyDescent="0.25">
      <c r="A17" s="3">
        <v>762243</v>
      </c>
      <c r="B17" s="20" t="str">
        <f>VLOOKUP(A17,Hoja1!A$1:B$2013,2)</f>
        <v>Empleado_762243</v>
      </c>
      <c r="C17" s="3" t="s">
        <v>187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 t="s">
        <v>6</v>
      </c>
      <c r="O17" s="49"/>
      <c r="P17" s="49"/>
      <c r="Q17" s="49"/>
      <c r="R17" s="49"/>
      <c r="S17" s="49"/>
      <c r="T17" s="49"/>
      <c r="U17" s="49"/>
      <c r="V17" s="49"/>
      <c r="W17" s="49"/>
      <c r="X17" s="49" t="s">
        <v>6</v>
      </c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 t="s">
        <v>6</v>
      </c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 t="s">
        <v>6</v>
      </c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21"/>
    </row>
    <row r="18" spans="1:153" ht="12.9" customHeight="1" x14ac:dyDescent="0.25">
      <c r="A18" s="3">
        <v>763052</v>
      </c>
      <c r="B18" s="20" t="str">
        <f>VLOOKUP(A18,Hoja1!A$1:B$2013,2)</f>
        <v>Empleado_763052</v>
      </c>
      <c r="C18" s="3" t="s">
        <v>187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 t="s">
        <v>6</v>
      </c>
      <c r="O18" s="48"/>
      <c r="P18" s="48"/>
      <c r="Q18" s="48"/>
      <c r="R18" s="48"/>
      <c r="S18" s="48"/>
      <c r="T18" s="48"/>
      <c r="U18" s="48"/>
      <c r="V18" s="48"/>
      <c r="W18" s="48"/>
      <c r="X18" s="48" t="s">
        <v>6</v>
      </c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 t="s">
        <v>6</v>
      </c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 t="s">
        <v>6</v>
      </c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21"/>
    </row>
    <row r="19" spans="1:153" ht="12.9" customHeight="1" x14ac:dyDescent="0.25">
      <c r="A19" s="3">
        <v>767167</v>
      </c>
      <c r="B19" s="20" t="str">
        <f>VLOOKUP(A19,Hoja1!A$1:B$2013,2)</f>
        <v>Empleado_767167</v>
      </c>
      <c r="C19" s="3" t="s">
        <v>187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 t="s">
        <v>6</v>
      </c>
      <c r="O19" s="49"/>
      <c r="P19" s="49"/>
      <c r="Q19" s="49"/>
      <c r="R19" s="49"/>
      <c r="S19" s="49"/>
      <c r="T19" s="49"/>
      <c r="U19" s="49"/>
      <c r="V19" s="49"/>
      <c r="W19" s="49"/>
      <c r="X19" s="49" t="s">
        <v>6</v>
      </c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 t="s">
        <v>6</v>
      </c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 t="s">
        <v>6</v>
      </c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49"/>
      <c r="EP19" s="49"/>
      <c r="EQ19" s="49"/>
      <c r="ER19" s="49"/>
      <c r="ES19" s="49"/>
      <c r="ET19" s="49"/>
      <c r="EU19" s="49"/>
      <c r="EV19" s="49"/>
      <c r="EW19" s="21"/>
    </row>
    <row r="20" spans="1:153" ht="12.9" customHeight="1" x14ac:dyDescent="0.25">
      <c r="A20" s="3">
        <v>769062</v>
      </c>
      <c r="B20" s="20" t="str">
        <f>VLOOKUP(A20,Hoja1!A$1:B$2013,2)</f>
        <v>Empleado_769062</v>
      </c>
      <c r="C20" s="3" t="s">
        <v>187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 t="s">
        <v>6</v>
      </c>
      <c r="O20" s="48"/>
      <c r="P20" s="48"/>
      <c r="Q20" s="48"/>
      <c r="R20" s="48"/>
      <c r="S20" s="48"/>
      <c r="T20" s="48"/>
      <c r="U20" s="48"/>
      <c r="V20" s="48"/>
      <c r="W20" s="48"/>
      <c r="X20" s="48" t="s">
        <v>6</v>
      </c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 t="s">
        <v>6</v>
      </c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 t="s">
        <v>6</v>
      </c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21"/>
    </row>
    <row r="21" spans="1:153" ht="12.9" customHeight="1" x14ac:dyDescent="0.25">
      <c r="A21" s="3">
        <v>765788</v>
      </c>
      <c r="B21" s="20" t="str">
        <f>VLOOKUP(A21,Hoja1!A$1:B$2013,2)</f>
        <v>Empleado_765788</v>
      </c>
      <c r="C21" s="3" t="s">
        <v>187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 t="s">
        <v>6</v>
      </c>
      <c r="O21" s="49"/>
      <c r="P21" s="49"/>
      <c r="Q21" s="49"/>
      <c r="R21" s="49"/>
      <c r="S21" s="49"/>
      <c r="T21" s="49"/>
      <c r="U21" s="49"/>
      <c r="V21" s="49"/>
      <c r="W21" s="49"/>
      <c r="X21" s="49" t="s">
        <v>6</v>
      </c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 t="s">
        <v>6</v>
      </c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 t="s">
        <v>6</v>
      </c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21"/>
    </row>
    <row r="22" spans="1:153" ht="12.9" customHeight="1" x14ac:dyDescent="0.25">
      <c r="A22" s="3">
        <v>776343</v>
      </c>
      <c r="B22" s="20" t="str">
        <f>VLOOKUP(A22,Hoja1!A$1:B$2013,2)</f>
        <v>Empleado_776343</v>
      </c>
      <c r="C22" s="3" t="s">
        <v>187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 t="s">
        <v>6</v>
      </c>
      <c r="O22" s="48"/>
      <c r="P22" s="48"/>
      <c r="Q22" s="48"/>
      <c r="R22" s="48"/>
      <c r="S22" s="48"/>
      <c r="T22" s="48"/>
      <c r="U22" s="48"/>
      <c r="V22" s="48"/>
      <c r="W22" s="48"/>
      <c r="X22" s="48" t="s">
        <v>6</v>
      </c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 t="s">
        <v>6</v>
      </c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 t="s">
        <v>6</v>
      </c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21"/>
    </row>
    <row r="23" spans="1:153" ht="12.9" customHeight="1" x14ac:dyDescent="0.25">
      <c r="A23" s="3">
        <v>761825</v>
      </c>
      <c r="B23" s="20" t="str">
        <f>VLOOKUP(A23,Hoja1!A$1:B$2013,2)</f>
        <v>Empleado_761825</v>
      </c>
      <c r="C23" s="3" t="s">
        <v>187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 t="s">
        <v>6</v>
      </c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 t="s">
        <v>6</v>
      </c>
      <c r="AX23" s="49"/>
      <c r="AY23" s="49"/>
      <c r="AZ23" s="49"/>
      <c r="BA23" s="49" t="s">
        <v>6</v>
      </c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 t="s">
        <v>6</v>
      </c>
      <c r="BM23" s="49"/>
      <c r="BN23" s="49" t="s">
        <v>6</v>
      </c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49"/>
      <c r="EO23" s="49"/>
      <c r="EP23" s="49"/>
      <c r="EQ23" s="49"/>
      <c r="ER23" s="49"/>
      <c r="ES23" s="49"/>
      <c r="ET23" s="49"/>
      <c r="EU23" s="49"/>
      <c r="EV23" s="49"/>
      <c r="EW23" s="21"/>
    </row>
    <row r="24" spans="1:153" ht="12.9" customHeight="1" x14ac:dyDescent="0.25">
      <c r="A24" s="3">
        <v>767681</v>
      </c>
      <c r="B24" s="20" t="str">
        <f>VLOOKUP(A24,Hoja1!A$1:B$2013,2)</f>
        <v>Empleado_767681</v>
      </c>
      <c r="C24" s="3" t="s">
        <v>187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 t="s">
        <v>6</v>
      </c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 t="s">
        <v>6</v>
      </c>
      <c r="AX24" s="48"/>
      <c r="AY24" s="48"/>
      <c r="AZ24" s="48"/>
      <c r="BA24" s="48" t="s">
        <v>6</v>
      </c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 t="s">
        <v>6</v>
      </c>
      <c r="BM24" s="48"/>
      <c r="BN24" s="48" t="s">
        <v>6</v>
      </c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21"/>
    </row>
    <row r="25" spans="1:153" ht="12.9" customHeight="1" x14ac:dyDescent="0.25">
      <c r="A25" s="3">
        <v>770437</v>
      </c>
      <c r="B25" s="20" t="str">
        <f>VLOOKUP(A25,Hoja1!A$1:B$2013,2)</f>
        <v>Empleado_770437</v>
      </c>
      <c r="C25" s="3" t="s">
        <v>187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 t="s">
        <v>6</v>
      </c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 t="s">
        <v>6</v>
      </c>
      <c r="AX25" s="49"/>
      <c r="AY25" s="49"/>
      <c r="AZ25" s="49"/>
      <c r="BA25" s="49" t="s">
        <v>6</v>
      </c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 t="s">
        <v>6</v>
      </c>
      <c r="BM25" s="49"/>
      <c r="BN25" s="49" t="s">
        <v>6</v>
      </c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21"/>
    </row>
    <row r="26" spans="1:153" ht="12.9" customHeight="1" x14ac:dyDescent="0.25">
      <c r="A26" s="3">
        <v>769424</v>
      </c>
      <c r="B26" s="20" t="str">
        <f>VLOOKUP(A26,Hoja1!A$1:B$2013,2)</f>
        <v>Empleado_769424</v>
      </c>
      <c r="C26" s="3" t="s">
        <v>187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 t="s">
        <v>6</v>
      </c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 t="s">
        <v>6</v>
      </c>
      <c r="AX26" s="48"/>
      <c r="AY26" s="48"/>
      <c r="AZ26" s="48"/>
      <c r="BA26" s="48" t="s">
        <v>6</v>
      </c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 t="s">
        <v>6</v>
      </c>
      <c r="BM26" s="48"/>
      <c r="BN26" s="48" t="s">
        <v>6</v>
      </c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21"/>
    </row>
    <row r="27" spans="1:153" ht="12.9" customHeight="1" x14ac:dyDescent="0.25">
      <c r="A27" s="3">
        <v>764646</v>
      </c>
      <c r="B27" s="20" t="str">
        <f>VLOOKUP(A27,Hoja1!A$1:B$2013,2)</f>
        <v>Empleado_764646</v>
      </c>
      <c r="C27" s="3" t="s">
        <v>187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 t="s">
        <v>6</v>
      </c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 t="s">
        <v>6</v>
      </c>
      <c r="AX27" s="49"/>
      <c r="AY27" s="49"/>
      <c r="AZ27" s="49"/>
      <c r="BA27" s="49" t="s">
        <v>6</v>
      </c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 t="s">
        <v>6</v>
      </c>
      <c r="BM27" s="49"/>
      <c r="BN27" s="49" t="s">
        <v>6</v>
      </c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21"/>
    </row>
    <row r="28" spans="1:153" ht="12.9" customHeight="1" x14ac:dyDescent="0.25">
      <c r="A28" s="3">
        <v>776263</v>
      </c>
      <c r="B28" s="20" t="str">
        <f>VLOOKUP(A28,Hoja1!A$1:B$2013,2)</f>
        <v>Empleado_776263</v>
      </c>
      <c r="C28" s="3" t="s">
        <v>187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 t="s">
        <v>6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 t="s">
        <v>6</v>
      </c>
      <c r="AX28" s="48"/>
      <c r="AY28" s="48"/>
      <c r="AZ28" s="48"/>
      <c r="BA28" s="48" t="s">
        <v>6</v>
      </c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 t="s">
        <v>6</v>
      </c>
      <c r="BM28" s="48"/>
      <c r="BN28" s="48" t="s">
        <v>6</v>
      </c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21"/>
    </row>
    <row r="29" spans="1:153" ht="12.9" customHeight="1" x14ac:dyDescent="0.25">
      <c r="A29" s="3">
        <v>772250</v>
      </c>
      <c r="B29" s="20" t="str">
        <f>VLOOKUP(A29,Hoja1!A$1:B$2013,2)</f>
        <v>Empleado_772250</v>
      </c>
      <c r="C29" s="3" t="s">
        <v>187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 t="s">
        <v>6</v>
      </c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 t="s">
        <v>6</v>
      </c>
      <c r="AX29" s="49"/>
      <c r="AY29" s="49"/>
      <c r="AZ29" s="49"/>
      <c r="BA29" s="49" t="s">
        <v>6</v>
      </c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 t="s">
        <v>6</v>
      </c>
      <c r="BM29" s="49"/>
      <c r="BN29" s="49" t="s">
        <v>6</v>
      </c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21"/>
    </row>
    <row r="30" spans="1:153" ht="12.9" customHeight="1" x14ac:dyDescent="0.25">
      <c r="A30" s="3">
        <v>776324</v>
      </c>
      <c r="B30" s="20" t="str">
        <f>VLOOKUP(A30,Hoja1!A$1:B$2013,2)</f>
        <v>Empleado_776324</v>
      </c>
      <c r="C30" s="3" t="s">
        <v>187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 t="s">
        <v>6</v>
      </c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 t="s">
        <v>6</v>
      </c>
      <c r="AX30" s="48"/>
      <c r="AY30" s="48"/>
      <c r="AZ30" s="48"/>
      <c r="BA30" s="48" t="s">
        <v>6</v>
      </c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 t="s">
        <v>6</v>
      </c>
      <c r="BM30" s="48"/>
      <c r="BN30" s="48" t="s">
        <v>6</v>
      </c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21"/>
    </row>
    <row r="31" spans="1:153" ht="12.9" customHeight="1" x14ac:dyDescent="0.25">
      <c r="A31" s="3">
        <v>773441</v>
      </c>
      <c r="B31" s="20" t="str">
        <f>VLOOKUP(A31,Hoja1!A$1:B$2013,2)</f>
        <v>Empleado_773441</v>
      </c>
      <c r="C31" s="3" t="s">
        <v>187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49"/>
      <c r="EO31" s="49"/>
      <c r="EP31" s="49"/>
      <c r="EQ31" s="49"/>
      <c r="ER31" s="49"/>
      <c r="ES31" s="49"/>
      <c r="ET31" s="49"/>
      <c r="EU31" s="49"/>
      <c r="EV31" s="49"/>
      <c r="EW31" s="21"/>
    </row>
    <row r="32" spans="1:153" ht="12.9" customHeight="1" x14ac:dyDescent="0.25">
      <c r="A32" s="3">
        <v>767510</v>
      </c>
      <c r="B32" s="20" t="str">
        <f>VLOOKUP(A32,Hoja1!A$1:B$2013,2)</f>
        <v>Empleado_767510</v>
      </c>
      <c r="C32" s="3" t="s">
        <v>187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21"/>
    </row>
    <row r="33" spans="1:153" ht="12.9" customHeight="1" x14ac:dyDescent="0.25">
      <c r="A33" s="3">
        <v>769948</v>
      </c>
      <c r="B33" s="20" t="str">
        <f>VLOOKUP(A33,Hoja1!A$1:B$2013,2)</f>
        <v>Empleado_769948</v>
      </c>
      <c r="C33" s="3" t="s">
        <v>187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49"/>
      <c r="EO33" s="49"/>
      <c r="EP33" s="49"/>
      <c r="EQ33" s="49"/>
      <c r="ER33" s="49"/>
      <c r="ES33" s="49"/>
      <c r="ET33" s="49"/>
      <c r="EU33" s="49"/>
      <c r="EV33" s="49"/>
      <c r="EW33" s="21"/>
    </row>
    <row r="34" spans="1:153" ht="12.9" customHeight="1" x14ac:dyDescent="0.25">
      <c r="A34" s="3">
        <v>774708</v>
      </c>
      <c r="B34" s="20" t="str">
        <f>VLOOKUP(A34,Hoja1!A$1:B$2013,2)</f>
        <v>Empleado_774708</v>
      </c>
      <c r="C34" s="3" t="s">
        <v>187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21"/>
    </row>
    <row r="35" spans="1:153" ht="12.9" customHeight="1" x14ac:dyDescent="0.25">
      <c r="A35" s="3">
        <v>765007</v>
      </c>
      <c r="B35" s="20" t="str">
        <f>VLOOKUP(A35,Hoja1!A$1:B$2013,2)</f>
        <v>Empleado_765007</v>
      </c>
      <c r="C35" s="3" t="s">
        <v>187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49"/>
      <c r="EO35" s="49"/>
      <c r="EP35" s="49"/>
      <c r="EQ35" s="49"/>
      <c r="ER35" s="49"/>
      <c r="ES35" s="49"/>
      <c r="ET35" s="49"/>
      <c r="EU35" s="49"/>
      <c r="EV35" s="49"/>
      <c r="EW35" s="21"/>
    </row>
    <row r="36" spans="1:153" ht="12.9" customHeight="1" x14ac:dyDescent="0.25">
      <c r="A36" s="3">
        <v>765790</v>
      </c>
      <c r="B36" s="20" t="str">
        <f>VLOOKUP(A36,Hoja1!A$1:B$2013,2)</f>
        <v>Empleado_765790</v>
      </c>
      <c r="C36" s="3" t="s">
        <v>187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21"/>
    </row>
    <row r="37" spans="1:153" ht="12.9" customHeight="1" x14ac:dyDescent="0.25">
      <c r="A37" s="3">
        <v>766040</v>
      </c>
      <c r="B37" s="20" t="str">
        <f>VLOOKUP(A37,Hoja1!A$1:B$2013,2)</f>
        <v>Empleado_766040</v>
      </c>
      <c r="C37" s="3" t="s">
        <v>187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21"/>
    </row>
    <row r="38" spans="1:153" ht="12.9" customHeight="1" x14ac:dyDescent="0.25">
      <c r="A38" s="3">
        <v>773664</v>
      </c>
      <c r="B38" s="20" t="str">
        <f>VLOOKUP(A38,Hoja1!A$1:B$2013,2)</f>
        <v>Empleado_773664</v>
      </c>
      <c r="C38" s="3" t="s">
        <v>187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21"/>
    </row>
    <row r="39" spans="1:153" ht="12.9" customHeight="1" x14ac:dyDescent="0.25">
      <c r="A39" s="3">
        <v>775206</v>
      </c>
      <c r="B39" s="20" t="str">
        <f>VLOOKUP(A39,Hoja1!A$1:B$2013,2)</f>
        <v>Empleado_775206</v>
      </c>
      <c r="C39" s="3" t="s">
        <v>187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9"/>
      <c r="ET39" s="49"/>
      <c r="EU39" s="49"/>
      <c r="EV39" s="49"/>
      <c r="EW39" s="21"/>
    </row>
    <row r="40" spans="1:153" ht="12.9" customHeight="1" x14ac:dyDescent="0.25">
      <c r="A40" s="3">
        <v>776457</v>
      </c>
      <c r="B40" s="20" t="str">
        <f>VLOOKUP(A40,Hoja1!A$1:B$2013,2)</f>
        <v>Empleado_776457</v>
      </c>
      <c r="C40" s="3" t="s">
        <v>187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21"/>
    </row>
    <row r="41" spans="1:153" ht="12.9" customHeight="1" x14ac:dyDescent="0.25">
      <c r="A41" s="3">
        <v>776519</v>
      </c>
      <c r="B41" s="20" t="str">
        <f>VLOOKUP(A41,Hoja1!A$1:B$2013,2)</f>
        <v>Empleado_776519</v>
      </c>
      <c r="C41" s="3" t="s">
        <v>187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21"/>
    </row>
    <row r="42" spans="1:153" ht="12.9" customHeight="1" x14ac:dyDescent="0.25">
      <c r="A42" s="3">
        <v>764546</v>
      </c>
      <c r="B42" s="20" t="str">
        <f>VLOOKUP(A42,Hoja1!A$1:B$2013,2)</f>
        <v>Empleado_764546</v>
      </c>
      <c r="C42" s="3" t="s">
        <v>187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21"/>
    </row>
    <row r="43" spans="1:153" ht="12.9" customHeight="1" x14ac:dyDescent="0.25">
      <c r="A43" s="3">
        <v>769954</v>
      </c>
      <c r="B43" s="20" t="str">
        <f>VLOOKUP(A43,Hoja1!A$1:B$2013,2)</f>
        <v>Empleado_769954</v>
      </c>
      <c r="C43" s="3" t="s">
        <v>187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9"/>
      <c r="ET43" s="49"/>
      <c r="EU43" s="49"/>
      <c r="EV43" s="49"/>
      <c r="EW43" s="21"/>
    </row>
    <row r="44" spans="1:153" ht="12.9" customHeight="1" x14ac:dyDescent="0.25">
      <c r="A44" s="3">
        <v>773788</v>
      </c>
      <c r="B44" s="20" t="str">
        <f>VLOOKUP(A44,Hoja1!A$1:B$2013,2)</f>
        <v>Empleado_773788</v>
      </c>
      <c r="C44" s="3" t="s">
        <v>187</v>
      </c>
      <c r="D44" s="48"/>
      <c r="E44" s="48"/>
      <c r="F44" s="48"/>
      <c r="G44" s="48" t="s">
        <v>6</v>
      </c>
      <c r="H44" s="48"/>
      <c r="I44" s="48"/>
      <c r="J44" s="48" t="s">
        <v>6</v>
      </c>
      <c r="K44" s="48"/>
      <c r="L44" s="48"/>
      <c r="M44" s="48"/>
      <c r="N44" s="48" t="s">
        <v>6</v>
      </c>
      <c r="O44" s="48"/>
      <c r="P44" s="48"/>
      <c r="Q44" s="48"/>
      <c r="R44" s="48"/>
      <c r="S44" s="48"/>
      <c r="T44" s="48"/>
      <c r="U44" s="48"/>
      <c r="V44" s="48"/>
      <c r="W44" s="48"/>
      <c r="X44" s="48" t="s">
        <v>6</v>
      </c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 t="s">
        <v>6</v>
      </c>
      <c r="BG44" s="48"/>
      <c r="BH44" s="48" t="s">
        <v>6</v>
      </c>
      <c r="BI44" s="48"/>
      <c r="BJ44" s="48"/>
      <c r="BK44" s="48"/>
      <c r="BL44" s="48" t="s">
        <v>6</v>
      </c>
      <c r="BM44" s="48"/>
      <c r="BN44" s="48"/>
      <c r="BO44" s="48"/>
      <c r="BP44" s="48" t="s">
        <v>6</v>
      </c>
      <c r="BQ44" s="48"/>
      <c r="BR44" s="48"/>
      <c r="BS44" s="48"/>
      <c r="BT44" s="48"/>
      <c r="BU44" s="48" t="s">
        <v>6</v>
      </c>
      <c r="BV44" s="48"/>
      <c r="BW44" s="48" t="s">
        <v>6</v>
      </c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 t="s">
        <v>6</v>
      </c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21"/>
    </row>
    <row r="45" spans="1:153" ht="12.9" customHeight="1" x14ac:dyDescent="0.25">
      <c r="A45" s="3">
        <v>761258</v>
      </c>
      <c r="B45" s="20" t="str">
        <f>VLOOKUP(A45,Hoja1!A$1:B$2013,2)</f>
        <v>Empleado_761258</v>
      </c>
      <c r="C45" s="3" t="s">
        <v>187</v>
      </c>
      <c r="D45" s="49"/>
      <c r="E45" s="49"/>
      <c r="F45" s="49"/>
      <c r="G45" s="49" t="s">
        <v>6</v>
      </c>
      <c r="H45" s="49"/>
      <c r="I45" s="49"/>
      <c r="J45" s="49" t="s">
        <v>6</v>
      </c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 t="s">
        <v>6</v>
      </c>
      <c r="BG45" s="49"/>
      <c r="BH45" s="49" t="s">
        <v>6</v>
      </c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 t="s">
        <v>6</v>
      </c>
      <c r="BV45" s="49"/>
      <c r="BW45" s="49" t="s">
        <v>6</v>
      </c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 t="s">
        <v>6</v>
      </c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21"/>
    </row>
    <row r="46" spans="1:153" ht="12.9" customHeight="1" x14ac:dyDescent="0.25">
      <c r="A46" s="3">
        <v>769893</v>
      </c>
      <c r="B46" s="20" t="str">
        <f>VLOOKUP(A46,Hoja1!A$1:B$2013,2)</f>
        <v>Empleado_769893</v>
      </c>
      <c r="C46" s="3" t="s">
        <v>187</v>
      </c>
      <c r="D46" s="48"/>
      <c r="E46" s="48"/>
      <c r="F46" s="48"/>
      <c r="G46" s="48" t="s">
        <v>6</v>
      </c>
      <c r="H46" s="48"/>
      <c r="I46" s="48"/>
      <c r="J46" s="48" t="s">
        <v>6</v>
      </c>
      <c r="K46" s="48"/>
      <c r="L46" s="48"/>
      <c r="M46" s="48"/>
      <c r="N46" s="48" t="s">
        <v>6</v>
      </c>
      <c r="O46" s="48"/>
      <c r="P46" s="48"/>
      <c r="Q46" s="48"/>
      <c r="R46" s="48"/>
      <c r="S46" s="48"/>
      <c r="T46" s="48"/>
      <c r="U46" s="48"/>
      <c r="V46" s="48"/>
      <c r="W46" s="48"/>
      <c r="X46" s="48" t="s">
        <v>6</v>
      </c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 t="s">
        <v>6</v>
      </c>
      <c r="BG46" s="48"/>
      <c r="BH46" s="48" t="s">
        <v>6</v>
      </c>
      <c r="BI46" s="48"/>
      <c r="BJ46" s="48"/>
      <c r="BK46" s="48"/>
      <c r="BL46" s="48"/>
      <c r="BM46" s="48"/>
      <c r="BN46" s="48"/>
      <c r="BO46" s="48"/>
      <c r="BP46" s="48" t="s">
        <v>6</v>
      </c>
      <c r="BQ46" s="48"/>
      <c r="BR46" s="48"/>
      <c r="BS46" s="48"/>
      <c r="BT46" s="48"/>
      <c r="BU46" s="48" t="s">
        <v>6</v>
      </c>
      <c r="BV46" s="48"/>
      <c r="BW46" s="48" t="s">
        <v>6</v>
      </c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 t="s">
        <v>6</v>
      </c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21"/>
    </row>
    <row r="47" spans="1:153" ht="12.9" customHeight="1" x14ac:dyDescent="0.25">
      <c r="A47" s="3">
        <v>767901</v>
      </c>
      <c r="B47" s="20" t="str">
        <f>VLOOKUP(A47,Hoja1!A$1:B$2013,2)</f>
        <v>Empleado_767901</v>
      </c>
      <c r="C47" s="3" t="s">
        <v>187</v>
      </c>
      <c r="D47" s="49"/>
      <c r="E47" s="49"/>
      <c r="F47" s="49"/>
      <c r="G47" s="49" t="s">
        <v>6</v>
      </c>
      <c r="H47" s="49"/>
      <c r="I47" s="49"/>
      <c r="J47" s="49" t="s">
        <v>6</v>
      </c>
      <c r="K47" s="49"/>
      <c r="L47" s="49"/>
      <c r="M47" s="49"/>
      <c r="N47" s="49" t="s">
        <v>6</v>
      </c>
      <c r="O47" s="49"/>
      <c r="P47" s="49"/>
      <c r="Q47" s="49"/>
      <c r="R47" s="49"/>
      <c r="S47" s="49"/>
      <c r="T47" s="49"/>
      <c r="U47" s="49"/>
      <c r="V47" s="49"/>
      <c r="W47" s="49"/>
      <c r="X47" s="49" t="s">
        <v>6</v>
      </c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 t="s">
        <v>6</v>
      </c>
      <c r="BG47" s="49"/>
      <c r="BH47" s="49" t="s">
        <v>6</v>
      </c>
      <c r="BI47" s="49"/>
      <c r="BJ47" s="49"/>
      <c r="BK47" s="49"/>
      <c r="BL47" s="49" t="s">
        <v>6</v>
      </c>
      <c r="BM47" s="49"/>
      <c r="BN47" s="49" t="s">
        <v>6</v>
      </c>
      <c r="BO47" s="49"/>
      <c r="BP47" s="49" t="s">
        <v>6</v>
      </c>
      <c r="BQ47" s="49"/>
      <c r="BR47" s="49"/>
      <c r="BS47" s="49"/>
      <c r="BT47" s="49"/>
      <c r="BU47" s="49" t="s">
        <v>6</v>
      </c>
      <c r="BV47" s="49"/>
      <c r="BW47" s="49" t="s">
        <v>6</v>
      </c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 t="s">
        <v>6</v>
      </c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21"/>
    </row>
    <row r="48" spans="1:153" ht="12.9" customHeight="1" x14ac:dyDescent="0.25">
      <c r="A48" s="3">
        <v>766578</v>
      </c>
      <c r="B48" s="20" t="str">
        <f>VLOOKUP(A48,Hoja1!A$1:B$2013,2)</f>
        <v>Empleado_766578</v>
      </c>
      <c r="C48" s="3" t="s">
        <v>187</v>
      </c>
      <c r="D48" s="48"/>
      <c r="E48" s="48"/>
      <c r="F48" s="48"/>
      <c r="G48" s="48" t="s">
        <v>6</v>
      </c>
      <c r="H48" s="48"/>
      <c r="I48" s="48"/>
      <c r="J48" s="48" t="s">
        <v>6</v>
      </c>
      <c r="K48" s="48"/>
      <c r="L48" s="48"/>
      <c r="M48" s="48"/>
      <c r="N48" s="48" t="s">
        <v>6</v>
      </c>
      <c r="O48" s="48"/>
      <c r="P48" s="48"/>
      <c r="Q48" s="48"/>
      <c r="R48" s="48"/>
      <c r="S48" s="48"/>
      <c r="T48" s="48"/>
      <c r="U48" s="48"/>
      <c r="V48" s="48"/>
      <c r="W48" s="48"/>
      <c r="X48" s="48" t="s">
        <v>6</v>
      </c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 t="s">
        <v>6</v>
      </c>
      <c r="BG48" s="48"/>
      <c r="BH48" s="48" t="s">
        <v>6</v>
      </c>
      <c r="BI48" s="48"/>
      <c r="BJ48" s="48"/>
      <c r="BK48" s="48"/>
      <c r="BL48" s="48"/>
      <c r="BM48" s="48"/>
      <c r="BN48" s="48"/>
      <c r="BO48" s="48"/>
      <c r="BP48" s="48" t="s">
        <v>6</v>
      </c>
      <c r="BQ48" s="48"/>
      <c r="BR48" s="48"/>
      <c r="BS48" s="48"/>
      <c r="BT48" s="48"/>
      <c r="BU48" s="48" t="s">
        <v>6</v>
      </c>
      <c r="BV48" s="48"/>
      <c r="BW48" s="48" t="s">
        <v>6</v>
      </c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 t="s">
        <v>6</v>
      </c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21"/>
    </row>
    <row r="49" spans="1:153" ht="12.9" customHeight="1" x14ac:dyDescent="0.25">
      <c r="A49" s="3">
        <v>763051</v>
      </c>
      <c r="B49" s="20" t="str">
        <f>VLOOKUP(A49,Hoja1!A$1:B$2013,2)</f>
        <v>Empleado_763051</v>
      </c>
      <c r="C49" s="3" t="s">
        <v>187</v>
      </c>
      <c r="D49" s="49"/>
      <c r="E49" s="49"/>
      <c r="F49" s="49"/>
      <c r="G49" s="49"/>
      <c r="H49" s="49"/>
      <c r="I49" s="49"/>
      <c r="J49" s="49" t="s">
        <v>6</v>
      </c>
      <c r="K49" s="49"/>
      <c r="L49" s="49"/>
      <c r="M49" s="49" t="s">
        <v>6</v>
      </c>
      <c r="N49" s="49" t="s">
        <v>6</v>
      </c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 t="s">
        <v>6</v>
      </c>
      <c r="BB49" s="49"/>
      <c r="BC49" s="49"/>
      <c r="BD49" s="49"/>
      <c r="BE49" s="49"/>
      <c r="BF49" s="49"/>
      <c r="BG49" s="49"/>
      <c r="BH49" s="49" t="s">
        <v>6</v>
      </c>
      <c r="BI49" s="49"/>
      <c r="BJ49" s="49"/>
      <c r="BK49" s="49"/>
      <c r="BL49" s="49"/>
      <c r="BM49" s="49"/>
      <c r="BN49" s="49"/>
      <c r="BO49" s="49"/>
      <c r="BP49" s="49"/>
      <c r="BQ49" s="49" t="s">
        <v>6</v>
      </c>
      <c r="BR49" s="49" t="s">
        <v>6</v>
      </c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 t="s">
        <v>6</v>
      </c>
      <c r="CI49" s="49"/>
      <c r="CJ49" s="49" t="s">
        <v>6</v>
      </c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  <c r="ER49" s="49"/>
      <c r="ES49" s="49"/>
      <c r="ET49" s="49"/>
      <c r="EU49" s="49"/>
      <c r="EV49" s="49"/>
      <c r="EW49" s="21"/>
    </row>
    <row r="50" spans="1:153" ht="12.9" customHeight="1" x14ac:dyDescent="0.25">
      <c r="A50" s="3">
        <v>765514</v>
      </c>
      <c r="B50" s="20" t="str">
        <f>VLOOKUP(A50,Hoja1!A$1:B$2013,2)</f>
        <v>Empleado_765514</v>
      </c>
      <c r="C50" s="3" t="s">
        <v>187</v>
      </c>
      <c r="D50" s="48"/>
      <c r="E50" s="48"/>
      <c r="F50" s="48"/>
      <c r="G50" s="48"/>
      <c r="H50" s="48"/>
      <c r="I50" s="48"/>
      <c r="J50" s="48" t="s">
        <v>6</v>
      </c>
      <c r="K50" s="48"/>
      <c r="L50" s="48"/>
      <c r="M50" s="48" t="s">
        <v>6</v>
      </c>
      <c r="N50" s="48" t="s">
        <v>6</v>
      </c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 t="s">
        <v>6</v>
      </c>
      <c r="BB50" s="48"/>
      <c r="BC50" s="48"/>
      <c r="BD50" s="48"/>
      <c r="BE50" s="48"/>
      <c r="BF50" s="48"/>
      <c r="BG50" s="48"/>
      <c r="BH50" s="48" t="s">
        <v>6</v>
      </c>
      <c r="BI50" s="48"/>
      <c r="BJ50" s="48"/>
      <c r="BK50" s="48"/>
      <c r="BL50" s="48"/>
      <c r="BM50" s="48"/>
      <c r="BN50" s="48"/>
      <c r="BO50" s="48"/>
      <c r="BP50" s="48"/>
      <c r="BQ50" s="48" t="s">
        <v>6</v>
      </c>
      <c r="BR50" s="48" t="s">
        <v>6</v>
      </c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 t="s">
        <v>6</v>
      </c>
      <c r="CI50" s="48"/>
      <c r="CJ50" s="48" t="s">
        <v>6</v>
      </c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21"/>
    </row>
    <row r="51" spans="1:153" ht="12.9" customHeight="1" x14ac:dyDescent="0.25">
      <c r="A51" s="3">
        <v>773072</v>
      </c>
      <c r="B51" s="20" t="str">
        <f>VLOOKUP(A51,Hoja1!A$1:B$2013,2)</f>
        <v>Empleado_773072</v>
      </c>
      <c r="C51" s="3" t="s">
        <v>187</v>
      </c>
      <c r="D51" s="49"/>
      <c r="E51" s="49"/>
      <c r="F51" s="49"/>
      <c r="G51" s="49"/>
      <c r="H51" s="49"/>
      <c r="I51" s="49"/>
      <c r="J51" s="49" t="s">
        <v>6</v>
      </c>
      <c r="K51" s="49"/>
      <c r="L51" s="49"/>
      <c r="M51" s="49" t="s">
        <v>6</v>
      </c>
      <c r="N51" s="49" t="s">
        <v>6</v>
      </c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 t="s">
        <v>6</v>
      </c>
      <c r="BB51" s="49"/>
      <c r="BC51" s="49"/>
      <c r="BD51" s="49"/>
      <c r="BE51" s="49"/>
      <c r="BF51" s="49"/>
      <c r="BG51" s="49"/>
      <c r="BH51" s="49" t="s">
        <v>6</v>
      </c>
      <c r="BI51" s="49"/>
      <c r="BJ51" s="49"/>
      <c r="BK51" s="49"/>
      <c r="BL51" s="49"/>
      <c r="BM51" s="49"/>
      <c r="BN51" s="49"/>
      <c r="BO51" s="49"/>
      <c r="BP51" s="49"/>
      <c r="BQ51" s="49" t="s">
        <v>6</v>
      </c>
      <c r="BR51" s="49" t="s">
        <v>6</v>
      </c>
      <c r="BS51" s="49"/>
      <c r="BT51" s="49" t="s">
        <v>6</v>
      </c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 t="s">
        <v>6</v>
      </c>
      <c r="CI51" s="49"/>
      <c r="CJ51" s="49" t="s">
        <v>6</v>
      </c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49"/>
      <c r="EO51" s="49"/>
      <c r="EP51" s="49"/>
      <c r="EQ51" s="49"/>
      <c r="ER51" s="49"/>
      <c r="ES51" s="49"/>
      <c r="ET51" s="49"/>
      <c r="EU51" s="49"/>
      <c r="EV51" s="49"/>
      <c r="EW51" s="21"/>
    </row>
    <row r="52" spans="1:153" ht="12.9" customHeight="1" x14ac:dyDescent="0.25">
      <c r="A52" s="3">
        <v>761388</v>
      </c>
      <c r="B52" s="20" t="str">
        <f>VLOOKUP(A52,Hoja1!A$1:B$2013,2)</f>
        <v>Empleado_761388</v>
      </c>
      <c r="C52" s="3" t="s">
        <v>187</v>
      </c>
      <c r="D52" s="48"/>
      <c r="E52" s="48"/>
      <c r="F52" s="48"/>
      <c r="G52" s="48"/>
      <c r="H52" s="48"/>
      <c r="I52" s="48"/>
      <c r="J52" s="48" t="s">
        <v>6</v>
      </c>
      <c r="K52" s="48"/>
      <c r="L52" s="48"/>
      <c r="M52" s="48" t="s">
        <v>6</v>
      </c>
      <c r="N52" s="48" t="s">
        <v>6</v>
      </c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 t="s">
        <v>6</v>
      </c>
      <c r="BB52" s="48"/>
      <c r="BC52" s="48"/>
      <c r="BD52" s="48"/>
      <c r="BE52" s="48"/>
      <c r="BF52" s="48"/>
      <c r="BG52" s="48"/>
      <c r="BH52" s="48" t="s">
        <v>6</v>
      </c>
      <c r="BI52" s="48"/>
      <c r="BJ52" s="48"/>
      <c r="BK52" s="48"/>
      <c r="BL52" s="48"/>
      <c r="BM52" s="48"/>
      <c r="BN52" s="48"/>
      <c r="BO52" s="48"/>
      <c r="BP52" s="48"/>
      <c r="BQ52" s="48" t="s">
        <v>6</v>
      </c>
      <c r="BR52" s="48" t="s">
        <v>6</v>
      </c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 t="s">
        <v>6</v>
      </c>
      <c r="CI52" s="48"/>
      <c r="CJ52" s="48" t="s">
        <v>6</v>
      </c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21"/>
    </row>
    <row r="53" spans="1:153" ht="12.9" customHeight="1" x14ac:dyDescent="0.25">
      <c r="A53" s="3">
        <v>771166</v>
      </c>
      <c r="B53" s="20" t="str">
        <f>VLOOKUP(A53,Hoja1!A$1:B$2013,2)</f>
        <v>Empleado_771166</v>
      </c>
      <c r="C53" s="3" t="s">
        <v>187</v>
      </c>
      <c r="D53" s="49"/>
      <c r="E53" s="49"/>
      <c r="F53" s="49"/>
      <c r="G53" s="49"/>
      <c r="H53" s="49"/>
      <c r="I53" s="49"/>
      <c r="J53" s="49" t="s">
        <v>6</v>
      </c>
      <c r="K53" s="49"/>
      <c r="L53" s="49"/>
      <c r="M53" s="49" t="s">
        <v>6</v>
      </c>
      <c r="N53" s="49" t="s">
        <v>6</v>
      </c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 t="s">
        <v>6</v>
      </c>
      <c r="BB53" s="49"/>
      <c r="BC53" s="49"/>
      <c r="BD53" s="49"/>
      <c r="BE53" s="49"/>
      <c r="BF53" s="49"/>
      <c r="BG53" s="49"/>
      <c r="BH53" s="49" t="s">
        <v>6</v>
      </c>
      <c r="BI53" s="49"/>
      <c r="BJ53" s="49"/>
      <c r="BK53" s="49"/>
      <c r="BL53" s="49"/>
      <c r="BM53" s="49"/>
      <c r="BN53" s="49"/>
      <c r="BO53" s="49"/>
      <c r="BP53" s="49"/>
      <c r="BQ53" s="49" t="s">
        <v>6</v>
      </c>
      <c r="BR53" s="49" t="s">
        <v>6</v>
      </c>
      <c r="BS53" s="49" t="s">
        <v>6</v>
      </c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 t="s">
        <v>6</v>
      </c>
      <c r="CI53" s="49"/>
      <c r="CJ53" s="49" t="s">
        <v>6</v>
      </c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21"/>
    </row>
    <row r="54" spans="1:153" ht="12.9" customHeight="1" x14ac:dyDescent="0.25">
      <c r="A54" s="3">
        <v>764426</v>
      </c>
      <c r="B54" s="20" t="str">
        <f>VLOOKUP(A54,Hoja1!A$1:B$2013,2)</f>
        <v>Empleado_764426</v>
      </c>
      <c r="C54" s="3" t="s">
        <v>187</v>
      </c>
      <c r="D54" s="48"/>
      <c r="E54" s="48"/>
      <c r="F54" s="48"/>
      <c r="G54" s="48" t="s">
        <v>6</v>
      </c>
      <c r="H54" s="48"/>
      <c r="I54" s="48"/>
      <c r="J54" s="48" t="s">
        <v>6</v>
      </c>
      <c r="K54" s="48"/>
      <c r="L54" s="48"/>
      <c r="M54" s="48" t="s">
        <v>6</v>
      </c>
      <c r="N54" s="48" t="s">
        <v>6</v>
      </c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 t="s">
        <v>6</v>
      </c>
      <c r="BB54" s="48"/>
      <c r="BC54" s="48"/>
      <c r="BD54" s="48"/>
      <c r="BE54" s="48"/>
      <c r="BF54" s="48"/>
      <c r="BG54" s="48"/>
      <c r="BH54" s="48" t="s">
        <v>6</v>
      </c>
      <c r="BI54" s="48"/>
      <c r="BJ54" s="48"/>
      <c r="BK54" s="48"/>
      <c r="BL54" s="48"/>
      <c r="BM54" s="48"/>
      <c r="BN54" s="48"/>
      <c r="BO54" s="48"/>
      <c r="BP54" s="48"/>
      <c r="BQ54" s="48" t="s">
        <v>6</v>
      </c>
      <c r="BR54" s="48" t="s">
        <v>6</v>
      </c>
      <c r="BS54" s="48" t="s">
        <v>6</v>
      </c>
      <c r="BT54" s="48" t="s">
        <v>6</v>
      </c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 t="s">
        <v>6</v>
      </c>
      <c r="CI54" s="48"/>
      <c r="CJ54" s="48" t="s">
        <v>6</v>
      </c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21"/>
    </row>
    <row r="55" spans="1:153" ht="12.9" customHeight="1" x14ac:dyDescent="0.25">
      <c r="A55" s="3">
        <v>761746</v>
      </c>
      <c r="B55" s="20" t="str">
        <f>VLOOKUP(A55,Hoja1!A$1:B$2013,2)</f>
        <v>Empleado_761746</v>
      </c>
      <c r="C55" s="3" t="s">
        <v>187</v>
      </c>
      <c r="D55" s="49"/>
      <c r="E55" s="49"/>
      <c r="F55" s="49"/>
      <c r="G55" s="49" t="s">
        <v>6</v>
      </c>
      <c r="H55" s="49"/>
      <c r="I55" s="49"/>
      <c r="J55" s="49" t="s">
        <v>6</v>
      </c>
      <c r="K55" s="49"/>
      <c r="L55" s="49"/>
      <c r="M55" s="49" t="s">
        <v>6</v>
      </c>
      <c r="N55" s="49" t="s">
        <v>6</v>
      </c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 t="s">
        <v>6</v>
      </c>
      <c r="BB55" s="49"/>
      <c r="BC55" s="49"/>
      <c r="BD55" s="49"/>
      <c r="BE55" s="49"/>
      <c r="BF55" s="49"/>
      <c r="BG55" s="49"/>
      <c r="BH55" s="49" t="s">
        <v>6</v>
      </c>
      <c r="BI55" s="49"/>
      <c r="BJ55" s="49"/>
      <c r="BK55" s="49"/>
      <c r="BL55" s="49"/>
      <c r="BM55" s="49"/>
      <c r="BN55" s="49"/>
      <c r="BO55" s="49"/>
      <c r="BP55" s="49"/>
      <c r="BQ55" s="49" t="s">
        <v>6</v>
      </c>
      <c r="BR55" s="49" t="s">
        <v>6</v>
      </c>
      <c r="BS55" s="49" t="s">
        <v>6</v>
      </c>
      <c r="BT55" s="49" t="s">
        <v>6</v>
      </c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 t="s">
        <v>6</v>
      </c>
      <c r="CI55" s="49"/>
      <c r="CJ55" s="49" t="s">
        <v>6</v>
      </c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9"/>
      <c r="EO55" s="49"/>
      <c r="EP55" s="49"/>
      <c r="EQ55" s="49"/>
      <c r="ER55" s="49"/>
      <c r="ES55" s="49"/>
      <c r="ET55" s="49"/>
      <c r="EU55" s="49"/>
      <c r="EV55" s="49"/>
      <c r="EW55" s="21"/>
    </row>
    <row r="56" spans="1:153" ht="12.9" customHeight="1" x14ac:dyDescent="0.25">
      <c r="A56" s="3">
        <v>771379</v>
      </c>
      <c r="B56" s="20" t="str">
        <f>VLOOKUP(A56,Hoja1!A$1:B$2013,2)</f>
        <v>Empleado_771379</v>
      </c>
      <c r="C56" s="3" t="s">
        <v>187</v>
      </c>
      <c r="D56" s="48"/>
      <c r="E56" s="48"/>
      <c r="F56" s="48"/>
      <c r="G56" s="48" t="s">
        <v>6</v>
      </c>
      <c r="H56" s="48"/>
      <c r="I56" s="48"/>
      <c r="J56" s="48" t="s">
        <v>6</v>
      </c>
      <c r="K56" s="48"/>
      <c r="L56" s="48"/>
      <c r="M56" s="48" t="s">
        <v>6</v>
      </c>
      <c r="N56" s="48" t="s">
        <v>6</v>
      </c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 t="s">
        <v>6</v>
      </c>
      <c r="BB56" s="48"/>
      <c r="BC56" s="48"/>
      <c r="BD56" s="48"/>
      <c r="BE56" s="48"/>
      <c r="BF56" s="48"/>
      <c r="BG56" s="48"/>
      <c r="BH56" s="48" t="s">
        <v>6</v>
      </c>
      <c r="BI56" s="48"/>
      <c r="BJ56" s="48"/>
      <c r="BK56" s="48"/>
      <c r="BL56" s="48"/>
      <c r="BM56" s="48"/>
      <c r="BN56" s="48"/>
      <c r="BO56" s="48"/>
      <c r="BP56" s="48"/>
      <c r="BQ56" s="48" t="s">
        <v>6</v>
      </c>
      <c r="BR56" s="48" t="s">
        <v>6</v>
      </c>
      <c r="BS56" s="48" t="s">
        <v>6</v>
      </c>
      <c r="BT56" s="48" t="s">
        <v>6</v>
      </c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 t="s">
        <v>6</v>
      </c>
      <c r="CI56" s="48"/>
      <c r="CJ56" s="48" t="s">
        <v>6</v>
      </c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21"/>
    </row>
    <row r="57" spans="1:153" ht="12.9" customHeight="1" x14ac:dyDescent="0.25">
      <c r="A57" s="3">
        <v>763311</v>
      </c>
      <c r="B57" s="20" t="str">
        <f>VLOOKUP(A57,Hoja1!A$1:B$2013,2)</f>
        <v>Empleado_763311</v>
      </c>
      <c r="C57" s="3" t="s">
        <v>187</v>
      </c>
      <c r="D57" s="49"/>
      <c r="E57" s="49"/>
      <c r="F57" s="49"/>
      <c r="G57" s="49" t="s">
        <v>6</v>
      </c>
      <c r="H57" s="49"/>
      <c r="I57" s="49"/>
      <c r="J57" s="49" t="s">
        <v>6</v>
      </c>
      <c r="K57" s="49"/>
      <c r="L57" s="49"/>
      <c r="M57" s="49" t="s">
        <v>6</v>
      </c>
      <c r="N57" s="49" t="s">
        <v>6</v>
      </c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 t="s">
        <v>6</v>
      </c>
      <c r="BB57" s="49"/>
      <c r="BC57" s="49"/>
      <c r="BD57" s="49"/>
      <c r="BE57" s="49"/>
      <c r="BF57" s="49"/>
      <c r="BG57" s="49"/>
      <c r="BH57" s="49" t="s">
        <v>6</v>
      </c>
      <c r="BI57" s="49"/>
      <c r="BJ57" s="49"/>
      <c r="BK57" s="49"/>
      <c r="BL57" s="49"/>
      <c r="BM57" s="49"/>
      <c r="BN57" s="49"/>
      <c r="BO57" s="49"/>
      <c r="BP57" s="49"/>
      <c r="BQ57" s="49" t="s">
        <v>6</v>
      </c>
      <c r="BR57" s="49" t="s">
        <v>6</v>
      </c>
      <c r="BS57" s="49" t="s">
        <v>6</v>
      </c>
      <c r="BT57" s="49" t="s">
        <v>6</v>
      </c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 t="s">
        <v>6</v>
      </c>
      <c r="CI57" s="49"/>
      <c r="CJ57" s="49" t="s">
        <v>6</v>
      </c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21"/>
    </row>
    <row r="58" spans="1:153" ht="12.9" customHeight="1" x14ac:dyDescent="0.25">
      <c r="A58" s="3">
        <v>773495</v>
      </c>
      <c r="B58" s="20" t="str">
        <f>VLOOKUP(A58,Hoja1!A$1:B$2013,2)</f>
        <v>Empleado_773495</v>
      </c>
      <c r="C58" s="3" t="s">
        <v>187</v>
      </c>
      <c r="D58" s="48"/>
      <c r="E58" s="48"/>
      <c r="F58" s="48"/>
      <c r="G58" s="48" t="s">
        <v>6</v>
      </c>
      <c r="H58" s="48"/>
      <c r="I58" s="48"/>
      <c r="J58" s="48" t="s">
        <v>6</v>
      </c>
      <c r="K58" s="48"/>
      <c r="L58" s="48"/>
      <c r="M58" s="48" t="s">
        <v>6</v>
      </c>
      <c r="N58" s="48" t="s">
        <v>6</v>
      </c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 t="s">
        <v>6</v>
      </c>
      <c r="BB58" s="48"/>
      <c r="BC58" s="48"/>
      <c r="BD58" s="48"/>
      <c r="BE58" s="48"/>
      <c r="BF58" s="48"/>
      <c r="BG58" s="48"/>
      <c r="BH58" s="48" t="s">
        <v>6</v>
      </c>
      <c r="BI58" s="48"/>
      <c r="BJ58" s="48"/>
      <c r="BK58" s="48"/>
      <c r="BL58" s="48"/>
      <c r="BM58" s="48"/>
      <c r="BN58" s="48"/>
      <c r="BO58" s="48"/>
      <c r="BP58" s="48"/>
      <c r="BQ58" s="48" t="s">
        <v>6</v>
      </c>
      <c r="BR58" s="48" t="s">
        <v>6</v>
      </c>
      <c r="BS58" s="48" t="s">
        <v>6</v>
      </c>
      <c r="BT58" s="48" t="s">
        <v>6</v>
      </c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 t="s">
        <v>6</v>
      </c>
      <c r="CI58" s="48"/>
      <c r="CJ58" s="48" t="s">
        <v>6</v>
      </c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21"/>
    </row>
    <row r="59" spans="1:153" ht="12.9" customHeight="1" x14ac:dyDescent="0.25">
      <c r="A59" s="3">
        <v>774233</v>
      </c>
      <c r="B59" s="20" t="str">
        <f>VLOOKUP(A59,Hoja1!A$1:B$2013,2)</f>
        <v>Empleado_774233</v>
      </c>
      <c r="C59" s="3" t="s">
        <v>187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49"/>
      <c r="EO59" s="49"/>
      <c r="EP59" s="49"/>
      <c r="EQ59" s="49"/>
      <c r="ER59" s="49"/>
      <c r="ES59" s="49"/>
      <c r="ET59" s="49"/>
      <c r="EU59" s="49"/>
      <c r="EV59" s="49"/>
      <c r="EW59" s="21"/>
    </row>
    <row r="60" spans="1:153" ht="12.9" customHeight="1" x14ac:dyDescent="0.25">
      <c r="A60" s="3">
        <v>773143</v>
      </c>
      <c r="B60" s="20" t="str">
        <f>VLOOKUP(A60,Hoja1!A$1:B$2013,2)</f>
        <v>Empleado_773143</v>
      </c>
      <c r="C60" s="3" t="s">
        <v>187</v>
      </c>
      <c r="D60" s="48"/>
      <c r="E60" s="48"/>
      <c r="F60" s="48"/>
      <c r="G60" s="48"/>
      <c r="H60" s="48"/>
      <c r="I60" s="48" t="s">
        <v>6</v>
      </c>
      <c r="J60" s="48" t="s">
        <v>6</v>
      </c>
      <c r="K60" s="48"/>
      <c r="L60" s="48"/>
      <c r="M60" s="48" t="s">
        <v>6</v>
      </c>
      <c r="N60" s="48" t="s">
        <v>6</v>
      </c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 t="s">
        <v>6</v>
      </c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 t="s">
        <v>6</v>
      </c>
      <c r="BB60" s="48"/>
      <c r="BC60" s="48"/>
      <c r="BD60" s="48"/>
      <c r="BE60" s="48"/>
      <c r="BF60" s="48" t="s">
        <v>6</v>
      </c>
      <c r="BG60" s="48" t="s">
        <v>6</v>
      </c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 t="s">
        <v>6</v>
      </c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 t="s">
        <v>6</v>
      </c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21"/>
    </row>
    <row r="61" spans="1:153" ht="12.9" customHeight="1" x14ac:dyDescent="0.25">
      <c r="A61" s="3">
        <v>765736</v>
      </c>
      <c r="B61" s="20" t="str">
        <f>VLOOKUP(A61,Hoja1!A$1:B$2013,2)</f>
        <v>Empleado_765736</v>
      </c>
      <c r="C61" s="3" t="s">
        <v>187</v>
      </c>
      <c r="D61" s="49"/>
      <c r="E61" s="49"/>
      <c r="F61" s="49"/>
      <c r="G61" s="49"/>
      <c r="H61" s="49"/>
      <c r="I61" s="49" t="s">
        <v>6</v>
      </c>
      <c r="J61" s="49" t="s">
        <v>6</v>
      </c>
      <c r="K61" s="49"/>
      <c r="L61" s="49"/>
      <c r="M61" s="49" t="s">
        <v>6</v>
      </c>
      <c r="N61" s="49" t="s">
        <v>6</v>
      </c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 t="s">
        <v>6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 t="s">
        <v>6</v>
      </c>
      <c r="BB61" s="49"/>
      <c r="BC61" s="49"/>
      <c r="BD61" s="49"/>
      <c r="BE61" s="49"/>
      <c r="BF61" s="49" t="s">
        <v>6</v>
      </c>
      <c r="BG61" s="49" t="s">
        <v>6</v>
      </c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 t="s">
        <v>6</v>
      </c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 t="s">
        <v>6</v>
      </c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  <c r="ER61" s="49"/>
      <c r="ES61" s="49"/>
      <c r="ET61" s="49"/>
      <c r="EU61" s="49"/>
      <c r="EV61" s="49"/>
      <c r="EW61" s="21"/>
    </row>
    <row r="62" spans="1:153" ht="12.9" customHeight="1" x14ac:dyDescent="0.25">
      <c r="A62" s="3">
        <v>776477</v>
      </c>
      <c r="B62" s="20" t="str">
        <f>VLOOKUP(A62,Hoja1!A$1:B$2013,2)</f>
        <v>Empleado_776477</v>
      </c>
      <c r="C62" s="3" t="s">
        <v>187</v>
      </c>
      <c r="D62" s="48"/>
      <c r="E62" s="48"/>
      <c r="F62" s="48"/>
      <c r="G62" s="48" t="s">
        <v>6</v>
      </c>
      <c r="H62" s="48"/>
      <c r="I62" s="48" t="s">
        <v>6</v>
      </c>
      <c r="J62" s="48" t="s">
        <v>6</v>
      </c>
      <c r="K62" s="48"/>
      <c r="L62" s="48"/>
      <c r="M62" s="48" t="s">
        <v>6</v>
      </c>
      <c r="N62" s="48" t="s">
        <v>6</v>
      </c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 t="s">
        <v>6</v>
      </c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 t="s">
        <v>6</v>
      </c>
      <c r="BB62" s="48"/>
      <c r="BC62" s="48"/>
      <c r="BD62" s="48"/>
      <c r="BE62" s="48"/>
      <c r="BF62" s="48" t="s">
        <v>6</v>
      </c>
      <c r="BG62" s="48" t="s">
        <v>6</v>
      </c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 t="s">
        <v>6</v>
      </c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 t="s">
        <v>6</v>
      </c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21"/>
    </row>
    <row r="63" spans="1:153" ht="12.9" customHeight="1" x14ac:dyDescent="0.25">
      <c r="A63" s="3">
        <v>761870</v>
      </c>
      <c r="B63" s="20" t="str">
        <f>VLOOKUP(A63,Hoja1!A$1:B$2013,2)</f>
        <v>Empleado_761870</v>
      </c>
      <c r="C63" s="3" t="s">
        <v>187</v>
      </c>
      <c r="D63" s="49"/>
      <c r="E63" s="49"/>
      <c r="F63" s="49"/>
      <c r="G63" s="49" t="s">
        <v>6</v>
      </c>
      <c r="H63" s="49"/>
      <c r="I63" s="49" t="s">
        <v>6</v>
      </c>
      <c r="J63" s="49" t="s">
        <v>6</v>
      </c>
      <c r="K63" s="49"/>
      <c r="L63" s="49"/>
      <c r="M63" s="49" t="s">
        <v>6</v>
      </c>
      <c r="N63" s="49" t="s">
        <v>6</v>
      </c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 t="s">
        <v>6</v>
      </c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 t="s">
        <v>6</v>
      </c>
      <c r="BB63" s="49"/>
      <c r="BC63" s="49"/>
      <c r="BD63" s="49"/>
      <c r="BE63" s="49"/>
      <c r="BF63" s="49" t="s">
        <v>6</v>
      </c>
      <c r="BG63" s="49" t="s">
        <v>6</v>
      </c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 t="s">
        <v>6</v>
      </c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 t="s">
        <v>6</v>
      </c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  <c r="ER63" s="49"/>
      <c r="ES63" s="49"/>
      <c r="ET63" s="49"/>
      <c r="EU63" s="49"/>
      <c r="EV63" s="49"/>
      <c r="EW63" s="21"/>
    </row>
    <row r="64" spans="1:153" ht="12.9" customHeight="1" x14ac:dyDescent="0.25">
      <c r="A64" s="3">
        <v>764984</v>
      </c>
      <c r="B64" s="20" t="str">
        <f>VLOOKUP(A64,Hoja1!A$1:B$2013,2)</f>
        <v>Empleado_764984</v>
      </c>
      <c r="C64" s="3" t="s">
        <v>187</v>
      </c>
      <c r="D64" s="48"/>
      <c r="E64" s="48"/>
      <c r="F64" s="48"/>
      <c r="G64" s="48"/>
      <c r="H64" s="48"/>
      <c r="I64" s="48" t="s">
        <v>6</v>
      </c>
      <c r="J64" s="48" t="s">
        <v>6</v>
      </c>
      <c r="K64" s="48"/>
      <c r="L64" s="48"/>
      <c r="M64" s="48" t="s">
        <v>6</v>
      </c>
      <c r="N64" s="48" t="s">
        <v>6</v>
      </c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 t="s">
        <v>6</v>
      </c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 t="s">
        <v>6</v>
      </c>
      <c r="BB64" s="48"/>
      <c r="BC64" s="48"/>
      <c r="BD64" s="48"/>
      <c r="BE64" s="48"/>
      <c r="BF64" s="48" t="s">
        <v>6</v>
      </c>
      <c r="BG64" s="48" t="s">
        <v>6</v>
      </c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 t="s">
        <v>6</v>
      </c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 t="s">
        <v>6</v>
      </c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21"/>
    </row>
    <row r="65" spans="1:153" ht="12.9" customHeight="1" x14ac:dyDescent="0.25">
      <c r="A65" s="3">
        <v>773752</v>
      </c>
      <c r="B65" s="20" t="str">
        <f>VLOOKUP(A65,Hoja1!A$1:B$2013,2)</f>
        <v>Empleado_773752</v>
      </c>
      <c r="C65" s="3" t="s">
        <v>187</v>
      </c>
      <c r="D65" s="49"/>
      <c r="E65" s="49"/>
      <c r="F65" s="49"/>
      <c r="G65" s="49" t="s">
        <v>6</v>
      </c>
      <c r="H65" s="49"/>
      <c r="I65" s="49" t="s">
        <v>6</v>
      </c>
      <c r="J65" s="49" t="s">
        <v>6</v>
      </c>
      <c r="K65" s="49"/>
      <c r="L65" s="49"/>
      <c r="M65" s="49" t="s">
        <v>6</v>
      </c>
      <c r="N65" s="49" t="s">
        <v>6</v>
      </c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 t="s">
        <v>6</v>
      </c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 t="s">
        <v>6</v>
      </c>
      <c r="BB65" s="49"/>
      <c r="BC65" s="49"/>
      <c r="BD65" s="49"/>
      <c r="BE65" s="49"/>
      <c r="BF65" s="49" t="s">
        <v>6</v>
      </c>
      <c r="BG65" s="49" t="s">
        <v>6</v>
      </c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 t="s">
        <v>6</v>
      </c>
      <c r="BS65" s="49"/>
      <c r="BT65" s="49" t="s">
        <v>6</v>
      </c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 t="s">
        <v>6</v>
      </c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  <c r="ER65" s="49"/>
      <c r="ES65" s="49"/>
      <c r="ET65" s="49"/>
      <c r="EU65" s="49"/>
      <c r="EV65" s="49"/>
      <c r="EW65" s="21"/>
    </row>
    <row r="66" spans="1:153" ht="12.9" customHeight="1" x14ac:dyDescent="0.25">
      <c r="A66" s="3">
        <v>776206</v>
      </c>
      <c r="B66" s="20" t="str">
        <f>VLOOKUP(A66,Hoja1!A$1:B$2013,2)</f>
        <v>Empleado_776205</v>
      </c>
      <c r="C66" s="3" t="s">
        <v>187</v>
      </c>
      <c r="D66" s="48"/>
      <c r="E66" s="48"/>
      <c r="F66" s="48"/>
      <c r="G66" s="48" t="s">
        <v>6</v>
      </c>
      <c r="H66" s="48"/>
      <c r="I66" s="48" t="s">
        <v>6</v>
      </c>
      <c r="J66" s="48" t="s">
        <v>6</v>
      </c>
      <c r="K66" s="48"/>
      <c r="L66" s="48"/>
      <c r="M66" s="48" t="s">
        <v>6</v>
      </c>
      <c r="N66" s="48" t="s">
        <v>6</v>
      </c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 t="s">
        <v>6</v>
      </c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 t="s">
        <v>6</v>
      </c>
      <c r="BB66" s="48"/>
      <c r="BC66" s="48"/>
      <c r="BD66" s="48"/>
      <c r="BE66" s="48"/>
      <c r="BF66" s="48" t="s">
        <v>6</v>
      </c>
      <c r="BG66" s="48" t="s">
        <v>6</v>
      </c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 t="s">
        <v>6</v>
      </c>
      <c r="BS66" s="48"/>
      <c r="BT66" s="48" t="s">
        <v>6</v>
      </c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 t="s">
        <v>6</v>
      </c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21"/>
    </row>
    <row r="67" spans="1:153" ht="12.9" customHeight="1" x14ac:dyDescent="0.25">
      <c r="A67" s="3">
        <v>772754</v>
      </c>
      <c r="B67" s="20" t="str">
        <f>VLOOKUP(A67,Hoja1!A$1:B$2013,2)</f>
        <v>Empleado_772754</v>
      </c>
      <c r="C67" s="3" t="s">
        <v>187</v>
      </c>
      <c r="D67" s="49"/>
      <c r="E67" s="49"/>
      <c r="F67" s="49"/>
      <c r="G67" s="49" t="s">
        <v>6</v>
      </c>
      <c r="H67" s="49"/>
      <c r="I67" s="49"/>
      <c r="J67" s="49" t="s">
        <v>6</v>
      </c>
      <c r="K67" s="49"/>
      <c r="L67" s="49"/>
      <c r="M67" s="49"/>
      <c r="N67" s="49" t="s">
        <v>6</v>
      </c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 t="s">
        <v>6</v>
      </c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 t="s">
        <v>6</v>
      </c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  <c r="EB67" s="49"/>
      <c r="EC67" s="49"/>
      <c r="ED67" s="49"/>
      <c r="EE67" s="49"/>
      <c r="EF67" s="49"/>
      <c r="EG67" s="49"/>
      <c r="EH67" s="49"/>
      <c r="EI67" s="49"/>
      <c r="EJ67" s="49"/>
      <c r="EK67" s="49"/>
      <c r="EL67" s="49"/>
      <c r="EM67" s="49"/>
      <c r="EN67" s="49"/>
      <c r="EO67" s="49"/>
      <c r="EP67" s="49"/>
      <c r="EQ67" s="49"/>
      <c r="ER67" s="49"/>
      <c r="ES67" s="49"/>
      <c r="ET67" s="49"/>
      <c r="EU67" s="49"/>
      <c r="EV67" s="49"/>
      <c r="EW67" s="21"/>
    </row>
    <row r="68" spans="1:153" ht="12.9" customHeight="1" x14ac:dyDescent="0.25">
      <c r="A68" s="3">
        <v>763051</v>
      </c>
      <c r="B68" s="20" t="str">
        <f>VLOOKUP(A68,Hoja1!A$1:B$2013,2)</f>
        <v>Empleado_763051</v>
      </c>
      <c r="C68" s="3" t="s">
        <v>187</v>
      </c>
      <c r="D68" s="48"/>
      <c r="E68" s="48"/>
      <c r="F68" s="48"/>
      <c r="G68" s="48"/>
      <c r="H68" s="48"/>
      <c r="I68" s="48"/>
      <c r="J68" s="48" t="s">
        <v>6</v>
      </c>
      <c r="K68" s="48"/>
      <c r="L68" s="48"/>
      <c r="M68" s="48" t="s">
        <v>6</v>
      </c>
      <c r="N68" s="48" t="s">
        <v>6</v>
      </c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 t="s">
        <v>6</v>
      </c>
      <c r="BB68" s="48"/>
      <c r="BC68" s="48"/>
      <c r="BD68" s="48"/>
      <c r="BE68" s="48"/>
      <c r="BF68" s="48"/>
      <c r="BG68" s="48"/>
      <c r="BH68" s="48" t="s">
        <v>6</v>
      </c>
      <c r="BI68" s="48"/>
      <c r="BJ68" s="48"/>
      <c r="BK68" s="48"/>
      <c r="BL68" s="48"/>
      <c r="BM68" s="48"/>
      <c r="BN68" s="48"/>
      <c r="BO68" s="48"/>
      <c r="BP68" s="48"/>
      <c r="BQ68" s="48" t="s">
        <v>6</v>
      </c>
      <c r="BR68" s="48" t="s">
        <v>6</v>
      </c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 t="s">
        <v>6</v>
      </c>
      <c r="CI68" s="48"/>
      <c r="CJ68" s="48" t="s">
        <v>6</v>
      </c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21"/>
    </row>
    <row r="69" spans="1:153" ht="12.9" customHeight="1" x14ac:dyDescent="0.25">
      <c r="A69" s="3">
        <v>765514</v>
      </c>
      <c r="B69" s="20" t="str">
        <f>VLOOKUP(A69,Hoja1!A$1:B$2013,2)</f>
        <v>Empleado_765514</v>
      </c>
      <c r="C69" s="3" t="s">
        <v>187</v>
      </c>
      <c r="D69" s="49"/>
      <c r="E69" s="49"/>
      <c r="F69" s="49"/>
      <c r="G69" s="49"/>
      <c r="H69" s="49"/>
      <c r="I69" s="49"/>
      <c r="J69" s="49" t="s">
        <v>6</v>
      </c>
      <c r="K69" s="49"/>
      <c r="L69" s="49"/>
      <c r="M69" s="49" t="s">
        <v>6</v>
      </c>
      <c r="N69" s="49" t="s">
        <v>6</v>
      </c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 t="s">
        <v>6</v>
      </c>
      <c r="BB69" s="49"/>
      <c r="BC69" s="49"/>
      <c r="BD69" s="49"/>
      <c r="BE69" s="49"/>
      <c r="BF69" s="49"/>
      <c r="BG69" s="49"/>
      <c r="BH69" s="49" t="s">
        <v>6</v>
      </c>
      <c r="BI69" s="49"/>
      <c r="BJ69" s="49"/>
      <c r="BK69" s="49"/>
      <c r="BL69" s="49"/>
      <c r="BM69" s="49"/>
      <c r="BN69" s="49"/>
      <c r="BO69" s="49"/>
      <c r="BP69" s="49"/>
      <c r="BQ69" s="49" t="s">
        <v>6</v>
      </c>
      <c r="BR69" s="49" t="s">
        <v>6</v>
      </c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 t="s">
        <v>6</v>
      </c>
      <c r="CI69" s="49"/>
      <c r="CJ69" s="49" t="s">
        <v>6</v>
      </c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49"/>
      <c r="EO69" s="49"/>
      <c r="EP69" s="49"/>
      <c r="EQ69" s="49"/>
      <c r="ER69" s="49"/>
      <c r="ES69" s="49"/>
      <c r="ET69" s="49"/>
      <c r="EU69" s="49"/>
      <c r="EV69" s="49"/>
      <c r="EW69" s="21"/>
    </row>
    <row r="70" spans="1:153" ht="12.9" customHeight="1" x14ac:dyDescent="0.25">
      <c r="A70" s="3">
        <v>773072</v>
      </c>
      <c r="B70" s="20" t="str">
        <f>VLOOKUP(A70,Hoja1!A$1:B$2013,2)</f>
        <v>Empleado_773072</v>
      </c>
      <c r="C70" s="3" t="s">
        <v>187</v>
      </c>
      <c r="D70" s="48"/>
      <c r="E70" s="48"/>
      <c r="F70" s="48"/>
      <c r="G70" s="48"/>
      <c r="H70" s="48"/>
      <c r="I70" s="48"/>
      <c r="J70" s="48" t="s">
        <v>6</v>
      </c>
      <c r="K70" s="48"/>
      <c r="L70" s="48"/>
      <c r="M70" s="48" t="s">
        <v>6</v>
      </c>
      <c r="N70" s="48" t="s">
        <v>6</v>
      </c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 t="s">
        <v>6</v>
      </c>
      <c r="BB70" s="48"/>
      <c r="BC70" s="48"/>
      <c r="BD70" s="48"/>
      <c r="BE70" s="48"/>
      <c r="BF70" s="48"/>
      <c r="BG70" s="48"/>
      <c r="BH70" s="48" t="s">
        <v>6</v>
      </c>
      <c r="BI70" s="48"/>
      <c r="BJ70" s="48"/>
      <c r="BK70" s="48"/>
      <c r="BL70" s="48"/>
      <c r="BM70" s="48"/>
      <c r="BN70" s="48"/>
      <c r="BO70" s="48"/>
      <c r="BP70" s="48"/>
      <c r="BQ70" s="48" t="s">
        <v>6</v>
      </c>
      <c r="BR70" s="48" t="s">
        <v>6</v>
      </c>
      <c r="BS70" s="48"/>
      <c r="BT70" s="48" t="s">
        <v>6</v>
      </c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 t="s">
        <v>6</v>
      </c>
      <c r="CI70" s="48"/>
      <c r="CJ70" s="48" t="s">
        <v>6</v>
      </c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21"/>
    </row>
    <row r="71" spans="1:153" ht="12.9" customHeight="1" x14ac:dyDescent="0.25">
      <c r="A71" s="3">
        <v>761388</v>
      </c>
      <c r="B71" s="20" t="str">
        <f>VLOOKUP(A71,Hoja1!A$1:B$2013,2)</f>
        <v>Empleado_761388</v>
      </c>
      <c r="C71" s="3" t="s">
        <v>187</v>
      </c>
      <c r="D71" s="49"/>
      <c r="E71" s="49"/>
      <c r="F71" s="49"/>
      <c r="G71" s="49"/>
      <c r="H71" s="49"/>
      <c r="I71" s="49"/>
      <c r="J71" s="49" t="s">
        <v>6</v>
      </c>
      <c r="K71" s="49"/>
      <c r="L71" s="49"/>
      <c r="M71" s="49" t="s">
        <v>6</v>
      </c>
      <c r="N71" s="49" t="s">
        <v>6</v>
      </c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 t="s">
        <v>6</v>
      </c>
      <c r="BB71" s="49"/>
      <c r="BC71" s="49"/>
      <c r="BD71" s="49"/>
      <c r="BE71" s="49"/>
      <c r="BF71" s="49"/>
      <c r="BG71" s="49"/>
      <c r="BH71" s="49" t="s">
        <v>6</v>
      </c>
      <c r="BI71" s="49"/>
      <c r="BJ71" s="49"/>
      <c r="BK71" s="49"/>
      <c r="BL71" s="49"/>
      <c r="BM71" s="49"/>
      <c r="BN71" s="49"/>
      <c r="BO71" s="49"/>
      <c r="BP71" s="49"/>
      <c r="BQ71" s="49" t="s">
        <v>6</v>
      </c>
      <c r="BR71" s="49" t="s">
        <v>6</v>
      </c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 t="s">
        <v>6</v>
      </c>
      <c r="CI71" s="49"/>
      <c r="CJ71" s="49" t="s">
        <v>6</v>
      </c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/>
      <c r="EK71" s="49"/>
      <c r="EL71" s="49"/>
      <c r="EM71" s="49"/>
      <c r="EN71" s="49"/>
      <c r="EO71" s="49"/>
      <c r="EP71" s="49"/>
      <c r="EQ71" s="49"/>
      <c r="ER71" s="49"/>
      <c r="ES71" s="49"/>
      <c r="ET71" s="49"/>
      <c r="EU71" s="49"/>
      <c r="EV71" s="49"/>
      <c r="EW71" s="21"/>
    </row>
    <row r="72" spans="1:153" ht="12.9" customHeight="1" x14ac:dyDescent="0.25">
      <c r="A72" s="3">
        <v>771166</v>
      </c>
      <c r="B72" s="20" t="str">
        <f>VLOOKUP(A72,Hoja1!A$1:B$2013,2)</f>
        <v>Empleado_771166</v>
      </c>
      <c r="C72" s="3" t="s">
        <v>187</v>
      </c>
      <c r="D72" s="48"/>
      <c r="E72" s="48"/>
      <c r="F72" s="48"/>
      <c r="G72" s="48"/>
      <c r="H72" s="48"/>
      <c r="I72" s="48"/>
      <c r="J72" s="48" t="s">
        <v>6</v>
      </c>
      <c r="K72" s="48"/>
      <c r="L72" s="48"/>
      <c r="M72" s="48" t="s">
        <v>6</v>
      </c>
      <c r="N72" s="48" t="s">
        <v>6</v>
      </c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 t="s">
        <v>6</v>
      </c>
      <c r="BB72" s="48"/>
      <c r="BC72" s="48"/>
      <c r="BD72" s="48"/>
      <c r="BE72" s="48"/>
      <c r="BF72" s="48"/>
      <c r="BG72" s="48"/>
      <c r="BH72" s="48" t="s">
        <v>6</v>
      </c>
      <c r="BI72" s="48"/>
      <c r="BJ72" s="48"/>
      <c r="BK72" s="48"/>
      <c r="BL72" s="48"/>
      <c r="BM72" s="48"/>
      <c r="BN72" s="48"/>
      <c r="BO72" s="48"/>
      <c r="BP72" s="48"/>
      <c r="BQ72" s="48" t="s">
        <v>6</v>
      </c>
      <c r="BR72" s="48" t="s">
        <v>6</v>
      </c>
      <c r="BS72" s="48" t="s">
        <v>6</v>
      </c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 t="s">
        <v>6</v>
      </c>
      <c r="CI72" s="48"/>
      <c r="CJ72" s="48" t="s">
        <v>6</v>
      </c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21"/>
    </row>
    <row r="73" spans="1:153" ht="12.9" customHeight="1" x14ac:dyDescent="0.25">
      <c r="A73" s="3">
        <v>764426</v>
      </c>
      <c r="B73" s="20" t="str">
        <f>VLOOKUP(A73,Hoja1!A$1:B$2013,2)</f>
        <v>Empleado_764426</v>
      </c>
      <c r="C73" s="3" t="s">
        <v>187</v>
      </c>
      <c r="D73" s="49"/>
      <c r="E73" s="49"/>
      <c r="F73" s="49"/>
      <c r="G73" s="49" t="s">
        <v>6</v>
      </c>
      <c r="H73" s="49"/>
      <c r="I73" s="49"/>
      <c r="J73" s="49" t="s">
        <v>6</v>
      </c>
      <c r="K73" s="49"/>
      <c r="L73" s="49"/>
      <c r="M73" s="49" t="s">
        <v>6</v>
      </c>
      <c r="N73" s="49" t="s">
        <v>6</v>
      </c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 t="s">
        <v>6</v>
      </c>
      <c r="BB73" s="49"/>
      <c r="BC73" s="49"/>
      <c r="BD73" s="49"/>
      <c r="BE73" s="49"/>
      <c r="BF73" s="49"/>
      <c r="BG73" s="49"/>
      <c r="BH73" s="49" t="s">
        <v>6</v>
      </c>
      <c r="BI73" s="49"/>
      <c r="BJ73" s="49"/>
      <c r="BK73" s="49"/>
      <c r="BL73" s="49"/>
      <c r="BM73" s="49"/>
      <c r="BN73" s="49"/>
      <c r="BO73" s="49"/>
      <c r="BP73" s="49"/>
      <c r="BQ73" s="49" t="s">
        <v>6</v>
      </c>
      <c r="BR73" s="49" t="s">
        <v>6</v>
      </c>
      <c r="BS73" s="49" t="s">
        <v>6</v>
      </c>
      <c r="BT73" s="49" t="s">
        <v>6</v>
      </c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 t="s">
        <v>6</v>
      </c>
      <c r="CI73" s="49"/>
      <c r="CJ73" s="49" t="s">
        <v>6</v>
      </c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  <c r="DS73" s="49"/>
      <c r="DT73" s="49"/>
      <c r="DU73" s="49"/>
      <c r="DV73" s="49"/>
      <c r="DW73" s="49"/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/>
      <c r="EK73" s="49"/>
      <c r="EL73" s="49"/>
      <c r="EM73" s="49"/>
      <c r="EN73" s="49"/>
      <c r="EO73" s="49"/>
      <c r="EP73" s="49"/>
      <c r="EQ73" s="49"/>
      <c r="ER73" s="49"/>
      <c r="ES73" s="49"/>
      <c r="ET73" s="49"/>
      <c r="EU73" s="49"/>
      <c r="EV73" s="49"/>
      <c r="EW73" s="21"/>
    </row>
    <row r="74" spans="1:153" ht="12.9" customHeight="1" x14ac:dyDescent="0.25">
      <c r="A74" s="3">
        <v>761746</v>
      </c>
      <c r="B74" s="20" t="str">
        <f>VLOOKUP(A74,Hoja1!A$1:B$2013,2)</f>
        <v>Empleado_761746</v>
      </c>
      <c r="C74" s="3" t="s">
        <v>187</v>
      </c>
      <c r="D74" s="48"/>
      <c r="E74" s="48"/>
      <c r="F74" s="48"/>
      <c r="G74" s="48" t="s">
        <v>6</v>
      </c>
      <c r="H74" s="48"/>
      <c r="I74" s="48"/>
      <c r="J74" s="48" t="s">
        <v>6</v>
      </c>
      <c r="K74" s="48"/>
      <c r="L74" s="48"/>
      <c r="M74" s="48" t="s">
        <v>6</v>
      </c>
      <c r="N74" s="48" t="s">
        <v>6</v>
      </c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 t="s">
        <v>6</v>
      </c>
      <c r="BB74" s="48"/>
      <c r="BC74" s="48"/>
      <c r="BD74" s="48"/>
      <c r="BE74" s="48"/>
      <c r="BF74" s="48"/>
      <c r="BG74" s="48"/>
      <c r="BH74" s="48" t="s">
        <v>6</v>
      </c>
      <c r="BI74" s="48"/>
      <c r="BJ74" s="48"/>
      <c r="BK74" s="48"/>
      <c r="BL74" s="48"/>
      <c r="BM74" s="48"/>
      <c r="BN74" s="48"/>
      <c r="BO74" s="48"/>
      <c r="BP74" s="48"/>
      <c r="BQ74" s="48" t="s">
        <v>6</v>
      </c>
      <c r="BR74" s="48" t="s">
        <v>6</v>
      </c>
      <c r="BS74" s="48" t="s">
        <v>6</v>
      </c>
      <c r="BT74" s="48" t="s">
        <v>6</v>
      </c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 t="s">
        <v>6</v>
      </c>
      <c r="CI74" s="48"/>
      <c r="CJ74" s="48" t="s">
        <v>6</v>
      </c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21"/>
    </row>
    <row r="75" spans="1:153" ht="12.9" customHeight="1" x14ac:dyDescent="0.25">
      <c r="A75" s="3">
        <v>771379</v>
      </c>
      <c r="B75" s="20" t="str">
        <f>VLOOKUP(A75,Hoja1!A$1:B$2013,2)</f>
        <v>Empleado_771379</v>
      </c>
      <c r="C75" s="3" t="s">
        <v>187</v>
      </c>
      <c r="D75" s="49"/>
      <c r="E75" s="49"/>
      <c r="F75" s="49"/>
      <c r="G75" s="49" t="s">
        <v>6</v>
      </c>
      <c r="H75" s="49"/>
      <c r="I75" s="49"/>
      <c r="J75" s="49" t="s">
        <v>6</v>
      </c>
      <c r="K75" s="49"/>
      <c r="L75" s="49"/>
      <c r="M75" s="49" t="s">
        <v>6</v>
      </c>
      <c r="N75" s="49" t="s">
        <v>6</v>
      </c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 t="s">
        <v>6</v>
      </c>
      <c r="BB75" s="49"/>
      <c r="BC75" s="49"/>
      <c r="BD75" s="49"/>
      <c r="BE75" s="49"/>
      <c r="BF75" s="49"/>
      <c r="BG75" s="49"/>
      <c r="BH75" s="49" t="s">
        <v>6</v>
      </c>
      <c r="BI75" s="49"/>
      <c r="BJ75" s="49"/>
      <c r="BK75" s="49"/>
      <c r="BL75" s="49"/>
      <c r="BM75" s="49"/>
      <c r="BN75" s="49"/>
      <c r="BO75" s="49"/>
      <c r="BP75" s="49"/>
      <c r="BQ75" s="49" t="s">
        <v>6</v>
      </c>
      <c r="BR75" s="49" t="s">
        <v>6</v>
      </c>
      <c r="BS75" s="49" t="s">
        <v>6</v>
      </c>
      <c r="BT75" s="49" t="s">
        <v>6</v>
      </c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 t="s">
        <v>6</v>
      </c>
      <c r="CI75" s="49"/>
      <c r="CJ75" s="49" t="s">
        <v>6</v>
      </c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  <c r="DS75" s="49"/>
      <c r="DT75" s="49"/>
      <c r="DU75" s="49"/>
      <c r="DV75" s="49"/>
      <c r="DW75" s="49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/>
      <c r="EK75" s="49"/>
      <c r="EL75" s="49"/>
      <c r="EM75" s="49"/>
      <c r="EN75" s="49"/>
      <c r="EO75" s="49"/>
      <c r="EP75" s="49"/>
      <c r="EQ75" s="49"/>
      <c r="ER75" s="49"/>
      <c r="ES75" s="49"/>
      <c r="ET75" s="49"/>
      <c r="EU75" s="49"/>
      <c r="EV75" s="49"/>
      <c r="EW75" s="21"/>
    </row>
    <row r="76" spans="1:153" ht="12.9" customHeight="1" x14ac:dyDescent="0.25">
      <c r="A76" s="3">
        <v>763311</v>
      </c>
      <c r="B76" s="20" t="str">
        <f>VLOOKUP(A76,Hoja1!A$1:B$2013,2)</f>
        <v>Empleado_763311</v>
      </c>
      <c r="C76" s="3" t="s">
        <v>187</v>
      </c>
      <c r="D76" s="48"/>
      <c r="E76" s="48"/>
      <c r="F76" s="48"/>
      <c r="G76" s="48" t="s">
        <v>6</v>
      </c>
      <c r="H76" s="48"/>
      <c r="I76" s="48"/>
      <c r="J76" s="48" t="s">
        <v>6</v>
      </c>
      <c r="K76" s="48"/>
      <c r="L76" s="48"/>
      <c r="M76" s="48" t="s">
        <v>6</v>
      </c>
      <c r="N76" s="48" t="s">
        <v>6</v>
      </c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 t="s">
        <v>6</v>
      </c>
      <c r="BB76" s="48"/>
      <c r="BC76" s="48"/>
      <c r="BD76" s="48"/>
      <c r="BE76" s="48"/>
      <c r="BF76" s="48"/>
      <c r="BG76" s="48"/>
      <c r="BH76" s="48" t="s">
        <v>6</v>
      </c>
      <c r="BI76" s="48"/>
      <c r="BJ76" s="48"/>
      <c r="BK76" s="48"/>
      <c r="BL76" s="48"/>
      <c r="BM76" s="48"/>
      <c r="BN76" s="48"/>
      <c r="BO76" s="48"/>
      <c r="BP76" s="48"/>
      <c r="BQ76" s="48" t="s">
        <v>6</v>
      </c>
      <c r="BR76" s="48" t="s">
        <v>6</v>
      </c>
      <c r="BS76" s="48" t="s">
        <v>6</v>
      </c>
      <c r="BT76" s="48" t="s">
        <v>6</v>
      </c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 t="s">
        <v>6</v>
      </c>
      <c r="CI76" s="48"/>
      <c r="CJ76" s="48" t="s">
        <v>6</v>
      </c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21"/>
    </row>
    <row r="77" spans="1:153" ht="12.9" customHeight="1" x14ac:dyDescent="0.25">
      <c r="A77" s="3">
        <v>773495</v>
      </c>
      <c r="B77" s="20" t="str">
        <f>VLOOKUP(A77,Hoja1!A$1:B$2013,2)</f>
        <v>Empleado_773495</v>
      </c>
      <c r="C77" s="3" t="s">
        <v>187</v>
      </c>
      <c r="D77" s="49"/>
      <c r="E77" s="49"/>
      <c r="F77" s="49"/>
      <c r="G77" s="49" t="s">
        <v>6</v>
      </c>
      <c r="H77" s="49"/>
      <c r="I77" s="49"/>
      <c r="J77" s="49" t="s">
        <v>6</v>
      </c>
      <c r="K77" s="49"/>
      <c r="L77" s="49"/>
      <c r="M77" s="49" t="s">
        <v>6</v>
      </c>
      <c r="N77" s="49" t="s">
        <v>6</v>
      </c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 t="s">
        <v>6</v>
      </c>
      <c r="BB77" s="49"/>
      <c r="BC77" s="49"/>
      <c r="BD77" s="49"/>
      <c r="BE77" s="49"/>
      <c r="BF77" s="49"/>
      <c r="BG77" s="49"/>
      <c r="BH77" s="49" t="s">
        <v>6</v>
      </c>
      <c r="BI77" s="49"/>
      <c r="BJ77" s="49"/>
      <c r="BK77" s="49"/>
      <c r="BL77" s="49"/>
      <c r="BM77" s="49"/>
      <c r="BN77" s="49"/>
      <c r="BO77" s="49"/>
      <c r="BP77" s="49"/>
      <c r="BQ77" s="49" t="s">
        <v>6</v>
      </c>
      <c r="BR77" s="49" t="s">
        <v>6</v>
      </c>
      <c r="BS77" s="49" t="s">
        <v>6</v>
      </c>
      <c r="BT77" s="49" t="s">
        <v>6</v>
      </c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 t="s">
        <v>6</v>
      </c>
      <c r="CI77" s="49"/>
      <c r="CJ77" s="49" t="s">
        <v>6</v>
      </c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  <c r="DS77" s="49"/>
      <c r="DT77" s="49"/>
      <c r="DU77" s="49"/>
      <c r="DV77" s="49"/>
      <c r="DW77" s="49"/>
      <c r="DX77" s="49"/>
      <c r="DY77" s="49"/>
      <c r="DZ77" s="49"/>
      <c r="EA77" s="49"/>
      <c r="EB77" s="49"/>
      <c r="EC77" s="49"/>
      <c r="ED77" s="49"/>
      <c r="EE77" s="49"/>
      <c r="EF77" s="49"/>
      <c r="EG77" s="49"/>
      <c r="EH77" s="49"/>
      <c r="EI77" s="49"/>
      <c r="EJ77" s="49"/>
      <c r="EK77" s="49"/>
      <c r="EL77" s="49"/>
      <c r="EM77" s="49"/>
      <c r="EN77" s="49"/>
      <c r="EO77" s="49"/>
      <c r="EP77" s="49"/>
      <c r="EQ77" s="49"/>
      <c r="ER77" s="49"/>
      <c r="ES77" s="49"/>
      <c r="ET77" s="49"/>
      <c r="EU77" s="49"/>
      <c r="EV77" s="49"/>
      <c r="EW77" s="21"/>
    </row>
    <row r="78" spans="1:153" ht="12.9" customHeight="1" x14ac:dyDescent="0.25">
      <c r="A78" s="3">
        <v>773287</v>
      </c>
      <c r="B78" s="20" t="str">
        <f>VLOOKUP(A78,Hoja1!A$1:B$2013,2)</f>
        <v>Empleado_773287</v>
      </c>
      <c r="C78" s="3" t="s">
        <v>187</v>
      </c>
      <c r="D78" s="48"/>
      <c r="E78" s="48"/>
      <c r="F78" s="48"/>
      <c r="G78" s="48" t="s">
        <v>6</v>
      </c>
      <c r="H78" s="48"/>
      <c r="I78" s="48"/>
      <c r="J78" s="48" t="s">
        <v>6</v>
      </c>
      <c r="K78" s="48"/>
      <c r="L78" s="48"/>
      <c r="M78" s="48" t="s">
        <v>6</v>
      </c>
      <c r="N78" s="48" t="s">
        <v>6</v>
      </c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 t="s">
        <v>6</v>
      </c>
      <c r="BB78" s="48"/>
      <c r="BC78" s="48"/>
      <c r="BD78" s="48"/>
      <c r="BE78" s="48"/>
      <c r="BF78" s="48"/>
      <c r="BG78" s="48"/>
      <c r="BH78" s="48" t="s">
        <v>6</v>
      </c>
      <c r="BI78" s="48"/>
      <c r="BJ78" s="48"/>
      <c r="BK78" s="48"/>
      <c r="BL78" s="48"/>
      <c r="BM78" s="48"/>
      <c r="BN78" s="48"/>
      <c r="BO78" s="48"/>
      <c r="BP78" s="48"/>
      <c r="BQ78" s="48" t="s">
        <v>6</v>
      </c>
      <c r="BR78" s="48" t="s">
        <v>6</v>
      </c>
      <c r="BS78" s="48" t="s">
        <v>6</v>
      </c>
      <c r="BT78" s="48" t="s">
        <v>6</v>
      </c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 t="s">
        <v>6</v>
      </c>
      <c r="CI78" s="48"/>
      <c r="CJ78" s="48" t="s">
        <v>6</v>
      </c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21"/>
    </row>
    <row r="79" spans="1:153" ht="12.9" customHeight="1" x14ac:dyDescent="0.25">
      <c r="A79" s="3">
        <v>772902</v>
      </c>
      <c r="B79" s="20" t="str">
        <f>VLOOKUP(A79,Hoja1!A$1:B$2013,2)</f>
        <v>Empleado_772902</v>
      </c>
      <c r="C79" s="3" t="s">
        <v>187</v>
      </c>
      <c r="D79" s="49"/>
      <c r="E79" s="49"/>
      <c r="F79" s="49"/>
      <c r="G79" s="49"/>
      <c r="H79" s="49"/>
      <c r="I79" s="49"/>
      <c r="J79" s="49" t="s">
        <v>6</v>
      </c>
      <c r="K79" s="49"/>
      <c r="L79" s="49"/>
      <c r="M79" s="49" t="s">
        <v>6</v>
      </c>
      <c r="N79" s="49" t="s">
        <v>6</v>
      </c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 t="s">
        <v>6</v>
      </c>
      <c r="BB79" s="49"/>
      <c r="BC79" s="49"/>
      <c r="BD79" s="49"/>
      <c r="BE79" s="49"/>
      <c r="BF79" s="49"/>
      <c r="BG79" s="49"/>
      <c r="BH79" s="49" t="s">
        <v>6</v>
      </c>
      <c r="BI79" s="49"/>
      <c r="BJ79" s="49"/>
      <c r="BK79" s="49"/>
      <c r="BL79" s="49"/>
      <c r="BM79" s="49"/>
      <c r="BN79" s="49"/>
      <c r="BO79" s="49"/>
      <c r="BP79" s="49"/>
      <c r="BQ79" s="49" t="s">
        <v>6</v>
      </c>
      <c r="BR79" s="49" t="s">
        <v>6</v>
      </c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 t="s">
        <v>6</v>
      </c>
      <c r="CI79" s="49"/>
      <c r="CJ79" s="49" t="s">
        <v>6</v>
      </c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  <c r="DS79" s="49"/>
      <c r="DT79" s="49"/>
      <c r="DU79" s="49"/>
      <c r="DV79" s="49"/>
      <c r="DW79" s="49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/>
      <c r="EI79" s="49"/>
      <c r="EJ79" s="49"/>
      <c r="EK79" s="49"/>
      <c r="EL79" s="49"/>
      <c r="EM79" s="49"/>
      <c r="EN79" s="49"/>
      <c r="EO79" s="49"/>
      <c r="EP79" s="49"/>
      <c r="EQ79" s="49"/>
      <c r="ER79" s="49"/>
      <c r="ES79" s="49"/>
      <c r="ET79" s="49"/>
      <c r="EU79" s="49"/>
      <c r="EV79" s="49"/>
      <c r="EW79" s="21"/>
    </row>
    <row r="80" spans="1:153" ht="12.9" customHeight="1" x14ac:dyDescent="0.25">
      <c r="A80" s="3">
        <v>773755</v>
      </c>
      <c r="B80" s="20" t="str">
        <f>VLOOKUP(A80,Hoja1!A$1:B$2013,2)</f>
        <v>Empleado_773755</v>
      </c>
      <c r="C80" s="3" t="s">
        <v>187</v>
      </c>
      <c r="D80" s="48"/>
      <c r="E80" s="48"/>
      <c r="F80" s="48"/>
      <c r="G80" s="48"/>
      <c r="H80" s="48"/>
      <c r="I80" s="48"/>
      <c r="J80" s="48" t="s">
        <v>6</v>
      </c>
      <c r="K80" s="48"/>
      <c r="L80" s="48"/>
      <c r="M80" s="48" t="s">
        <v>6</v>
      </c>
      <c r="N80" s="48" t="s">
        <v>6</v>
      </c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 t="s">
        <v>6</v>
      </c>
      <c r="BB80" s="48"/>
      <c r="BC80" s="48"/>
      <c r="BD80" s="48"/>
      <c r="BE80" s="48"/>
      <c r="BF80" s="48"/>
      <c r="BG80" s="48"/>
      <c r="BH80" s="48" t="s">
        <v>6</v>
      </c>
      <c r="BI80" s="48"/>
      <c r="BJ80" s="48"/>
      <c r="BK80" s="48"/>
      <c r="BL80" s="48"/>
      <c r="BM80" s="48"/>
      <c r="BN80" s="48"/>
      <c r="BO80" s="48"/>
      <c r="BP80" s="48"/>
      <c r="BQ80" s="48" t="s">
        <v>6</v>
      </c>
      <c r="BR80" s="48" t="s">
        <v>6</v>
      </c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 t="s">
        <v>6</v>
      </c>
      <c r="CI80" s="48"/>
      <c r="CJ80" s="48" t="s">
        <v>6</v>
      </c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21"/>
    </row>
    <row r="81" spans="1:153" ht="12.9" customHeight="1" x14ac:dyDescent="0.25">
      <c r="A81" s="3">
        <v>776616</v>
      </c>
      <c r="B81" s="20" t="str">
        <f>VLOOKUP(A81,Hoja1!A$1:B$2013,2)</f>
        <v>Empleado_776546</v>
      </c>
      <c r="C81" s="3" t="s">
        <v>187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 t="s">
        <v>6</v>
      </c>
      <c r="O81" s="3"/>
      <c r="P81" s="3"/>
      <c r="Q81" s="3"/>
      <c r="R81" s="3"/>
      <c r="S81" s="3"/>
      <c r="T81" s="3"/>
      <c r="U81" s="3"/>
      <c r="V81" s="3"/>
      <c r="W81" s="3"/>
      <c r="X81" s="3" t="s">
        <v>6</v>
      </c>
      <c r="Y81" s="3"/>
      <c r="Z81" s="3"/>
      <c r="AA81" s="3"/>
      <c r="AB81" s="3"/>
      <c r="AC81" s="3"/>
      <c r="AD81" s="3"/>
      <c r="AE81" s="3"/>
      <c r="AF81" s="3"/>
      <c r="AG81" s="3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 t="s">
        <v>6</v>
      </c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 t="s">
        <v>6</v>
      </c>
      <c r="BL81" s="49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49"/>
      <c r="DM81" s="49"/>
      <c r="DN81" s="49"/>
      <c r="DO81" s="49"/>
      <c r="DP81" s="49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21"/>
    </row>
    <row r="82" spans="1:153" ht="12.9" customHeight="1" x14ac:dyDescent="0.25">
      <c r="A82" s="3">
        <v>771373</v>
      </c>
      <c r="B82" s="20" t="str">
        <f>VLOOKUP(A82,Hoja1!A$1:B$2013,2)</f>
        <v>Empleado_771373</v>
      </c>
      <c r="C82" s="3" t="s">
        <v>187</v>
      </c>
      <c r="D82" s="48"/>
      <c r="E82" s="48"/>
      <c r="F82" s="48"/>
      <c r="G82" s="48" t="s">
        <v>6</v>
      </c>
      <c r="H82" s="48"/>
      <c r="I82" s="48"/>
      <c r="J82" s="48" t="s">
        <v>6</v>
      </c>
      <c r="K82" s="48"/>
      <c r="L82" s="48"/>
      <c r="M82" s="48" t="s">
        <v>6</v>
      </c>
      <c r="N82" s="48" t="s">
        <v>6</v>
      </c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 t="s">
        <v>6</v>
      </c>
      <c r="BB82" s="48"/>
      <c r="BC82" s="48"/>
      <c r="BD82" s="48"/>
      <c r="BE82" s="48"/>
      <c r="BF82" s="48"/>
      <c r="BG82" s="48"/>
      <c r="BH82" s="48" t="s">
        <v>6</v>
      </c>
      <c r="BI82" s="48"/>
      <c r="BJ82" s="48"/>
      <c r="BK82" s="48"/>
      <c r="BL82" s="48"/>
      <c r="BM82" s="48"/>
      <c r="BN82" s="48"/>
      <c r="BO82" s="48"/>
      <c r="BP82" s="48"/>
      <c r="BQ82" s="48" t="s">
        <v>6</v>
      </c>
      <c r="BR82" s="48" t="s">
        <v>6</v>
      </c>
      <c r="BS82" s="48" t="s">
        <v>6</v>
      </c>
      <c r="BT82" s="48" t="s">
        <v>6</v>
      </c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 t="s">
        <v>6</v>
      </c>
      <c r="CI82" s="48"/>
      <c r="CJ82" s="48" t="s">
        <v>6</v>
      </c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21"/>
    </row>
    <row r="83" spans="1:153" ht="12.9" customHeight="1" x14ac:dyDescent="0.25">
      <c r="A83" s="3">
        <v>773711</v>
      </c>
      <c r="B83" s="20" t="str">
        <f>VLOOKUP(A83,Hoja1!A$1:B$2013,2)</f>
        <v>Empleado_773711</v>
      </c>
      <c r="C83" s="3" t="s">
        <v>188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  <c r="DS83" s="49"/>
      <c r="DT83" s="49"/>
      <c r="DU83" s="49"/>
      <c r="DV83" s="49"/>
      <c r="DW83" s="49"/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/>
      <c r="EI83" s="49"/>
      <c r="EJ83" s="49"/>
      <c r="EK83" s="49"/>
      <c r="EL83" s="49"/>
      <c r="EM83" s="49"/>
      <c r="EN83" s="49"/>
      <c r="EO83" s="49"/>
      <c r="EP83" s="49"/>
      <c r="EQ83" s="49"/>
      <c r="ER83" s="49"/>
      <c r="ES83" s="49"/>
      <c r="ET83" s="49"/>
      <c r="EU83" s="49"/>
      <c r="EV83" s="49"/>
      <c r="EW83" s="21"/>
    </row>
    <row r="84" spans="1:153" ht="12.9" customHeight="1" x14ac:dyDescent="0.25">
      <c r="A84" s="3">
        <v>774809</v>
      </c>
      <c r="B84" s="20" t="str">
        <f>VLOOKUP(A84,Hoja1!A$1:B$2013,2)</f>
        <v>Empleado_774809</v>
      </c>
      <c r="C84" s="3" t="s">
        <v>188</v>
      </c>
      <c r="D84" s="48"/>
      <c r="E84" s="48"/>
      <c r="F84" s="48"/>
      <c r="G84" s="48" t="s">
        <v>6</v>
      </c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 t="s">
        <v>6</v>
      </c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21"/>
    </row>
    <row r="85" spans="1:153" ht="12.9" customHeight="1" x14ac:dyDescent="0.25">
      <c r="A85" s="3">
        <v>767209</v>
      </c>
      <c r="B85" s="20" t="str">
        <f>VLOOKUP(A85,Hoja1!A$1:B$2013,2)</f>
        <v>Empleado_767209</v>
      </c>
      <c r="C85" s="3" t="s">
        <v>188</v>
      </c>
      <c r="D85" s="49"/>
      <c r="E85" s="49"/>
      <c r="F85" s="49"/>
      <c r="G85" s="49" t="s">
        <v>6</v>
      </c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 t="s">
        <v>6</v>
      </c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21"/>
    </row>
    <row r="86" spans="1:153" ht="12.9" customHeight="1" x14ac:dyDescent="0.25">
      <c r="A86" s="3">
        <v>770501</v>
      </c>
      <c r="B86" s="20" t="str">
        <f>VLOOKUP(A86,Hoja1!A$1:B$2013,2)</f>
        <v>Empleado_770501</v>
      </c>
      <c r="C86" s="3" t="s">
        <v>188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 t="s">
        <v>6</v>
      </c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 t="s">
        <v>6</v>
      </c>
      <c r="EO86" s="48"/>
      <c r="EP86" s="48"/>
      <c r="EQ86" s="48"/>
      <c r="ER86" s="48"/>
      <c r="ES86" s="48"/>
      <c r="ET86" s="48"/>
      <c r="EU86" s="48"/>
      <c r="EV86" s="48"/>
      <c r="EW86" s="21"/>
    </row>
    <row r="87" spans="1:153" ht="12.9" customHeight="1" x14ac:dyDescent="0.25">
      <c r="A87" s="3">
        <v>772949</v>
      </c>
      <c r="B87" s="20" t="str">
        <f>VLOOKUP(A87,Hoja1!A$1:B$2013,2)</f>
        <v>Empleado_772949</v>
      </c>
      <c r="C87" s="3" t="s">
        <v>188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 t="s">
        <v>6</v>
      </c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  <c r="DS87" s="49"/>
      <c r="DT87" s="49"/>
      <c r="DU87" s="49"/>
      <c r="DV87" s="49"/>
      <c r="DW87" s="49"/>
      <c r="DX87" s="49"/>
      <c r="DY87" s="49"/>
      <c r="DZ87" s="49"/>
      <c r="EA87" s="49"/>
      <c r="EB87" s="49"/>
      <c r="EC87" s="49"/>
      <c r="ED87" s="49"/>
      <c r="EE87" s="49"/>
      <c r="EF87" s="49"/>
      <c r="EG87" s="49"/>
      <c r="EH87" s="49"/>
      <c r="EI87" s="49"/>
      <c r="EJ87" s="49"/>
      <c r="EK87" s="49"/>
      <c r="EL87" s="49"/>
      <c r="EM87" s="49"/>
      <c r="EN87" s="49" t="s">
        <v>6</v>
      </c>
      <c r="EO87" s="49"/>
      <c r="EP87" s="49"/>
      <c r="EQ87" s="49"/>
      <c r="ER87" s="49"/>
      <c r="ES87" s="49"/>
      <c r="ET87" s="49"/>
      <c r="EU87" s="49"/>
      <c r="EV87" s="49"/>
      <c r="EW87" s="21"/>
    </row>
    <row r="88" spans="1:153" ht="12.9" customHeight="1" x14ac:dyDescent="0.25">
      <c r="A88" s="3">
        <v>774249</v>
      </c>
      <c r="B88" s="20" t="str">
        <f>VLOOKUP(A88,Hoja1!A$1:B$2013,2)</f>
        <v>Empleado_774249</v>
      </c>
      <c r="C88" s="3" t="s">
        <v>188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 t="s">
        <v>6</v>
      </c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 t="s">
        <v>6</v>
      </c>
      <c r="EO88" s="48"/>
      <c r="EP88" s="48"/>
      <c r="EQ88" s="48"/>
      <c r="ER88" s="48"/>
      <c r="ES88" s="48"/>
      <c r="ET88" s="48"/>
      <c r="EU88" s="48"/>
      <c r="EV88" s="48"/>
      <c r="EW88" s="21"/>
    </row>
    <row r="89" spans="1:153" ht="12.9" customHeight="1" x14ac:dyDescent="0.25">
      <c r="A89" s="3">
        <v>775862</v>
      </c>
      <c r="B89" s="20" t="str">
        <f>VLOOKUP(A89,Hoja1!A$1:B$2013,2)</f>
        <v>Empleado_775862</v>
      </c>
      <c r="C89" s="3" t="s">
        <v>188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 t="s">
        <v>6</v>
      </c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49"/>
      <c r="EN89" s="49" t="s">
        <v>6</v>
      </c>
      <c r="EO89" s="49"/>
      <c r="EP89" s="49"/>
      <c r="EQ89" s="49"/>
      <c r="ER89" s="49"/>
      <c r="ES89" s="49"/>
      <c r="ET89" s="49"/>
      <c r="EU89" s="49"/>
      <c r="EV89" s="49"/>
      <c r="EW89" s="21"/>
    </row>
    <row r="90" spans="1:153" ht="12.9" customHeight="1" x14ac:dyDescent="0.25">
      <c r="A90" s="3">
        <v>763985</v>
      </c>
      <c r="B90" s="20" t="str">
        <f>VLOOKUP(A90,Hoja1!A$1:B$2013,2)</f>
        <v>Empleado_763985</v>
      </c>
      <c r="C90" s="3" t="s">
        <v>188</v>
      </c>
      <c r="D90" s="48"/>
      <c r="E90" s="48"/>
      <c r="F90" s="48"/>
      <c r="G90" s="48" t="s">
        <v>6</v>
      </c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 t="s">
        <v>6</v>
      </c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 t="s">
        <v>6</v>
      </c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21"/>
    </row>
    <row r="91" spans="1:153" ht="12.9" customHeight="1" x14ac:dyDescent="0.25">
      <c r="A91" s="3">
        <v>771919</v>
      </c>
      <c r="B91" s="20" t="str">
        <f>VLOOKUP(A91,Hoja1!A$1:B$2013,2)</f>
        <v>Empleado_771919</v>
      </c>
      <c r="C91" s="3" t="s">
        <v>188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 t="s">
        <v>6</v>
      </c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49"/>
      <c r="ED91" s="49"/>
      <c r="EE91" s="49"/>
      <c r="EF91" s="49"/>
      <c r="EG91" s="49"/>
      <c r="EH91" s="49"/>
      <c r="EI91" s="49"/>
      <c r="EJ91" s="49"/>
      <c r="EK91" s="49"/>
      <c r="EL91" s="49"/>
      <c r="EM91" s="49"/>
      <c r="EN91" s="49" t="s">
        <v>6</v>
      </c>
      <c r="EO91" s="49"/>
      <c r="EP91" s="49"/>
      <c r="EQ91" s="49"/>
      <c r="ER91" s="49"/>
      <c r="ES91" s="49"/>
      <c r="ET91" s="49"/>
      <c r="EU91" s="49"/>
      <c r="EV91" s="49"/>
      <c r="EW91" s="21"/>
    </row>
    <row r="92" spans="1:153" ht="12.9" customHeight="1" x14ac:dyDescent="0.25">
      <c r="A92" s="3">
        <v>772523</v>
      </c>
      <c r="B92" s="20" t="str">
        <f>VLOOKUP(A92,Hoja1!A$1:B$2013,2)</f>
        <v>Empleado_772523</v>
      </c>
      <c r="C92" s="3" t="s">
        <v>188</v>
      </c>
      <c r="D92" s="48"/>
      <c r="E92" s="48"/>
      <c r="F92" s="48"/>
      <c r="G92" s="48" t="s">
        <v>6</v>
      </c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 t="s">
        <v>6</v>
      </c>
      <c r="EO92" s="48"/>
      <c r="EP92" s="48"/>
      <c r="EQ92" s="48"/>
      <c r="ER92" s="48"/>
      <c r="ES92" s="48"/>
      <c r="ET92" s="48"/>
      <c r="EU92" s="48"/>
      <c r="EV92" s="48"/>
      <c r="EW92" s="21"/>
    </row>
    <row r="93" spans="1:153" ht="12.9" customHeight="1" x14ac:dyDescent="0.25">
      <c r="A93" s="3">
        <v>774810</v>
      </c>
      <c r="B93" s="20" t="str">
        <f>VLOOKUP(A93,Hoja1!A$1:B$2013,2)</f>
        <v>Empleado_774810</v>
      </c>
      <c r="C93" s="3" t="s">
        <v>188</v>
      </c>
      <c r="D93" s="49"/>
      <c r="E93" s="49"/>
      <c r="F93" s="49"/>
      <c r="G93" s="49" t="s">
        <v>6</v>
      </c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49"/>
      <c r="EP93" s="49"/>
      <c r="EQ93" s="49"/>
      <c r="ER93" s="49"/>
      <c r="ES93" s="49"/>
      <c r="ET93" s="49"/>
      <c r="EU93" s="49"/>
      <c r="EV93" s="49"/>
      <c r="EW93" s="21"/>
    </row>
    <row r="94" spans="1:153" ht="12.9" customHeight="1" x14ac:dyDescent="0.25">
      <c r="A94" s="3">
        <v>773154</v>
      </c>
      <c r="B94" s="20" t="str">
        <f>VLOOKUP(A94,Hoja1!A$1:B$2013,2)</f>
        <v>Empleado_773154</v>
      </c>
      <c r="C94" s="3" t="s">
        <v>188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 t="s">
        <v>6</v>
      </c>
      <c r="EO94" s="48"/>
      <c r="EP94" s="48"/>
      <c r="EQ94" s="48"/>
      <c r="ER94" s="48"/>
      <c r="ES94" s="48"/>
      <c r="ET94" s="48"/>
      <c r="EU94" s="48"/>
      <c r="EV94" s="48"/>
      <c r="EW94" s="21"/>
    </row>
    <row r="95" spans="1:153" ht="12.9" customHeight="1" x14ac:dyDescent="0.25">
      <c r="A95" s="3">
        <v>773946</v>
      </c>
      <c r="B95" s="20" t="str">
        <f>VLOOKUP(A95,Hoja1!A$1:B$2013,2)</f>
        <v>Empleado_773946</v>
      </c>
      <c r="C95" s="3" t="s">
        <v>188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  <c r="DS95" s="49"/>
      <c r="DT95" s="49"/>
      <c r="DU95" s="49"/>
      <c r="DV95" s="49"/>
      <c r="DW95" s="49"/>
      <c r="DX95" s="49"/>
      <c r="DY95" s="49"/>
      <c r="DZ95" s="49"/>
      <c r="EA95" s="49"/>
      <c r="EB95" s="49"/>
      <c r="EC95" s="49"/>
      <c r="ED95" s="49"/>
      <c r="EE95" s="49"/>
      <c r="EF95" s="49"/>
      <c r="EG95" s="49"/>
      <c r="EH95" s="49"/>
      <c r="EI95" s="49"/>
      <c r="EJ95" s="49"/>
      <c r="EK95" s="49"/>
      <c r="EL95" s="49"/>
      <c r="EM95" s="49"/>
      <c r="EN95" s="49" t="s">
        <v>6</v>
      </c>
      <c r="EO95" s="49"/>
      <c r="EP95" s="49"/>
      <c r="EQ95" s="49"/>
      <c r="ER95" s="49"/>
      <c r="ES95" s="49"/>
      <c r="ET95" s="49"/>
      <c r="EU95" s="49"/>
      <c r="EV95" s="49"/>
      <c r="EW95" s="21"/>
    </row>
    <row r="96" spans="1:153" ht="12.9" customHeight="1" x14ac:dyDescent="0.25">
      <c r="A96" s="3">
        <v>763925</v>
      </c>
      <c r="B96" s="20" t="str">
        <f>VLOOKUP(A96,Hoja1!A$1:B$2013,2)</f>
        <v>Empleado_763925</v>
      </c>
      <c r="C96" s="3" t="s">
        <v>188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 t="s">
        <v>6</v>
      </c>
      <c r="EO96" s="48"/>
      <c r="EP96" s="48"/>
      <c r="EQ96" s="48"/>
      <c r="ER96" s="48"/>
      <c r="ES96" s="48"/>
      <c r="ET96" s="48"/>
      <c r="EU96" s="48"/>
      <c r="EV96" s="48"/>
      <c r="EW96" s="21"/>
    </row>
    <row r="97" spans="1:153" ht="12.9" customHeight="1" x14ac:dyDescent="0.25">
      <c r="A97" s="3">
        <v>763796</v>
      </c>
      <c r="B97" s="20" t="str">
        <f>VLOOKUP(A97,Hoja1!A$1:B$2013,2)</f>
        <v>Empleado_763796</v>
      </c>
      <c r="C97" s="3" t="s">
        <v>189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 t="s">
        <v>6</v>
      </c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 t="s">
        <v>6</v>
      </c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 t="s">
        <v>6</v>
      </c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 t="s">
        <v>6</v>
      </c>
      <c r="EO97" s="49"/>
      <c r="EP97" s="49"/>
      <c r="EQ97" s="49"/>
      <c r="ER97" s="49"/>
      <c r="ES97" s="49"/>
      <c r="ET97" s="49"/>
      <c r="EU97" s="49"/>
      <c r="EV97" s="49"/>
      <c r="EW97" s="21"/>
    </row>
    <row r="98" spans="1:153" ht="12.9" customHeight="1" x14ac:dyDescent="0.25">
      <c r="A98" s="3">
        <v>773819</v>
      </c>
      <c r="B98" s="20" t="str">
        <f>VLOOKUP(A98,Hoja1!A$1:B$2013,2)</f>
        <v>Empleado_773818</v>
      </c>
      <c r="C98" s="3" t="s">
        <v>189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 t="s">
        <v>6</v>
      </c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 t="s">
        <v>6</v>
      </c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 t="s">
        <v>6</v>
      </c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 t="s">
        <v>6</v>
      </c>
      <c r="EO98" s="48"/>
      <c r="EP98" s="48"/>
      <c r="EQ98" s="48"/>
      <c r="ER98" s="48"/>
      <c r="ES98" s="48"/>
      <c r="ET98" s="48"/>
      <c r="EU98" s="48"/>
      <c r="EV98" s="48"/>
      <c r="EW98" s="21"/>
    </row>
    <row r="99" spans="1:153" ht="12.9" customHeight="1" x14ac:dyDescent="0.25">
      <c r="A99" s="3">
        <v>774285</v>
      </c>
      <c r="B99" s="20" t="str">
        <f>VLOOKUP(A99,Hoja1!A$1:B$2013,2)</f>
        <v>Empleado_774285</v>
      </c>
      <c r="C99" s="3" t="s">
        <v>189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 t="s">
        <v>6</v>
      </c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 t="s">
        <v>6</v>
      </c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 t="s">
        <v>6</v>
      </c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49"/>
      <c r="EN99" s="49" t="s">
        <v>6</v>
      </c>
      <c r="EO99" s="49"/>
      <c r="EP99" s="49"/>
      <c r="EQ99" s="49"/>
      <c r="ER99" s="49"/>
      <c r="ES99" s="49"/>
      <c r="ET99" s="49"/>
      <c r="EU99" s="49"/>
      <c r="EV99" s="49"/>
      <c r="EW99" s="21"/>
    </row>
    <row r="100" spans="1:153" ht="12.9" customHeight="1" x14ac:dyDescent="0.25">
      <c r="A100" s="3">
        <v>774160</v>
      </c>
      <c r="B100" s="20" t="str">
        <f>VLOOKUP(A100,Hoja1!A$1:B$2013,2)</f>
        <v>Empleado_774160</v>
      </c>
      <c r="C100" s="3" t="s">
        <v>189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 t="s">
        <v>6</v>
      </c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 t="s">
        <v>6</v>
      </c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21"/>
    </row>
    <row r="101" spans="1:153" ht="12.9" customHeight="1" x14ac:dyDescent="0.25">
      <c r="A101" s="3">
        <v>764928</v>
      </c>
      <c r="B101" s="20" t="str">
        <f>VLOOKUP(A101,Hoja1!A$1:B$2013,2)</f>
        <v>Empleado_764928</v>
      </c>
      <c r="C101" s="3" t="s">
        <v>190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 t="s">
        <v>6</v>
      </c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 t="s">
        <v>6</v>
      </c>
      <c r="EP101" s="49"/>
      <c r="EQ101" s="49"/>
      <c r="ER101" s="49"/>
      <c r="ES101" s="49"/>
      <c r="ET101" s="49"/>
      <c r="EU101" s="49"/>
      <c r="EV101" s="49"/>
      <c r="EW101" s="21"/>
    </row>
    <row r="102" spans="1:153" ht="12.9" customHeight="1" x14ac:dyDescent="0.25">
      <c r="A102" s="3">
        <v>765729</v>
      </c>
      <c r="B102" s="20" t="str">
        <f>VLOOKUP(A102,Hoja1!A$1:B$2013,2)</f>
        <v>Empleado_765729</v>
      </c>
      <c r="C102" s="3" t="s">
        <v>190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 t="s">
        <v>6</v>
      </c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 t="s">
        <v>6</v>
      </c>
      <c r="EP102" s="48"/>
      <c r="EQ102" s="48"/>
      <c r="ER102" s="48"/>
      <c r="ES102" s="48"/>
      <c r="ET102" s="48"/>
      <c r="EU102" s="48"/>
      <c r="EV102" s="48"/>
      <c r="EW102" s="21"/>
    </row>
    <row r="103" spans="1:153" ht="12.9" customHeight="1" x14ac:dyDescent="0.25">
      <c r="A103" s="3">
        <v>776205</v>
      </c>
      <c r="B103" s="20" t="str">
        <f>VLOOKUP(A103,Hoja1!A$1:B$2013,2)</f>
        <v>Empleado_776205</v>
      </c>
      <c r="C103" s="3" t="s">
        <v>190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 t="s">
        <v>6</v>
      </c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  <c r="DS103" s="49"/>
      <c r="DT103" s="49"/>
      <c r="DU103" s="49"/>
      <c r="DV103" s="49"/>
      <c r="DW103" s="49"/>
      <c r="DX103" s="49"/>
      <c r="DY103" s="49"/>
      <c r="DZ103" s="49"/>
      <c r="EA103" s="49"/>
      <c r="EB103" s="49"/>
      <c r="EC103" s="49"/>
      <c r="ED103" s="49"/>
      <c r="EE103" s="49"/>
      <c r="EF103" s="49"/>
      <c r="EG103" s="49"/>
      <c r="EH103" s="49"/>
      <c r="EI103" s="49"/>
      <c r="EJ103" s="49"/>
      <c r="EK103" s="49"/>
      <c r="EL103" s="49"/>
      <c r="EM103" s="49"/>
      <c r="EN103" s="49"/>
      <c r="EO103" s="49" t="s">
        <v>6</v>
      </c>
      <c r="EP103" s="49"/>
      <c r="EQ103" s="49"/>
      <c r="ER103" s="49"/>
      <c r="ES103" s="49"/>
      <c r="ET103" s="49"/>
      <c r="EU103" s="49"/>
      <c r="EV103" s="49"/>
      <c r="EW103" s="21"/>
    </row>
    <row r="104" spans="1:153" ht="12.9" customHeight="1" x14ac:dyDescent="0.25">
      <c r="A104" s="3">
        <v>773070</v>
      </c>
      <c r="B104" s="20" t="str">
        <f>VLOOKUP(A104,Hoja1!A$1:B$2013,2)</f>
        <v>Empleado_773070</v>
      </c>
      <c r="C104" s="3" t="s">
        <v>190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 t="s">
        <v>6</v>
      </c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 t="s">
        <v>6</v>
      </c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 t="s">
        <v>6</v>
      </c>
      <c r="EP104" s="48"/>
      <c r="EQ104" s="48"/>
      <c r="ER104" s="48"/>
      <c r="ES104" s="48"/>
      <c r="ET104" s="48"/>
      <c r="EU104" s="48"/>
      <c r="EV104" s="48"/>
      <c r="EW104" s="21"/>
    </row>
    <row r="105" spans="1:153" ht="12.9" customHeight="1" x14ac:dyDescent="0.25">
      <c r="A105" s="3">
        <v>774272</v>
      </c>
      <c r="B105" s="20" t="str">
        <f>VLOOKUP(A105,Hoja1!A$1:B$2013,2)</f>
        <v>Empleado_774272</v>
      </c>
      <c r="C105" s="3" t="s">
        <v>190</v>
      </c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 t="s">
        <v>6</v>
      </c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 t="s">
        <v>6</v>
      </c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  <c r="DS105" s="49"/>
      <c r="DT105" s="49"/>
      <c r="DU105" s="49"/>
      <c r="DV105" s="49"/>
      <c r="DW105" s="49"/>
      <c r="DX105" s="49"/>
      <c r="DY105" s="49"/>
      <c r="DZ105" s="49"/>
      <c r="EA105" s="49"/>
      <c r="EB105" s="49"/>
      <c r="EC105" s="49"/>
      <c r="ED105" s="49"/>
      <c r="EE105" s="49"/>
      <c r="EF105" s="49"/>
      <c r="EG105" s="49"/>
      <c r="EH105" s="49"/>
      <c r="EI105" s="49"/>
      <c r="EJ105" s="49"/>
      <c r="EK105" s="49"/>
      <c r="EL105" s="49"/>
      <c r="EM105" s="49"/>
      <c r="EN105" s="49"/>
      <c r="EO105" s="49" t="s">
        <v>6</v>
      </c>
      <c r="EP105" s="49"/>
      <c r="EQ105" s="49"/>
      <c r="ER105" s="49"/>
      <c r="ES105" s="49"/>
      <c r="ET105" s="49"/>
      <c r="EU105" s="49"/>
      <c r="EV105" s="49"/>
      <c r="EW105" s="21"/>
    </row>
    <row r="106" spans="1:153" ht="12.9" customHeight="1" x14ac:dyDescent="0.25">
      <c r="A106" s="3">
        <v>774605</v>
      </c>
      <c r="B106" s="20" t="str">
        <f>VLOOKUP(A106,Hoja1!A$1:B$2013,2)</f>
        <v>Empleado_774605</v>
      </c>
      <c r="C106" s="3" t="s">
        <v>190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 t="s">
        <v>6</v>
      </c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 t="s">
        <v>6</v>
      </c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 t="s">
        <v>6</v>
      </c>
      <c r="EP106" s="48"/>
      <c r="EQ106" s="48"/>
      <c r="ER106" s="48"/>
      <c r="ES106" s="48"/>
      <c r="ET106" s="48"/>
      <c r="EU106" s="48"/>
      <c r="EV106" s="48"/>
      <c r="EW106" s="21"/>
    </row>
    <row r="107" spans="1:153" ht="12.9" customHeight="1" x14ac:dyDescent="0.25">
      <c r="A107" s="3">
        <v>764850</v>
      </c>
      <c r="B107" s="20" t="str">
        <f>VLOOKUP(A107,Hoja1!A$1:B$2013,2)</f>
        <v>Empleado_764850</v>
      </c>
      <c r="C107" s="3" t="s">
        <v>190</v>
      </c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 t="s">
        <v>6</v>
      </c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  <c r="DS107" s="49"/>
      <c r="DT107" s="49"/>
      <c r="DU107" s="49"/>
      <c r="DV107" s="49"/>
      <c r="DW107" s="49"/>
      <c r="DX107" s="49"/>
      <c r="DY107" s="49"/>
      <c r="DZ107" s="49"/>
      <c r="EA107" s="49"/>
      <c r="EB107" s="49"/>
      <c r="EC107" s="49"/>
      <c r="ED107" s="49"/>
      <c r="EE107" s="49"/>
      <c r="EF107" s="49"/>
      <c r="EG107" s="49"/>
      <c r="EH107" s="49"/>
      <c r="EI107" s="49"/>
      <c r="EJ107" s="49"/>
      <c r="EK107" s="49"/>
      <c r="EL107" s="49"/>
      <c r="EM107" s="49"/>
      <c r="EN107" s="49"/>
      <c r="EO107" s="49" t="s">
        <v>6</v>
      </c>
      <c r="EP107" s="49"/>
      <c r="EQ107" s="49"/>
      <c r="ER107" s="49"/>
      <c r="ES107" s="49"/>
      <c r="ET107" s="49"/>
      <c r="EU107" s="49"/>
      <c r="EV107" s="49"/>
      <c r="EW107" s="21"/>
    </row>
    <row r="108" spans="1:153" ht="12.9" customHeight="1" x14ac:dyDescent="0.25">
      <c r="A108" s="3">
        <v>771154</v>
      </c>
      <c r="B108" s="20" t="str">
        <f>VLOOKUP(A108,Hoja1!A$1:B$2013,2)</f>
        <v>Empleado_771154</v>
      </c>
      <c r="C108" s="3" t="s">
        <v>190</v>
      </c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 t="s">
        <v>6</v>
      </c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 t="s">
        <v>6</v>
      </c>
      <c r="EP108" s="48"/>
      <c r="EQ108" s="48"/>
      <c r="ER108" s="48"/>
      <c r="ES108" s="48"/>
      <c r="ET108" s="48"/>
      <c r="EU108" s="48"/>
      <c r="EV108" s="48"/>
      <c r="EW108" s="21"/>
    </row>
    <row r="109" spans="1:153" ht="12.9" customHeight="1" x14ac:dyDescent="0.25">
      <c r="A109" s="3">
        <v>767702</v>
      </c>
      <c r="B109" s="20" t="str">
        <f>VLOOKUP(A109,Hoja1!A$1:B$2013,2)</f>
        <v>Empleado_767702</v>
      </c>
      <c r="C109" s="3" t="s">
        <v>190</v>
      </c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 t="s">
        <v>6</v>
      </c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  <c r="DS109" s="49"/>
      <c r="DT109" s="49"/>
      <c r="DU109" s="49"/>
      <c r="DV109" s="49"/>
      <c r="DW109" s="49"/>
      <c r="DX109" s="49"/>
      <c r="DY109" s="49"/>
      <c r="DZ109" s="49"/>
      <c r="EA109" s="49"/>
      <c r="EB109" s="49"/>
      <c r="EC109" s="49"/>
      <c r="ED109" s="49"/>
      <c r="EE109" s="49"/>
      <c r="EF109" s="49"/>
      <c r="EG109" s="49"/>
      <c r="EH109" s="49"/>
      <c r="EI109" s="49"/>
      <c r="EJ109" s="49"/>
      <c r="EK109" s="49"/>
      <c r="EL109" s="49"/>
      <c r="EM109" s="49"/>
      <c r="EN109" s="49"/>
      <c r="EO109" s="49" t="s">
        <v>6</v>
      </c>
      <c r="EP109" s="49"/>
      <c r="EQ109" s="49"/>
      <c r="ER109" s="49"/>
      <c r="ES109" s="49"/>
      <c r="ET109" s="49"/>
      <c r="EU109" s="49"/>
      <c r="EV109" s="49"/>
      <c r="EW109" s="21"/>
    </row>
    <row r="110" spans="1:153" ht="12.9" customHeight="1" x14ac:dyDescent="0.25">
      <c r="A110" s="3">
        <v>769820</v>
      </c>
      <c r="B110" s="20" t="str">
        <f>VLOOKUP(A110,Hoja1!A$1:B$2013,2)</f>
        <v>Empleado_769820</v>
      </c>
      <c r="C110" s="3" t="s">
        <v>190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 t="s">
        <v>6</v>
      </c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 t="s">
        <v>6</v>
      </c>
      <c r="EP110" s="48"/>
      <c r="EQ110" s="48"/>
      <c r="ER110" s="48"/>
      <c r="ES110" s="48"/>
      <c r="ET110" s="48"/>
      <c r="EU110" s="48"/>
      <c r="EV110" s="48"/>
      <c r="EW110" s="21"/>
    </row>
    <row r="111" spans="1:153" ht="12.9" customHeight="1" x14ac:dyDescent="0.25">
      <c r="A111" s="3">
        <v>769901</v>
      </c>
      <c r="B111" s="20" t="str">
        <f>VLOOKUP(A111,Hoja1!A$1:B$2013,2)</f>
        <v>Empleado_769901</v>
      </c>
      <c r="C111" s="3" t="s">
        <v>190</v>
      </c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 t="s">
        <v>6</v>
      </c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49"/>
      <c r="EN111" s="49"/>
      <c r="EO111" s="49" t="s">
        <v>6</v>
      </c>
      <c r="EP111" s="49"/>
      <c r="EQ111" s="49"/>
      <c r="ER111" s="49"/>
      <c r="ES111" s="49"/>
      <c r="ET111" s="49"/>
      <c r="EU111" s="49"/>
      <c r="EV111" s="49"/>
      <c r="EW111" s="21"/>
    </row>
    <row r="112" spans="1:153" ht="12.9" customHeight="1" x14ac:dyDescent="0.25">
      <c r="A112" s="3">
        <v>773226</v>
      </c>
      <c r="B112" s="20" t="str">
        <f>VLOOKUP(A112,Hoja1!A$1:B$2013,2)</f>
        <v>Empleado_773226</v>
      </c>
      <c r="C112" s="3" t="s">
        <v>190</v>
      </c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 t="s">
        <v>6</v>
      </c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 t="s">
        <v>6</v>
      </c>
      <c r="EP112" s="48"/>
      <c r="EQ112" s="48"/>
      <c r="ER112" s="48"/>
      <c r="ES112" s="48"/>
      <c r="ET112" s="48"/>
      <c r="EU112" s="48"/>
      <c r="EV112" s="48"/>
      <c r="EW112" s="21"/>
    </row>
    <row r="113" spans="1:153" ht="12.9" customHeight="1" x14ac:dyDescent="0.25">
      <c r="A113" s="3">
        <v>774044</v>
      </c>
      <c r="B113" s="20" t="str">
        <f>VLOOKUP(A113,Hoja1!A$1:B$2013,2)</f>
        <v>Empleado_774044</v>
      </c>
      <c r="C113" s="3" t="s">
        <v>190</v>
      </c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 t="s">
        <v>6</v>
      </c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  <c r="DS113" s="49"/>
      <c r="DT113" s="49"/>
      <c r="DU113" s="49"/>
      <c r="DV113" s="49"/>
      <c r="DW113" s="49"/>
      <c r="DX113" s="49"/>
      <c r="DY113" s="49"/>
      <c r="DZ113" s="49"/>
      <c r="EA113" s="49"/>
      <c r="EB113" s="49"/>
      <c r="EC113" s="49"/>
      <c r="ED113" s="49"/>
      <c r="EE113" s="49"/>
      <c r="EF113" s="49"/>
      <c r="EG113" s="49"/>
      <c r="EH113" s="49"/>
      <c r="EI113" s="49"/>
      <c r="EJ113" s="49"/>
      <c r="EK113" s="49"/>
      <c r="EL113" s="49"/>
      <c r="EM113" s="49"/>
      <c r="EN113" s="49"/>
      <c r="EO113" s="49" t="s">
        <v>6</v>
      </c>
      <c r="EP113" s="49"/>
      <c r="EQ113" s="49"/>
      <c r="ER113" s="49"/>
      <c r="ES113" s="49"/>
      <c r="ET113" s="49"/>
      <c r="EU113" s="49"/>
      <c r="EV113" s="49"/>
      <c r="EW113" s="21"/>
    </row>
    <row r="114" spans="1:153" ht="12.9" customHeight="1" x14ac:dyDescent="0.25">
      <c r="A114" s="3">
        <v>774075</v>
      </c>
      <c r="B114" s="20" t="str">
        <f>VLOOKUP(A114,Hoja1!A$1:B$2013,2)</f>
        <v>Empleado_774075</v>
      </c>
      <c r="C114" s="3" t="s">
        <v>190</v>
      </c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 t="s">
        <v>6</v>
      </c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 t="s">
        <v>6</v>
      </c>
      <c r="EP114" s="48"/>
      <c r="EQ114" s="48"/>
      <c r="ER114" s="48"/>
      <c r="ES114" s="48"/>
      <c r="ET114" s="48"/>
      <c r="EU114" s="48"/>
      <c r="EV114" s="48"/>
      <c r="EW114" s="21"/>
    </row>
    <row r="115" spans="1:153" ht="12.9" customHeight="1" x14ac:dyDescent="0.25">
      <c r="A115" s="3">
        <v>761621</v>
      </c>
      <c r="B115" s="20" t="str">
        <f>VLOOKUP(A115,Hoja1!A$1:B$2013,2)</f>
        <v>Empleado_761621</v>
      </c>
      <c r="C115" s="3" t="s">
        <v>192</v>
      </c>
      <c r="D115" s="49"/>
      <c r="E115" s="49"/>
      <c r="F115" s="49" t="s">
        <v>6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 t="s">
        <v>6</v>
      </c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 t="s">
        <v>6</v>
      </c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  <c r="DS115" s="49"/>
      <c r="DT115" s="49"/>
      <c r="DU115" s="49"/>
      <c r="DV115" s="49"/>
      <c r="DW115" s="49"/>
      <c r="DX115" s="49"/>
      <c r="DY115" s="49"/>
      <c r="DZ115" s="49"/>
      <c r="EA115" s="49"/>
      <c r="EB115" s="49"/>
      <c r="EC115" s="49"/>
      <c r="ED115" s="49"/>
      <c r="EE115" s="49"/>
      <c r="EF115" s="49"/>
      <c r="EG115" s="49"/>
      <c r="EH115" s="49"/>
      <c r="EI115" s="49"/>
      <c r="EJ115" s="49"/>
      <c r="EK115" s="49"/>
      <c r="EL115" s="49"/>
      <c r="EM115" s="49"/>
      <c r="EN115" s="49"/>
      <c r="EO115" s="49"/>
      <c r="EP115" s="49"/>
      <c r="EQ115" s="49"/>
      <c r="ER115" s="49"/>
      <c r="ES115" s="49"/>
      <c r="ET115" s="49"/>
      <c r="EU115" s="49"/>
      <c r="EV115" s="49"/>
      <c r="EW115" s="21"/>
    </row>
    <row r="116" spans="1:153" ht="12.9" customHeight="1" x14ac:dyDescent="0.25">
      <c r="A116" s="3">
        <v>764448</v>
      </c>
      <c r="B116" s="20" t="str">
        <f>VLOOKUP(A116,Hoja1!A$1:B$2013,2)</f>
        <v>Empleado_764448</v>
      </c>
      <c r="C116" s="3" t="s">
        <v>192</v>
      </c>
      <c r="D116" s="48"/>
      <c r="E116" s="48"/>
      <c r="F116" s="48" t="s">
        <v>6</v>
      </c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 t="s">
        <v>6</v>
      </c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 t="s">
        <v>6</v>
      </c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21"/>
    </row>
    <row r="117" spans="1:153" ht="12.9" customHeight="1" x14ac:dyDescent="0.25">
      <c r="A117" s="3">
        <v>766223</v>
      </c>
      <c r="B117" s="20" t="str">
        <f>VLOOKUP(A117,Hoja1!A$1:B$2013,2)</f>
        <v>Empleado_766223</v>
      </c>
      <c r="C117" s="3" t="s">
        <v>192</v>
      </c>
      <c r="D117" s="49"/>
      <c r="E117" s="49"/>
      <c r="F117" s="49" t="s">
        <v>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 t="s">
        <v>6</v>
      </c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 t="s">
        <v>6</v>
      </c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  <c r="DS117" s="49"/>
      <c r="DT117" s="49"/>
      <c r="DU117" s="49"/>
      <c r="DV117" s="49"/>
      <c r="DW117" s="49"/>
      <c r="DX117" s="49"/>
      <c r="DY117" s="49"/>
      <c r="DZ117" s="49"/>
      <c r="EA117" s="49"/>
      <c r="EB117" s="49"/>
      <c r="EC117" s="49"/>
      <c r="ED117" s="49"/>
      <c r="EE117" s="49"/>
      <c r="EF117" s="49"/>
      <c r="EG117" s="49"/>
      <c r="EH117" s="49"/>
      <c r="EI117" s="49"/>
      <c r="EJ117" s="49"/>
      <c r="EK117" s="49"/>
      <c r="EL117" s="49"/>
      <c r="EM117" s="49"/>
      <c r="EN117" s="49"/>
      <c r="EO117" s="49"/>
      <c r="EP117" s="49"/>
      <c r="EQ117" s="49"/>
      <c r="ER117" s="49"/>
      <c r="ES117" s="49"/>
      <c r="ET117" s="49"/>
      <c r="EU117" s="49"/>
      <c r="EV117" s="49"/>
      <c r="EW117" s="21"/>
    </row>
    <row r="118" spans="1:153" ht="12.9" customHeight="1" x14ac:dyDescent="0.25">
      <c r="A118" s="3">
        <v>772849</v>
      </c>
      <c r="B118" s="20" t="str">
        <f>VLOOKUP(A118,Hoja1!A$1:B$2013,2)</f>
        <v>Empleado_772849</v>
      </c>
      <c r="C118" s="3" t="s">
        <v>192</v>
      </c>
      <c r="D118" s="48"/>
      <c r="E118" s="48"/>
      <c r="F118" s="48" t="s">
        <v>6</v>
      </c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 t="s">
        <v>6</v>
      </c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 t="s">
        <v>6</v>
      </c>
      <c r="CT118" s="48"/>
      <c r="CU118" s="48"/>
      <c r="CV118" s="48"/>
      <c r="CW118" s="48"/>
      <c r="CX118" s="48"/>
      <c r="CY118" s="48"/>
      <c r="CZ118" s="48"/>
      <c r="DA118" s="48"/>
      <c r="DB118" s="48"/>
      <c r="DC118" s="48" t="s">
        <v>6</v>
      </c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21"/>
    </row>
    <row r="119" spans="1:153" ht="12.9" customHeight="1" x14ac:dyDescent="0.25">
      <c r="A119" s="3">
        <v>773638</v>
      </c>
      <c r="B119" s="20" t="str">
        <f>VLOOKUP(A119,Hoja1!A$1:B$2013,2)</f>
        <v>Empleado_773638</v>
      </c>
      <c r="C119" s="3" t="s">
        <v>192</v>
      </c>
      <c r="D119" s="49"/>
      <c r="E119" s="49"/>
      <c r="F119" s="49" t="s">
        <v>6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 t="s">
        <v>6</v>
      </c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 t="s">
        <v>6</v>
      </c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  <c r="DS119" s="49"/>
      <c r="DT119" s="49"/>
      <c r="DU119" s="49"/>
      <c r="DV119" s="49"/>
      <c r="DW119" s="49"/>
      <c r="DX119" s="49"/>
      <c r="DY119" s="49"/>
      <c r="DZ119" s="49"/>
      <c r="EA119" s="49"/>
      <c r="EB119" s="49"/>
      <c r="EC119" s="49"/>
      <c r="ED119" s="49"/>
      <c r="EE119" s="49"/>
      <c r="EF119" s="49"/>
      <c r="EG119" s="49"/>
      <c r="EH119" s="49"/>
      <c r="EI119" s="49"/>
      <c r="EJ119" s="49"/>
      <c r="EK119" s="49"/>
      <c r="EL119" s="49"/>
      <c r="EM119" s="49"/>
      <c r="EN119" s="49"/>
      <c r="EO119" s="49"/>
      <c r="EP119" s="49"/>
      <c r="EQ119" s="49"/>
      <c r="ER119" s="49"/>
      <c r="ES119" s="49"/>
      <c r="ET119" s="49"/>
      <c r="EU119" s="49"/>
      <c r="EV119" s="49"/>
      <c r="EW119" s="21"/>
    </row>
    <row r="120" spans="1:153" ht="12.9" customHeight="1" x14ac:dyDescent="0.25">
      <c r="A120" s="3">
        <v>774937</v>
      </c>
      <c r="B120" s="20" t="str">
        <f>VLOOKUP(A120,Hoja1!A$1:B$2013,2)</f>
        <v>Empleado_774937</v>
      </c>
      <c r="C120" s="3" t="s">
        <v>192</v>
      </c>
      <c r="D120" s="48"/>
      <c r="E120" s="48"/>
      <c r="F120" s="48" t="s">
        <v>6</v>
      </c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 t="s">
        <v>6</v>
      </c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 t="s">
        <v>6</v>
      </c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21"/>
    </row>
    <row r="121" spans="1:153" ht="12.9" customHeight="1" x14ac:dyDescent="0.25">
      <c r="A121" s="3">
        <v>774041</v>
      </c>
      <c r="B121" s="20" t="str">
        <f>VLOOKUP(A121,Hoja1!A$1:B$2013,2)</f>
        <v>Empleado_774041</v>
      </c>
      <c r="C121" s="3" t="s">
        <v>192</v>
      </c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 t="s">
        <v>6</v>
      </c>
      <c r="R121" s="49" t="s">
        <v>6</v>
      </c>
      <c r="S121" s="49"/>
      <c r="T121" s="49"/>
      <c r="U121" s="49" t="s">
        <v>6</v>
      </c>
      <c r="V121" s="49" t="s">
        <v>6</v>
      </c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 t="s">
        <v>6</v>
      </c>
      <c r="CQ121" s="49" t="s">
        <v>6</v>
      </c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/>
      <c r="EA121" s="49"/>
      <c r="EB121" s="49"/>
      <c r="EC121" s="49"/>
      <c r="ED121" s="49"/>
      <c r="EE121" s="49"/>
      <c r="EF121" s="49"/>
      <c r="EG121" s="49"/>
      <c r="EH121" s="49"/>
      <c r="EI121" s="49"/>
      <c r="EJ121" s="49"/>
      <c r="EK121" s="49"/>
      <c r="EL121" s="49"/>
      <c r="EM121" s="49"/>
      <c r="EN121" s="49"/>
      <c r="EO121" s="49"/>
      <c r="EP121" s="49"/>
      <c r="EQ121" s="49"/>
      <c r="ER121" s="49"/>
      <c r="ES121" s="49"/>
      <c r="ET121" s="49"/>
      <c r="EU121" s="49"/>
      <c r="EV121" s="49"/>
      <c r="EW121" s="21"/>
    </row>
    <row r="122" spans="1:153" ht="12.9" customHeight="1" x14ac:dyDescent="0.25">
      <c r="A122" s="3">
        <v>774152</v>
      </c>
      <c r="B122" s="20" t="str">
        <f>VLOOKUP(A122,Hoja1!A$1:B$2013,2)</f>
        <v>Empleado_774152</v>
      </c>
      <c r="C122" s="3" t="s">
        <v>192</v>
      </c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 t="s">
        <v>6</v>
      </c>
      <c r="Q122" s="48" t="s">
        <v>6</v>
      </c>
      <c r="R122" s="48"/>
      <c r="S122" s="48"/>
      <c r="T122" s="48"/>
      <c r="U122" s="48" t="s">
        <v>6</v>
      </c>
      <c r="V122" s="48" t="s">
        <v>6</v>
      </c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 t="s">
        <v>6</v>
      </c>
      <c r="CQ122" s="48" t="s">
        <v>6</v>
      </c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21"/>
    </row>
    <row r="123" spans="1:153" ht="12.9" customHeight="1" x14ac:dyDescent="0.25">
      <c r="A123" s="3">
        <v>761264</v>
      </c>
      <c r="B123" s="20" t="str">
        <f>VLOOKUP(A123,Hoja1!A$1:B$2013,2)</f>
        <v>Empleado_761264</v>
      </c>
      <c r="C123" s="3" t="s">
        <v>192</v>
      </c>
      <c r="D123" s="49"/>
      <c r="E123" s="49"/>
      <c r="F123" s="49"/>
      <c r="G123" s="49" t="s">
        <v>6</v>
      </c>
      <c r="H123" s="49"/>
      <c r="I123" s="49"/>
      <c r="J123" s="49" t="s">
        <v>6</v>
      </c>
      <c r="K123" s="49"/>
      <c r="L123" s="49" t="s">
        <v>6</v>
      </c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 t="s">
        <v>6</v>
      </c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 t="s">
        <v>6</v>
      </c>
      <c r="BX123" s="49"/>
      <c r="BY123" s="49"/>
      <c r="BZ123" s="49" t="s">
        <v>6</v>
      </c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  <c r="DS123" s="49"/>
      <c r="DT123" s="49"/>
      <c r="DU123" s="49"/>
      <c r="DV123" s="49"/>
      <c r="DW123" s="49"/>
      <c r="DX123" s="49"/>
      <c r="DY123" s="49"/>
      <c r="DZ123" s="49"/>
      <c r="EA123" s="49"/>
      <c r="EB123" s="49"/>
      <c r="EC123" s="49"/>
      <c r="ED123" s="49"/>
      <c r="EE123" s="49"/>
      <c r="EF123" s="49"/>
      <c r="EG123" s="49"/>
      <c r="EH123" s="49"/>
      <c r="EI123" s="49"/>
      <c r="EJ123" s="49"/>
      <c r="EK123" s="49"/>
      <c r="EL123" s="49"/>
      <c r="EM123" s="49"/>
      <c r="EN123" s="49"/>
      <c r="EO123" s="49"/>
      <c r="EP123" s="49"/>
      <c r="EQ123" s="49"/>
      <c r="ER123" s="49"/>
      <c r="ES123" s="49"/>
      <c r="ET123" s="49"/>
      <c r="EU123" s="49"/>
      <c r="EV123" s="49"/>
      <c r="EW123" s="21"/>
    </row>
    <row r="124" spans="1:153" ht="12.9" customHeight="1" x14ac:dyDescent="0.25">
      <c r="A124" s="3">
        <v>761634</v>
      </c>
      <c r="B124" s="20" t="str">
        <f>VLOOKUP(A124,Hoja1!A$1:B$2013,2)</f>
        <v>Empleado_761634</v>
      </c>
      <c r="C124" s="3" t="s">
        <v>192</v>
      </c>
      <c r="D124" s="48"/>
      <c r="E124" s="48"/>
      <c r="F124" s="48"/>
      <c r="G124" s="48" t="s">
        <v>6</v>
      </c>
      <c r="H124" s="48"/>
      <c r="I124" s="48"/>
      <c r="J124" s="48" t="s">
        <v>6</v>
      </c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 t="s">
        <v>6</v>
      </c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 t="s">
        <v>6</v>
      </c>
      <c r="BX124" s="48"/>
      <c r="BY124" s="48"/>
      <c r="BZ124" s="48" t="s">
        <v>6</v>
      </c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21"/>
    </row>
    <row r="125" spans="1:153" ht="12.9" customHeight="1" x14ac:dyDescent="0.25">
      <c r="A125" s="3">
        <v>761965</v>
      </c>
      <c r="B125" s="20" t="str">
        <f>VLOOKUP(A125,Hoja1!A$1:B$2013,2)</f>
        <v>Empleado_761965</v>
      </c>
      <c r="C125" s="3" t="s">
        <v>192</v>
      </c>
      <c r="D125" s="49"/>
      <c r="E125" s="49"/>
      <c r="F125" s="49"/>
      <c r="G125" s="49" t="s">
        <v>6</v>
      </c>
      <c r="H125" s="49"/>
      <c r="I125" s="49"/>
      <c r="J125" s="49"/>
      <c r="K125" s="49"/>
      <c r="L125" s="49" t="s">
        <v>6</v>
      </c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 t="s">
        <v>6</v>
      </c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 t="s">
        <v>6</v>
      </c>
      <c r="BX125" s="49"/>
      <c r="BY125" s="49"/>
      <c r="BZ125" s="49" t="s">
        <v>6</v>
      </c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DC125" s="49"/>
      <c r="DD125" s="49"/>
      <c r="DE125" s="49"/>
      <c r="DF125" s="49"/>
      <c r="DG125" s="49"/>
      <c r="DH125" s="49"/>
      <c r="DI125" s="49"/>
      <c r="DJ125" s="49"/>
      <c r="DK125" s="49"/>
      <c r="DL125" s="49"/>
      <c r="DM125" s="49"/>
      <c r="DN125" s="49"/>
      <c r="DO125" s="49"/>
      <c r="DP125" s="49"/>
      <c r="DQ125" s="49"/>
      <c r="DR125" s="49"/>
      <c r="DS125" s="49"/>
      <c r="DT125" s="49"/>
      <c r="DU125" s="49"/>
      <c r="DV125" s="49"/>
      <c r="DW125" s="49"/>
      <c r="DX125" s="49"/>
      <c r="DY125" s="49"/>
      <c r="DZ125" s="49"/>
      <c r="EA125" s="49"/>
      <c r="EB125" s="49"/>
      <c r="EC125" s="49"/>
      <c r="ED125" s="49"/>
      <c r="EE125" s="49"/>
      <c r="EF125" s="49"/>
      <c r="EG125" s="49"/>
      <c r="EH125" s="49"/>
      <c r="EI125" s="49"/>
      <c r="EJ125" s="49"/>
      <c r="EK125" s="49"/>
      <c r="EL125" s="49"/>
      <c r="EM125" s="49"/>
      <c r="EN125" s="49"/>
      <c r="EO125" s="49"/>
      <c r="EP125" s="49"/>
      <c r="EQ125" s="49"/>
      <c r="ER125" s="49"/>
      <c r="ES125" s="49"/>
      <c r="ET125" s="49"/>
      <c r="EU125" s="49"/>
      <c r="EV125" s="49"/>
      <c r="EW125" s="21"/>
    </row>
    <row r="126" spans="1:153" ht="12.9" customHeight="1" x14ac:dyDescent="0.25">
      <c r="A126" s="3">
        <v>762205</v>
      </c>
      <c r="B126" s="20" t="str">
        <f>VLOOKUP(A126,Hoja1!A$1:B$2013,2)</f>
        <v>Empleado_762205</v>
      </c>
      <c r="C126" s="3" t="s">
        <v>192</v>
      </c>
      <c r="D126" s="48"/>
      <c r="E126" s="48"/>
      <c r="F126" s="48"/>
      <c r="G126" s="48" t="s">
        <v>6</v>
      </c>
      <c r="H126" s="48"/>
      <c r="I126" s="48"/>
      <c r="J126" s="48"/>
      <c r="K126" s="48"/>
      <c r="L126" s="48" t="s">
        <v>6</v>
      </c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 t="s">
        <v>6</v>
      </c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 t="s">
        <v>6</v>
      </c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21"/>
    </row>
    <row r="127" spans="1:153" ht="12.9" customHeight="1" x14ac:dyDescent="0.25">
      <c r="A127" s="3">
        <v>771072</v>
      </c>
      <c r="B127" s="20" t="str">
        <f>VLOOKUP(A127,Hoja1!A$1:B$2013,2)</f>
        <v>Empleado_771072</v>
      </c>
      <c r="C127" s="3" t="s">
        <v>192</v>
      </c>
      <c r="D127" s="49"/>
      <c r="E127" s="49"/>
      <c r="F127" s="49"/>
      <c r="G127" s="49" t="s">
        <v>6</v>
      </c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 t="s">
        <v>6</v>
      </c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 t="s">
        <v>6</v>
      </c>
      <c r="BX127" s="49"/>
      <c r="BY127" s="49"/>
      <c r="BZ127" s="49" t="s">
        <v>6</v>
      </c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  <c r="DK127" s="49"/>
      <c r="DL127" s="49"/>
      <c r="DM127" s="49"/>
      <c r="DN127" s="49"/>
      <c r="DO127" s="49"/>
      <c r="DP127" s="49"/>
      <c r="DQ127" s="49"/>
      <c r="DR127" s="49"/>
      <c r="DS127" s="49"/>
      <c r="DT127" s="49"/>
      <c r="DU127" s="49"/>
      <c r="DV127" s="49"/>
      <c r="DW127" s="49"/>
      <c r="DX127" s="49"/>
      <c r="DY127" s="49"/>
      <c r="DZ127" s="49"/>
      <c r="EA127" s="49"/>
      <c r="EB127" s="49"/>
      <c r="EC127" s="49"/>
      <c r="ED127" s="49"/>
      <c r="EE127" s="49"/>
      <c r="EF127" s="49"/>
      <c r="EG127" s="49"/>
      <c r="EH127" s="49"/>
      <c r="EI127" s="49"/>
      <c r="EJ127" s="49"/>
      <c r="EK127" s="49"/>
      <c r="EL127" s="49"/>
      <c r="EM127" s="49"/>
      <c r="EN127" s="49"/>
      <c r="EO127" s="49"/>
      <c r="EP127" s="49"/>
      <c r="EQ127" s="49"/>
      <c r="ER127" s="49"/>
      <c r="ES127" s="49"/>
      <c r="ET127" s="49"/>
      <c r="EU127" s="49"/>
      <c r="EV127" s="49"/>
      <c r="EW127" s="21"/>
    </row>
    <row r="128" spans="1:153" ht="12.9" customHeight="1" x14ac:dyDescent="0.25">
      <c r="A128" s="3">
        <v>773192</v>
      </c>
      <c r="B128" s="20" t="str">
        <f>VLOOKUP(A128,Hoja1!A$1:B$2013,2)</f>
        <v>Empleado_773192</v>
      </c>
      <c r="C128" s="3" t="s">
        <v>192</v>
      </c>
      <c r="D128" s="48"/>
      <c r="E128" s="48"/>
      <c r="F128" s="48"/>
      <c r="G128" s="48" t="s">
        <v>6</v>
      </c>
      <c r="H128" s="48"/>
      <c r="I128" s="48"/>
      <c r="J128" s="48" t="s">
        <v>6</v>
      </c>
      <c r="K128" s="48"/>
      <c r="L128" s="48" t="s">
        <v>6</v>
      </c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 t="s">
        <v>6</v>
      </c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 t="s">
        <v>6</v>
      </c>
      <c r="BX128" s="48"/>
      <c r="BY128" s="48"/>
      <c r="BZ128" s="48" t="s">
        <v>6</v>
      </c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21"/>
    </row>
    <row r="129" spans="1:153" ht="12.9" customHeight="1" x14ac:dyDescent="0.25">
      <c r="A129" s="3">
        <v>773279</v>
      </c>
      <c r="B129" s="20" t="str">
        <f>VLOOKUP(A129,Hoja1!A$1:B$2013,2)</f>
        <v>Empleado_773279</v>
      </c>
      <c r="C129" s="3" t="s">
        <v>192</v>
      </c>
      <c r="D129" s="49"/>
      <c r="E129" s="49"/>
      <c r="F129" s="49"/>
      <c r="G129" s="49"/>
      <c r="H129" s="49"/>
      <c r="I129" s="49"/>
      <c r="J129" s="49" t="s">
        <v>6</v>
      </c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 t="s">
        <v>6</v>
      </c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  <c r="DR129" s="49"/>
      <c r="DS129" s="49"/>
      <c r="DT129" s="49"/>
      <c r="DU129" s="49"/>
      <c r="DV129" s="49"/>
      <c r="DW129" s="49"/>
      <c r="DX129" s="49"/>
      <c r="DY129" s="49"/>
      <c r="DZ129" s="49"/>
      <c r="EA129" s="49"/>
      <c r="EB129" s="49"/>
      <c r="EC129" s="49"/>
      <c r="ED129" s="49"/>
      <c r="EE129" s="49"/>
      <c r="EF129" s="49"/>
      <c r="EG129" s="49"/>
      <c r="EH129" s="49"/>
      <c r="EI129" s="49"/>
      <c r="EJ129" s="49"/>
      <c r="EK129" s="49"/>
      <c r="EL129" s="49"/>
      <c r="EM129" s="49"/>
      <c r="EN129" s="49"/>
      <c r="EO129" s="49"/>
      <c r="EP129" s="49"/>
      <c r="EQ129" s="49"/>
      <c r="ER129" s="49"/>
      <c r="ES129" s="49"/>
      <c r="ET129" s="49"/>
      <c r="EU129" s="49"/>
      <c r="EV129" s="49"/>
      <c r="EW129" s="21"/>
    </row>
    <row r="130" spans="1:153" ht="12.9" customHeight="1" x14ac:dyDescent="0.25">
      <c r="A130" s="3">
        <v>767089</v>
      </c>
      <c r="B130" s="20" t="str">
        <f>VLOOKUP(A130,Hoja1!A$1:B$2013,2)</f>
        <v>Empleado_767089</v>
      </c>
      <c r="C130" s="3" t="s">
        <v>192</v>
      </c>
      <c r="D130" s="48"/>
      <c r="E130" s="48"/>
      <c r="F130" s="48" t="s">
        <v>6</v>
      </c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 t="s">
        <v>6</v>
      </c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 t="s">
        <v>6</v>
      </c>
      <c r="CZ130" s="48"/>
      <c r="DA130" s="48"/>
      <c r="DB130" s="48"/>
      <c r="DC130" s="48" t="s">
        <v>6</v>
      </c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21"/>
    </row>
    <row r="131" spans="1:153" ht="12.9" customHeight="1" x14ac:dyDescent="0.25">
      <c r="A131" s="3">
        <v>769547</v>
      </c>
      <c r="B131" s="20" t="str">
        <f>VLOOKUP(A131,Hoja1!A$1:B$2013,2)</f>
        <v>Empleado_769547</v>
      </c>
      <c r="C131" s="3" t="s">
        <v>192</v>
      </c>
      <c r="D131" s="49"/>
      <c r="E131" s="49"/>
      <c r="F131" s="49" t="s">
        <v>6</v>
      </c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 t="s">
        <v>6</v>
      </c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 t="s">
        <v>6</v>
      </c>
      <c r="CZ131" s="49"/>
      <c r="DA131" s="49"/>
      <c r="DB131" s="49"/>
      <c r="DC131" s="49" t="s">
        <v>6</v>
      </c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  <c r="DS131" s="49"/>
      <c r="DT131" s="49"/>
      <c r="DU131" s="49"/>
      <c r="DV131" s="49"/>
      <c r="DW131" s="49"/>
      <c r="DX131" s="49"/>
      <c r="DY131" s="49"/>
      <c r="DZ131" s="49"/>
      <c r="EA131" s="49"/>
      <c r="EB131" s="49"/>
      <c r="EC131" s="49"/>
      <c r="ED131" s="49"/>
      <c r="EE131" s="49"/>
      <c r="EF131" s="49"/>
      <c r="EG131" s="49"/>
      <c r="EH131" s="49"/>
      <c r="EI131" s="49"/>
      <c r="EJ131" s="49"/>
      <c r="EK131" s="49"/>
      <c r="EL131" s="49"/>
      <c r="EM131" s="49"/>
      <c r="EN131" s="49"/>
      <c r="EO131" s="49"/>
      <c r="EP131" s="49"/>
      <c r="EQ131" s="49"/>
      <c r="ER131" s="49"/>
      <c r="ES131" s="49"/>
      <c r="ET131" s="49"/>
      <c r="EU131" s="49"/>
      <c r="EV131" s="49"/>
      <c r="EW131" s="21"/>
    </row>
    <row r="132" spans="1:153" ht="12.9" customHeight="1" x14ac:dyDescent="0.25">
      <c r="A132" s="3">
        <v>770928</v>
      </c>
      <c r="B132" s="20" t="str">
        <f>VLOOKUP(A132,Hoja1!A$1:B$2013,2)</f>
        <v>Empleado_770928</v>
      </c>
      <c r="C132" s="3" t="s">
        <v>192</v>
      </c>
      <c r="D132" s="48"/>
      <c r="E132" s="48"/>
      <c r="F132" s="48" t="s">
        <v>6</v>
      </c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 t="s">
        <v>6</v>
      </c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 t="s">
        <v>6</v>
      </c>
      <c r="CZ132" s="48"/>
      <c r="DA132" s="48"/>
      <c r="DB132" s="48"/>
      <c r="DC132" s="48" t="s">
        <v>6</v>
      </c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21"/>
    </row>
    <row r="133" spans="1:153" ht="12.9" customHeight="1" x14ac:dyDescent="0.25">
      <c r="A133" s="3">
        <v>771697</v>
      </c>
      <c r="B133" s="20" t="str">
        <f>VLOOKUP(A133,Hoja1!A$1:B$2013,2)</f>
        <v>Empleado_771697</v>
      </c>
      <c r="C133" s="3" t="s">
        <v>192</v>
      </c>
      <c r="D133" s="49"/>
      <c r="E133" s="49"/>
      <c r="F133" s="49" t="s">
        <v>6</v>
      </c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 t="s">
        <v>6</v>
      </c>
      <c r="CO133" s="49" t="s">
        <v>6</v>
      </c>
      <c r="CP133" s="49"/>
      <c r="CQ133" s="49"/>
      <c r="CR133" s="49"/>
      <c r="CS133" s="49"/>
      <c r="CT133" s="49"/>
      <c r="CU133" s="49"/>
      <c r="CV133" s="49"/>
      <c r="CW133" s="49"/>
      <c r="CX133" s="49"/>
      <c r="CY133" s="49" t="s">
        <v>6</v>
      </c>
      <c r="CZ133" s="49"/>
      <c r="DA133" s="49"/>
      <c r="DB133" s="49"/>
      <c r="DC133" s="49" t="s">
        <v>6</v>
      </c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  <c r="DR133" s="49"/>
      <c r="DS133" s="49"/>
      <c r="DT133" s="49"/>
      <c r="DU133" s="49"/>
      <c r="DV133" s="49"/>
      <c r="DW133" s="49"/>
      <c r="DX133" s="49"/>
      <c r="DY133" s="49"/>
      <c r="DZ133" s="49"/>
      <c r="EA133" s="49"/>
      <c r="EB133" s="49"/>
      <c r="EC133" s="49"/>
      <c r="ED133" s="49"/>
      <c r="EE133" s="49"/>
      <c r="EF133" s="49"/>
      <c r="EG133" s="49"/>
      <c r="EH133" s="49"/>
      <c r="EI133" s="49"/>
      <c r="EJ133" s="49"/>
      <c r="EK133" s="49"/>
      <c r="EL133" s="49"/>
      <c r="EM133" s="49"/>
      <c r="EN133" s="49"/>
      <c r="EO133" s="49"/>
      <c r="EP133" s="49"/>
      <c r="EQ133" s="49"/>
      <c r="ER133" s="49"/>
      <c r="ES133" s="49"/>
      <c r="ET133" s="49"/>
      <c r="EU133" s="49"/>
      <c r="EV133" s="49"/>
      <c r="EW133" s="21"/>
    </row>
    <row r="134" spans="1:153" ht="12.9" customHeight="1" x14ac:dyDescent="0.25">
      <c r="A134" s="3">
        <v>772164</v>
      </c>
      <c r="B134" s="20" t="str">
        <f>VLOOKUP(A134,Hoja1!A$1:B$2013,2)</f>
        <v>Empleado_772164</v>
      </c>
      <c r="C134" s="3" t="s">
        <v>192</v>
      </c>
      <c r="D134" s="48"/>
      <c r="E134" s="48"/>
      <c r="F134" s="48" t="s">
        <v>6</v>
      </c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 t="s">
        <v>6</v>
      </c>
      <c r="CO134" s="48" t="s">
        <v>6</v>
      </c>
      <c r="CP134" s="48"/>
      <c r="CQ134" s="48"/>
      <c r="CR134" s="48"/>
      <c r="CS134" s="48"/>
      <c r="CT134" s="48"/>
      <c r="CU134" s="48"/>
      <c r="CV134" s="48"/>
      <c r="CW134" s="48"/>
      <c r="CX134" s="48"/>
      <c r="CY134" s="48" t="s">
        <v>6</v>
      </c>
      <c r="CZ134" s="48"/>
      <c r="DA134" s="48"/>
      <c r="DB134" s="48"/>
      <c r="DC134" s="48" t="s">
        <v>6</v>
      </c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21"/>
    </row>
    <row r="135" spans="1:153" ht="12.9" customHeight="1" x14ac:dyDescent="0.25">
      <c r="A135" s="3">
        <v>761398</v>
      </c>
      <c r="B135" s="20" t="str">
        <f>VLOOKUP(A135,Hoja1!A$1:B$2013,2)</f>
        <v>Empleado_761398</v>
      </c>
      <c r="C135" s="3" t="s">
        <v>192</v>
      </c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 t="s">
        <v>6</v>
      </c>
      <c r="Q135" s="49"/>
      <c r="R135" s="49" t="s">
        <v>6</v>
      </c>
      <c r="S135" s="49"/>
      <c r="T135" s="49" t="s">
        <v>6</v>
      </c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 t="s">
        <v>6</v>
      </c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DC135" s="49"/>
      <c r="DD135" s="49"/>
      <c r="DE135" s="49"/>
      <c r="DF135" s="49"/>
      <c r="DG135" s="49"/>
      <c r="DH135" s="49"/>
      <c r="DI135" s="49"/>
      <c r="DJ135" s="49"/>
      <c r="DK135" s="49"/>
      <c r="DL135" s="49"/>
      <c r="DM135" s="49"/>
      <c r="DN135" s="49"/>
      <c r="DO135" s="49"/>
      <c r="DP135" s="49"/>
      <c r="DQ135" s="49"/>
      <c r="DR135" s="49"/>
      <c r="DS135" s="49"/>
      <c r="DT135" s="49"/>
      <c r="DU135" s="49"/>
      <c r="DV135" s="49"/>
      <c r="DW135" s="49"/>
      <c r="DX135" s="49"/>
      <c r="DY135" s="49"/>
      <c r="DZ135" s="49"/>
      <c r="EA135" s="49"/>
      <c r="EB135" s="49"/>
      <c r="EC135" s="49"/>
      <c r="ED135" s="49"/>
      <c r="EE135" s="49"/>
      <c r="EF135" s="49"/>
      <c r="EG135" s="49"/>
      <c r="EH135" s="49"/>
      <c r="EI135" s="49"/>
      <c r="EJ135" s="49"/>
      <c r="EK135" s="49"/>
      <c r="EL135" s="49"/>
      <c r="EM135" s="49"/>
      <c r="EN135" s="49"/>
      <c r="EO135" s="49"/>
      <c r="EP135" s="49"/>
      <c r="EQ135" s="49"/>
      <c r="ER135" s="49"/>
      <c r="ES135" s="49"/>
      <c r="ET135" s="49"/>
      <c r="EU135" s="49"/>
      <c r="EV135" s="49"/>
      <c r="EW135" s="21"/>
    </row>
    <row r="136" spans="1:153" ht="12.9" customHeight="1" x14ac:dyDescent="0.25">
      <c r="A136" s="3">
        <v>765296</v>
      </c>
      <c r="B136" s="20" t="str">
        <f>VLOOKUP(A136,Hoja1!A$1:B$2013,2)</f>
        <v>Empleado_765296</v>
      </c>
      <c r="C136" s="3" t="s">
        <v>192</v>
      </c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 t="s">
        <v>6</v>
      </c>
      <c r="Q136" s="48"/>
      <c r="R136" s="48" t="s">
        <v>6</v>
      </c>
      <c r="S136" s="48"/>
      <c r="T136" s="48" t="s">
        <v>6</v>
      </c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 t="s">
        <v>6</v>
      </c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21"/>
    </row>
    <row r="137" spans="1:153" ht="12.9" customHeight="1" x14ac:dyDescent="0.25">
      <c r="A137" s="3">
        <v>772080</v>
      </c>
      <c r="B137" s="20" t="str">
        <f>VLOOKUP(A137,Hoja1!A$1:B$2013,2)</f>
        <v>Empleado_772080</v>
      </c>
      <c r="C137" s="3" t="s">
        <v>192</v>
      </c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 t="s">
        <v>6</v>
      </c>
      <c r="Q137" s="49"/>
      <c r="R137" s="49"/>
      <c r="S137" s="49"/>
      <c r="T137" s="49" t="s">
        <v>6</v>
      </c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 t="s">
        <v>6</v>
      </c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  <c r="DS137" s="49"/>
      <c r="DT137" s="49"/>
      <c r="DU137" s="49"/>
      <c r="DV137" s="49"/>
      <c r="DW137" s="49"/>
      <c r="DX137" s="49"/>
      <c r="DY137" s="49"/>
      <c r="DZ137" s="49"/>
      <c r="EA137" s="49"/>
      <c r="EB137" s="49"/>
      <c r="EC137" s="49"/>
      <c r="ED137" s="49"/>
      <c r="EE137" s="49"/>
      <c r="EF137" s="49"/>
      <c r="EG137" s="49"/>
      <c r="EH137" s="49"/>
      <c r="EI137" s="49"/>
      <c r="EJ137" s="49"/>
      <c r="EK137" s="49"/>
      <c r="EL137" s="49"/>
      <c r="EM137" s="49"/>
      <c r="EN137" s="49"/>
      <c r="EO137" s="49"/>
      <c r="EP137" s="49"/>
      <c r="EQ137" s="49"/>
      <c r="ER137" s="49"/>
      <c r="ES137" s="49"/>
      <c r="ET137" s="49"/>
      <c r="EU137" s="49"/>
      <c r="EV137" s="49"/>
      <c r="EW137" s="21"/>
    </row>
    <row r="138" spans="1:153" ht="12.9" customHeight="1" x14ac:dyDescent="0.25">
      <c r="A138" s="3">
        <v>773501</v>
      </c>
      <c r="B138" s="20" t="str">
        <f>VLOOKUP(A138,Hoja1!A$1:B$2013,2)</f>
        <v>Empleado_773501</v>
      </c>
      <c r="C138" s="3" t="s">
        <v>192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6</v>
      </c>
      <c r="Q138" s="48"/>
      <c r="R138" s="48" t="s">
        <v>6</v>
      </c>
      <c r="S138" s="48"/>
      <c r="T138" s="48" t="s">
        <v>6</v>
      </c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 t="s">
        <v>6</v>
      </c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21"/>
    </row>
    <row r="139" spans="1:153" ht="12.9" customHeight="1" x14ac:dyDescent="0.25">
      <c r="A139" s="3">
        <v>768773</v>
      </c>
      <c r="B139" s="20" t="str">
        <f>VLOOKUP(A139,Hoja1!A$1:B$2013,2)</f>
        <v>Empleado_768773</v>
      </c>
      <c r="C139" s="3" t="s">
        <v>192</v>
      </c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 t="s">
        <v>6</v>
      </c>
      <c r="Q139" s="49"/>
      <c r="R139" s="49" t="s">
        <v>6</v>
      </c>
      <c r="S139" s="49"/>
      <c r="T139" s="49" t="s">
        <v>6</v>
      </c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 t="s">
        <v>6</v>
      </c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  <c r="DS139" s="49"/>
      <c r="DT139" s="49"/>
      <c r="DU139" s="49"/>
      <c r="DV139" s="49"/>
      <c r="DW139" s="49"/>
      <c r="DX139" s="49"/>
      <c r="DY139" s="49"/>
      <c r="DZ139" s="49"/>
      <c r="EA139" s="49"/>
      <c r="EB139" s="49"/>
      <c r="EC139" s="49"/>
      <c r="ED139" s="49"/>
      <c r="EE139" s="49"/>
      <c r="EF139" s="49"/>
      <c r="EG139" s="49"/>
      <c r="EH139" s="49"/>
      <c r="EI139" s="49"/>
      <c r="EJ139" s="49"/>
      <c r="EK139" s="49"/>
      <c r="EL139" s="49"/>
      <c r="EM139" s="49"/>
      <c r="EN139" s="49"/>
      <c r="EO139" s="49"/>
      <c r="EP139" s="49"/>
      <c r="EQ139" s="49"/>
      <c r="ER139" s="49"/>
      <c r="ES139" s="49"/>
      <c r="ET139" s="49"/>
      <c r="EU139" s="49"/>
      <c r="EV139" s="49"/>
      <c r="EW139" s="21"/>
    </row>
    <row r="140" spans="1:153" ht="12.9" customHeight="1" x14ac:dyDescent="0.25">
      <c r="A140" s="3">
        <v>770576</v>
      </c>
      <c r="B140" s="20" t="str">
        <f>VLOOKUP(A140,Hoja1!A$1:B$2013,2)</f>
        <v>Empleado_770576</v>
      </c>
      <c r="C140" s="3" t="s">
        <v>192</v>
      </c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6</v>
      </c>
      <c r="Q140" s="48"/>
      <c r="R140" s="48" t="s">
        <v>6</v>
      </c>
      <c r="S140" s="48"/>
      <c r="T140" s="48" t="s">
        <v>6</v>
      </c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 t="s">
        <v>6</v>
      </c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21"/>
    </row>
    <row r="141" spans="1:153" ht="12.9" customHeight="1" x14ac:dyDescent="0.25">
      <c r="A141" s="3">
        <v>773009</v>
      </c>
      <c r="B141" s="20" t="str">
        <f>VLOOKUP(A141,Hoja1!A$1:B$2013,2)</f>
        <v>Empleado_773009</v>
      </c>
      <c r="C141" s="3" t="s">
        <v>192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 t="s">
        <v>6</v>
      </c>
      <c r="Q141" s="49"/>
      <c r="R141" s="49" t="s">
        <v>6</v>
      </c>
      <c r="S141" s="49"/>
      <c r="T141" s="49" t="s">
        <v>6</v>
      </c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 t="s">
        <v>6</v>
      </c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  <c r="DS141" s="49"/>
      <c r="DT141" s="49"/>
      <c r="DU141" s="49"/>
      <c r="DV141" s="49"/>
      <c r="DW141" s="49"/>
      <c r="DX141" s="49"/>
      <c r="DY141" s="49"/>
      <c r="DZ141" s="49"/>
      <c r="EA141" s="49"/>
      <c r="EB141" s="49"/>
      <c r="EC141" s="49"/>
      <c r="ED141" s="49"/>
      <c r="EE141" s="49"/>
      <c r="EF141" s="49"/>
      <c r="EG141" s="49"/>
      <c r="EH141" s="49"/>
      <c r="EI141" s="49"/>
      <c r="EJ141" s="49"/>
      <c r="EK141" s="49"/>
      <c r="EL141" s="49"/>
      <c r="EM141" s="49"/>
      <c r="EN141" s="49"/>
      <c r="EO141" s="49"/>
      <c r="EP141" s="49"/>
      <c r="EQ141" s="49"/>
      <c r="ER141" s="49"/>
      <c r="ES141" s="49"/>
      <c r="ET141" s="49"/>
      <c r="EU141" s="49"/>
      <c r="EV141" s="49"/>
      <c r="EW141" s="21"/>
    </row>
    <row r="142" spans="1:153" ht="12.9" customHeight="1" x14ac:dyDescent="0.25">
      <c r="A142" s="3">
        <v>773500</v>
      </c>
      <c r="B142" s="20" t="str">
        <f>VLOOKUP(A142,Hoja1!A$1:B$2013,2)</f>
        <v>Empleado_773500</v>
      </c>
      <c r="C142" s="3" t="s">
        <v>192</v>
      </c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 t="s">
        <v>6</v>
      </c>
      <c r="S142" s="48" t="s">
        <v>6</v>
      </c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 t="s">
        <v>6</v>
      </c>
      <c r="AL142" s="48" t="s">
        <v>6</v>
      </c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 t="s">
        <v>6</v>
      </c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21"/>
    </row>
    <row r="143" spans="1:153" ht="12.9" customHeight="1" x14ac:dyDescent="0.25">
      <c r="A143" s="3">
        <v>774423</v>
      </c>
      <c r="B143" s="20" t="str">
        <f>VLOOKUP(A143,Hoja1!A$1:B$2013,2)</f>
        <v>Empleado_774423</v>
      </c>
      <c r="C143" s="3" t="s">
        <v>192</v>
      </c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 t="s">
        <v>6</v>
      </c>
      <c r="S143" s="49" t="s">
        <v>6</v>
      </c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 t="s">
        <v>6</v>
      </c>
      <c r="AL143" s="49" t="s">
        <v>6</v>
      </c>
      <c r="AM143" s="49"/>
      <c r="AN143" s="49"/>
      <c r="AO143" s="49"/>
      <c r="AP143" s="49"/>
      <c r="AQ143" s="49" t="s">
        <v>6</v>
      </c>
      <c r="AR143" s="49"/>
      <c r="AS143" s="49"/>
      <c r="AT143" s="49"/>
      <c r="AU143" s="49"/>
      <c r="AV143" s="49"/>
      <c r="AW143" s="49" t="s">
        <v>6</v>
      </c>
      <c r="AX143" s="49"/>
      <c r="AY143" s="49"/>
      <c r="AZ143" s="49"/>
      <c r="BA143" s="49" t="s">
        <v>6</v>
      </c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  <c r="DS143" s="49"/>
      <c r="DT143" s="49"/>
      <c r="DU143" s="49"/>
      <c r="DV143" s="49"/>
      <c r="DW143" s="49"/>
      <c r="DX143" s="49"/>
      <c r="DY143" s="49"/>
      <c r="DZ143" s="49"/>
      <c r="EA143" s="49"/>
      <c r="EB143" s="49"/>
      <c r="EC143" s="49"/>
      <c r="ED143" s="49"/>
      <c r="EE143" s="49"/>
      <c r="EF143" s="49"/>
      <c r="EG143" s="49"/>
      <c r="EH143" s="49"/>
      <c r="EI143" s="49"/>
      <c r="EJ143" s="49"/>
      <c r="EK143" s="49"/>
      <c r="EL143" s="49"/>
      <c r="EM143" s="49"/>
      <c r="EN143" s="49"/>
      <c r="EO143" s="49"/>
      <c r="EP143" s="49"/>
      <c r="EQ143" s="49"/>
      <c r="ER143" s="49"/>
      <c r="ES143" s="49"/>
      <c r="ET143" s="49"/>
      <c r="EU143" s="49"/>
      <c r="EV143" s="49"/>
      <c r="EW143" s="21"/>
    </row>
    <row r="144" spans="1:153" ht="12.9" customHeight="1" x14ac:dyDescent="0.25">
      <c r="A144" s="3">
        <v>775249</v>
      </c>
      <c r="B144" s="20" t="str">
        <f>VLOOKUP(A144,Hoja1!A$1:B$2013,2)</f>
        <v>Empleado_775249</v>
      </c>
      <c r="C144" s="3" t="s">
        <v>192</v>
      </c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 t="s">
        <v>6</v>
      </c>
      <c r="S144" s="48" t="s">
        <v>6</v>
      </c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 t="s">
        <v>6</v>
      </c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 t="s">
        <v>6</v>
      </c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21"/>
    </row>
    <row r="145" spans="1:153" ht="12.9" customHeight="1" x14ac:dyDescent="0.25">
      <c r="A145" s="3">
        <v>776277</v>
      </c>
      <c r="B145" s="20" t="str">
        <f>VLOOKUP(A145,Hoja1!A$1:B$2013,2)</f>
        <v>Empleado_776277</v>
      </c>
      <c r="C145" s="3" t="s">
        <v>192</v>
      </c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 t="s">
        <v>6</v>
      </c>
      <c r="S145" s="49" t="s">
        <v>6</v>
      </c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 t="s">
        <v>6</v>
      </c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 t="s">
        <v>6</v>
      </c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  <c r="ER145" s="49"/>
      <c r="ES145" s="49"/>
      <c r="ET145" s="49"/>
      <c r="EU145" s="49"/>
      <c r="EV145" s="49"/>
      <c r="EW145" s="21"/>
    </row>
    <row r="146" spans="1:153" ht="12.9" customHeight="1" x14ac:dyDescent="0.25">
      <c r="A146" s="3">
        <v>764216</v>
      </c>
      <c r="B146" s="20" t="str">
        <f>VLOOKUP(A146,Hoja1!A$1:B$2013,2)</f>
        <v>Empleado_764216</v>
      </c>
      <c r="C146" s="3" t="s">
        <v>192</v>
      </c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 t="s">
        <v>6</v>
      </c>
      <c r="S146" s="48" t="s">
        <v>6</v>
      </c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 t="s">
        <v>6</v>
      </c>
      <c r="AL146" s="48" t="s">
        <v>6</v>
      </c>
      <c r="AM146" s="48"/>
      <c r="AN146" s="48"/>
      <c r="AO146" s="48"/>
      <c r="AP146" s="48"/>
      <c r="AQ146" s="48" t="s">
        <v>6</v>
      </c>
      <c r="AR146" s="48"/>
      <c r="AS146" s="48"/>
      <c r="AT146" s="48"/>
      <c r="AU146" s="48"/>
      <c r="AV146" s="48"/>
      <c r="AW146" s="48" t="s">
        <v>6</v>
      </c>
      <c r="AX146" s="48"/>
      <c r="AY146" s="48"/>
      <c r="AZ146" s="48"/>
      <c r="BA146" s="48" t="s">
        <v>6</v>
      </c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21"/>
    </row>
    <row r="147" spans="1:153" ht="12.9" customHeight="1" x14ac:dyDescent="0.25">
      <c r="A147" s="3">
        <v>776518</v>
      </c>
      <c r="B147" s="20" t="str">
        <f>VLOOKUP(A147,Hoja1!A$1:B$2013,2)</f>
        <v>Empleado_776518</v>
      </c>
      <c r="C147" s="3" t="s">
        <v>192</v>
      </c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 t="s">
        <v>6</v>
      </c>
      <c r="S147" s="49" t="s">
        <v>6</v>
      </c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 t="s">
        <v>6</v>
      </c>
      <c r="AL147" s="49" t="s">
        <v>6</v>
      </c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 t="s">
        <v>6</v>
      </c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  <c r="DS147" s="49"/>
      <c r="DT147" s="49"/>
      <c r="DU147" s="49"/>
      <c r="DV147" s="49"/>
      <c r="DW147" s="49"/>
      <c r="DX147" s="49"/>
      <c r="DY147" s="49"/>
      <c r="DZ147" s="49"/>
      <c r="EA147" s="49"/>
      <c r="EB147" s="49"/>
      <c r="EC147" s="49"/>
      <c r="ED147" s="49"/>
      <c r="EE147" s="49"/>
      <c r="EF147" s="49"/>
      <c r="EG147" s="49"/>
      <c r="EH147" s="49"/>
      <c r="EI147" s="49"/>
      <c r="EJ147" s="49"/>
      <c r="EK147" s="49"/>
      <c r="EL147" s="49"/>
      <c r="EM147" s="49"/>
      <c r="EN147" s="49"/>
      <c r="EO147" s="49"/>
      <c r="EP147" s="49"/>
      <c r="EQ147" s="49"/>
      <c r="ER147" s="49"/>
      <c r="ES147" s="49"/>
      <c r="ET147" s="49"/>
      <c r="EU147" s="49"/>
      <c r="EV147" s="49"/>
      <c r="EW147" s="21"/>
    </row>
    <row r="148" spans="1:153" ht="12.9" customHeight="1" x14ac:dyDescent="0.25">
      <c r="A148" s="3">
        <v>773200</v>
      </c>
      <c r="B148" s="20" t="str">
        <f>VLOOKUP(A148,Hoja1!A$1:B$2013,2)</f>
        <v>Empleado_773200</v>
      </c>
      <c r="C148" s="3" t="s">
        <v>192</v>
      </c>
      <c r="D148" s="48"/>
      <c r="E148" s="48"/>
      <c r="F148" s="48"/>
      <c r="G148" s="48" t="s">
        <v>6</v>
      </c>
      <c r="H148" s="48"/>
      <c r="I148" s="48"/>
      <c r="J148" s="48" t="s">
        <v>6</v>
      </c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 t="s">
        <v>6</v>
      </c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 t="s">
        <v>6</v>
      </c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21"/>
    </row>
    <row r="149" spans="1:153" ht="12.9" customHeight="1" x14ac:dyDescent="0.25">
      <c r="A149" s="3">
        <v>771151</v>
      </c>
      <c r="B149" s="20" t="str">
        <f>VLOOKUP(A149,Hoja1!A$1:B$2013,2)</f>
        <v>Empleado_771151</v>
      </c>
      <c r="C149" s="3" t="s">
        <v>192</v>
      </c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 t="s">
        <v>6</v>
      </c>
      <c r="S149" s="49" t="s">
        <v>6</v>
      </c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 t="s">
        <v>6</v>
      </c>
      <c r="AR149" s="49"/>
      <c r="AS149" s="49"/>
      <c r="AT149" s="49"/>
      <c r="AU149" s="49"/>
      <c r="AV149" s="49"/>
      <c r="AW149" s="49" t="s">
        <v>6</v>
      </c>
      <c r="AX149" s="49"/>
      <c r="AY149" s="49"/>
      <c r="AZ149" s="49"/>
      <c r="BA149" s="49" t="s">
        <v>6</v>
      </c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 t="s">
        <v>6</v>
      </c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 t="s">
        <v>6</v>
      </c>
      <c r="DP149" s="49" t="s">
        <v>6</v>
      </c>
      <c r="DQ149" s="49"/>
      <c r="DR149" s="49"/>
      <c r="DS149" s="49"/>
      <c r="DT149" s="49"/>
      <c r="DU149" s="49"/>
      <c r="DV149" s="49"/>
      <c r="DW149" s="49"/>
      <c r="DX149" s="49"/>
      <c r="DY149" s="49"/>
      <c r="DZ149" s="49"/>
      <c r="EA149" s="49"/>
      <c r="EB149" s="49"/>
      <c r="EC149" s="49"/>
      <c r="ED149" s="49"/>
      <c r="EE149" s="49"/>
      <c r="EF149" s="49"/>
      <c r="EG149" s="49"/>
      <c r="EH149" s="49"/>
      <c r="EI149" s="49"/>
      <c r="EJ149" s="49"/>
      <c r="EK149" s="49"/>
      <c r="EL149" s="49" t="s">
        <v>6</v>
      </c>
      <c r="EM149" s="49"/>
      <c r="EN149" s="49"/>
      <c r="EO149" s="49"/>
      <c r="EP149" s="49"/>
      <c r="EQ149" s="49"/>
      <c r="ER149" s="49"/>
      <c r="ES149" s="49"/>
      <c r="ET149" s="49"/>
      <c r="EU149" s="49"/>
      <c r="EV149" s="49"/>
      <c r="EW149" s="21"/>
    </row>
    <row r="150" spans="1:153" ht="12.9" customHeight="1" x14ac:dyDescent="0.25">
      <c r="A150" s="3">
        <v>772987</v>
      </c>
      <c r="B150" s="20" t="str">
        <f>VLOOKUP(A150,Hoja1!A$1:B$2013,2)</f>
        <v>Empleado_772987</v>
      </c>
      <c r="C150" s="3" t="s">
        <v>192</v>
      </c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 t="s">
        <v>6</v>
      </c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 t="s">
        <v>6</v>
      </c>
      <c r="AX150" s="48"/>
      <c r="AY150" s="48"/>
      <c r="AZ150" s="48"/>
      <c r="BA150" s="48" t="s">
        <v>6</v>
      </c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 t="s">
        <v>6</v>
      </c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 t="s">
        <v>6</v>
      </c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21"/>
    </row>
    <row r="151" spans="1:153" ht="12.9" customHeight="1" x14ac:dyDescent="0.25">
      <c r="A151" s="3">
        <v>773191</v>
      </c>
      <c r="B151" s="20" t="str">
        <f>VLOOKUP(A151,Hoja1!A$1:B$2013,2)</f>
        <v>Empleado_773191</v>
      </c>
      <c r="C151" s="3" t="s">
        <v>192</v>
      </c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 t="s">
        <v>6</v>
      </c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 t="s">
        <v>6</v>
      </c>
      <c r="AR151" s="49"/>
      <c r="AS151" s="49"/>
      <c r="AT151" s="49"/>
      <c r="AU151" s="49"/>
      <c r="AV151" s="49"/>
      <c r="AW151" s="49" t="s">
        <v>6</v>
      </c>
      <c r="AX151" s="49"/>
      <c r="AY151" s="49"/>
      <c r="AZ151" s="49"/>
      <c r="BA151" s="49" t="s">
        <v>6</v>
      </c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 t="s">
        <v>6</v>
      </c>
      <c r="DO151" s="49" t="s">
        <v>6</v>
      </c>
      <c r="DP151" s="49" t="s">
        <v>6</v>
      </c>
      <c r="DQ151" s="49"/>
      <c r="DR151" s="49"/>
      <c r="DS151" s="49"/>
      <c r="DT151" s="49"/>
      <c r="DU151" s="49"/>
      <c r="DV151" s="49"/>
      <c r="DW151" s="49"/>
      <c r="DX151" s="49"/>
      <c r="DY151" s="49"/>
      <c r="DZ151" s="49"/>
      <c r="EA151" s="49"/>
      <c r="EB151" s="49"/>
      <c r="EC151" s="49"/>
      <c r="ED151" s="49"/>
      <c r="EE151" s="49"/>
      <c r="EF151" s="49"/>
      <c r="EG151" s="49"/>
      <c r="EH151" s="49"/>
      <c r="EI151" s="49"/>
      <c r="EJ151" s="49"/>
      <c r="EK151" s="49"/>
      <c r="EL151" s="49" t="s">
        <v>6</v>
      </c>
      <c r="EM151" s="49"/>
      <c r="EN151" s="49"/>
      <c r="EO151" s="49"/>
      <c r="EP151" s="49"/>
      <c r="EQ151" s="49"/>
      <c r="ER151" s="49"/>
      <c r="ES151" s="49"/>
      <c r="ET151" s="49"/>
      <c r="EU151" s="49"/>
      <c r="EV151" s="49"/>
      <c r="EW151" s="21"/>
    </row>
    <row r="152" spans="1:153" ht="12.9" customHeight="1" x14ac:dyDescent="0.25">
      <c r="A152" s="3">
        <v>773197</v>
      </c>
      <c r="B152" s="20" t="str">
        <f>VLOOKUP(A152,Hoja1!A$1:B$2013,2)</f>
        <v>Empleado_773197</v>
      </c>
      <c r="C152" s="3" t="s">
        <v>192</v>
      </c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 t="s">
        <v>6</v>
      </c>
      <c r="S152" s="48" t="s">
        <v>6</v>
      </c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 t="s">
        <v>6</v>
      </c>
      <c r="AM152" s="48"/>
      <c r="AN152" s="48"/>
      <c r="AO152" s="48"/>
      <c r="AP152" s="48"/>
      <c r="AQ152" s="48" t="s">
        <v>6</v>
      </c>
      <c r="AR152" s="48"/>
      <c r="AS152" s="48"/>
      <c r="AT152" s="48"/>
      <c r="AU152" s="48"/>
      <c r="AV152" s="48"/>
      <c r="AW152" s="48"/>
      <c r="AX152" s="48"/>
      <c r="AY152" s="48"/>
      <c r="AZ152" s="48"/>
      <c r="BA152" s="48" t="s">
        <v>6</v>
      </c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 t="s">
        <v>6</v>
      </c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 t="s">
        <v>6</v>
      </c>
      <c r="DP152" s="48" t="s">
        <v>6</v>
      </c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 t="s">
        <v>6</v>
      </c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21"/>
    </row>
    <row r="153" spans="1:153" ht="12.9" customHeight="1" x14ac:dyDescent="0.25">
      <c r="A153" s="3">
        <v>773201</v>
      </c>
      <c r="B153" s="20" t="str">
        <f>VLOOKUP(A153,Hoja1!A$1:B$2013,2)</f>
        <v>Empleado_773201</v>
      </c>
      <c r="C153" s="3" t="s">
        <v>192</v>
      </c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 t="s">
        <v>6</v>
      </c>
      <c r="AR153" s="49"/>
      <c r="AS153" s="49"/>
      <c r="AT153" s="49"/>
      <c r="AU153" s="49"/>
      <c r="AV153" s="49"/>
      <c r="AW153" s="49" t="s">
        <v>6</v>
      </c>
      <c r="AX153" s="49"/>
      <c r="AY153" s="49"/>
      <c r="AZ153" s="49"/>
      <c r="BA153" s="49" t="s">
        <v>6</v>
      </c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 t="s">
        <v>6</v>
      </c>
      <c r="DO153" s="49" t="s">
        <v>6</v>
      </c>
      <c r="DP153" s="49" t="s">
        <v>6</v>
      </c>
      <c r="DQ153" s="49"/>
      <c r="DR153" s="49"/>
      <c r="DS153" s="49"/>
      <c r="DT153" s="49"/>
      <c r="DU153" s="49"/>
      <c r="DV153" s="49"/>
      <c r="DW153" s="49"/>
      <c r="DX153" s="49"/>
      <c r="DY153" s="49"/>
      <c r="DZ153" s="49"/>
      <c r="EA153" s="49"/>
      <c r="EB153" s="49"/>
      <c r="EC153" s="49"/>
      <c r="ED153" s="49"/>
      <c r="EE153" s="49"/>
      <c r="EF153" s="49"/>
      <c r="EG153" s="49"/>
      <c r="EH153" s="49"/>
      <c r="EI153" s="49"/>
      <c r="EJ153" s="49"/>
      <c r="EK153" s="49"/>
      <c r="EL153" s="49"/>
      <c r="EM153" s="49"/>
      <c r="EN153" s="49"/>
      <c r="EO153" s="49"/>
      <c r="EP153" s="49"/>
      <c r="EQ153" s="49"/>
      <c r="ER153" s="49"/>
      <c r="ES153" s="49"/>
      <c r="ET153" s="49"/>
      <c r="EU153" s="49"/>
      <c r="EV153" s="49"/>
      <c r="EW153" s="21"/>
    </row>
    <row r="154" spans="1:153" ht="12.9" customHeight="1" x14ac:dyDescent="0.25">
      <c r="A154" s="3">
        <v>773999</v>
      </c>
      <c r="B154" s="20" t="str">
        <f>VLOOKUP(A154,Hoja1!A$1:B$2013,2)</f>
        <v>Empleado_773999</v>
      </c>
      <c r="C154" s="3" t="s">
        <v>192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 t="s">
        <v>6</v>
      </c>
      <c r="S154" s="48" t="s">
        <v>6</v>
      </c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 t="s">
        <v>6</v>
      </c>
      <c r="AR154" s="48"/>
      <c r="AS154" s="48"/>
      <c r="AT154" s="48"/>
      <c r="AU154" s="48"/>
      <c r="AV154" s="48"/>
      <c r="AW154" s="48" t="s">
        <v>6</v>
      </c>
      <c r="AX154" s="48"/>
      <c r="AY154" s="48"/>
      <c r="AZ154" s="48"/>
      <c r="BA154" s="48" t="s">
        <v>6</v>
      </c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 t="s">
        <v>6</v>
      </c>
      <c r="DO154" s="48" t="s">
        <v>6</v>
      </c>
      <c r="DP154" s="48" t="s">
        <v>6</v>
      </c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 t="s">
        <v>6</v>
      </c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21"/>
    </row>
    <row r="155" spans="1:153" ht="12.9" customHeight="1" x14ac:dyDescent="0.25">
      <c r="A155" s="3">
        <v>774000</v>
      </c>
      <c r="B155" s="20" t="str">
        <f>VLOOKUP(A155,Hoja1!A$1:B$2013,2)</f>
        <v>Empleado_774000</v>
      </c>
      <c r="C155" s="3" t="s">
        <v>192</v>
      </c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 t="s">
        <v>6</v>
      </c>
      <c r="S155" s="49" t="s">
        <v>6</v>
      </c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 t="s">
        <v>6</v>
      </c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 t="s">
        <v>6</v>
      </c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 t="s">
        <v>6</v>
      </c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 t="s">
        <v>6</v>
      </c>
      <c r="DO155" s="49" t="s">
        <v>6</v>
      </c>
      <c r="DP155" s="49" t="s">
        <v>6</v>
      </c>
      <c r="DQ155" s="49"/>
      <c r="DR155" s="49"/>
      <c r="DS155" s="49"/>
      <c r="DT155" s="49"/>
      <c r="DU155" s="49"/>
      <c r="DV155" s="49"/>
      <c r="DW155" s="49"/>
      <c r="DX155" s="49"/>
      <c r="DY155" s="49"/>
      <c r="DZ155" s="49"/>
      <c r="EA155" s="49"/>
      <c r="EB155" s="49"/>
      <c r="EC155" s="49"/>
      <c r="ED155" s="49"/>
      <c r="EE155" s="49"/>
      <c r="EF155" s="49"/>
      <c r="EG155" s="49"/>
      <c r="EH155" s="49"/>
      <c r="EI155" s="49"/>
      <c r="EJ155" s="49"/>
      <c r="EK155" s="49"/>
      <c r="EL155" s="49" t="s">
        <v>6</v>
      </c>
      <c r="EM155" s="49"/>
      <c r="EN155" s="49"/>
      <c r="EO155" s="49"/>
      <c r="EP155" s="49"/>
      <c r="EQ155" s="49"/>
      <c r="ER155" s="49"/>
      <c r="ES155" s="49"/>
      <c r="ET155" s="49"/>
      <c r="EU155" s="49"/>
      <c r="EV155" s="49"/>
      <c r="EW155" s="21"/>
    </row>
    <row r="156" spans="1:153" ht="12.9" customHeight="1" x14ac:dyDescent="0.25">
      <c r="A156" s="3">
        <v>773499</v>
      </c>
      <c r="B156" s="20" t="str">
        <f>VLOOKUP(A156,Hoja1!A$1:B$2013,2)</f>
        <v>Empleado_773499</v>
      </c>
      <c r="C156" s="3" t="s">
        <v>192</v>
      </c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 t="s">
        <v>6</v>
      </c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 t="s">
        <v>6</v>
      </c>
      <c r="AR156" s="48"/>
      <c r="AS156" s="48"/>
      <c r="AT156" s="48"/>
      <c r="AU156" s="48"/>
      <c r="AV156" s="48"/>
      <c r="AW156" s="48"/>
      <c r="AX156" s="48"/>
      <c r="AY156" s="48"/>
      <c r="AZ156" s="48"/>
      <c r="BA156" s="48" t="s">
        <v>6</v>
      </c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 t="s">
        <v>6</v>
      </c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 t="s">
        <v>6</v>
      </c>
      <c r="DP156" s="48" t="s">
        <v>6</v>
      </c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21"/>
    </row>
    <row r="157" spans="1:153" ht="12.9" customHeight="1" x14ac:dyDescent="0.25">
      <c r="A157" s="3">
        <v>774114</v>
      </c>
      <c r="B157" s="20" t="str">
        <f>VLOOKUP(A157,Hoja1!A$1:B$2013,2)</f>
        <v>Empleado_774114</v>
      </c>
      <c r="C157" s="3" t="s">
        <v>192</v>
      </c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 t="s">
        <v>6</v>
      </c>
      <c r="S157" s="49" t="s">
        <v>6</v>
      </c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 t="s">
        <v>6</v>
      </c>
      <c r="AR157" s="49"/>
      <c r="AS157" s="49"/>
      <c r="AT157" s="49"/>
      <c r="AU157" s="49"/>
      <c r="AV157" s="49"/>
      <c r="AW157" s="49"/>
      <c r="AX157" s="49"/>
      <c r="AY157" s="49"/>
      <c r="AZ157" s="49"/>
      <c r="BA157" s="49" t="s">
        <v>6</v>
      </c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 t="s">
        <v>6</v>
      </c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 t="s">
        <v>6</v>
      </c>
      <c r="DO157" s="49" t="s">
        <v>6</v>
      </c>
      <c r="DP157" s="49" t="s">
        <v>6</v>
      </c>
      <c r="DQ157" s="49"/>
      <c r="DR157" s="49"/>
      <c r="DS157" s="49"/>
      <c r="DT157" s="49"/>
      <c r="DU157" s="49"/>
      <c r="DV157" s="49"/>
      <c r="DW157" s="49"/>
      <c r="DX157" s="49"/>
      <c r="DY157" s="49"/>
      <c r="DZ157" s="49"/>
      <c r="EA157" s="49"/>
      <c r="EB157" s="49"/>
      <c r="EC157" s="49"/>
      <c r="ED157" s="49"/>
      <c r="EE157" s="49"/>
      <c r="EF157" s="49"/>
      <c r="EG157" s="49"/>
      <c r="EH157" s="49"/>
      <c r="EI157" s="49"/>
      <c r="EJ157" s="49"/>
      <c r="EK157" s="49"/>
      <c r="EL157" s="49" t="s">
        <v>6</v>
      </c>
      <c r="EM157" s="49"/>
      <c r="EN157" s="49"/>
      <c r="EO157" s="49"/>
      <c r="EP157" s="49"/>
      <c r="EQ157" s="49"/>
      <c r="ER157" s="49"/>
      <c r="ES157" s="49"/>
      <c r="ET157" s="49"/>
      <c r="EU157" s="49"/>
      <c r="EV157" s="49"/>
      <c r="EW157" s="21"/>
    </row>
    <row r="158" spans="1:153" ht="12.9" customHeight="1" x14ac:dyDescent="0.25">
      <c r="A158" s="3">
        <v>774710</v>
      </c>
      <c r="B158" s="20" t="str">
        <f>VLOOKUP(A158,Hoja1!A$1:B$2013,2)</f>
        <v>Empleado_774710</v>
      </c>
      <c r="C158" s="3" t="s">
        <v>192</v>
      </c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 t="s">
        <v>6</v>
      </c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 t="s">
        <v>6</v>
      </c>
      <c r="AR158" s="48"/>
      <c r="AS158" s="48"/>
      <c r="AT158" s="48"/>
      <c r="AU158" s="48"/>
      <c r="AV158" s="48"/>
      <c r="AW158" s="48"/>
      <c r="AX158" s="48"/>
      <c r="AY158" s="48"/>
      <c r="AZ158" s="48"/>
      <c r="BA158" s="48" t="s">
        <v>6</v>
      </c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 t="s">
        <v>6</v>
      </c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 t="s">
        <v>6</v>
      </c>
      <c r="DO158" s="48" t="s">
        <v>6</v>
      </c>
      <c r="DP158" s="48" t="s">
        <v>6</v>
      </c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 t="s">
        <v>6</v>
      </c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21"/>
    </row>
    <row r="159" spans="1:153" ht="12.9" customHeight="1" x14ac:dyDescent="0.25">
      <c r="A159" s="3">
        <v>775758</v>
      </c>
      <c r="B159" s="20" t="str">
        <f>VLOOKUP(A159,Hoja1!A$1:B$2013,2)</f>
        <v>Empleado_775758</v>
      </c>
      <c r="C159" s="3" t="s">
        <v>192</v>
      </c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 t="s">
        <v>6</v>
      </c>
      <c r="S159" s="49" t="s">
        <v>6</v>
      </c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 t="s">
        <v>6</v>
      </c>
      <c r="AM159" s="49"/>
      <c r="AN159" s="49"/>
      <c r="AO159" s="49"/>
      <c r="AP159" s="49"/>
      <c r="AQ159" s="49" t="s">
        <v>6</v>
      </c>
      <c r="AR159" s="49"/>
      <c r="AS159" s="49"/>
      <c r="AT159" s="49"/>
      <c r="AU159" s="49"/>
      <c r="AV159" s="49"/>
      <c r="AW159" s="49"/>
      <c r="AX159" s="49"/>
      <c r="AY159" s="49"/>
      <c r="AZ159" s="49"/>
      <c r="BA159" s="49" t="s">
        <v>6</v>
      </c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 t="s">
        <v>6</v>
      </c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 t="s">
        <v>6</v>
      </c>
      <c r="DO159" s="49" t="s">
        <v>6</v>
      </c>
      <c r="DP159" s="49" t="s">
        <v>6</v>
      </c>
      <c r="DQ159" s="49"/>
      <c r="DR159" s="49"/>
      <c r="DS159" s="49"/>
      <c r="DT159" s="49"/>
      <c r="DU159" s="49"/>
      <c r="DV159" s="49"/>
      <c r="DW159" s="49"/>
      <c r="DX159" s="49"/>
      <c r="DY159" s="49"/>
      <c r="DZ159" s="49"/>
      <c r="EA159" s="49"/>
      <c r="EB159" s="49"/>
      <c r="EC159" s="49"/>
      <c r="ED159" s="49"/>
      <c r="EE159" s="49"/>
      <c r="EF159" s="49"/>
      <c r="EG159" s="49"/>
      <c r="EH159" s="49"/>
      <c r="EI159" s="49"/>
      <c r="EJ159" s="49"/>
      <c r="EK159" s="49"/>
      <c r="EL159" s="49" t="s">
        <v>6</v>
      </c>
      <c r="EM159" s="49"/>
      <c r="EN159" s="49"/>
      <c r="EO159" s="49"/>
      <c r="EP159" s="49"/>
      <c r="EQ159" s="49"/>
      <c r="ER159" s="49"/>
      <c r="ES159" s="49"/>
      <c r="ET159" s="49"/>
      <c r="EU159" s="49"/>
      <c r="EV159" s="49"/>
      <c r="EW159" s="21"/>
    </row>
    <row r="160" spans="1:153" ht="12.9" customHeight="1" x14ac:dyDescent="0.25">
      <c r="A160" s="3">
        <v>761371</v>
      </c>
      <c r="B160" s="20" t="str">
        <f>VLOOKUP(A160,Hoja1!A$1:B$2013,2)</f>
        <v>Empleado_761371</v>
      </c>
      <c r="C160" s="3" t="s">
        <v>192</v>
      </c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 t="s">
        <v>6</v>
      </c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 t="s">
        <v>6</v>
      </c>
      <c r="BK160" s="48" t="s">
        <v>6</v>
      </c>
      <c r="BL160" s="48" t="s">
        <v>6</v>
      </c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 t="s">
        <v>6</v>
      </c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21"/>
    </row>
    <row r="161" spans="1:153" ht="12.9" customHeight="1" x14ac:dyDescent="0.25">
      <c r="A161" s="3">
        <v>761575</v>
      </c>
      <c r="B161" s="20" t="str">
        <f>VLOOKUP(A161,Hoja1!A$1:B$2013,2)</f>
        <v>Empleado_761575</v>
      </c>
      <c r="C161" s="3" t="s">
        <v>192</v>
      </c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 t="s">
        <v>6</v>
      </c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 t="s">
        <v>6</v>
      </c>
      <c r="BK161" s="49" t="s">
        <v>6</v>
      </c>
      <c r="BL161" s="49" t="s">
        <v>6</v>
      </c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 t="s">
        <v>6</v>
      </c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  <c r="DS161" s="49"/>
      <c r="DT161" s="49"/>
      <c r="DU161" s="49"/>
      <c r="DV161" s="49"/>
      <c r="DW161" s="49"/>
      <c r="DX161" s="49"/>
      <c r="DY161" s="49"/>
      <c r="DZ161" s="49"/>
      <c r="EA161" s="49"/>
      <c r="EB161" s="49"/>
      <c r="EC161" s="49"/>
      <c r="ED161" s="49"/>
      <c r="EE161" s="49"/>
      <c r="EF161" s="49"/>
      <c r="EG161" s="49"/>
      <c r="EH161" s="49"/>
      <c r="EI161" s="49"/>
      <c r="EJ161" s="49"/>
      <c r="EK161" s="49"/>
      <c r="EL161" s="49"/>
      <c r="EM161" s="49"/>
      <c r="EN161" s="49"/>
      <c r="EO161" s="49"/>
      <c r="EP161" s="49"/>
      <c r="EQ161" s="49"/>
      <c r="ER161" s="49"/>
      <c r="ES161" s="49"/>
      <c r="ET161" s="49"/>
      <c r="EU161" s="49"/>
      <c r="EV161" s="49"/>
      <c r="EW161" s="21"/>
    </row>
    <row r="162" spans="1:153" ht="12.9" customHeight="1" x14ac:dyDescent="0.25">
      <c r="A162" s="3">
        <v>769347</v>
      </c>
      <c r="B162" s="20" t="str">
        <f>VLOOKUP(A162,Hoja1!A$1:B$2013,2)</f>
        <v>Empleado_769347</v>
      </c>
      <c r="C162" s="3" t="s">
        <v>192</v>
      </c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 t="s">
        <v>6</v>
      </c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 t="s">
        <v>6</v>
      </c>
      <c r="BK162" s="48" t="s">
        <v>6</v>
      </c>
      <c r="BL162" s="48" t="s">
        <v>6</v>
      </c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 t="s">
        <v>6</v>
      </c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21"/>
    </row>
    <row r="163" spans="1:153" ht="12.9" customHeight="1" x14ac:dyDescent="0.25">
      <c r="A163" s="3">
        <v>771084</v>
      </c>
      <c r="B163" s="20" t="str">
        <f>VLOOKUP(A163,Hoja1!A$1:B$2013,2)</f>
        <v>Empleado_771084</v>
      </c>
      <c r="C163" s="3" t="s">
        <v>192</v>
      </c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 t="s">
        <v>6</v>
      </c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 t="s">
        <v>6</v>
      </c>
      <c r="BK163" s="49" t="s">
        <v>6</v>
      </c>
      <c r="BL163" s="49" t="s">
        <v>6</v>
      </c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 t="s">
        <v>6</v>
      </c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  <c r="DS163" s="49"/>
      <c r="DT163" s="49"/>
      <c r="DU163" s="49"/>
      <c r="DV163" s="49"/>
      <c r="DW163" s="49"/>
      <c r="DX163" s="49"/>
      <c r="DY163" s="49"/>
      <c r="DZ163" s="49"/>
      <c r="EA163" s="49"/>
      <c r="EB163" s="49"/>
      <c r="EC163" s="49"/>
      <c r="ED163" s="49"/>
      <c r="EE163" s="49"/>
      <c r="EF163" s="49"/>
      <c r="EG163" s="49"/>
      <c r="EH163" s="49"/>
      <c r="EI163" s="49"/>
      <c r="EJ163" s="49"/>
      <c r="EK163" s="49"/>
      <c r="EL163" s="49"/>
      <c r="EM163" s="49"/>
      <c r="EN163" s="49"/>
      <c r="EO163" s="49"/>
      <c r="EP163" s="49"/>
      <c r="EQ163" s="49"/>
      <c r="ER163" s="49"/>
      <c r="ES163" s="49"/>
      <c r="ET163" s="49"/>
      <c r="EU163" s="49"/>
      <c r="EV163" s="49"/>
      <c r="EW163" s="21"/>
    </row>
    <row r="164" spans="1:153" ht="12.9" customHeight="1" x14ac:dyDescent="0.25">
      <c r="A164" s="3">
        <v>772254</v>
      </c>
      <c r="B164" s="20" t="str">
        <f>VLOOKUP(A164,Hoja1!A$1:B$2013,2)</f>
        <v>Empleado_772254</v>
      </c>
      <c r="C164" s="3" t="s">
        <v>192</v>
      </c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 t="s">
        <v>6</v>
      </c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 t="s">
        <v>6</v>
      </c>
      <c r="BK164" s="48" t="s">
        <v>6</v>
      </c>
      <c r="BL164" s="48" t="s">
        <v>6</v>
      </c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 t="s">
        <v>6</v>
      </c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21"/>
    </row>
    <row r="165" spans="1:153" ht="12.9" customHeight="1" x14ac:dyDescent="0.25">
      <c r="A165" s="3">
        <v>772361</v>
      </c>
      <c r="B165" s="20" t="str">
        <f>VLOOKUP(A165,Hoja1!A$1:B$2013,2)</f>
        <v>Empleado_772361</v>
      </c>
      <c r="C165" s="3" t="s">
        <v>192</v>
      </c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 t="s">
        <v>6</v>
      </c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 t="s">
        <v>6</v>
      </c>
      <c r="BK165" s="49" t="s">
        <v>6</v>
      </c>
      <c r="BL165" s="49" t="s">
        <v>6</v>
      </c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 t="s">
        <v>6</v>
      </c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  <c r="DS165" s="49"/>
      <c r="DT165" s="49"/>
      <c r="DU165" s="49"/>
      <c r="DV165" s="49"/>
      <c r="DW165" s="49"/>
      <c r="DX165" s="49"/>
      <c r="DY165" s="49"/>
      <c r="DZ165" s="49"/>
      <c r="EA165" s="49"/>
      <c r="EB165" s="49"/>
      <c r="EC165" s="49"/>
      <c r="ED165" s="49"/>
      <c r="EE165" s="49"/>
      <c r="EF165" s="49"/>
      <c r="EG165" s="49"/>
      <c r="EH165" s="49"/>
      <c r="EI165" s="49"/>
      <c r="EJ165" s="49"/>
      <c r="EK165" s="49"/>
      <c r="EL165" s="49"/>
      <c r="EM165" s="49"/>
      <c r="EN165" s="49"/>
      <c r="EO165" s="49"/>
      <c r="EP165" s="49"/>
      <c r="EQ165" s="49"/>
      <c r="ER165" s="49"/>
      <c r="ES165" s="49"/>
      <c r="ET165" s="49"/>
      <c r="EU165" s="49"/>
      <c r="EV165" s="49"/>
      <c r="EW165" s="21"/>
    </row>
    <row r="166" spans="1:153" ht="12.9" customHeight="1" x14ac:dyDescent="0.25">
      <c r="A166" s="3">
        <v>776224</v>
      </c>
      <c r="B166" s="20" t="str">
        <f>VLOOKUP(A166,Hoja1!A$1:B$2013,2)</f>
        <v>Empleado_776224</v>
      </c>
      <c r="C166" s="3" t="s">
        <v>192</v>
      </c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 t="s">
        <v>6</v>
      </c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 t="s">
        <v>6</v>
      </c>
      <c r="BK166" s="48" t="s">
        <v>6</v>
      </c>
      <c r="BL166" s="48" t="s">
        <v>6</v>
      </c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 t="s">
        <v>6</v>
      </c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21"/>
    </row>
    <row r="167" spans="1:153" ht="12.9" customHeight="1" x14ac:dyDescent="0.25">
      <c r="A167" s="3">
        <v>767089</v>
      </c>
      <c r="B167" s="20" t="str">
        <f>VLOOKUP(A167,Hoja1!A$1:B$2013,2)</f>
        <v>Empleado_767089</v>
      </c>
      <c r="C167" s="3" t="s">
        <v>192</v>
      </c>
      <c r="D167" s="49"/>
      <c r="E167" s="49"/>
      <c r="F167" s="49" t="s">
        <v>6</v>
      </c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 t="s">
        <v>6</v>
      </c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 t="s">
        <v>6</v>
      </c>
      <c r="CZ167" s="49"/>
      <c r="DA167" s="49"/>
      <c r="DB167" s="49"/>
      <c r="DC167" s="49" t="s">
        <v>6</v>
      </c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  <c r="ER167" s="49"/>
      <c r="ES167" s="49"/>
      <c r="ET167" s="49"/>
      <c r="EU167" s="49"/>
      <c r="EV167" s="49"/>
      <c r="EW167" s="21"/>
    </row>
    <row r="168" spans="1:153" ht="12.9" customHeight="1" x14ac:dyDescent="0.25">
      <c r="A168" s="3">
        <v>769547</v>
      </c>
      <c r="B168" s="20" t="str">
        <f>VLOOKUP(A168,Hoja1!A$1:B$2013,2)</f>
        <v>Empleado_769547</v>
      </c>
      <c r="C168" s="3" t="s">
        <v>192</v>
      </c>
      <c r="D168" s="48"/>
      <c r="E168" s="48"/>
      <c r="F168" s="48" t="s">
        <v>6</v>
      </c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 t="s">
        <v>6</v>
      </c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 t="s">
        <v>6</v>
      </c>
      <c r="CZ168" s="48"/>
      <c r="DA168" s="48"/>
      <c r="DB168" s="48"/>
      <c r="DC168" s="48" t="s">
        <v>6</v>
      </c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21"/>
    </row>
    <row r="169" spans="1:153" ht="12.9" customHeight="1" x14ac:dyDescent="0.25">
      <c r="A169" s="3">
        <v>770928</v>
      </c>
      <c r="B169" s="20" t="str">
        <f>VLOOKUP(A169,Hoja1!A$1:B$2013,2)</f>
        <v>Empleado_770928</v>
      </c>
      <c r="C169" s="3" t="s">
        <v>192</v>
      </c>
      <c r="D169" s="49"/>
      <c r="E169" s="49"/>
      <c r="F169" s="49" t="s">
        <v>6</v>
      </c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 t="s">
        <v>6</v>
      </c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 t="s">
        <v>6</v>
      </c>
      <c r="CZ169" s="49"/>
      <c r="DA169" s="49"/>
      <c r="DB169" s="49"/>
      <c r="DC169" s="49" t="s">
        <v>6</v>
      </c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  <c r="ER169" s="49"/>
      <c r="ES169" s="49"/>
      <c r="ET169" s="49"/>
      <c r="EU169" s="49"/>
      <c r="EV169" s="49"/>
      <c r="EW169" s="21"/>
    </row>
    <row r="170" spans="1:153" ht="12.9" customHeight="1" x14ac:dyDescent="0.25">
      <c r="A170" s="3">
        <v>771697</v>
      </c>
      <c r="B170" s="20" t="str">
        <f>VLOOKUP(A170,Hoja1!A$1:B$2013,2)</f>
        <v>Empleado_771697</v>
      </c>
      <c r="C170" s="3" t="s">
        <v>192</v>
      </c>
      <c r="D170" s="48"/>
      <c r="E170" s="48"/>
      <c r="F170" s="48" t="s">
        <v>6</v>
      </c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 t="s">
        <v>6</v>
      </c>
      <c r="CO170" s="48" t="s">
        <v>6</v>
      </c>
      <c r="CP170" s="48"/>
      <c r="CQ170" s="48"/>
      <c r="CR170" s="48"/>
      <c r="CS170" s="48"/>
      <c r="CT170" s="48"/>
      <c r="CU170" s="48"/>
      <c r="CV170" s="48"/>
      <c r="CW170" s="48"/>
      <c r="CX170" s="48"/>
      <c r="CY170" s="48" t="s">
        <v>6</v>
      </c>
      <c r="CZ170" s="48"/>
      <c r="DA170" s="48"/>
      <c r="DB170" s="48"/>
      <c r="DC170" s="48" t="s">
        <v>6</v>
      </c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21"/>
    </row>
    <row r="171" spans="1:153" ht="12.9" customHeight="1" x14ac:dyDescent="0.25">
      <c r="A171" s="3">
        <v>772164</v>
      </c>
      <c r="B171" s="20" t="str">
        <f>VLOOKUP(A171,Hoja1!A$1:B$2013,2)</f>
        <v>Empleado_772164</v>
      </c>
      <c r="C171" s="3" t="s">
        <v>192</v>
      </c>
      <c r="D171" s="49"/>
      <c r="E171" s="49"/>
      <c r="F171" s="49" t="s">
        <v>6</v>
      </c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 t="s">
        <v>6</v>
      </c>
      <c r="CO171" s="49" t="s">
        <v>6</v>
      </c>
      <c r="CP171" s="49"/>
      <c r="CQ171" s="49"/>
      <c r="CR171" s="49"/>
      <c r="CS171" s="49"/>
      <c r="CT171" s="49"/>
      <c r="CU171" s="49"/>
      <c r="CV171" s="49"/>
      <c r="CW171" s="49"/>
      <c r="CX171" s="49"/>
      <c r="CY171" s="49" t="s">
        <v>6</v>
      </c>
      <c r="CZ171" s="49"/>
      <c r="DA171" s="49"/>
      <c r="DB171" s="49"/>
      <c r="DC171" s="49" t="s">
        <v>6</v>
      </c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49"/>
      <c r="EU171" s="49"/>
      <c r="EV171" s="49"/>
      <c r="EW171" s="21"/>
    </row>
    <row r="172" spans="1:153" ht="12.9" customHeight="1" x14ac:dyDescent="0.25">
      <c r="A172" s="3">
        <v>761736</v>
      </c>
      <c r="B172" s="20" t="str">
        <f>VLOOKUP(A172,Hoja1!A$1:B$2013,2)</f>
        <v>Empleado_761736</v>
      </c>
      <c r="C172" s="3" t="s">
        <v>192</v>
      </c>
      <c r="D172" s="48"/>
      <c r="E172" s="48"/>
      <c r="F172" s="48" t="s">
        <v>6</v>
      </c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 t="s">
        <v>6</v>
      </c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 t="s">
        <v>6</v>
      </c>
      <c r="CT172" s="48"/>
      <c r="CU172" s="48"/>
      <c r="CV172" s="48"/>
      <c r="CW172" s="48"/>
      <c r="CX172" s="48"/>
      <c r="CY172" s="48"/>
      <c r="CZ172" s="48"/>
      <c r="DA172" s="48" t="s">
        <v>6</v>
      </c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21"/>
    </row>
    <row r="173" spans="1:153" ht="12.9" customHeight="1" x14ac:dyDescent="0.25">
      <c r="A173" s="3">
        <v>764897</v>
      </c>
      <c r="B173" s="20" t="str">
        <f>VLOOKUP(A173,Hoja1!A$1:B$2013,2)</f>
        <v>Empleado_764897</v>
      </c>
      <c r="C173" s="3" t="s">
        <v>192</v>
      </c>
      <c r="D173" s="49"/>
      <c r="E173" s="49"/>
      <c r="F173" s="49" t="s">
        <v>6</v>
      </c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 t="s">
        <v>6</v>
      </c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 t="s">
        <v>6</v>
      </c>
      <c r="CT173" s="49"/>
      <c r="CU173" s="49"/>
      <c r="CV173" s="49"/>
      <c r="CW173" s="49"/>
      <c r="CX173" s="49"/>
      <c r="CY173" s="49"/>
      <c r="CZ173" s="49"/>
      <c r="DA173" s="49" t="s">
        <v>6</v>
      </c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  <c r="DS173" s="49"/>
      <c r="DT173" s="49"/>
      <c r="DU173" s="49"/>
      <c r="DV173" s="49"/>
      <c r="DW173" s="49"/>
      <c r="DX173" s="49"/>
      <c r="DY173" s="49"/>
      <c r="DZ173" s="49"/>
      <c r="EA173" s="49"/>
      <c r="EB173" s="49"/>
      <c r="EC173" s="49"/>
      <c r="ED173" s="49"/>
      <c r="EE173" s="49"/>
      <c r="EF173" s="49"/>
      <c r="EG173" s="49"/>
      <c r="EH173" s="49"/>
      <c r="EI173" s="49"/>
      <c r="EJ173" s="49"/>
      <c r="EK173" s="49"/>
      <c r="EL173" s="49"/>
      <c r="EM173" s="49"/>
      <c r="EN173" s="49"/>
      <c r="EO173" s="49"/>
      <c r="EP173" s="49"/>
      <c r="EQ173" s="49"/>
      <c r="ER173" s="49"/>
      <c r="ES173" s="49"/>
      <c r="ET173" s="49"/>
      <c r="EU173" s="49"/>
      <c r="EV173" s="49"/>
      <c r="EW173" s="21"/>
    </row>
    <row r="174" spans="1:153" ht="12.9" customHeight="1" x14ac:dyDescent="0.25">
      <c r="A174" s="3">
        <v>772120</v>
      </c>
      <c r="B174" s="20" t="str">
        <f>VLOOKUP(A174,Hoja1!A$1:B$2013,2)</f>
        <v>Empleado_772120</v>
      </c>
      <c r="C174" s="3" t="s">
        <v>192</v>
      </c>
      <c r="D174" s="48"/>
      <c r="E174" s="48"/>
      <c r="F174" s="48" t="s">
        <v>6</v>
      </c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 t="s">
        <v>6</v>
      </c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 t="s">
        <v>6</v>
      </c>
      <c r="CT174" s="48"/>
      <c r="CU174" s="48"/>
      <c r="CV174" s="48"/>
      <c r="CW174" s="48"/>
      <c r="CX174" s="48"/>
      <c r="CY174" s="48"/>
      <c r="CZ174" s="48"/>
      <c r="DA174" s="48" t="s">
        <v>6</v>
      </c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21"/>
    </row>
    <row r="175" spans="1:153" ht="12.9" customHeight="1" x14ac:dyDescent="0.25">
      <c r="A175" s="3">
        <v>761769</v>
      </c>
      <c r="B175" s="20" t="str">
        <f>VLOOKUP(A175,Hoja1!A$1:B$2013,2)</f>
        <v>Empleado_761769</v>
      </c>
      <c r="C175" s="3" t="s">
        <v>192</v>
      </c>
      <c r="D175" s="49"/>
      <c r="E175" s="49"/>
      <c r="F175" s="49" t="s">
        <v>6</v>
      </c>
      <c r="G175" s="49"/>
      <c r="H175" s="49"/>
      <c r="I175" s="49"/>
      <c r="J175" s="49"/>
      <c r="K175" s="49"/>
      <c r="L175" s="49"/>
      <c r="M175" s="49"/>
      <c r="N175" s="49"/>
      <c r="O175" s="49"/>
      <c r="P175" s="49" t="s">
        <v>6</v>
      </c>
      <c r="Q175" s="49" t="s">
        <v>6</v>
      </c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 t="s">
        <v>6</v>
      </c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 t="s">
        <v>6</v>
      </c>
      <c r="CQ175" s="49"/>
      <c r="CR175" s="49"/>
      <c r="CS175" s="49" t="s">
        <v>6</v>
      </c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  <c r="DS175" s="49"/>
      <c r="DT175" s="49"/>
      <c r="DU175" s="49"/>
      <c r="DV175" s="49"/>
      <c r="DW175" s="49"/>
      <c r="DX175" s="49"/>
      <c r="DY175" s="49"/>
      <c r="DZ175" s="49"/>
      <c r="EA175" s="49"/>
      <c r="EB175" s="49"/>
      <c r="EC175" s="49"/>
      <c r="ED175" s="49"/>
      <c r="EE175" s="49"/>
      <c r="EF175" s="49"/>
      <c r="EG175" s="49"/>
      <c r="EH175" s="49"/>
      <c r="EI175" s="49"/>
      <c r="EJ175" s="49"/>
      <c r="EK175" s="49"/>
      <c r="EL175" s="49"/>
      <c r="EM175" s="49"/>
      <c r="EN175" s="49"/>
      <c r="EO175" s="49"/>
      <c r="EP175" s="49"/>
      <c r="EQ175" s="49"/>
      <c r="ER175" s="49"/>
      <c r="ES175" s="49"/>
      <c r="ET175" s="49"/>
      <c r="EU175" s="49"/>
      <c r="EV175" s="49"/>
      <c r="EW175" s="21"/>
    </row>
    <row r="176" spans="1:153" ht="12.9" customHeight="1" x14ac:dyDescent="0.25">
      <c r="A176" s="3">
        <v>767655</v>
      </c>
      <c r="B176" s="20" t="str">
        <f>VLOOKUP(A176,Hoja1!A$1:B$2013,2)</f>
        <v>Empleado_767655</v>
      </c>
      <c r="C176" s="3" t="s">
        <v>192</v>
      </c>
      <c r="D176" s="48"/>
      <c r="E176" s="48"/>
      <c r="F176" s="48" t="s">
        <v>6</v>
      </c>
      <c r="G176" s="48"/>
      <c r="H176" s="48"/>
      <c r="I176" s="48"/>
      <c r="J176" s="48"/>
      <c r="K176" s="48"/>
      <c r="L176" s="48"/>
      <c r="M176" s="48"/>
      <c r="N176" s="48"/>
      <c r="O176" s="48"/>
      <c r="P176" s="48" t="s">
        <v>6</v>
      </c>
      <c r="Q176" s="48" t="s">
        <v>6</v>
      </c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 t="s">
        <v>6</v>
      </c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 t="s">
        <v>6</v>
      </c>
      <c r="CQ176" s="48"/>
      <c r="CR176" s="48"/>
      <c r="CS176" s="48" t="s">
        <v>6</v>
      </c>
      <c r="CT176" s="48"/>
      <c r="CU176" s="48"/>
      <c r="CV176" s="48"/>
      <c r="CW176" s="48"/>
      <c r="CX176" s="48"/>
      <c r="CY176" s="48"/>
      <c r="CZ176" s="48"/>
      <c r="DA176" s="48"/>
      <c r="DB176" s="48" t="s">
        <v>6</v>
      </c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21"/>
    </row>
    <row r="177" spans="1:153" ht="12.9" customHeight="1" x14ac:dyDescent="0.25">
      <c r="A177" s="3">
        <v>768659</v>
      </c>
      <c r="B177" s="20" t="str">
        <f>VLOOKUP(A177,Hoja1!A$1:B$2013,2)</f>
        <v>Empleado_768659</v>
      </c>
      <c r="C177" s="3" t="s">
        <v>192</v>
      </c>
      <c r="D177" s="49"/>
      <c r="E177" s="49"/>
      <c r="F177" s="49" t="s">
        <v>6</v>
      </c>
      <c r="G177" s="49"/>
      <c r="H177" s="49"/>
      <c r="I177" s="49"/>
      <c r="J177" s="49"/>
      <c r="K177" s="49"/>
      <c r="L177" s="49"/>
      <c r="M177" s="49"/>
      <c r="N177" s="49"/>
      <c r="O177" s="49"/>
      <c r="P177" s="49" t="s">
        <v>6</v>
      </c>
      <c r="Q177" s="49" t="s">
        <v>6</v>
      </c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 t="s">
        <v>6</v>
      </c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 t="s">
        <v>6</v>
      </c>
      <c r="CQ177" s="49"/>
      <c r="CR177" s="49"/>
      <c r="CS177" s="49" t="s">
        <v>6</v>
      </c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  <c r="DS177" s="49"/>
      <c r="DT177" s="49"/>
      <c r="DU177" s="49"/>
      <c r="DV177" s="49"/>
      <c r="DW177" s="49"/>
      <c r="DX177" s="49"/>
      <c r="DY177" s="49"/>
      <c r="DZ177" s="49"/>
      <c r="EA177" s="49"/>
      <c r="EB177" s="49"/>
      <c r="EC177" s="49"/>
      <c r="ED177" s="49"/>
      <c r="EE177" s="49"/>
      <c r="EF177" s="49"/>
      <c r="EG177" s="49"/>
      <c r="EH177" s="49"/>
      <c r="EI177" s="49"/>
      <c r="EJ177" s="49"/>
      <c r="EK177" s="49"/>
      <c r="EL177" s="49"/>
      <c r="EM177" s="49"/>
      <c r="EN177" s="49"/>
      <c r="EO177" s="49"/>
      <c r="EP177" s="49"/>
      <c r="EQ177" s="49"/>
      <c r="ER177" s="49"/>
      <c r="ES177" s="49"/>
      <c r="ET177" s="49"/>
      <c r="EU177" s="49"/>
      <c r="EV177" s="49"/>
      <c r="EW177" s="21"/>
    </row>
    <row r="178" spans="1:153" ht="12.9" customHeight="1" x14ac:dyDescent="0.25">
      <c r="A178" s="3">
        <v>770895</v>
      </c>
      <c r="B178" s="20" t="str">
        <f>VLOOKUP(A178,Hoja1!A$1:B$2013,2)</f>
        <v>Empleado_770895</v>
      </c>
      <c r="C178" s="3" t="s">
        <v>192</v>
      </c>
      <c r="D178" s="48"/>
      <c r="E178" s="48"/>
      <c r="F178" s="48" t="s">
        <v>6</v>
      </c>
      <c r="G178" s="48"/>
      <c r="H178" s="48"/>
      <c r="I178" s="48"/>
      <c r="J178" s="48"/>
      <c r="K178" s="48"/>
      <c r="L178" s="48"/>
      <c r="M178" s="48"/>
      <c r="N178" s="48"/>
      <c r="O178" s="48"/>
      <c r="P178" s="48" t="s">
        <v>6</v>
      </c>
      <c r="Q178" s="48" t="s">
        <v>6</v>
      </c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 t="s">
        <v>6</v>
      </c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 t="s">
        <v>6</v>
      </c>
      <c r="CQ178" s="48"/>
      <c r="CR178" s="48"/>
      <c r="CS178" s="48" t="s">
        <v>6</v>
      </c>
      <c r="CT178" s="48"/>
      <c r="CU178" s="48"/>
      <c r="CV178" s="48"/>
      <c r="CW178" s="48"/>
      <c r="CX178" s="48"/>
      <c r="CY178" s="48"/>
      <c r="CZ178" s="48"/>
      <c r="DA178" s="48"/>
      <c r="DB178" s="48" t="s">
        <v>6</v>
      </c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21"/>
    </row>
    <row r="179" spans="1:153" ht="12.9" customHeight="1" x14ac:dyDescent="0.25">
      <c r="A179" s="3">
        <v>775445</v>
      </c>
      <c r="B179" s="20" t="str">
        <f>VLOOKUP(A179,Hoja1!A$1:B$2013,2)</f>
        <v>Empleado_775445</v>
      </c>
      <c r="C179" s="3" t="s">
        <v>192</v>
      </c>
      <c r="D179" s="49"/>
      <c r="E179" s="49"/>
      <c r="F179" s="49" t="s">
        <v>6</v>
      </c>
      <c r="G179" s="49"/>
      <c r="H179" s="49"/>
      <c r="I179" s="49"/>
      <c r="J179" s="49"/>
      <c r="K179" s="49"/>
      <c r="L179" s="49"/>
      <c r="M179" s="49"/>
      <c r="N179" s="49"/>
      <c r="O179" s="49"/>
      <c r="P179" s="49" t="s">
        <v>6</v>
      </c>
      <c r="Q179" s="49" t="s">
        <v>6</v>
      </c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 t="s">
        <v>6</v>
      </c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 t="s">
        <v>6</v>
      </c>
      <c r="CQ179" s="49"/>
      <c r="CR179" s="49"/>
      <c r="CS179" s="49" t="s">
        <v>6</v>
      </c>
      <c r="CT179" s="49"/>
      <c r="CU179" s="49"/>
      <c r="CV179" s="49"/>
      <c r="CW179" s="49"/>
      <c r="CX179" s="49"/>
      <c r="CY179" s="49"/>
      <c r="CZ179" s="49"/>
      <c r="DA179" s="49"/>
      <c r="DB179" s="49" t="s">
        <v>6</v>
      </c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49"/>
      <c r="EU179" s="49"/>
      <c r="EV179" s="49"/>
      <c r="EW179" s="21"/>
    </row>
    <row r="180" spans="1:153" ht="12.9" customHeight="1" x14ac:dyDescent="0.25">
      <c r="A180" s="3">
        <v>761456</v>
      </c>
      <c r="B180" s="20" t="str">
        <f>VLOOKUP(A180,Hoja1!A$1:B$2013,2)</f>
        <v>Empleado_761456</v>
      </c>
      <c r="C180" s="3" t="s">
        <v>192</v>
      </c>
      <c r="D180" s="48"/>
      <c r="E180" s="48"/>
      <c r="F180" s="48" t="s">
        <v>6</v>
      </c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 t="s">
        <v>6</v>
      </c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 t="s">
        <v>6</v>
      </c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21"/>
    </row>
    <row r="181" spans="1:153" ht="12.9" customHeight="1" x14ac:dyDescent="0.25">
      <c r="A181" s="3">
        <v>761988</v>
      </c>
      <c r="B181" s="20" t="str">
        <f>VLOOKUP(A181,Hoja1!A$1:B$2013,2)</f>
        <v>Empleado_761988</v>
      </c>
      <c r="C181" s="3" t="s">
        <v>192</v>
      </c>
      <c r="D181" s="49"/>
      <c r="E181" s="49"/>
      <c r="F181" s="49" t="s">
        <v>6</v>
      </c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 t="s">
        <v>6</v>
      </c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 t="s">
        <v>6</v>
      </c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49"/>
      <c r="EU181" s="49"/>
      <c r="EV181" s="49"/>
      <c r="EW181" s="21"/>
    </row>
    <row r="182" spans="1:153" ht="12.9" customHeight="1" x14ac:dyDescent="0.25">
      <c r="A182" s="3">
        <v>765144</v>
      </c>
      <c r="B182" s="20" t="str">
        <f>VLOOKUP(A182,Hoja1!A$1:B$2013,2)</f>
        <v>Empleado_765144</v>
      </c>
      <c r="C182" s="3" t="s">
        <v>192</v>
      </c>
      <c r="D182" s="48"/>
      <c r="E182" s="48"/>
      <c r="F182" s="48" t="s">
        <v>6</v>
      </c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 t="s">
        <v>6</v>
      </c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 t="s">
        <v>6</v>
      </c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21"/>
    </row>
    <row r="183" spans="1:153" ht="12.9" customHeight="1" x14ac:dyDescent="0.25">
      <c r="A183" s="3">
        <v>771167</v>
      </c>
      <c r="B183" s="20" t="str">
        <f>VLOOKUP(A183,Hoja1!A$1:B$2013,2)</f>
        <v>Empleado_771167</v>
      </c>
      <c r="C183" s="3" t="s">
        <v>192</v>
      </c>
      <c r="D183" s="49"/>
      <c r="E183" s="49"/>
      <c r="F183" s="49" t="s">
        <v>6</v>
      </c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 t="s">
        <v>6</v>
      </c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 t="s">
        <v>6</v>
      </c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  <c r="DS183" s="49"/>
      <c r="DT183" s="49"/>
      <c r="DU183" s="49"/>
      <c r="DV183" s="49"/>
      <c r="DW183" s="49"/>
      <c r="DX183" s="49"/>
      <c r="DY183" s="49"/>
      <c r="DZ183" s="49"/>
      <c r="EA183" s="49"/>
      <c r="EB183" s="49"/>
      <c r="EC183" s="49"/>
      <c r="ED183" s="49"/>
      <c r="EE183" s="49"/>
      <c r="EF183" s="49"/>
      <c r="EG183" s="49"/>
      <c r="EH183" s="49"/>
      <c r="EI183" s="49"/>
      <c r="EJ183" s="49"/>
      <c r="EK183" s="49"/>
      <c r="EL183" s="49"/>
      <c r="EM183" s="49"/>
      <c r="EN183" s="49"/>
      <c r="EO183" s="49"/>
      <c r="EP183" s="49"/>
      <c r="EQ183" s="49"/>
      <c r="ER183" s="49"/>
      <c r="ES183" s="49"/>
      <c r="ET183" s="49"/>
      <c r="EU183" s="49"/>
      <c r="EV183" s="49"/>
      <c r="EW183" s="21"/>
    </row>
    <row r="184" spans="1:153" ht="12.9" customHeight="1" x14ac:dyDescent="0.25">
      <c r="A184" s="3">
        <v>762040</v>
      </c>
      <c r="B184" s="20" t="str">
        <f>VLOOKUP(A184,Hoja1!A$1:B$2013,2)</f>
        <v>Empleado_762040</v>
      </c>
      <c r="C184" s="3" t="s">
        <v>192</v>
      </c>
      <c r="D184" s="48"/>
      <c r="E184" s="48"/>
      <c r="F184" s="48" t="s">
        <v>6</v>
      </c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 t="s">
        <v>6</v>
      </c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 t="s">
        <v>6</v>
      </c>
      <c r="CT184" s="48"/>
      <c r="CU184" s="48"/>
      <c r="CV184" s="48"/>
      <c r="CW184" s="48"/>
      <c r="CX184" s="48"/>
      <c r="CY184" s="48" t="s">
        <v>6</v>
      </c>
      <c r="CZ184" s="48"/>
      <c r="DA184" s="48" t="s">
        <v>6</v>
      </c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21"/>
    </row>
    <row r="185" spans="1:153" ht="12.9" customHeight="1" x14ac:dyDescent="0.25">
      <c r="A185" s="3">
        <v>762967</v>
      </c>
      <c r="B185" s="20" t="str">
        <f>VLOOKUP(A185,Hoja1!A$1:B$2013,2)</f>
        <v>Empleado_762967</v>
      </c>
      <c r="C185" s="3" t="s">
        <v>192</v>
      </c>
      <c r="D185" s="49"/>
      <c r="E185" s="49"/>
      <c r="F185" s="49" t="s">
        <v>6</v>
      </c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 t="s">
        <v>6</v>
      </c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 t="s">
        <v>6</v>
      </c>
      <c r="CT185" s="49"/>
      <c r="CU185" s="49"/>
      <c r="CV185" s="49"/>
      <c r="CW185" s="49"/>
      <c r="CX185" s="49"/>
      <c r="CY185" s="49" t="s">
        <v>6</v>
      </c>
      <c r="CZ185" s="49"/>
      <c r="DA185" s="49" t="s">
        <v>6</v>
      </c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  <c r="ER185" s="49"/>
      <c r="ES185" s="49"/>
      <c r="ET185" s="49"/>
      <c r="EU185" s="49"/>
      <c r="EV185" s="49"/>
      <c r="EW185" s="21"/>
    </row>
    <row r="186" spans="1:153" ht="12.9" customHeight="1" x14ac:dyDescent="0.25">
      <c r="A186" s="3">
        <v>763880</v>
      </c>
      <c r="B186" s="20" t="str">
        <f>VLOOKUP(A186,Hoja1!A$1:B$2013,2)</f>
        <v>Empleado_763880</v>
      </c>
      <c r="C186" s="3" t="s">
        <v>192</v>
      </c>
      <c r="D186" s="48"/>
      <c r="E186" s="48"/>
      <c r="F186" s="48" t="s">
        <v>6</v>
      </c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 t="s">
        <v>6</v>
      </c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 t="s">
        <v>6</v>
      </c>
      <c r="CT186" s="48"/>
      <c r="CU186" s="48"/>
      <c r="CV186" s="48"/>
      <c r="CW186" s="48"/>
      <c r="CX186" s="48"/>
      <c r="CY186" s="48" t="s">
        <v>6</v>
      </c>
      <c r="CZ186" s="48"/>
      <c r="DA186" s="48" t="s">
        <v>6</v>
      </c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21"/>
    </row>
    <row r="187" spans="1:153" ht="12.9" customHeight="1" x14ac:dyDescent="0.25">
      <c r="A187" s="3">
        <v>767805</v>
      </c>
      <c r="B187" s="20" t="str">
        <f>VLOOKUP(A187,Hoja1!A$1:B$2013,2)</f>
        <v>Empleado_767805</v>
      </c>
      <c r="C187" s="3" t="s">
        <v>192</v>
      </c>
      <c r="D187" s="49"/>
      <c r="E187" s="49"/>
      <c r="F187" s="49" t="s">
        <v>6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 t="s">
        <v>6</v>
      </c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 t="s">
        <v>6</v>
      </c>
      <c r="CT187" s="49"/>
      <c r="CU187" s="49"/>
      <c r="CV187" s="49"/>
      <c r="CW187" s="49"/>
      <c r="CX187" s="49"/>
      <c r="CY187" s="49" t="s">
        <v>6</v>
      </c>
      <c r="CZ187" s="49"/>
      <c r="DA187" s="49" t="s">
        <v>6</v>
      </c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  <c r="DS187" s="49"/>
      <c r="DT187" s="49"/>
      <c r="DU187" s="49"/>
      <c r="DV187" s="49"/>
      <c r="DW187" s="49"/>
      <c r="DX187" s="49"/>
      <c r="DY187" s="49"/>
      <c r="DZ187" s="49"/>
      <c r="EA187" s="49"/>
      <c r="EB187" s="49"/>
      <c r="EC187" s="49"/>
      <c r="ED187" s="49"/>
      <c r="EE187" s="49"/>
      <c r="EF187" s="49"/>
      <c r="EG187" s="49"/>
      <c r="EH187" s="49"/>
      <c r="EI187" s="49"/>
      <c r="EJ187" s="49"/>
      <c r="EK187" s="49"/>
      <c r="EL187" s="49"/>
      <c r="EM187" s="49"/>
      <c r="EN187" s="49"/>
      <c r="EO187" s="49"/>
      <c r="EP187" s="49"/>
      <c r="EQ187" s="49"/>
      <c r="ER187" s="49"/>
      <c r="ES187" s="49"/>
      <c r="ET187" s="49"/>
      <c r="EU187" s="49"/>
      <c r="EV187" s="49"/>
      <c r="EW187" s="21"/>
    </row>
    <row r="188" spans="1:153" ht="12.9" customHeight="1" x14ac:dyDescent="0.25">
      <c r="A188" s="3">
        <v>772381</v>
      </c>
      <c r="B188" s="20" t="str">
        <f>VLOOKUP(A188,Hoja1!A$1:B$2013,2)</f>
        <v>Empleado_772381</v>
      </c>
      <c r="C188" s="3" t="s">
        <v>192</v>
      </c>
      <c r="D188" s="48"/>
      <c r="E188" s="48"/>
      <c r="F188" s="48" t="s">
        <v>6</v>
      </c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 t="s">
        <v>6</v>
      </c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 t="s">
        <v>6</v>
      </c>
      <c r="CT188" s="48"/>
      <c r="CU188" s="48"/>
      <c r="CV188" s="48"/>
      <c r="CW188" s="48"/>
      <c r="CX188" s="48"/>
      <c r="CY188" s="48" t="s">
        <v>6</v>
      </c>
      <c r="CZ188" s="48"/>
      <c r="DA188" s="48" t="s">
        <v>6</v>
      </c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21"/>
    </row>
    <row r="189" spans="1:153" ht="12.9" customHeight="1" x14ac:dyDescent="0.25">
      <c r="A189" s="3">
        <v>773637</v>
      </c>
      <c r="B189" s="20" t="str">
        <f>VLOOKUP(A189,Hoja1!A$1:B$2013,2)</f>
        <v>Empleado_773637</v>
      </c>
      <c r="C189" s="3" t="s">
        <v>192</v>
      </c>
      <c r="D189" s="49"/>
      <c r="E189" s="49"/>
      <c r="F189" s="49" t="s">
        <v>6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 t="s">
        <v>6</v>
      </c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 t="s">
        <v>6</v>
      </c>
      <c r="CT189" s="49"/>
      <c r="CU189" s="49"/>
      <c r="CV189" s="49"/>
      <c r="CW189" s="49"/>
      <c r="CX189" s="49"/>
      <c r="CY189" s="49" t="s">
        <v>6</v>
      </c>
      <c r="CZ189" s="49"/>
      <c r="DA189" s="49" t="s">
        <v>6</v>
      </c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  <c r="DS189" s="49"/>
      <c r="DT189" s="49"/>
      <c r="DU189" s="49"/>
      <c r="DV189" s="49"/>
      <c r="DW189" s="49"/>
      <c r="DX189" s="49"/>
      <c r="DY189" s="49"/>
      <c r="DZ189" s="49"/>
      <c r="EA189" s="49"/>
      <c r="EB189" s="49"/>
      <c r="EC189" s="49"/>
      <c r="ED189" s="49"/>
      <c r="EE189" s="49"/>
      <c r="EF189" s="49"/>
      <c r="EG189" s="49"/>
      <c r="EH189" s="49"/>
      <c r="EI189" s="49"/>
      <c r="EJ189" s="49"/>
      <c r="EK189" s="49"/>
      <c r="EL189" s="49"/>
      <c r="EM189" s="49"/>
      <c r="EN189" s="49"/>
      <c r="EO189" s="49"/>
      <c r="EP189" s="49"/>
      <c r="EQ189" s="49"/>
      <c r="ER189" s="49"/>
      <c r="ES189" s="49"/>
      <c r="ET189" s="49"/>
      <c r="EU189" s="49"/>
      <c r="EV189" s="49"/>
      <c r="EW189" s="21"/>
    </row>
    <row r="190" spans="1:153" ht="12.9" customHeight="1" x14ac:dyDescent="0.25">
      <c r="A190" s="3">
        <v>763191</v>
      </c>
      <c r="B190" s="20" t="str">
        <f>VLOOKUP(A190,Hoja1!A$1:B$2013,2)</f>
        <v>Empleado_763191</v>
      </c>
      <c r="C190" s="3" t="s">
        <v>192</v>
      </c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 t="s">
        <v>6</v>
      </c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 t="s">
        <v>6</v>
      </c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 t="s">
        <v>6</v>
      </c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21"/>
    </row>
    <row r="191" spans="1:153" ht="12.9" customHeight="1" x14ac:dyDescent="0.25">
      <c r="A191" s="3">
        <v>769074</v>
      </c>
      <c r="B191" s="20" t="str">
        <f>VLOOKUP(A191,Hoja1!A$1:B$2013,2)</f>
        <v>Empleado_769074</v>
      </c>
      <c r="C191" s="3" t="s">
        <v>192</v>
      </c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 t="s">
        <v>6</v>
      </c>
      <c r="U191" s="49"/>
      <c r="V191" s="49"/>
      <c r="W191" s="49" t="s">
        <v>6</v>
      </c>
      <c r="X191" s="49" t="s">
        <v>6</v>
      </c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 t="s">
        <v>6</v>
      </c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 t="s">
        <v>6</v>
      </c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  <c r="DS191" s="49"/>
      <c r="DT191" s="49"/>
      <c r="DU191" s="49"/>
      <c r="DV191" s="49"/>
      <c r="DW191" s="49"/>
      <c r="DX191" s="49"/>
      <c r="DY191" s="49"/>
      <c r="DZ191" s="49"/>
      <c r="EA191" s="49"/>
      <c r="EB191" s="49"/>
      <c r="EC191" s="49"/>
      <c r="ED191" s="49"/>
      <c r="EE191" s="49"/>
      <c r="EF191" s="49"/>
      <c r="EG191" s="49"/>
      <c r="EH191" s="49"/>
      <c r="EI191" s="49"/>
      <c r="EJ191" s="49"/>
      <c r="EK191" s="49"/>
      <c r="EL191" s="49"/>
      <c r="EM191" s="49"/>
      <c r="EN191" s="49"/>
      <c r="EO191" s="49"/>
      <c r="EP191" s="49"/>
      <c r="EQ191" s="49"/>
      <c r="ER191" s="49"/>
      <c r="ES191" s="49"/>
      <c r="ET191" s="49"/>
      <c r="EU191" s="49"/>
      <c r="EV191" s="49"/>
      <c r="EW191" s="21"/>
    </row>
    <row r="192" spans="1:153" ht="12.9" customHeight="1" x14ac:dyDescent="0.25">
      <c r="A192" s="3">
        <v>770747</v>
      </c>
      <c r="B192" s="20" t="str">
        <f>VLOOKUP(A192,Hoja1!A$1:B$2013,2)</f>
        <v>Empleado_770747</v>
      </c>
      <c r="C192" s="3" t="s">
        <v>192</v>
      </c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 t="s">
        <v>6</v>
      </c>
      <c r="U192" s="48"/>
      <c r="V192" s="48"/>
      <c r="W192" s="48"/>
      <c r="X192" s="48" t="s">
        <v>6</v>
      </c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 t="s">
        <v>6</v>
      </c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 t="s">
        <v>6</v>
      </c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21"/>
    </row>
    <row r="193" spans="1:153" ht="12.9" customHeight="1" x14ac:dyDescent="0.25">
      <c r="A193" s="3">
        <v>761557</v>
      </c>
      <c r="B193" s="20" t="str">
        <f>VLOOKUP(A193,Hoja1!A$1:B$2013,2)</f>
        <v>Empleado_761557</v>
      </c>
      <c r="C193" s="3" t="s">
        <v>192</v>
      </c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 t="s">
        <v>6</v>
      </c>
      <c r="U193" s="49"/>
      <c r="V193" s="49"/>
      <c r="W193" s="49" t="s">
        <v>6</v>
      </c>
      <c r="X193" s="49" t="s">
        <v>6</v>
      </c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 t="s">
        <v>6</v>
      </c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 t="s">
        <v>6</v>
      </c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  <c r="DS193" s="49"/>
      <c r="DT193" s="49"/>
      <c r="DU193" s="49"/>
      <c r="DV193" s="49"/>
      <c r="DW193" s="49"/>
      <c r="DX193" s="49"/>
      <c r="DY193" s="49"/>
      <c r="DZ193" s="49"/>
      <c r="EA193" s="49"/>
      <c r="EB193" s="49"/>
      <c r="EC193" s="49"/>
      <c r="ED193" s="49"/>
      <c r="EE193" s="49"/>
      <c r="EF193" s="49"/>
      <c r="EG193" s="49"/>
      <c r="EH193" s="49"/>
      <c r="EI193" s="49"/>
      <c r="EJ193" s="49"/>
      <c r="EK193" s="49"/>
      <c r="EL193" s="49"/>
      <c r="EM193" s="49"/>
      <c r="EN193" s="49"/>
      <c r="EO193" s="49"/>
      <c r="EP193" s="49"/>
      <c r="EQ193" s="49"/>
      <c r="ER193" s="49"/>
      <c r="ES193" s="49"/>
      <c r="ET193" s="49"/>
      <c r="EU193" s="49"/>
      <c r="EV193" s="49"/>
      <c r="EW193" s="21"/>
    </row>
    <row r="194" spans="1:153" ht="12.9" customHeight="1" x14ac:dyDescent="0.25">
      <c r="A194" s="3">
        <v>769680</v>
      </c>
      <c r="B194" s="20" t="str">
        <f>VLOOKUP(A194,Hoja1!A$1:B$2013,2)</f>
        <v>Empleado_769680</v>
      </c>
      <c r="C194" s="3" t="s">
        <v>192</v>
      </c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 t="s">
        <v>6</v>
      </c>
      <c r="U194" s="48"/>
      <c r="V194" s="48"/>
      <c r="W194" s="48"/>
      <c r="X194" s="48" t="s">
        <v>6</v>
      </c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 t="s">
        <v>6</v>
      </c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 t="s">
        <v>6</v>
      </c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21"/>
    </row>
    <row r="195" spans="1:153" ht="12.9" customHeight="1" x14ac:dyDescent="0.25">
      <c r="A195" s="3">
        <v>774183</v>
      </c>
      <c r="B195" s="20" t="str">
        <f>VLOOKUP(A195,Hoja1!A$1:B$2013,2)</f>
        <v>Empleado_774183</v>
      </c>
      <c r="C195" s="3" t="s">
        <v>192</v>
      </c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 t="s">
        <v>6</v>
      </c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 t="s">
        <v>6</v>
      </c>
      <c r="CO195" s="49" t="s">
        <v>6</v>
      </c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 t="s">
        <v>6</v>
      </c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  <c r="DS195" s="49"/>
      <c r="DT195" s="49"/>
      <c r="DU195" s="49"/>
      <c r="DV195" s="49"/>
      <c r="DW195" s="49"/>
      <c r="DX195" s="49"/>
      <c r="DY195" s="49"/>
      <c r="DZ195" s="49"/>
      <c r="EA195" s="49"/>
      <c r="EB195" s="49"/>
      <c r="EC195" s="49"/>
      <c r="ED195" s="49"/>
      <c r="EE195" s="49"/>
      <c r="EF195" s="49"/>
      <c r="EG195" s="49"/>
      <c r="EH195" s="49"/>
      <c r="EI195" s="49"/>
      <c r="EJ195" s="49"/>
      <c r="EK195" s="49"/>
      <c r="EL195" s="49"/>
      <c r="EM195" s="49"/>
      <c r="EN195" s="49"/>
      <c r="EO195" s="49"/>
      <c r="EP195" s="49"/>
      <c r="EQ195" s="49"/>
      <c r="ER195" s="49"/>
      <c r="ES195" s="49"/>
      <c r="ET195" s="49"/>
      <c r="EU195" s="49"/>
      <c r="EV195" s="49"/>
      <c r="EW195" s="21"/>
    </row>
    <row r="196" spans="1:153" ht="12.9" customHeight="1" x14ac:dyDescent="0.25">
      <c r="A196" s="3">
        <v>775240</v>
      </c>
      <c r="B196" s="20" t="str">
        <f>VLOOKUP(A196,Hoja1!A$1:B$2013,2)</f>
        <v>Empleado_775240</v>
      </c>
      <c r="C196" s="3" t="s">
        <v>192</v>
      </c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 t="s">
        <v>6</v>
      </c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21"/>
    </row>
    <row r="197" spans="1:153" ht="12.9" customHeight="1" x14ac:dyDescent="0.25">
      <c r="A197" s="3">
        <v>775469</v>
      </c>
      <c r="B197" s="20" t="str">
        <f>VLOOKUP(A197,Hoja1!A$1:B$2013,2)</f>
        <v>Empleado_775469</v>
      </c>
      <c r="C197" s="3" t="s">
        <v>192</v>
      </c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 t="s">
        <v>6</v>
      </c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  <c r="DS197" s="49"/>
      <c r="DT197" s="49"/>
      <c r="DU197" s="49"/>
      <c r="DV197" s="49"/>
      <c r="DW197" s="49"/>
      <c r="DX197" s="49"/>
      <c r="DY197" s="49"/>
      <c r="DZ197" s="49"/>
      <c r="EA197" s="49"/>
      <c r="EB197" s="49"/>
      <c r="EC197" s="49"/>
      <c r="ED197" s="49"/>
      <c r="EE197" s="49"/>
      <c r="EF197" s="49"/>
      <c r="EG197" s="49"/>
      <c r="EH197" s="49"/>
      <c r="EI197" s="49"/>
      <c r="EJ197" s="49"/>
      <c r="EK197" s="49"/>
      <c r="EL197" s="49"/>
      <c r="EM197" s="49"/>
      <c r="EN197" s="49"/>
      <c r="EO197" s="49"/>
      <c r="EP197" s="49"/>
      <c r="EQ197" s="49"/>
      <c r="ER197" s="49"/>
      <c r="ES197" s="49"/>
      <c r="ET197" s="49"/>
      <c r="EU197" s="49"/>
      <c r="EV197" s="49"/>
      <c r="EW197" s="21"/>
    </row>
    <row r="198" spans="1:153" ht="12.9" customHeight="1" x14ac:dyDescent="0.25">
      <c r="A198" s="3">
        <v>767128</v>
      </c>
      <c r="B198" s="20" t="str">
        <f>VLOOKUP(A198,Hoja1!A$1:B$2013,2)</f>
        <v>Empleado_767128</v>
      </c>
      <c r="C198" s="3" t="s">
        <v>192</v>
      </c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 t="s">
        <v>6</v>
      </c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21"/>
    </row>
    <row r="199" spans="1:153" ht="12.9" customHeight="1" x14ac:dyDescent="0.25">
      <c r="A199" s="3">
        <v>769738</v>
      </c>
      <c r="B199" s="20" t="str">
        <f>VLOOKUP(A199,Hoja1!A$1:B$2013,2)</f>
        <v>Empleado_769738</v>
      </c>
      <c r="C199" s="3" t="s">
        <v>192</v>
      </c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 t="s">
        <v>6</v>
      </c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  <c r="DS199" s="49"/>
      <c r="DT199" s="49"/>
      <c r="DU199" s="49"/>
      <c r="DV199" s="49"/>
      <c r="DW199" s="49"/>
      <c r="DX199" s="49"/>
      <c r="DY199" s="49"/>
      <c r="DZ199" s="49"/>
      <c r="EA199" s="49"/>
      <c r="EB199" s="49"/>
      <c r="EC199" s="49"/>
      <c r="ED199" s="49"/>
      <c r="EE199" s="49"/>
      <c r="EF199" s="49"/>
      <c r="EG199" s="49"/>
      <c r="EH199" s="49"/>
      <c r="EI199" s="49"/>
      <c r="EJ199" s="49"/>
      <c r="EK199" s="49"/>
      <c r="EL199" s="49"/>
      <c r="EM199" s="49"/>
      <c r="EN199" s="49"/>
      <c r="EO199" s="49"/>
      <c r="EP199" s="49"/>
      <c r="EQ199" s="49"/>
      <c r="ER199" s="49"/>
      <c r="ES199" s="49"/>
      <c r="ET199" s="49"/>
      <c r="EU199" s="49"/>
      <c r="EV199" s="49"/>
      <c r="EW199" s="21"/>
    </row>
    <row r="200" spans="1:153" ht="12.9" customHeight="1" x14ac:dyDescent="0.25">
      <c r="A200" s="3">
        <v>772773</v>
      </c>
      <c r="B200" s="20" t="str">
        <f>VLOOKUP(A200,Hoja1!A$1:B$2013,2)</f>
        <v>Empleado_772773</v>
      </c>
      <c r="C200" s="3" t="s">
        <v>192</v>
      </c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 t="s">
        <v>6</v>
      </c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 t="s">
        <v>6</v>
      </c>
      <c r="CO200" s="48" t="s">
        <v>6</v>
      </c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 t="s">
        <v>6</v>
      </c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21"/>
    </row>
    <row r="201" spans="1:153" ht="12.9" customHeight="1" x14ac:dyDescent="0.25">
      <c r="A201" s="3">
        <v>773465</v>
      </c>
      <c r="B201" s="20" t="str">
        <f>VLOOKUP(A201,Hoja1!A$1:B$2013,2)</f>
        <v>Empleado_773465</v>
      </c>
      <c r="C201" s="3" t="s">
        <v>192</v>
      </c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 t="s">
        <v>6</v>
      </c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 t="s">
        <v>6</v>
      </c>
      <c r="CO201" s="49" t="s">
        <v>6</v>
      </c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 t="s">
        <v>6</v>
      </c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  <c r="DS201" s="49"/>
      <c r="DT201" s="49"/>
      <c r="DU201" s="49"/>
      <c r="DV201" s="49"/>
      <c r="DW201" s="49"/>
      <c r="DX201" s="49"/>
      <c r="DY201" s="49"/>
      <c r="DZ201" s="49"/>
      <c r="EA201" s="49"/>
      <c r="EB201" s="49"/>
      <c r="EC201" s="49"/>
      <c r="ED201" s="49"/>
      <c r="EE201" s="49"/>
      <c r="EF201" s="49"/>
      <c r="EG201" s="49"/>
      <c r="EH201" s="49"/>
      <c r="EI201" s="49"/>
      <c r="EJ201" s="49"/>
      <c r="EK201" s="49"/>
      <c r="EL201" s="49"/>
      <c r="EM201" s="49"/>
      <c r="EN201" s="49"/>
      <c r="EO201" s="49"/>
      <c r="EP201" s="49"/>
      <c r="EQ201" s="49"/>
      <c r="ER201" s="49"/>
      <c r="ES201" s="49"/>
      <c r="ET201" s="49"/>
      <c r="EU201" s="49"/>
      <c r="EV201" s="49"/>
      <c r="EW201" s="21"/>
    </row>
    <row r="202" spans="1:153" ht="12.9" customHeight="1" x14ac:dyDescent="0.25">
      <c r="A202" s="3">
        <v>769322</v>
      </c>
      <c r="B202" s="20" t="str">
        <f>VLOOKUP(A202,Hoja1!A$1:B$2013,2)</f>
        <v>Empleado_769322</v>
      </c>
      <c r="C202" s="3" t="s">
        <v>192</v>
      </c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 t="s">
        <v>6</v>
      </c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 t="s">
        <v>6</v>
      </c>
      <c r="CO202" s="48"/>
      <c r="CP202" s="48" t="s">
        <v>6</v>
      </c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 t="s">
        <v>6</v>
      </c>
      <c r="EQ202" s="48"/>
      <c r="ER202" s="48" t="s">
        <v>6</v>
      </c>
      <c r="ES202" s="48"/>
      <c r="ET202" s="48"/>
      <c r="EU202" s="48"/>
      <c r="EV202" s="48"/>
      <c r="EW202" s="21"/>
    </row>
    <row r="203" spans="1:153" ht="12.9" customHeight="1" x14ac:dyDescent="0.25">
      <c r="A203" s="3">
        <v>771005</v>
      </c>
      <c r="B203" s="20" t="str">
        <f>VLOOKUP(A203,Hoja1!A$1:B$2013,2)</f>
        <v>Empleado_771005</v>
      </c>
      <c r="C203" s="3" t="s">
        <v>192</v>
      </c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 t="s">
        <v>6</v>
      </c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 t="s">
        <v>6</v>
      </c>
      <c r="CO203" s="49"/>
      <c r="CP203" s="49" t="s">
        <v>6</v>
      </c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  <c r="DS203" s="49"/>
      <c r="DT203" s="49"/>
      <c r="DU203" s="49"/>
      <c r="DV203" s="49"/>
      <c r="DW203" s="49"/>
      <c r="DX203" s="49"/>
      <c r="DY203" s="49"/>
      <c r="DZ203" s="49"/>
      <c r="EA203" s="49"/>
      <c r="EB203" s="49"/>
      <c r="EC203" s="49"/>
      <c r="ED203" s="49"/>
      <c r="EE203" s="49"/>
      <c r="EF203" s="49"/>
      <c r="EG203" s="49"/>
      <c r="EH203" s="49"/>
      <c r="EI203" s="49"/>
      <c r="EJ203" s="49"/>
      <c r="EK203" s="49"/>
      <c r="EL203" s="49"/>
      <c r="EM203" s="49"/>
      <c r="EN203" s="49"/>
      <c r="EO203" s="49"/>
      <c r="EP203" s="49" t="s">
        <v>6</v>
      </c>
      <c r="EQ203" s="49"/>
      <c r="ER203" s="49" t="s">
        <v>6</v>
      </c>
      <c r="ES203" s="49"/>
      <c r="ET203" s="49"/>
      <c r="EU203" s="49"/>
      <c r="EV203" s="49"/>
      <c r="EW203" s="21"/>
    </row>
    <row r="204" spans="1:153" ht="12.9" customHeight="1" x14ac:dyDescent="0.25">
      <c r="A204" s="3">
        <v>772217</v>
      </c>
      <c r="B204" s="20" t="str">
        <f>VLOOKUP(A204,Hoja1!A$1:B$2013,2)</f>
        <v>Empleado_772217</v>
      </c>
      <c r="C204" s="3" t="s">
        <v>192</v>
      </c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 t="s">
        <v>6</v>
      </c>
      <c r="Q204" s="48" t="s">
        <v>6</v>
      </c>
      <c r="R204" s="48" t="s">
        <v>6</v>
      </c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 t="s">
        <v>6</v>
      </c>
      <c r="CO204" s="48"/>
      <c r="CP204" s="48" t="s">
        <v>6</v>
      </c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 t="s">
        <v>6</v>
      </c>
      <c r="EQ204" s="48"/>
      <c r="ER204" s="48" t="s">
        <v>6</v>
      </c>
      <c r="ES204" s="48"/>
      <c r="ET204" s="48"/>
      <c r="EU204" s="48"/>
      <c r="EV204" s="48"/>
      <c r="EW204" s="21"/>
    </row>
    <row r="205" spans="1:153" ht="12.9" customHeight="1" x14ac:dyDescent="0.25">
      <c r="A205" s="3">
        <v>772736</v>
      </c>
      <c r="B205" s="20" t="str">
        <f>VLOOKUP(A205,Hoja1!A$1:B$2013,2)</f>
        <v>Empleado_772736</v>
      </c>
      <c r="C205" s="3" t="s">
        <v>192</v>
      </c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 t="s">
        <v>6</v>
      </c>
      <c r="Q205" s="49" t="s">
        <v>6</v>
      </c>
      <c r="R205" s="49" t="s">
        <v>6</v>
      </c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 t="s">
        <v>6</v>
      </c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  <c r="DS205" s="49"/>
      <c r="DT205" s="49"/>
      <c r="DU205" s="49"/>
      <c r="DV205" s="49"/>
      <c r="DW205" s="49"/>
      <c r="DX205" s="49"/>
      <c r="DY205" s="49"/>
      <c r="DZ205" s="49"/>
      <c r="EA205" s="49"/>
      <c r="EB205" s="49"/>
      <c r="EC205" s="49"/>
      <c r="ED205" s="49"/>
      <c r="EE205" s="49"/>
      <c r="EF205" s="49"/>
      <c r="EG205" s="49"/>
      <c r="EH205" s="49"/>
      <c r="EI205" s="49"/>
      <c r="EJ205" s="49"/>
      <c r="EK205" s="49"/>
      <c r="EL205" s="49"/>
      <c r="EM205" s="49"/>
      <c r="EN205" s="49"/>
      <c r="EO205" s="49"/>
      <c r="EP205" s="49" t="s">
        <v>6</v>
      </c>
      <c r="EQ205" s="49" t="s">
        <v>6</v>
      </c>
      <c r="ER205" s="49" t="s">
        <v>6</v>
      </c>
      <c r="ES205" s="49"/>
      <c r="ET205" s="49"/>
      <c r="EU205" s="49"/>
      <c r="EV205" s="49"/>
      <c r="EW205" s="21"/>
    </row>
    <row r="206" spans="1:153" ht="12.9" customHeight="1" x14ac:dyDescent="0.25">
      <c r="A206" s="3">
        <v>774230</v>
      </c>
      <c r="B206" s="20" t="str">
        <f>VLOOKUP(A206,Hoja1!A$1:B$2013,2)</f>
        <v>Empleado_774230</v>
      </c>
      <c r="C206" s="3" t="s">
        <v>192</v>
      </c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 t="s">
        <v>6</v>
      </c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 t="s">
        <v>6</v>
      </c>
      <c r="CO206" s="48"/>
      <c r="CP206" s="48" t="s">
        <v>6</v>
      </c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 t="s">
        <v>6</v>
      </c>
      <c r="EQ206" s="48" t="s">
        <v>6</v>
      </c>
      <c r="ER206" s="48" t="s">
        <v>6</v>
      </c>
      <c r="ES206" s="48"/>
      <c r="ET206" s="48"/>
      <c r="EU206" s="48"/>
      <c r="EV206" s="48"/>
      <c r="EW206" s="21"/>
    </row>
    <row r="207" spans="1:153" ht="12.9" customHeight="1" x14ac:dyDescent="0.25">
      <c r="A207" s="3">
        <v>775797</v>
      </c>
      <c r="B207" s="20" t="str">
        <f>VLOOKUP(A207,Hoja1!A$1:B$2013,2)</f>
        <v>Empleado_775797</v>
      </c>
      <c r="C207" s="3" t="s">
        <v>192</v>
      </c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 t="s">
        <v>6</v>
      </c>
      <c r="Q207" s="49" t="s">
        <v>6</v>
      </c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 t="s">
        <v>6</v>
      </c>
      <c r="CO207" s="49"/>
      <c r="CP207" s="49" t="s">
        <v>6</v>
      </c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  <c r="DS207" s="49"/>
      <c r="DT207" s="49"/>
      <c r="DU207" s="49"/>
      <c r="DV207" s="49"/>
      <c r="DW207" s="49"/>
      <c r="DX207" s="49"/>
      <c r="DY207" s="49"/>
      <c r="DZ207" s="49"/>
      <c r="EA207" s="49"/>
      <c r="EB207" s="49"/>
      <c r="EC207" s="49"/>
      <c r="ED207" s="49"/>
      <c r="EE207" s="49"/>
      <c r="EF207" s="49"/>
      <c r="EG207" s="49"/>
      <c r="EH207" s="49"/>
      <c r="EI207" s="49"/>
      <c r="EJ207" s="49"/>
      <c r="EK207" s="49"/>
      <c r="EL207" s="49"/>
      <c r="EM207" s="49"/>
      <c r="EN207" s="49"/>
      <c r="EO207" s="49"/>
      <c r="EP207" s="49"/>
      <c r="EQ207" s="49"/>
      <c r="ER207" s="49"/>
      <c r="ES207" s="49"/>
      <c r="ET207" s="49"/>
      <c r="EU207" s="49"/>
      <c r="EV207" s="49"/>
      <c r="EW207" s="21"/>
    </row>
    <row r="208" spans="1:153" ht="12.9" customHeight="1" x14ac:dyDescent="0.25">
      <c r="A208" s="3">
        <v>776344</v>
      </c>
      <c r="B208" s="20" t="str">
        <f>VLOOKUP(A208,Hoja1!A$1:B$2013,2)</f>
        <v>Empleado_776344</v>
      </c>
      <c r="C208" s="3" t="s">
        <v>192</v>
      </c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 t="s">
        <v>6</v>
      </c>
      <c r="Q208" s="48" t="s">
        <v>6</v>
      </c>
      <c r="R208" s="48" t="s">
        <v>6</v>
      </c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 t="s">
        <v>6</v>
      </c>
      <c r="CO208" s="48"/>
      <c r="CP208" s="48" t="s">
        <v>6</v>
      </c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 t="s">
        <v>6</v>
      </c>
      <c r="EQ208" s="48" t="s">
        <v>6</v>
      </c>
      <c r="ER208" s="48"/>
      <c r="ES208" s="48"/>
      <c r="ET208" s="48"/>
      <c r="EU208" s="48"/>
      <c r="EV208" s="48"/>
      <c r="EW208" s="21"/>
    </row>
    <row r="209" spans="1:153" ht="12.9" customHeight="1" x14ac:dyDescent="0.25">
      <c r="A209" s="3">
        <v>763022</v>
      </c>
      <c r="B209" s="20" t="str">
        <f>VLOOKUP(A209,Hoja1!A$1:B$2013,2)</f>
        <v>Empleado_763022</v>
      </c>
      <c r="C209" s="3" t="s">
        <v>192</v>
      </c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  <c r="DS209" s="49"/>
      <c r="DT209" s="49"/>
      <c r="DU209" s="49"/>
      <c r="DV209" s="49"/>
      <c r="DW209" s="49"/>
      <c r="DX209" s="49"/>
      <c r="DY209" s="49"/>
      <c r="DZ209" s="49"/>
      <c r="EA209" s="49"/>
      <c r="EB209" s="49"/>
      <c r="EC209" s="49"/>
      <c r="ED209" s="49"/>
      <c r="EE209" s="49"/>
      <c r="EF209" s="49"/>
      <c r="EG209" s="49"/>
      <c r="EH209" s="49"/>
      <c r="EI209" s="49"/>
      <c r="EJ209" s="49"/>
      <c r="EK209" s="49"/>
      <c r="EL209" s="49"/>
      <c r="EM209" s="49"/>
      <c r="EN209" s="49"/>
      <c r="EO209" s="49"/>
      <c r="EP209" s="49"/>
      <c r="EQ209" s="49"/>
      <c r="ER209" s="49"/>
      <c r="ES209" s="49"/>
      <c r="ET209" s="49"/>
      <c r="EU209" s="49"/>
      <c r="EV209" s="49"/>
      <c r="EW209" s="21"/>
    </row>
    <row r="210" spans="1:153" ht="12.9" customHeight="1" x14ac:dyDescent="0.25">
      <c r="A210" s="3">
        <v>765419</v>
      </c>
      <c r="B210" s="20" t="str">
        <f>VLOOKUP(A210,Hoja1!A$1:B$2013,2)</f>
        <v>Empleado_765419</v>
      </c>
      <c r="C210" s="3" t="s">
        <v>192</v>
      </c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 t="s">
        <v>6</v>
      </c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 t="s">
        <v>6</v>
      </c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21"/>
    </row>
    <row r="211" spans="1:153" ht="12.9" customHeight="1" x14ac:dyDescent="0.25">
      <c r="A211" s="3">
        <v>769147</v>
      </c>
      <c r="B211" s="20" t="str">
        <f>VLOOKUP(A211,Hoja1!A$1:B$2013,2)</f>
        <v>Empleado_769147</v>
      </c>
      <c r="C211" s="3" t="s">
        <v>192</v>
      </c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 t="s">
        <v>6</v>
      </c>
      <c r="R211" s="49" t="s">
        <v>6</v>
      </c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 t="s">
        <v>6</v>
      </c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 t="s">
        <v>6</v>
      </c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  <c r="DS211" s="49"/>
      <c r="DT211" s="49"/>
      <c r="DU211" s="49"/>
      <c r="DV211" s="49"/>
      <c r="DW211" s="49"/>
      <c r="DX211" s="49"/>
      <c r="DY211" s="49"/>
      <c r="DZ211" s="49"/>
      <c r="EA211" s="49"/>
      <c r="EB211" s="49"/>
      <c r="EC211" s="49"/>
      <c r="ED211" s="49"/>
      <c r="EE211" s="49"/>
      <c r="EF211" s="49"/>
      <c r="EG211" s="49"/>
      <c r="EH211" s="49"/>
      <c r="EI211" s="49"/>
      <c r="EJ211" s="49"/>
      <c r="EK211" s="49"/>
      <c r="EL211" s="49"/>
      <c r="EM211" s="49"/>
      <c r="EN211" s="49"/>
      <c r="EO211" s="49"/>
      <c r="EP211" s="49"/>
      <c r="EQ211" s="49"/>
      <c r="ER211" s="49"/>
      <c r="ES211" s="49"/>
      <c r="ET211" s="49"/>
      <c r="EU211" s="49"/>
      <c r="EV211" s="49"/>
      <c r="EW211" s="21"/>
    </row>
    <row r="212" spans="1:153" ht="12.9" customHeight="1" x14ac:dyDescent="0.25">
      <c r="A212" s="3">
        <v>770939</v>
      </c>
      <c r="B212" s="20" t="str">
        <f>VLOOKUP(A212,Hoja1!A$1:B$2013,2)</f>
        <v>Empleado_770939</v>
      </c>
      <c r="C212" s="3" t="s">
        <v>192</v>
      </c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 t="s">
        <v>6</v>
      </c>
      <c r="R212" s="48" t="s">
        <v>6</v>
      </c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21"/>
    </row>
    <row r="213" spans="1:153" ht="12.9" customHeight="1" x14ac:dyDescent="0.25">
      <c r="A213" s="3">
        <v>771639</v>
      </c>
      <c r="B213" s="20" t="str">
        <f>VLOOKUP(A213,Hoja1!A$1:B$2013,2)</f>
        <v>Empleado_771639</v>
      </c>
      <c r="C213" s="3" t="s">
        <v>192</v>
      </c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 t="s">
        <v>6</v>
      </c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  <c r="DS213" s="49"/>
      <c r="DT213" s="49"/>
      <c r="DU213" s="49"/>
      <c r="DV213" s="49"/>
      <c r="DW213" s="49"/>
      <c r="DX213" s="49"/>
      <c r="DY213" s="49"/>
      <c r="DZ213" s="49"/>
      <c r="EA213" s="49"/>
      <c r="EB213" s="49"/>
      <c r="EC213" s="49"/>
      <c r="ED213" s="49"/>
      <c r="EE213" s="49"/>
      <c r="EF213" s="49"/>
      <c r="EG213" s="49"/>
      <c r="EH213" s="49"/>
      <c r="EI213" s="49"/>
      <c r="EJ213" s="49"/>
      <c r="EK213" s="49"/>
      <c r="EL213" s="49"/>
      <c r="EM213" s="49"/>
      <c r="EN213" s="49"/>
      <c r="EO213" s="49"/>
      <c r="EP213" s="49"/>
      <c r="EQ213" s="49"/>
      <c r="ER213" s="49"/>
      <c r="ES213" s="49"/>
      <c r="ET213" s="49"/>
      <c r="EU213" s="49"/>
      <c r="EV213" s="49"/>
      <c r="EW213" s="21"/>
    </row>
    <row r="214" spans="1:153" ht="12.9" customHeight="1" x14ac:dyDescent="0.25">
      <c r="A214" s="3">
        <v>772157</v>
      </c>
      <c r="B214" s="20" t="str">
        <f>VLOOKUP(A214,Hoja1!A$1:B$2013,2)</f>
        <v>Empleado_772157</v>
      </c>
      <c r="C214" s="3" t="s">
        <v>192</v>
      </c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 t="s">
        <v>6</v>
      </c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 t="s">
        <v>6</v>
      </c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 t="s">
        <v>6</v>
      </c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21"/>
    </row>
    <row r="215" spans="1:153" ht="12.9" customHeight="1" x14ac:dyDescent="0.25">
      <c r="A215" s="3">
        <v>772707</v>
      </c>
      <c r="B215" s="20" t="str">
        <f>VLOOKUP(A215,Hoja1!A$1:B$2013,2)</f>
        <v>Empleado_772707</v>
      </c>
      <c r="C215" s="3" t="s">
        <v>192</v>
      </c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 t="s">
        <v>6</v>
      </c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 t="s">
        <v>6</v>
      </c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  <c r="DS215" s="49"/>
      <c r="DT215" s="49"/>
      <c r="DU215" s="49"/>
      <c r="DV215" s="49"/>
      <c r="DW215" s="49"/>
      <c r="DX215" s="49"/>
      <c r="DY215" s="49"/>
      <c r="DZ215" s="49"/>
      <c r="EA215" s="49"/>
      <c r="EB215" s="49"/>
      <c r="EC215" s="49"/>
      <c r="ED215" s="49"/>
      <c r="EE215" s="49"/>
      <c r="EF215" s="49"/>
      <c r="EG215" s="49"/>
      <c r="EH215" s="49"/>
      <c r="EI215" s="49"/>
      <c r="EJ215" s="49"/>
      <c r="EK215" s="49"/>
      <c r="EL215" s="49"/>
      <c r="EM215" s="49"/>
      <c r="EN215" s="49"/>
      <c r="EO215" s="49"/>
      <c r="EP215" s="49"/>
      <c r="EQ215" s="49"/>
      <c r="ER215" s="49"/>
      <c r="ES215" s="49"/>
      <c r="ET215" s="49"/>
      <c r="EU215" s="49"/>
      <c r="EV215" s="49"/>
      <c r="EW215" s="21"/>
    </row>
    <row r="216" spans="1:153" ht="12.9" customHeight="1" x14ac:dyDescent="0.25">
      <c r="A216" s="3">
        <v>773712</v>
      </c>
      <c r="B216" s="20" t="str">
        <f>VLOOKUP(A216,Hoja1!A$1:B$2013,2)</f>
        <v>Empleado_773712</v>
      </c>
      <c r="C216" s="3" t="s">
        <v>192</v>
      </c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 t="s">
        <v>6</v>
      </c>
      <c r="R216" s="48" t="s">
        <v>6</v>
      </c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 t="s">
        <v>6</v>
      </c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 t="s">
        <v>6</v>
      </c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21"/>
    </row>
    <row r="217" spans="1:153" ht="12.9" customHeight="1" x14ac:dyDescent="0.25">
      <c r="A217" s="3">
        <v>774250</v>
      </c>
      <c r="B217" s="20" t="str">
        <f>VLOOKUP(A217,Hoja1!A$1:B$2013,2)</f>
        <v>Empleado_774250</v>
      </c>
      <c r="C217" s="3" t="s">
        <v>192</v>
      </c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 t="s">
        <v>6</v>
      </c>
      <c r="R217" s="49" t="s">
        <v>6</v>
      </c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 t="s">
        <v>6</v>
      </c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  <c r="DS217" s="49"/>
      <c r="DT217" s="49"/>
      <c r="DU217" s="49"/>
      <c r="DV217" s="49"/>
      <c r="DW217" s="49"/>
      <c r="DX217" s="49"/>
      <c r="DY217" s="49"/>
      <c r="DZ217" s="49"/>
      <c r="EA217" s="49"/>
      <c r="EB217" s="49"/>
      <c r="EC217" s="49"/>
      <c r="ED217" s="49"/>
      <c r="EE217" s="49"/>
      <c r="EF217" s="49"/>
      <c r="EG217" s="49"/>
      <c r="EH217" s="49"/>
      <c r="EI217" s="49"/>
      <c r="EJ217" s="49"/>
      <c r="EK217" s="49"/>
      <c r="EL217" s="49"/>
      <c r="EM217" s="49"/>
      <c r="EN217" s="49"/>
      <c r="EO217" s="49"/>
      <c r="EP217" s="49"/>
      <c r="EQ217" s="49"/>
      <c r="ER217" s="49"/>
      <c r="ES217" s="49"/>
      <c r="ET217" s="49"/>
      <c r="EU217" s="49"/>
      <c r="EV217" s="49"/>
      <c r="EW217" s="21"/>
    </row>
    <row r="218" spans="1:153" ht="12.9" customHeight="1" x14ac:dyDescent="0.25">
      <c r="A218" s="3">
        <v>776306</v>
      </c>
      <c r="B218" s="20" t="str">
        <f>VLOOKUP(A218,Hoja1!A$1:B$2013,2)</f>
        <v>Empleado_776301</v>
      </c>
      <c r="C218" s="3" t="s">
        <v>192</v>
      </c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 t="s">
        <v>6</v>
      </c>
      <c r="R218" s="48" t="s">
        <v>6</v>
      </c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 t="s">
        <v>6</v>
      </c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21"/>
    </row>
    <row r="219" spans="1:153" ht="12.9" customHeight="1" x14ac:dyDescent="0.25">
      <c r="A219" s="3">
        <v>762032</v>
      </c>
      <c r="B219" s="20" t="str">
        <f>VLOOKUP(A219,Hoja1!A$1:B$2013,2)</f>
        <v>Empleado_762032</v>
      </c>
      <c r="C219" s="3" t="s">
        <v>192</v>
      </c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 t="s">
        <v>6</v>
      </c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 t="s">
        <v>6</v>
      </c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  <c r="DS219" s="49"/>
      <c r="DT219" s="49"/>
      <c r="DU219" s="49"/>
      <c r="DV219" s="49"/>
      <c r="DW219" s="49"/>
      <c r="DX219" s="49"/>
      <c r="DY219" s="49"/>
      <c r="DZ219" s="49"/>
      <c r="EA219" s="49"/>
      <c r="EB219" s="49"/>
      <c r="EC219" s="49"/>
      <c r="ED219" s="49"/>
      <c r="EE219" s="49"/>
      <c r="EF219" s="49"/>
      <c r="EG219" s="49"/>
      <c r="EH219" s="49"/>
      <c r="EI219" s="49"/>
      <c r="EJ219" s="49"/>
      <c r="EK219" s="49"/>
      <c r="EL219" s="49"/>
      <c r="EM219" s="49"/>
      <c r="EN219" s="49"/>
      <c r="EO219" s="49"/>
      <c r="EP219" s="49"/>
      <c r="EQ219" s="49"/>
      <c r="ER219" s="49"/>
      <c r="ES219" s="49"/>
      <c r="ET219" s="49"/>
      <c r="EU219" s="49"/>
      <c r="EV219" s="49"/>
      <c r="EW219" s="21"/>
    </row>
    <row r="220" spans="1:153" ht="12.9" customHeight="1" x14ac:dyDescent="0.25">
      <c r="A220" s="3">
        <v>762153</v>
      </c>
      <c r="B220" s="20" t="str">
        <f>VLOOKUP(A220,Hoja1!A$1:B$2013,2)</f>
        <v>Empleado_762153</v>
      </c>
      <c r="C220" s="3" t="s">
        <v>192</v>
      </c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 t="s">
        <v>6</v>
      </c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21"/>
    </row>
    <row r="221" spans="1:153" ht="12.9" customHeight="1" x14ac:dyDescent="0.25">
      <c r="A221" s="3">
        <v>772679</v>
      </c>
      <c r="B221" s="20" t="str">
        <f>VLOOKUP(A221,Hoja1!A$1:B$2013,2)</f>
        <v>Empleado_772679</v>
      </c>
      <c r="C221" s="3" t="s">
        <v>192</v>
      </c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 t="s">
        <v>6</v>
      </c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  <c r="DR221" s="49"/>
      <c r="DS221" s="49"/>
      <c r="DT221" s="49"/>
      <c r="DU221" s="49"/>
      <c r="DV221" s="49"/>
      <c r="DW221" s="49"/>
      <c r="DX221" s="49"/>
      <c r="DY221" s="49"/>
      <c r="DZ221" s="49"/>
      <c r="EA221" s="49"/>
      <c r="EB221" s="49"/>
      <c r="EC221" s="49"/>
      <c r="ED221" s="49"/>
      <c r="EE221" s="49"/>
      <c r="EF221" s="49"/>
      <c r="EG221" s="49"/>
      <c r="EH221" s="49"/>
      <c r="EI221" s="49"/>
      <c r="EJ221" s="49"/>
      <c r="EK221" s="49"/>
      <c r="EL221" s="49"/>
      <c r="EM221" s="49"/>
      <c r="EN221" s="49"/>
      <c r="EO221" s="49"/>
      <c r="EP221" s="49"/>
      <c r="EQ221" s="49"/>
      <c r="ER221" s="49"/>
      <c r="ES221" s="49"/>
      <c r="ET221" s="49"/>
      <c r="EU221" s="49"/>
      <c r="EV221" s="49"/>
      <c r="EW221" s="21"/>
    </row>
    <row r="222" spans="1:153" ht="12.9" customHeight="1" x14ac:dyDescent="0.25">
      <c r="A222" s="3">
        <v>775480</v>
      </c>
      <c r="B222" s="20" t="str">
        <f>VLOOKUP(A222,Hoja1!A$1:B$2013,2)</f>
        <v>Empleado_775478</v>
      </c>
      <c r="C222" s="3" t="s">
        <v>192</v>
      </c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 t="s">
        <v>6</v>
      </c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3"/>
      <c r="AI222" s="53"/>
      <c r="AJ222" s="53"/>
      <c r="AK222" s="53"/>
      <c r="AL222" s="53" t="s">
        <v>6</v>
      </c>
      <c r="AM222" s="53"/>
      <c r="AN222" s="53"/>
      <c r="AO222" s="53"/>
      <c r="AP222" s="53"/>
      <c r="AQ222" s="53" t="s">
        <v>6</v>
      </c>
      <c r="AR222" s="53"/>
      <c r="AS222" s="53"/>
      <c r="AT222" s="53"/>
      <c r="AU222" s="53"/>
      <c r="AV222" s="53"/>
      <c r="AW222" s="53"/>
      <c r="AX222" s="53"/>
      <c r="AY222" s="53"/>
      <c r="AZ222" s="53"/>
      <c r="BA222" s="53" t="s">
        <v>6</v>
      </c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48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 t="s">
        <v>6</v>
      </c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48"/>
      <c r="DM222" s="48"/>
      <c r="DN222" s="48" t="s">
        <v>6</v>
      </c>
      <c r="DO222" s="48" t="s">
        <v>6</v>
      </c>
      <c r="DP222" s="48" t="s">
        <v>6</v>
      </c>
      <c r="DQ222" s="54"/>
      <c r="DR222" s="54"/>
      <c r="DS222" s="54"/>
      <c r="DT222" s="54"/>
      <c r="DU222" s="54"/>
      <c r="DV222" s="54"/>
      <c r="DW222" s="54"/>
      <c r="DX222" s="54"/>
      <c r="DY222" s="54"/>
      <c r="DZ222" s="54"/>
      <c r="EA222" s="54"/>
      <c r="EB222" s="54"/>
      <c r="EC222" s="54"/>
      <c r="ED222" s="54"/>
      <c r="EE222" s="54"/>
      <c r="EF222" s="54"/>
      <c r="EG222" s="54"/>
      <c r="EH222" s="54"/>
      <c r="EI222" s="54"/>
      <c r="EJ222" s="54"/>
      <c r="EK222" s="54"/>
      <c r="EL222" s="54" t="s">
        <v>6</v>
      </c>
      <c r="EM222" s="54"/>
      <c r="EN222" s="54"/>
      <c r="EO222" s="54"/>
      <c r="EP222" s="54"/>
      <c r="EQ222" s="54"/>
      <c r="ER222" s="54"/>
      <c r="ES222" s="54"/>
      <c r="ET222" s="54"/>
      <c r="EU222" s="54"/>
      <c r="EV222" s="54"/>
      <c r="EW222" s="21"/>
    </row>
    <row r="223" spans="1:153" ht="12.9" customHeight="1" x14ac:dyDescent="0.25">
      <c r="A223" s="3">
        <v>773142</v>
      </c>
      <c r="B223" s="20" t="str">
        <f>VLOOKUP(A223,Hoja1!A$1:B$2013,2)</f>
        <v>Empleado_773142</v>
      </c>
      <c r="C223" s="3" t="s">
        <v>192</v>
      </c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 t="s">
        <v>6</v>
      </c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  <c r="DR223" s="49"/>
      <c r="DS223" s="49"/>
      <c r="DT223" s="49"/>
      <c r="DU223" s="49"/>
      <c r="DV223" s="49"/>
      <c r="DW223" s="49"/>
      <c r="DX223" s="49"/>
      <c r="DY223" s="49"/>
      <c r="DZ223" s="49"/>
      <c r="EA223" s="49"/>
      <c r="EB223" s="49"/>
      <c r="EC223" s="49"/>
      <c r="ED223" s="49"/>
      <c r="EE223" s="49"/>
      <c r="EF223" s="49"/>
      <c r="EG223" s="49"/>
      <c r="EH223" s="49"/>
      <c r="EI223" s="49"/>
      <c r="EJ223" s="49"/>
      <c r="EK223" s="49"/>
      <c r="EL223" s="49"/>
      <c r="EM223" s="49"/>
      <c r="EN223" s="49"/>
      <c r="EO223" s="49"/>
      <c r="EP223" s="49"/>
      <c r="EQ223" s="49"/>
      <c r="ER223" s="49"/>
      <c r="ES223" s="49"/>
      <c r="ET223" s="49"/>
      <c r="EU223" s="49"/>
      <c r="EV223" s="49"/>
      <c r="EW223" s="21"/>
    </row>
    <row r="224" spans="1:153" ht="12.9" customHeight="1" x14ac:dyDescent="0.25">
      <c r="A224" s="3">
        <v>769860</v>
      </c>
      <c r="B224" s="20" t="str">
        <f>VLOOKUP(A224,Hoja1!A$1:B$2013,2)</f>
        <v>Empleado_769860</v>
      </c>
      <c r="C224" s="3" t="s">
        <v>191</v>
      </c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 t="s">
        <v>6</v>
      </c>
      <c r="BW224" s="48"/>
      <c r="BX224" s="48" t="s">
        <v>6</v>
      </c>
      <c r="BY224" s="48"/>
      <c r="BZ224" s="48" t="s">
        <v>6</v>
      </c>
      <c r="CA224" s="48"/>
      <c r="CB224" s="48"/>
      <c r="CC224" s="48"/>
      <c r="CD224" s="48"/>
      <c r="CE224" s="48"/>
      <c r="CF224" s="48"/>
      <c r="CG224" s="48"/>
      <c r="CH224" s="48" t="s">
        <v>6</v>
      </c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 t="s">
        <v>6</v>
      </c>
      <c r="EK224" s="48" t="s">
        <v>6</v>
      </c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21"/>
    </row>
    <row r="225" spans="1:153" ht="12.9" customHeight="1" x14ac:dyDescent="0.25">
      <c r="A225" s="3">
        <v>773186</v>
      </c>
      <c r="B225" s="20" t="str">
        <f>VLOOKUP(A225,Hoja1!A$1:B$2013,2)</f>
        <v>Empleado_773186</v>
      </c>
      <c r="C225" s="3" t="s">
        <v>191</v>
      </c>
      <c r="D225" s="49"/>
      <c r="E225" s="49"/>
      <c r="F225" s="49"/>
      <c r="G225" s="49" t="s">
        <v>6</v>
      </c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 t="s">
        <v>6</v>
      </c>
      <c r="BW225" s="49"/>
      <c r="BX225" s="49" t="s">
        <v>6</v>
      </c>
      <c r="BY225" s="49"/>
      <c r="BZ225" s="49" t="s">
        <v>6</v>
      </c>
      <c r="CA225" s="49"/>
      <c r="CB225" s="49"/>
      <c r="CC225" s="49"/>
      <c r="CD225" s="49"/>
      <c r="CE225" s="49"/>
      <c r="CF225" s="49"/>
      <c r="CG225" s="49"/>
      <c r="CH225" s="49" t="s">
        <v>6</v>
      </c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  <c r="DS225" s="49"/>
      <c r="DT225" s="49"/>
      <c r="DU225" s="49"/>
      <c r="DV225" s="49"/>
      <c r="DW225" s="49"/>
      <c r="DX225" s="49"/>
      <c r="DY225" s="49"/>
      <c r="DZ225" s="49"/>
      <c r="EA225" s="49"/>
      <c r="EB225" s="49"/>
      <c r="EC225" s="49"/>
      <c r="ED225" s="49"/>
      <c r="EE225" s="49"/>
      <c r="EF225" s="49"/>
      <c r="EG225" s="49"/>
      <c r="EH225" s="49"/>
      <c r="EI225" s="49"/>
      <c r="EJ225" s="49" t="s">
        <v>6</v>
      </c>
      <c r="EK225" s="49" t="s">
        <v>6</v>
      </c>
      <c r="EL225" s="49"/>
      <c r="EM225" s="49"/>
      <c r="EN225" s="49"/>
      <c r="EO225" s="49"/>
      <c r="EP225" s="49"/>
      <c r="EQ225" s="49"/>
      <c r="ER225" s="49"/>
      <c r="ES225" s="49"/>
      <c r="ET225" s="49"/>
      <c r="EU225" s="49"/>
      <c r="EV225" s="49"/>
      <c r="EW225" s="21"/>
    </row>
    <row r="226" spans="1:153" ht="12.9" customHeight="1" x14ac:dyDescent="0.25">
      <c r="A226" s="3">
        <v>776546</v>
      </c>
      <c r="B226" s="20" t="str">
        <f>VLOOKUP(A226,Hoja1!A$1:B$2013,2)</f>
        <v>Empleado_776546</v>
      </c>
      <c r="C226" s="3" t="s">
        <v>191</v>
      </c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 t="s">
        <v>6</v>
      </c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 t="s">
        <v>6</v>
      </c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 t="s">
        <v>6</v>
      </c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 t="s">
        <v>6</v>
      </c>
      <c r="EK226" s="48" t="s">
        <v>6</v>
      </c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21"/>
    </row>
    <row r="227" spans="1:153" ht="12.9" customHeight="1" x14ac:dyDescent="0.25">
      <c r="A227" s="3">
        <v>763071</v>
      </c>
      <c r="B227" s="20" t="str">
        <f>VLOOKUP(A227,Hoja1!A$1:B$2013,2)</f>
        <v>Empleado_763071</v>
      </c>
      <c r="C227" s="3" t="s">
        <v>191</v>
      </c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 t="s">
        <v>6</v>
      </c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 t="s">
        <v>6</v>
      </c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  <c r="DR227" s="49"/>
      <c r="DS227" s="49"/>
      <c r="DT227" s="49"/>
      <c r="DU227" s="49"/>
      <c r="DV227" s="49"/>
      <c r="DW227" s="49"/>
      <c r="DX227" s="49"/>
      <c r="DY227" s="49"/>
      <c r="DZ227" s="49"/>
      <c r="EA227" s="49"/>
      <c r="EB227" s="49"/>
      <c r="EC227" s="49"/>
      <c r="ED227" s="49"/>
      <c r="EE227" s="49"/>
      <c r="EF227" s="49"/>
      <c r="EG227" s="49"/>
      <c r="EH227" s="49"/>
      <c r="EI227" s="49"/>
      <c r="EJ227" s="49"/>
      <c r="EK227" s="49"/>
      <c r="EL227" s="49"/>
      <c r="EM227" s="49"/>
      <c r="EN227" s="49"/>
      <c r="EO227" s="49"/>
      <c r="EP227" s="49"/>
      <c r="EQ227" s="49"/>
      <c r="ER227" s="49"/>
      <c r="ES227" s="49"/>
      <c r="ET227" s="49"/>
      <c r="EU227" s="49"/>
      <c r="EV227" s="49"/>
      <c r="EW227" s="21"/>
    </row>
    <row r="228" spans="1:153" ht="12.9" customHeight="1" x14ac:dyDescent="0.25">
      <c r="A228" s="3">
        <v>771203</v>
      </c>
      <c r="B228" s="20" t="str">
        <f>VLOOKUP(A228,Hoja1!A$1:B$2013,2)</f>
        <v>Empleado_771203</v>
      </c>
      <c r="C228" s="3" t="s">
        <v>191</v>
      </c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48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 t="s">
        <v>6</v>
      </c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  <c r="CX228" s="53"/>
      <c r="CY228" s="53"/>
      <c r="CZ228" s="53"/>
      <c r="DA228" s="53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48"/>
      <c r="DM228" s="48"/>
      <c r="DN228" s="48"/>
      <c r="DO228" s="48"/>
      <c r="DP228" s="48"/>
      <c r="DQ228" s="54"/>
      <c r="DR228" s="54"/>
      <c r="DS228" s="54"/>
      <c r="DT228" s="54"/>
      <c r="DU228" s="54"/>
      <c r="DV228" s="54"/>
      <c r="DW228" s="54"/>
      <c r="DX228" s="54"/>
      <c r="DY228" s="54"/>
      <c r="DZ228" s="54" t="s">
        <v>6</v>
      </c>
      <c r="EA228" s="54" t="s">
        <v>6</v>
      </c>
      <c r="EB228" s="54"/>
      <c r="EC228" s="54"/>
      <c r="ED228" s="54"/>
      <c r="EE228" s="54"/>
      <c r="EF228" s="54"/>
      <c r="EG228" s="54"/>
      <c r="EH228" s="54"/>
      <c r="EI228" s="54"/>
      <c r="EJ228" s="54"/>
      <c r="EK228" s="54"/>
      <c r="EL228" s="54"/>
      <c r="EM228" s="54"/>
      <c r="EN228" s="54"/>
      <c r="EO228" s="54"/>
      <c r="EP228" s="54"/>
      <c r="EQ228" s="54"/>
      <c r="ER228" s="54"/>
      <c r="ES228" s="54"/>
      <c r="ET228" s="54"/>
      <c r="EU228" s="54"/>
      <c r="EV228" s="54"/>
      <c r="EW228" s="21"/>
    </row>
    <row r="229" spans="1:153" ht="12.9" customHeight="1" x14ac:dyDescent="0.25">
      <c r="A229" s="3">
        <v>771677</v>
      </c>
      <c r="B229" s="20" t="str">
        <f>VLOOKUP(A229,Hoja1!A$1:B$2013,2)</f>
        <v>Empleado_771677</v>
      </c>
      <c r="C229" s="3" t="s">
        <v>191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49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 t="s">
        <v>6</v>
      </c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49"/>
      <c r="DM229" s="49"/>
      <c r="DN229" s="49"/>
      <c r="DO229" s="49"/>
      <c r="DP229" s="49"/>
      <c r="DQ229" s="51"/>
      <c r="DR229" s="51"/>
      <c r="DS229" s="51"/>
      <c r="DT229" s="51"/>
      <c r="DU229" s="51"/>
      <c r="DV229" s="51"/>
      <c r="DW229" s="51"/>
      <c r="DX229" s="51"/>
      <c r="DY229" s="51"/>
      <c r="DZ229" s="51" t="s">
        <v>6</v>
      </c>
      <c r="EA229" s="51" t="s">
        <v>6</v>
      </c>
      <c r="EB229" s="51"/>
      <c r="EC229" s="51"/>
      <c r="ED229" s="51"/>
      <c r="EE229" s="51"/>
      <c r="EF229" s="51"/>
      <c r="EG229" s="51"/>
      <c r="EH229" s="51"/>
      <c r="EI229" s="51"/>
      <c r="EJ229" s="51"/>
      <c r="EK229" s="51"/>
      <c r="EL229" s="51"/>
      <c r="EM229" s="51"/>
      <c r="EN229" s="51"/>
      <c r="EO229" s="51"/>
      <c r="EP229" s="51"/>
      <c r="EQ229" s="51"/>
      <c r="ER229" s="51"/>
      <c r="ES229" s="51"/>
      <c r="ET229" s="51"/>
      <c r="EU229" s="51"/>
      <c r="EV229" s="51"/>
      <c r="EW229" s="21"/>
    </row>
    <row r="230" spans="1:153" ht="12.9" customHeight="1" x14ac:dyDescent="0.25">
      <c r="A230" s="3">
        <v>765802</v>
      </c>
      <c r="B230" s="20" t="str">
        <f>VLOOKUP(A230,Hoja1!A$1:B$2013,2)</f>
        <v>Empleado_765802</v>
      </c>
      <c r="C230" s="3" t="s">
        <v>193</v>
      </c>
      <c r="D230" s="48"/>
      <c r="E230" s="48"/>
      <c r="F230" s="48"/>
      <c r="G230" s="48"/>
      <c r="H230" s="48"/>
      <c r="I230" s="48" t="s">
        <v>6</v>
      </c>
      <c r="J230" s="48"/>
      <c r="K230" s="48"/>
      <c r="L230" s="48"/>
      <c r="M230" s="48"/>
      <c r="N230" s="48"/>
      <c r="O230" s="48" t="s">
        <v>6</v>
      </c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 t="s">
        <v>6</v>
      </c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21"/>
    </row>
    <row r="231" spans="1:153" ht="12.9" customHeight="1" x14ac:dyDescent="0.25">
      <c r="A231" s="3">
        <v>765460</v>
      </c>
      <c r="B231" s="20" t="str">
        <f>VLOOKUP(A231,Hoja1!A$1:B$2013,2)</f>
        <v>Empleado_765460</v>
      </c>
      <c r="C231" s="3" t="s">
        <v>193</v>
      </c>
      <c r="D231" s="49"/>
      <c r="E231" s="49"/>
      <c r="F231" s="49"/>
      <c r="G231" s="49"/>
      <c r="H231" s="49"/>
      <c r="I231" s="49" t="s">
        <v>6</v>
      </c>
      <c r="J231" s="49"/>
      <c r="K231" s="49"/>
      <c r="L231" s="49"/>
      <c r="M231" s="49"/>
      <c r="N231" s="49"/>
      <c r="O231" s="49" t="s">
        <v>6</v>
      </c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 t="s">
        <v>6</v>
      </c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 t="s">
        <v>6</v>
      </c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  <c r="DS231" s="49"/>
      <c r="DT231" s="49"/>
      <c r="DU231" s="49"/>
      <c r="DV231" s="49"/>
      <c r="DW231" s="49"/>
      <c r="DX231" s="49"/>
      <c r="DY231" s="49"/>
      <c r="DZ231" s="49"/>
      <c r="EA231" s="49"/>
      <c r="EB231" s="49"/>
      <c r="EC231" s="49"/>
      <c r="ED231" s="49"/>
      <c r="EE231" s="49"/>
      <c r="EF231" s="49"/>
      <c r="EG231" s="49"/>
      <c r="EH231" s="49"/>
      <c r="EI231" s="49"/>
      <c r="EJ231" s="49"/>
      <c r="EK231" s="49"/>
      <c r="EL231" s="49"/>
      <c r="EM231" s="49"/>
      <c r="EN231" s="49"/>
      <c r="EO231" s="49"/>
      <c r="EP231" s="49"/>
      <c r="EQ231" s="49"/>
      <c r="ER231" s="49"/>
      <c r="ES231" s="49"/>
      <c r="ET231" s="49"/>
      <c r="EU231" s="49"/>
      <c r="EV231" s="49"/>
      <c r="EW231" s="21"/>
    </row>
    <row r="232" spans="1:153" ht="12.9" customHeight="1" x14ac:dyDescent="0.25">
      <c r="A232" s="3">
        <v>773193</v>
      </c>
      <c r="B232" s="20" t="str">
        <f>VLOOKUP(A232,Hoja1!A$1:B$2013,2)</f>
        <v>Empleado_773193</v>
      </c>
      <c r="C232" s="3" t="s">
        <v>193</v>
      </c>
      <c r="D232" s="48"/>
      <c r="E232" s="48"/>
      <c r="F232" s="48"/>
      <c r="G232" s="48"/>
      <c r="H232" s="48"/>
      <c r="I232" s="48" t="s">
        <v>6</v>
      </c>
      <c r="J232" s="48"/>
      <c r="K232" s="48"/>
      <c r="L232" s="48"/>
      <c r="M232" s="48"/>
      <c r="N232" s="48"/>
      <c r="O232" s="48" t="s">
        <v>6</v>
      </c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 t="s">
        <v>6</v>
      </c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21"/>
    </row>
    <row r="233" spans="1:153" ht="12.9" customHeight="1" x14ac:dyDescent="0.25">
      <c r="A233" s="3">
        <v>763070</v>
      </c>
      <c r="B233" s="20" t="str">
        <f>VLOOKUP(A233,Hoja1!A$1:B$2013,2)</f>
        <v>Empleado_763070</v>
      </c>
      <c r="C233" s="3" t="s">
        <v>193</v>
      </c>
      <c r="D233" s="49"/>
      <c r="E233" s="49"/>
      <c r="F233" s="49"/>
      <c r="G233" s="49"/>
      <c r="H233" s="49"/>
      <c r="I233" s="49" t="s">
        <v>6</v>
      </c>
      <c r="J233" s="49"/>
      <c r="K233" s="49"/>
      <c r="L233" s="49"/>
      <c r="M233" s="49"/>
      <c r="N233" s="49"/>
      <c r="O233" s="49" t="s">
        <v>6</v>
      </c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 t="s">
        <v>6</v>
      </c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  <c r="DR233" s="49"/>
      <c r="DS233" s="49"/>
      <c r="DT233" s="49"/>
      <c r="DU233" s="49"/>
      <c r="DV233" s="49"/>
      <c r="DW233" s="49"/>
      <c r="DX233" s="49"/>
      <c r="DY233" s="49"/>
      <c r="DZ233" s="49"/>
      <c r="EA233" s="49"/>
      <c r="EB233" s="49"/>
      <c r="EC233" s="49"/>
      <c r="ED233" s="49"/>
      <c r="EE233" s="49"/>
      <c r="EF233" s="49"/>
      <c r="EG233" s="49"/>
      <c r="EH233" s="49"/>
      <c r="EI233" s="49"/>
      <c r="EJ233" s="49"/>
      <c r="EK233" s="49"/>
      <c r="EL233" s="49"/>
      <c r="EM233" s="49"/>
      <c r="EN233" s="49"/>
      <c r="EO233" s="49"/>
      <c r="EP233" s="49"/>
      <c r="EQ233" s="49"/>
      <c r="ER233" s="49"/>
      <c r="ES233" s="49"/>
      <c r="ET233" s="49"/>
      <c r="EU233" s="49"/>
      <c r="EV233" s="49"/>
      <c r="EW233" s="21"/>
    </row>
    <row r="234" spans="1:153" ht="12.9" customHeight="1" x14ac:dyDescent="0.25">
      <c r="A234" s="3">
        <v>772763</v>
      </c>
      <c r="B234" s="20" t="str">
        <f>VLOOKUP(A234,Hoja1!A$1:B$2013,2)</f>
        <v>Empleado_772763</v>
      </c>
      <c r="C234" s="3" t="s">
        <v>193</v>
      </c>
      <c r="D234" s="48"/>
      <c r="E234" s="48"/>
      <c r="F234" s="48"/>
      <c r="G234" s="48"/>
      <c r="H234" s="48"/>
      <c r="I234" s="48" t="s">
        <v>6</v>
      </c>
      <c r="J234" s="48"/>
      <c r="K234" s="48"/>
      <c r="L234" s="48"/>
      <c r="M234" s="48"/>
      <c r="N234" s="48"/>
      <c r="O234" s="48" t="s">
        <v>6</v>
      </c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 t="s">
        <v>6</v>
      </c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21"/>
    </row>
    <row r="235" spans="1:153" ht="12.9" customHeight="1" x14ac:dyDescent="0.25">
      <c r="A235" s="3">
        <v>773195</v>
      </c>
      <c r="B235" s="20" t="str">
        <f>VLOOKUP(A235,Hoja1!A$1:B$2013,2)</f>
        <v>Empleado_773195</v>
      </c>
      <c r="C235" s="3" t="s">
        <v>193</v>
      </c>
      <c r="D235" s="49"/>
      <c r="E235" s="49"/>
      <c r="F235" s="49"/>
      <c r="G235" s="49"/>
      <c r="H235" s="49"/>
      <c r="I235" s="49" t="s">
        <v>6</v>
      </c>
      <c r="J235" s="49"/>
      <c r="K235" s="49"/>
      <c r="L235" s="49"/>
      <c r="M235" s="49"/>
      <c r="N235" s="49"/>
      <c r="O235" s="49" t="s">
        <v>6</v>
      </c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 t="s">
        <v>6</v>
      </c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  <c r="DS235" s="49"/>
      <c r="DT235" s="49"/>
      <c r="DU235" s="49"/>
      <c r="DV235" s="49"/>
      <c r="DW235" s="49"/>
      <c r="DX235" s="49"/>
      <c r="DY235" s="49"/>
      <c r="DZ235" s="49"/>
      <c r="EA235" s="49"/>
      <c r="EB235" s="49"/>
      <c r="EC235" s="49"/>
      <c r="ED235" s="49"/>
      <c r="EE235" s="49"/>
      <c r="EF235" s="49"/>
      <c r="EG235" s="49"/>
      <c r="EH235" s="49"/>
      <c r="EI235" s="49"/>
      <c r="EJ235" s="49"/>
      <c r="EK235" s="49"/>
      <c r="EL235" s="49"/>
      <c r="EM235" s="49"/>
      <c r="EN235" s="49"/>
      <c r="EO235" s="49"/>
      <c r="EP235" s="49"/>
      <c r="EQ235" s="49"/>
      <c r="ER235" s="49"/>
      <c r="ES235" s="49"/>
      <c r="ET235" s="49"/>
      <c r="EU235" s="49"/>
      <c r="EV235" s="49"/>
      <c r="EW235" s="21"/>
    </row>
    <row r="236" spans="1:153" ht="12.9" customHeight="1" x14ac:dyDescent="0.25">
      <c r="A236" s="3">
        <v>774251</v>
      </c>
      <c r="B236" s="20" t="str">
        <f>VLOOKUP(A236,Hoja1!A$1:B$2013,2)</f>
        <v>Empleado_774251</v>
      </c>
      <c r="C236" s="3" t="s">
        <v>193</v>
      </c>
      <c r="D236" s="48"/>
      <c r="E236" s="48"/>
      <c r="F236" s="48"/>
      <c r="G236" s="48"/>
      <c r="H236" s="48"/>
      <c r="I236" s="48" t="s">
        <v>6</v>
      </c>
      <c r="J236" s="48"/>
      <c r="K236" s="48"/>
      <c r="L236" s="48"/>
      <c r="M236" s="48"/>
      <c r="N236" s="48"/>
      <c r="O236" s="48" t="s">
        <v>6</v>
      </c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 t="s">
        <v>6</v>
      </c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21"/>
    </row>
    <row r="237" spans="1:153" ht="12.9" customHeight="1" x14ac:dyDescent="0.25">
      <c r="A237" s="3">
        <v>774228</v>
      </c>
      <c r="B237" s="20" t="str">
        <f>VLOOKUP(A237,Hoja1!A$1:B$2013,2)</f>
        <v>Empleado_774228</v>
      </c>
      <c r="C237" s="3" t="s">
        <v>193</v>
      </c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 t="s">
        <v>6</v>
      </c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 t="s">
        <v>6</v>
      </c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 t="s">
        <v>6</v>
      </c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  <c r="DR237" s="49"/>
      <c r="DS237" s="49"/>
      <c r="DT237" s="49"/>
      <c r="DU237" s="49"/>
      <c r="DV237" s="49"/>
      <c r="DW237" s="49"/>
      <c r="DX237" s="49"/>
      <c r="DY237" s="49"/>
      <c r="DZ237" s="49"/>
      <c r="EA237" s="49"/>
      <c r="EB237" s="49"/>
      <c r="EC237" s="49"/>
      <c r="ED237" s="49"/>
      <c r="EE237" s="49"/>
      <c r="EF237" s="49"/>
      <c r="EG237" s="49"/>
      <c r="EH237" s="49"/>
      <c r="EI237" s="49"/>
      <c r="EJ237" s="49"/>
      <c r="EK237" s="49"/>
      <c r="EL237" s="49"/>
      <c r="EM237" s="49"/>
      <c r="EN237" s="49"/>
      <c r="EO237" s="49"/>
      <c r="EP237" s="49"/>
      <c r="EQ237" s="49"/>
      <c r="ER237" s="49"/>
      <c r="ES237" s="49"/>
      <c r="ET237" s="49"/>
      <c r="EU237" s="49"/>
      <c r="EV237" s="49"/>
      <c r="EW237" s="21"/>
    </row>
    <row r="238" spans="1:153" ht="12.9" customHeight="1" x14ac:dyDescent="0.25">
      <c r="A238" s="3">
        <v>773285</v>
      </c>
      <c r="B238" s="20" t="str">
        <f>VLOOKUP(A238,Hoja1!A$1:B$2013,2)</f>
        <v>Empleado_773285</v>
      </c>
      <c r="C238" s="3" t="s">
        <v>193</v>
      </c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 t="s">
        <v>6</v>
      </c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 t="s">
        <v>6</v>
      </c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 t="s">
        <v>6</v>
      </c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21"/>
    </row>
    <row r="239" spans="1:153" ht="12.9" customHeight="1" x14ac:dyDescent="0.25">
      <c r="A239" s="3">
        <v>773997</v>
      </c>
      <c r="B239" s="20" t="str">
        <f>VLOOKUP(A239,Hoja1!A$1:B$2013,2)</f>
        <v>Empleado_773997</v>
      </c>
      <c r="C239" s="3" t="s">
        <v>193</v>
      </c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  <c r="DR239" s="49"/>
      <c r="DS239" s="49"/>
      <c r="DT239" s="49"/>
      <c r="DU239" s="49"/>
      <c r="DV239" s="49"/>
      <c r="DW239" s="49"/>
      <c r="DX239" s="49"/>
      <c r="DY239" s="49"/>
      <c r="DZ239" s="49"/>
      <c r="EA239" s="49"/>
      <c r="EB239" s="49"/>
      <c r="EC239" s="49"/>
      <c r="ED239" s="49"/>
      <c r="EE239" s="49"/>
      <c r="EF239" s="49"/>
      <c r="EG239" s="49"/>
      <c r="EH239" s="49"/>
      <c r="EI239" s="49"/>
      <c r="EJ239" s="49"/>
      <c r="EK239" s="49"/>
      <c r="EL239" s="49"/>
      <c r="EM239" s="49"/>
      <c r="EN239" s="49"/>
      <c r="EO239" s="49"/>
      <c r="EP239" s="49"/>
      <c r="EQ239" s="49"/>
      <c r="ER239" s="49"/>
      <c r="ES239" s="49"/>
      <c r="ET239" s="49"/>
      <c r="EU239" s="49"/>
      <c r="EV239" s="49"/>
      <c r="EW239" s="21"/>
    </row>
    <row r="240" spans="1:153" ht="12.9" customHeight="1" x14ac:dyDescent="0.25">
      <c r="A240" s="3">
        <v>773487</v>
      </c>
      <c r="B240" s="20" t="str">
        <f>VLOOKUP(A240,Hoja1!A$1:B$2013,2)</f>
        <v>Empleado_773487</v>
      </c>
      <c r="C240" s="3" t="s">
        <v>193</v>
      </c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 t="s">
        <v>6</v>
      </c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21"/>
    </row>
    <row r="241" spans="1:153" ht="12.9" customHeight="1" x14ac:dyDescent="0.25">
      <c r="A241" s="3">
        <v>766551</v>
      </c>
      <c r="B241" s="20" t="str">
        <f>VLOOKUP(A241,Hoja1!A$1:B$2013,2)</f>
        <v>Empleado_766551</v>
      </c>
      <c r="C241" s="3" t="s">
        <v>193</v>
      </c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 t="s">
        <v>6</v>
      </c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  <c r="DR241" s="49"/>
      <c r="DS241" s="49"/>
      <c r="DT241" s="49"/>
      <c r="DU241" s="49"/>
      <c r="DV241" s="49"/>
      <c r="DW241" s="49"/>
      <c r="DX241" s="49"/>
      <c r="DY241" s="49"/>
      <c r="DZ241" s="49"/>
      <c r="EA241" s="49"/>
      <c r="EB241" s="49"/>
      <c r="EC241" s="49"/>
      <c r="ED241" s="49"/>
      <c r="EE241" s="49"/>
      <c r="EF241" s="49"/>
      <c r="EG241" s="49"/>
      <c r="EH241" s="49"/>
      <c r="EI241" s="49"/>
      <c r="EJ241" s="49"/>
      <c r="EK241" s="49"/>
      <c r="EL241" s="49"/>
      <c r="EM241" s="49"/>
      <c r="EN241" s="49"/>
      <c r="EO241" s="49"/>
      <c r="EP241" s="49"/>
      <c r="EQ241" s="49"/>
      <c r="ER241" s="49"/>
      <c r="ES241" s="49"/>
      <c r="ET241" s="49"/>
      <c r="EU241" s="49"/>
      <c r="EV241" s="49"/>
      <c r="EW241" s="21"/>
    </row>
    <row r="242" spans="1:153" ht="12.9" customHeight="1" x14ac:dyDescent="0.25">
      <c r="A242" s="3">
        <v>768014</v>
      </c>
      <c r="B242" s="20" t="str">
        <f>VLOOKUP(A242,Hoja1!A$1:B$2013,2)</f>
        <v>Empleado_768014</v>
      </c>
      <c r="C242" s="3" t="s">
        <v>193</v>
      </c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 t="s">
        <v>6</v>
      </c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21"/>
    </row>
    <row r="243" spans="1:153" ht="12.9" customHeight="1" x14ac:dyDescent="0.25">
      <c r="A243" s="3">
        <v>767739</v>
      </c>
      <c r="B243" s="20" t="str">
        <f>VLOOKUP(A243,Hoja1!A$1:B$2013,2)</f>
        <v>Empleado_767739</v>
      </c>
      <c r="C243" s="3" t="s">
        <v>193</v>
      </c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 t="s">
        <v>6</v>
      </c>
      <c r="AO243" s="49" t="s">
        <v>6</v>
      </c>
      <c r="AP243" s="49" t="s">
        <v>6</v>
      </c>
      <c r="AQ243" s="49"/>
      <c r="AR243" s="49" t="s">
        <v>6</v>
      </c>
      <c r="AS243" s="49" t="s">
        <v>6</v>
      </c>
      <c r="AT243" s="49" t="s">
        <v>6</v>
      </c>
      <c r="AU243" s="49" t="s">
        <v>6</v>
      </c>
      <c r="AV243" s="49"/>
      <c r="AW243" s="49"/>
      <c r="AX243" s="49"/>
      <c r="AY243" s="49"/>
      <c r="AZ243" s="49"/>
      <c r="BA243" s="49"/>
      <c r="BB243" s="49" t="s">
        <v>6</v>
      </c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  <c r="DR243" s="49"/>
      <c r="DS243" s="49"/>
      <c r="DT243" s="49"/>
      <c r="DU243" s="49"/>
      <c r="DV243" s="49"/>
      <c r="DW243" s="49"/>
      <c r="DX243" s="49"/>
      <c r="DY243" s="49"/>
      <c r="DZ243" s="49"/>
      <c r="EA243" s="49"/>
      <c r="EB243" s="49"/>
      <c r="EC243" s="49"/>
      <c r="ED243" s="49"/>
      <c r="EE243" s="49"/>
      <c r="EF243" s="49"/>
      <c r="EG243" s="49"/>
      <c r="EH243" s="49"/>
      <c r="EI243" s="49"/>
      <c r="EJ243" s="49"/>
      <c r="EK243" s="49"/>
      <c r="EL243" s="49"/>
      <c r="EM243" s="49"/>
      <c r="EN243" s="49"/>
      <c r="EO243" s="49"/>
      <c r="EP243" s="49"/>
      <c r="EQ243" s="49"/>
      <c r="ER243" s="49"/>
      <c r="ES243" s="49"/>
      <c r="ET243" s="49"/>
      <c r="EU243" s="49"/>
      <c r="EV243" s="49"/>
      <c r="EW243" s="21"/>
    </row>
    <row r="244" spans="1:153" ht="12.9" customHeight="1" x14ac:dyDescent="0.25">
      <c r="A244" s="3">
        <v>773345</v>
      </c>
      <c r="B244" s="20" t="str">
        <f>VLOOKUP(A244,Hoja1!A$1:B$2013,2)</f>
        <v>Empleado_773345</v>
      </c>
      <c r="C244" s="3" t="s">
        <v>193</v>
      </c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 t="s">
        <v>6</v>
      </c>
      <c r="AO244" s="48" t="s">
        <v>6</v>
      </c>
      <c r="AP244" s="48" t="s">
        <v>6</v>
      </c>
      <c r="AQ244" s="48"/>
      <c r="AR244" s="48" t="s">
        <v>6</v>
      </c>
      <c r="AS244" s="48" t="s">
        <v>6</v>
      </c>
      <c r="AT244" s="48" t="s">
        <v>6</v>
      </c>
      <c r="AU244" s="48" t="s">
        <v>6</v>
      </c>
      <c r="AV244" s="48"/>
      <c r="AW244" s="48"/>
      <c r="AX244" s="48"/>
      <c r="AY244" s="48"/>
      <c r="AZ244" s="48"/>
      <c r="BA244" s="48"/>
      <c r="BB244" s="48" t="s">
        <v>6</v>
      </c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21"/>
    </row>
    <row r="245" spans="1:153" ht="12.9" customHeight="1" x14ac:dyDescent="0.25">
      <c r="A245" s="3">
        <v>776039</v>
      </c>
      <c r="B245" s="20" t="str">
        <f>VLOOKUP(A245,Hoja1!A$1:B$2013,2)</f>
        <v>Empleado_776039</v>
      </c>
      <c r="C245" s="3" t="s">
        <v>193</v>
      </c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 t="s">
        <v>6</v>
      </c>
      <c r="AO245" s="49" t="s">
        <v>6</v>
      </c>
      <c r="AP245" s="49" t="s">
        <v>6</v>
      </c>
      <c r="AQ245" s="49"/>
      <c r="AR245" s="49" t="s">
        <v>6</v>
      </c>
      <c r="AS245" s="49" t="s">
        <v>6</v>
      </c>
      <c r="AT245" s="49" t="s">
        <v>6</v>
      </c>
      <c r="AU245" s="49" t="s">
        <v>6</v>
      </c>
      <c r="AV245" s="49"/>
      <c r="AW245" s="49"/>
      <c r="AX245" s="49"/>
      <c r="AY245" s="49"/>
      <c r="AZ245" s="49"/>
      <c r="BA245" s="49"/>
      <c r="BB245" s="49" t="s">
        <v>6</v>
      </c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  <c r="DR245" s="49"/>
      <c r="DS245" s="49"/>
      <c r="DT245" s="49"/>
      <c r="DU245" s="49"/>
      <c r="DV245" s="49"/>
      <c r="DW245" s="49"/>
      <c r="DX245" s="49"/>
      <c r="DY245" s="49"/>
      <c r="DZ245" s="49"/>
      <c r="EA245" s="49"/>
      <c r="EB245" s="49"/>
      <c r="EC245" s="49"/>
      <c r="ED245" s="49"/>
      <c r="EE245" s="49"/>
      <c r="EF245" s="49"/>
      <c r="EG245" s="49"/>
      <c r="EH245" s="49"/>
      <c r="EI245" s="49"/>
      <c r="EJ245" s="49"/>
      <c r="EK245" s="49"/>
      <c r="EL245" s="49"/>
      <c r="EM245" s="49"/>
      <c r="EN245" s="49"/>
      <c r="EO245" s="49"/>
      <c r="EP245" s="49"/>
      <c r="EQ245" s="49"/>
      <c r="ER245" s="49"/>
      <c r="ES245" s="49"/>
      <c r="ET245" s="49"/>
      <c r="EU245" s="49"/>
      <c r="EV245" s="49"/>
      <c r="EW245" s="21"/>
    </row>
    <row r="246" spans="1:153" ht="12.9" customHeight="1" x14ac:dyDescent="0.25">
      <c r="A246" s="3">
        <v>771960</v>
      </c>
      <c r="B246" s="20" t="str">
        <f>VLOOKUP(A246,Hoja1!A$1:B$2013,2)</f>
        <v>Empleado_771960</v>
      </c>
      <c r="C246" s="3" t="s">
        <v>193</v>
      </c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 t="s">
        <v>6</v>
      </c>
      <c r="AO246" s="48" t="s">
        <v>6</v>
      </c>
      <c r="AP246" s="48" t="s">
        <v>6</v>
      </c>
      <c r="AQ246" s="48"/>
      <c r="AR246" s="48" t="s">
        <v>6</v>
      </c>
      <c r="AS246" s="48" t="s">
        <v>6</v>
      </c>
      <c r="AT246" s="48" t="s">
        <v>6</v>
      </c>
      <c r="AU246" s="48" t="s">
        <v>6</v>
      </c>
      <c r="AV246" s="48"/>
      <c r="AW246" s="48"/>
      <c r="AX246" s="48"/>
      <c r="AY246" s="48"/>
      <c r="AZ246" s="48"/>
      <c r="BA246" s="48"/>
      <c r="BB246" s="48" t="s">
        <v>6</v>
      </c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21"/>
    </row>
    <row r="247" spans="1:153" ht="12.9" customHeight="1" x14ac:dyDescent="0.25">
      <c r="A247" s="3">
        <v>765823</v>
      </c>
      <c r="B247" s="20" t="str">
        <f>VLOOKUP(A247,Hoja1!A$1:B$2013,2)</f>
        <v>Empleado_765823</v>
      </c>
      <c r="C247" s="3" t="s">
        <v>193</v>
      </c>
      <c r="D247" s="3"/>
      <c r="E247" s="3"/>
      <c r="F247" s="3"/>
      <c r="G247" s="3"/>
      <c r="H247" s="3"/>
      <c r="I247" s="3" t="s">
        <v>6</v>
      </c>
      <c r="J247" s="3"/>
      <c r="K247" s="3"/>
      <c r="L247" s="3"/>
      <c r="M247" s="3"/>
      <c r="N247" s="3"/>
      <c r="O247" s="3" t="s">
        <v>6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 t="s">
        <v>6</v>
      </c>
      <c r="AD247" s="3" t="s">
        <v>6</v>
      </c>
      <c r="AE247" s="3" t="s">
        <v>6</v>
      </c>
      <c r="AF247" s="3" t="s">
        <v>6</v>
      </c>
      <c r="AG247" s="3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 t="s">
        <v>6</v>
      </c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49"/>
      <c r="BM247" s="50"/>
      <c r="BN247" s="50"/>
      <c r="BO247" s="50"/>
      <c r="BP247" s="50"/>
      <c r="BQ247" s="50"/>
      <c r="BR247" s="50" t="s">
        <v>6</v>
      </c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 t="s">
        <v>6</v>
      </c>
      <c r="CQ247" s="50"/>
      <c r="CR247" s="50"/>
      <c r="CS247" s="50"/>
      <c r="CT247" s="50"/>
      <c r="CU247" s="50"/>
      <c r="CV247" s="50"/>
      <c r="CW247" s="50"/>
      <c r="CX247" s="50" t="s">
        <v>6</v>
      </c>
      <c r="CY247" s="50"/>
      <c r="CZ247" s="50"/>
      <c r="DA247" s="50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49"/>
      <c r="DM247" s="49"/>
      <c r="DN247" s="49"/>
      <c r="DO247" s="49"/>
      <c r="DP247" s="49"/>
      <c r="DQ247" s="51"/>
      <c r="DR247" s="51"/>
      <c r="DS247" s="51"/>
      <c r="DT247" s="51"/>
      <c r="DU247" s="51"/>
      <c r="DV247" s="51"/>
      <c r="DW247" s="51"/>
      <c r="DX247" s="51"/>
      <c r="DY247" s="51"/>
      <c r="DZ247" s="51"/>
      <c r="EA247" s="51"/>
      <c r="EB247" s="51"/>
      <c r="EC247" s="51"/>
      <c r="ED247" s="51"/>
      <c r="EE247" s="51"/>
      <c r="EF247" s="51"/>
      <c r="EG247" s="51"/>
      <c r="EH247" s="51"/>
      <c r="EI247" s="51"/>
      <c r="EJ247" s="51"/>
      <c r="EK247" s="51"/>
      <c r="EL247" s="51"/>
      <c r="EM247" s="51"/>
      <c r="EN247" s="51"/>
      <c r="EO247" s="51"/>
      <c r="EP247" s="51"/>
      <c r="EQ247" s="51"/>
      <c r="ER247" s="51"/>
      <c r="ES247" s="51"/>
      <c r="ET247" s="51"/>
      <c r="EU247" s="51"/>
      <c r="EV247" s="51"/>
      <c r="EW247" s="21"/>
    </row>
    <row r="248" spans="1:153" ht="12.9" customHeight="1" x14ac:dyDescent="0.25">
      <c r="A248" s="3">
        <v>763519</v>
      </c>
      <c r="B248" s="20" t="str">
        <f>VLOOKUP(A248,Hoja1!A$1:B$2013,2)</f>
        <v>Empleado_763519</v>
      </c>
      <c r="C248" s="3" t="s">
        <v>193</v>
      </c>
      <c r="D248" s="52"/>
      <c r="E248" s="52"/>
      <c r="F248" s="52"/>
      <c r="G248" s="52"/>
      <c r="H248" s="52"/>
      <c r="I248" s="52" t="s">
        <v>6</v>
      </c>
      <c r="J248" s="52"/>
      <c r="K248" s="52"/>
      <c r="L248" s="52"/>
      <c r="M248" s="52"/>
      <c r="N248" s="52"/>
      <c r="O248" s="52" t="s">
        <v>6</v>
      </c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 t="s">
        <v>6</v>
      </c>
      <c r="AD248" s="52" t="s">
        <v>6</v>
      </c>
      <c r="AE248" s="52" t="s">
        <v>6</v>
      </c>
      <c r="AF248" s="52" t="s">
        <v>6</v>
      </c>
      <c r="AG248" s="52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 t="s">
        <v>6</v>
      </c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48"/>
      <c r="BM248" s="53"/>
      <c r="BN248" s="53"/>
      <c r="BO248" s="53"/>
      <c r="BP248" s="53"/>
      <c r="BQ248" s="53"/>
      <c r="BR248" s="53" t="s">
        <v>6</v>
      </c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 t="s">
        <v>6</v>
      </c>
      <c r="CQ248" s="53"/>
      <c r="CR248" s="53"/>
      <c r="CS248" s="53"/>
      <c r="CT248" s="53"/>
      <c r="CU248" s="53"/>
      <c r="CV248" s="53"/>
      <c r="CW248" s="53"/>
      <c r="CX248" s="53" t="s">
        <v>6</v>
      </c>
      <c r="CY248" s="53"/>
      <c r="CZ248" s="53"/>
      <c r="DA248" s="53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48"/>
      <c r="DM248" s="48"/>
      <c r="DN248" s="48"/>
      <c r="DO248" s="48"/>
      <c r="DP248" s="48"/>
      <c r="DQ248" s="54"/>
      <c r="DR248" s="54"/>
      <c r="DS248" s="54"/>
      <c r="DT248" s="54"/>
      <c r="DU248" s="54"/>
      <c r="DV248" s="54"/>
      <c r="DW248" s="54"/>
      <c r="DX248" s="54"/>
      <c r="DY248" s="54"/>
      <c r="DZ248" s="54"/>
      <c r="EA248" s="54"/>
      <c r="EB248" s="54"/>
      <c r="EC248" s="54"/>
      <c r="ED248" s="54"/>
      <c r="EE248" s="54"/>
      <c r="EF248" s="54"/>
      <c r="EG248" s="54"/>
      <c r="EH248" s="54"/>
      <c r="EI248" s="54"/>
      <c r="EJ248" s="54"/>
      <c r="EK248" s="54"/>
      <c r="EL248" s="54"/>
      <c r="EM248" s="54"/>
      <c r="EN248" s="54"/>
      <c r="EO248" s="54"/>
      <c r="EP248" s="54"/>
      <c r="EQ248" s="54"/>
      <c r="ER248" s="54"/>
      <c r="ES248" s="54"/>
      <c r="ET248" s="54"/>
      <c r="EU248" s="54"/>
      <c r="EV248" s="54"/>
      <c r="EW248" s="21"/>
    </row>
    <row r="249" spans="1:153" ht="12.9" customHeight="1" x14ac:dyDescent="0.25">
      <c r="A249" s="3">
        <v>767768</v>
      </c>
      <c r="B249" s="20" t="str">
        <f>VLOOKUP(A249,Hoja1!A$1:B$2013,2)</f>
        <v>Empleado_767768</v>
      </c>
      <c r="C249" s="3" t="s">
        <v>193</v>
      </c>
      <c r="D249" s="3"/>
      <c r="E249" s="3"/>
      <c r="F249" s="3"/>
      <c r="G249" s="3"/>
      <c r="H249" s="3"/>
      <c r="I249" s="3" t="s">
        <v>6</v>
      </c>
      <c r="J249" s="3"/>
      <c r="K249" s="3"/>
      <c r="L249" s="3"/>
      <c r="M249" s="3"/>
      <c r="N249" s="3"/>
      <c r="O249" s="3" t="s">
        <v>6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 t="s">
        <v>6</v>
      </c>
      <c r="AD249" s="3" t="s">
        <v>6</v>
      </c>
      <c r="AE249" s="3" t="s">
        <v>6</v>
      </c>
      <c r="AF249" s="3" t="s">
        <v>6</v>
      </c>
      <c r="AG249" s="3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 t="s">
        <v>6</v>
      </c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49"/>
      <c r="BM249" s="50"/>
      <c r="BN249" s="50"/>
      <c r="BO249" s="50"/>
      <c r="BP249" s="50"/>
      <c r="BQ249" s="50"/>
      <c r="BR249" s="50" t="s">
        <v>6</v>
      </c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 t="s">
        <v>6</v>
      </c>
      <c r="CQ249" s="50"/>
      <c r="CR249" s="50"/>
      <c r="CS249" s="50"/>
      <c r="CT249" s="50"/>
      <c r="CU249" s="50"/>
      <c r="CV249" s="50"/>
      <c r="CW249" s="50"/>
      <c r="CX249" s="50" t="s">
        <v>6</v>
      </c>
      <c r="CY249" s="50"/>
      <c r="CZ249" s="50"/>
      <c r="DA249" s="50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49"/>
      <c r="DM249" s="49"/>
      <c r="DN249" s="49"/>
      <c r="DO249" s="49"/>
      <c r="DP249" s="49"/>
      <c r="DQ249" s="51"/>
      <c r="DR249" s="51"/>
      <c r="DS249" s="51"/>
      <c r="DT249" s="51"/>
      <c r="DU249" s="51"/>
      <c r="DV249" s="51"/>
      <c r="DW249" s="51"/>
      <c r="DX249" s="51"/>
      <c r="DY249" s="51"/>
      <c r="DZ249" s="51"/>
      <c r="EA249" s="51"/>
      <c r="EB249" s="51"/>
      <c r="EC249" s="51"/>
      <c r="ED249" s="51"/>
      <c r="EE249" s="51"/>
      <c r="EF249" s="51"/>
      <c r="EG249" s="51"/>
      <c r="EH249" s="51"/>
      <c r="EI249" s="51"/>
      <c r="EJ249" s="51"/>
      <c r="EK249" s="51"/>
      <c r="EL249" s="51"/>
      <c r="EM249" s="51"/>
      <c r="EN249" s="51"/>
      <c r="EO249" s="51"/>
      <c r="EP249" s="51"/>
      <c r="EQ249" s="51"/>
      <c r="ER249" s="51"/>
      <c r="ES249" s="51"/>
      <c r="ET249" s="51"/>
      <c r="EU249" s="51"/>
      <c r="EV249" s="51"/>
      <c r="EW249" s="21"/>
    </row>
    <row r="250" spans="1:153" ht="12.9" customHeight="1" x14ac:dyDescent="0.25">
      <c r="A250" s="3">
        <v>766888</v>
      </c>
      <c r="B250" s="20" t="str">
        <f>VLOOKUP(A250,Hoja1!A$1:B$2013,2)</f>
        <v>Empleado_766888</v>
      </c>
      <c r="C250" s="3" t="s">
        <v>193</v>
      </c>
      <c r="D250" s="52"/>
      <c r="E250" s="52"/>
      <c r="F250" s="52"/>
      <c r="G250" s="52"/>
      <c r="H250" s="52"/>
      <c r="I250" s="52" t="s">
        <v>6</v>
      </c>
      <c r="J250" s="52"/>
      <c r="K250" s="52"/>
      <c r="L250" s="52"/>
      <c r="M250" s="52"/>
      <c r="N250" s="52"/>
      <c r="O250" s="52" t="s">
        <v>6</v>
      </c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 t="s">
        <v>6</v>
      </c>
      <c r="AD250" s="52" t="s">
        <v>6</v>
      </c>
      <c r="AE250" s="52" t="s">
        <v>6</v>
      </c>
      <c r="AF250" s="52" t="s">
        <v>6</v>
      </c>
      <c r="AG250" s="52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 t="s">
        <v>6</v>
      </c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48"/>
      <c r="BM250" s="53"/>
      <c r="BN250" s="53"/>
      <c r="BO250" s="53"/>
      <c r="BP250" s="53"/>
      <c r="BQ250" s="53"/>
      <c r="BR250" s="53" t="s">
        <v>6</v>
      </c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 t="s">
        <v>6</v>
      </c>
      <c r="CQ250" s="53"/>
      <c r="CR250" s="53"/>
      <c r="CS250" s="53"/>
      <c r="CT250" s="53"/>
      <c r="CU250" s="53"/>
      <c r="CV250" s="53"/>
      <c r="CW250" s="53"/>
      <c r="CX250" s="53" t="s">
        <v>6</v>
      </c>
      <c r="CY250" s="53"/>
      <c r="CZ250" s="53"/>
      <c r="DA250" s="53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48"/>
      <c r="DM250" s="48"/>
      <c r="DN250" s="48"/>
      <c r="DO250" s="48"/>
      <c r="DP250" s="48"/>
      <c r="DQ250" s="54"/>
      <c r="DR250" s="54"/>
      <c r="DS250" s="54"/>
      <c r="DT250" s="54"/>
      <c r="DU250" s="54"/>
      <c r="DV250" s="54"/>
      <c r="DW250" s="54"/>
      <c r="DX250" s="54"/>
      <c r="DY250" s="54"/>
      <c r="DZ250" s="54"/>
      <c r="EA250" s="54"/>
      <c r="EB250" s="54"/>
      <c r="EC250" s="54"/>
      <c r="ED250" s="54"/>
      <c r="EE250" s="54"/>
      <c r="EF250" s="54"/>
      <c r="EG250" s="54"/>
      <c r="EH250" s="54"/>
      <c r="EI250" s="54"/>
      <c r="EJ250" s="54"/>
      <c r="EK250" s="54"/>
      <c r="EL250" s="54"/>
      <c r="EM250" s="54"/>
      <c r="EN250" s="54"/>
      <c r="EO250" s="54"/>
      <c r="EP250" s="54"/>
      <c r="EQ250" s="54"/>
      <c r="ER250" s="54"/>
      <c r="ES250" s="54"/>
      <c r="ET250" s="54"/>
      <c r="EU250" s="54"/>
      <c r="EV250" s="54"/>
      <c r="EW250" s="21"/>
    </row>
    <row r="251" spans="1:153" ht="12.9" customHeight="1" x14ac:dyDescent="0.25">
      <c r="A251" s="3">
        <v>772934</v>
      </c>
      <c r="B251" s="20" t="str">
        <f>VLOOKUP(A251,Hoja1!A$1:B$2013,2)</f>
        <v>Empleado_772934</v>
      </c>
      <c r="C251" s="3" t="s">
        <v>193</v>
      </c>
      <c r="D251" s="3"/>
      <c r="E251" s="3"/>
      <c r="F251" s="3"/>
      <c r="G251" s="3"/>
      <c r="H251" s="3"/>
      <c r="I251" s="3" t="s">
        <v>6</v>
      </c>
      <c r="J251" s="3"/>
      <c r="K251" s="3"/>
      <c r="L251" s="3"/>
      <c r="M251" s="3"/>
      <c r="N251" s="3"/>
      <c r="O251" s="3" t="s">
        <v>6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 t="s">
        <v>6</v>
      </c>
      <c r="AD251" s="3" t="s">
        <v>6</v>
      </c>
      <c r="AE251" s="3" t="s">
        <v>6</v>
      </c>
      <c r="AF251" s="3" t="s">
        <v>6</v>
      </c>
      <c r="AG251" s="3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 t="s">
        <v>6</v>
      </c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49"/>
      <c r="BM251" s="50"/>
      <c r="BN251" s="50"/>
      <c r="BO251" s="50"/>
      <c r="BP251" s="50"/>
      <c r="BQ251" s="50"/>
      <c r="BR251" s="50" t="s">
        <v>6</v>
      </c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 t="s">
        <v>6</v>
      </c>
      <c r="CQ251" s="50"/>
      <c r="CR251" s="50"/>
      <c r="CS251" s="50"/>
      <c r="CT251" s="50"/>
      <c r="CU251" s="50"/>
      <c r="CV251" s="50"/>
      <c r="CW251" s="50"/>
      <c r="CX251" s="50" t="s">
        <v>6</v>
      </c>
      <c r="CY251" s="50"/>
      <c r="CZ251" s="50"/>
      <c r="DA251" s="50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49"/>
      <c r="DM251" s="49"/>
      <c r="DN251" s="49"/>
      <c r="DO251" s="49"/>
      <c r="DP251" s="49"/>
      <c r="DQ251" s="51"/>
      <c r="DR251" s="51"/>
      <c r="DS251" s="51"/>
      <c r="DT251" s="51"/>
      <c r="DU251" s="51"/>
      <c r="DV251" s="51"/>
      <c r="DW251" s="51"/>
      <c r="DX251" s="51"/>
      <c r="DY251" s="51"/>
      <c r="DZ251" s="51"/>
      <c r="EA251" s="51"/>
      <c r="EB251" s="51"/>
      <c r="EC251" s="51"/>
      <c r="ED251" s="51"/>
      <c r="EE251" s="51"/>
      <c r="EF251" s="51"/>
      <c r="EG251" s="51"/>
      <c r="EH251" s="51"/>
      <c r="EI251" s="51"/>
      <c r="EJ251" s="51"/>
      <c r="EK251" s="51"/>
      <c r="EL251" s="51"/>
      <c r="EM251" s="51"/>
      <c r="EN251" s="51"/>
      <c r="EO251" s="51"/>
      <c r="EP251" s="51"/>
      <c r="EQ251" s="51"/>
      <c r="ER251" s="51"/>
      <c r="ES251" s="51"/>
      <c r="ET251" s="51"/>
      <c r="EU251" s="51"/>
      <c r="EV251" s="51"/>
      <c r="EW251" s="21"/>
    </row>
    <row r="252" spans="1:153" ht="12.9" customHeight="1" x14ac:dyDescent="0.25">
      <c r="A252" s="3">
        <v>769929</v>
      </c>
      <c r="B252" s="20" t="str">
        <f>VLOOKUP(A252,Hoja1!A$1:B$2013,2)</f>
        <v>Empleado_769929</v>
      </c>
      <c r="C252" s="3" t="s">
        <v>193</v>
      </c>
      <c r="D252" s="52"/>
      <c r="E252" s="52"/>
      <c r="F252" s="52"/>
      <c r="G252" s="52"/>
      <c r="H252" s="52"/>
      <c r="I252" s="52" t="s">
        <v>6</v>
      </c>
      <c r="J252" s="52"/>
      <c r="K252" s="52"/>
      <c r="L252" s="52"/>
      <c r="M252" s="52"/>
      <c r="N252" s="52"/>
      <c r="O252" s="52" t="s">
        <v>6</v>
      </c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 t="s">
        <v>6</v>
      </c>
      <c r="AD252" s="52" t="s">
        <v>6</v>
      </c>
      <c r="AE252" s="52" t="s">
        <v>6</v>
      </c>
      <c r="AF252" s="52" t="s">
        <v>6</v>
      </c>
      <c r="AG252" s="52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 t="s">
        <v>6</v>
      </c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48"/>
      <c r="BM252" s="53"/>
      <c r="BN252" s="53"/>
      <c r="BO252" s="53"/>
      <c r="BP252" s="53"/>
      <c r="BQ252" s="53"/>
      <c r="BR252" s="53" t="s">
        <v>6</v>
      </c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 t="s">
        <v>6</v>
      </c>
      <c r="CQ252" s="53"/>
      <c r="CR252" s="53"/>
      <c r="CS252" s="53"/>
      <c r="CT252" s="53"/>
      <c r="CU252" s="53"/>
      <c r="CV252" s="53"/>
      <c r="CW252" s="53"/>
      <c r="CX252" s="53" t="s">
        <v>6</v>
      </c>
      <c r="CY252" s="53"/>
      <c r="CZ252" s="53"/>
      <c r="DA252" s="53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48"/>
      <c r="DM252" s="48"/>
      <c r="DN252" s="48"/>
      <c r="DO252" s="48"/>
      <c r="DP252" s="48"/>
      <c r="DQ252" s="54"/>
      <c r="DR252" s="54"/>
      <c r="DS252" s="54"/>
      <c r="DT252" s="54"/>
      <c r="DU252" s="54"/>
      <c r="DV252" s="54"/>
      <c r="DW252" s="54"/>
      <c r="DX252" s="54"/>
      <c r="DY252" s="54"/>
      <c r="DZ252" s="54"/>
      <c r="EA252" s="54"/>
      <c r="EB252" s="54"/>
      <c r="EC252" s="54"/>
      <c r="ED252" s="54"/>
      <c r="EE252" s="54"/>
      <c r="EF252" s="54"/>
      <c r="EG252" s="54"/>
      <c r="EH252" s="54"/>
      <c r="EI252" s="54"/>
      <c r="EJ252" s="54"/>
      <c r="EK252" s="54"/>
      <c r="EL252" s="54"/>
      <c r="EM252" s="54"/>
      <c r="EN252" s="54"/>
      <c r="EO252" s="54"/>
      <c r="EP252" s="54"/>
      <c r="EQ252" s="54"/>
      <c r="ER252" s="54"/>
      <c r="ES252" s="54"/>
      <c r="ET252" s="54"/>
      <c r="EU252" s="54"/>
      <c r="EV252" s="54"/>
      <c r="EW252" s="21"/>
    </row>
    <row r="253" spans="1:153" ht="12.9" customHeight="1" x14ac:dyDescent="0.25">
      <c r="A253" s="3">
        <v>768108</v>
      </c>
      <c r="B253" s="20" t="str">
        <f>VLOOKUP(A253,Hoja1!A$1:B$2013,2)</f>
        <v>Empleado_768108</v>
      </c>
      <c r="C253" s="3" t="s">
        <v>198</v>
      </c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 t="s">
        <v>6</v>
      </c>
      <c r="Z253" s="49"/>
      <c r="AA253" s="49"/>
      <c r="AB253" s="49"/>
      <c r="AC253" s="49"/>
      <c r="AD253" s="49"/>
      <c r="AE253" s="49"/>
      <c r="AF253" s="49"/>
      <c r="AG253" s="49"/>
      <c r="AH253" s="49"/>
      <c r="AI253" s="49" t="s">
        <v>6</v>
      </c>
      <c r="AJ253" s="49" t="s">
        <v>6</v>
      </c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 t="s">
        <v>6</v>
      </c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  <c r="DR253" s="49"/>
      <c r="DS253" s="49"/>
      <c r="DT253" s="49"/>
      <c r="DU253" s="49"/>
      <c r="DV253" s="49"/>
      <c r="DW253" s="49"/>
      <c r="DX253" s="49"/>
      <c r="DY253" s="49"/>
      <c r="DZ253" s="49"/>
      <c r="EA253" s="49"/>
      <c r="EB253" s="49"/>
      <c r="EC253" s="49"/>
      <c r="ED253" s="49"/>
      <c r="EE253" s="49"/>
      <c r="EF253" s="49"/>
      <c r="EG253" s="49"/>
      <c r="EH253" s="49"/>
      <c r="EI253" s="49"/>
      <c r="EJ253" s="49"/>
      <c r="EK253" s="49"/>
      <c r="EL253" s="49"/>
      <c r="EM253" s="49"/>
      <c r="EN253" s="49"/>
      <c r="EO253" s="49"/>
      <c r="EP253" s="49"/>
      <c r="EQ253" s="49"/>
      <c r="ER253" s="49"/>
      <c r="ES253" s="49"/>
      <c r="ET253" s="49"/>
      <c r="EU253" s="49"/>
      <c r="EV253" s="49"/>
      <c r="EW253" s="21"/>
    </row>
    <row r="254" spans="1:153" ht="12.9" customHeight="1" x14ac:dyDescent="0.25">
      <c r="A254" s="3">
        <v>771350</v>
      </c>
      <c r="B254" s="20" t="str">
        <f>VLOOKUP(A254,Hoja1!A$1:B$2013,2)</f>
        <v>Empleado_771350</v>
      </c>
      <c r="C254" s="3" t="s">
        <v>198</v>
      </c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 t="s">
        <v>6</v>
      </c>
      <c r="Z254" s="48"/>
      <c r="AA254" s="48"/>
      <c r="AB254" s="48"/>
      <c r="AC254" s="48"/>
      <c r="AD254" s="48"/>
      <c r="AE254" s="48"/>
      <c r="AF254" s="48"/>
      <c r="AG254" s="48"/>
      <c r="AH254" s="48"/>
      <c r="AI254" s="48" t="s">
        <v>6</v>
      </c>
      <c r="AJ254" s="48" t="s">
        <v>6</v>
      </c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 t="s">
        <v>6</v>
      </c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21"/>
    </row>
    <row r="255" spans="1:153" ht="12.9" customHeight="1" x14ac:dyDescent="0.25">
      <c r="A255" s="3">
        <v>774704</v>
      </c>
      <c r="B255" s="20" t="str">
        <f>VLOOKUP(A255,Hoja1!A$1:B$2013,2)</f>
        <v>Empleado_774704</v>
      </c>
      <c r="C255" s="3" t="s">
        <v>198</v>
      </c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 t="s">
        <v>6</v>
      </c>
      <c r="Z255" s="49"/>
      <c r="AA255" s="49"/>
      <c r="AB255" s="49"/>
      <c r="AC255" s="49"/>
      <c r="AD255" s="49"/>
      <c r="AE255" s="49"/>
      <c r="AF255" s="49"/>
      <c r="AG255" s="49"/>
      <c r="AH255" s="49"/>
      <c r="AI255" s="49" t="s">
        <v>6</v>
      </c>
      <c r="AJ255" s="49" t="s">
        <v>6</v>
      </c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 t="s">
        <v>6</v>
      </c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  <c r="DS255" s="49"/>
      <c r="DT255" s="49"/>
      <c r="DU255" s="49"/>
      <c r="DV255" s="49"/>
      <c r="DW255" s="49"/>
      <c r="DX255" s="49"/>
      <c r="DY255" s="49"/>
      <c r="DZ255" s="49"/>
      <c r="EA255" s="49"/>
      <c r="EB255" s="49"/>
      <c r="EC255" s="49"/>
      <c r="ED255" s="49"/>
      <c r="EE255" s="49"/>
      <c r="EF255" s="49"/>
      <c r="EG255" s="49"/>
      <c r="EH255" s="49"/>
      <c r="EI255" s="49"/>
      <c r="EJ255" s="49"/>
      <c r="EK255" s="49"/>
      <c r="EL255" s="49"/>
      <c r="EM255" s="49"/>
      <c r="EN255" s="49"/>
      <c r="EO255" s="49"/>
      <c r="EP255" s="49"/>
      <c r="EQ255" s="49"/>
      <c r="ER255" s="49"/>
      <c r="ES255" s="49"/>
      <c r="ET255" s="49"/>
      <c r="EU255" s="49"/>
      <c r="EV255" s="49"/>
      <c r="EW255" s="21"/>
    </row>
    <row r="256" spans="1:153" ht="12.9" customHeight="1" x14ac:dyDescent="0.25">
      <c r="A256" s="3">
        <v>773670</v>
      </c>
      <c r="B256" s="20" t="str">
        <f>VLOOKUP(A256,Hoja1!A$1:B$2013,2)</f>
        <v>Empleado_773670</v>
      </c>
      <c r="C256" s="3" t="s">
        <v>198</v>
      </c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 t="s">
        <v>6</v>
      </c>
      <c r="Z256" s="48"/>
      <c r="AA256" s="48"/>
      <c r="AB256" s="48"/>
      <c r="AC256" s="48"/>
      <c r="AD256" s="48"/>
      <c r="AE256" s="48"/>
      <c r="AF256" s="48"/>
      <c r="AG256" s="48"/>
      <c r="AH256" s="48"/>
      <c r="AI256" s="48" t="s">
        <v>6</v>
      </c>
      <c r="AJ256" s="48" t="s">
        <v>6</v>
      </c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 t="s">
        <v>6</v>
      </c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21"/>
    </row>
    <row r="257" spans="1:153" ht="12.9" customHeight="1" x14ac:dyDescent="0.25">
      <c r="A257" s="3">
        <v>773491</v>
      </c>
      <c r="B257" s="20" t="str">
        <f>VLOOKUP(A257,Hoja1!A$1:B$2013,2)</f>
        <v>Empleado_773491</v>
      </c>
      <c r="C257" s="3" t="s">
        <v>198</v>
      </c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 t="s">
        <v>6</v>
      </c>
      <c r="Z257" s="49"/>
      <c r="AA257" s="49"/>
      <c r="AB257" s="49"/>
      <c r="AC257" s="49"/>
      <c r="AD257" s="49"/>
      <c r="AE257" s="49"/>
      <c r="AF257" s="49"/>
      <c r="AG257" s="49"/>
      <c r="AH257" s="49"/>
      <c r="AI257" s="49" t="s">
        <v>6</v>
      </c>
      <c r="AJ257" s="49" t="s">
        <v>6</v>
      </c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 t="s">
        <v>6</v>
      </c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  <c r="DS257" s="49"/>
      <c r="DT257" s="49"/>
      <c r="DU257" s="49"/>
      <c r="DV257" s="49"/>
      <c r="DW257" s="49"/>
      <c r="DX257" s="49"/>
      <c r="DY257" s="49"/>
      <c r="DZ257" s="49"/>
      <c r="EA257" s="49"/>
      <c r="EB257" s="49"/>
      <c r="EC257" s="49"/>
      <c r="ED257" s="49"/>
      <c r="EE257" s="49"/>
      <c r="EF257" s="49"/>
      <c r="EG257" s="49"/>
      <c r="EH257" s="49"/>
      <c r="EI257" s="49"/>
      <c r="EJ257" s="49"/>
      <c r="EK257" s="49"/>
      <c r="EL257" s="49"/>
      <c r="EM257" s="49"/>
      <c r="EN257" s="49"/>
      <c r="EO257" s="49"/>
      <c r="EP257" s="49"/>
      <c r="EQ257" s="49"/>
      <c r="ER257" s="49"/>
      <c r="ES257" s="49"/>
      <c r="ET257" s="49"/>
      <c r="EU257" s="49"/>
      <c r="EV257" s="49"/>
      <c r="EW257" s="21"/>
    </row>
    <row r="258" spans="1:153" ht="12.9" customHeight="1" x14ac:dyDescent="0.25">
      <c r="A258" s="3">
        <v>769462</v>
      </c>
      <c r="B258" s="20" t="str">
        <f>VLOOKUP(A258,Hoja1!A$1:B$2013,2)</f>
        <v>Empleado_769462</v>
      </c>
      <c r="C258" s="3" t="s">
        <v>198</v>
      </c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 t="s">
        <v>6</v>
      </c>
      <c r="BQ258" s="48"/>
      <c r="BR258" s="48"/>
      <c r="BS258" s="48"/>
      <c r="BT258" s="48"/>
      <c r="BU258" s="48"/>
      <c r="BV258" s="48"/>
      <c r="BW258" s="48"/>
      <c r="BX258" s="48"/>
      <c r="BY258" s="48"/>
      <c r="BZ258" s="48" t="s">
        <v>6</v>
      </c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21"/>
    </row>
    <row r="259" spans="1:153" ht="12.9" customHeight="1" x14ac:dyDescent="0.25">
      <c r="A259" s="3">
        <v>762237</v>
      </c>
      <c r="B259" s="20" t="str">
        <f>VLOOKUP(A259,Hoja1!A$1:B$2013,2)</f>
        <v>Empleado_762237</v>
      </c>
      <c r="C259" s="3" t="s">
        <v>198</v>
      </c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 t="s">
        <v>6</v>
      </c>
      <c r="BQ259" s="49"/>
      <c r="BR259" s="49"/>
      <c r="BS259" s="49"/>
      <c r="BT259" s="49"/>
      <c r="BU259" s="49"/>
      <c r="BV259" s="49"/>
      <c r="BW259" s="49"/>
      <c r="BX259" s="49"/>
      <c r="BY259" s="49"/>
      <c r="BZ259" s="49" t="s">
        <v>6</v>
      </c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  <c r="DS259" s="49"/>
      <c r="DT259" s="49"/>
      <c r="DU259" s="49"/>
      <c r="DV259" s="49"/>
      <c r="DW259" s="49"/>
      <c r="DX259" s="49"/>
      <c r="DY259" s="49"/>
      <c r="DZ259" s="49"/>
      <c r="EA259" s="49"/>
      <c r="EB259" s="49"/>
      <c r="EC259" s="49"/>
      <c r="ED259" s="49"/>
      <c r="EE259" s="49"/>
      <c r="EF259" s="49"/>
      <c r="EG259" s="49"/>
      <c r="EH259" s="49"/>
      <c r="EI259" s="49"/>
      <c r="EJ259" s="49"/>
      <c r="EK259" s="49"/>
      <c r="EL259" s="49"/>
      <c r="EM259" s="49"/>
      <c r="EN259" s="49"/>
      <c r="EO259" s="49"/>
      <c r="EP259" s="49"/>
      <c r="EQ259" s="49"/>
      <c r="ER259" s="49"/>
      <c r="ES259" s="49"/>
      <c r="ET259" s="49"/>
      <c r="EU259" s="49"/>
      <c r="EV259" s="49"/>
      <c r="EW259" s="21"/>
    </row>
    <row r="260" spans="1:153" ht="12.9" customHeight="1" x14ac:dyDescent="0.25">
      <c r="A260" s="3">
        <v>774229</v>
      </c>
      <c r="B260" s="20" t="str">
        <f>VLOOKUP(A260,Hoja1!A$1:B$2013,2)</f>
        <v>Empleado_774229</v>
      </c>
      <c r="C260" s="3" t="s">
        <v>198</v>
      </c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 t="s">
        <v>6</v>
      </c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 t="s">
        <v>6</v>
      </c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 t="s">
        <v>6</v>
      </c>
      <c r="DE260" s="48" t="s">
        <v>6</v>
      </c>
      <c r="DF260" s="48"/>
      <c r="DG260" s="48"/>
      <c r="DH260" s="48"/>
      <c r="DI260" s="48"/>
      <c r="DJ260" s="48" t="s">
        <v>6</v>
      </c>
      <c r="DK260" s="48" t="s">
        <v>6</v>
      </c>
      <c r="DL260" s="48"/>
      <c r="DM260" s="48"/>
      <c r="DN260" s="48"/>
      <c r="DO260" s="48"/>
      <c r="DP260" s="48"/>
      <c r="DQ260" s="48"/>
      <c r="DR260" s="48" t="s">
        <v>6</v>
      </c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21"/>
    </row>
    <row r="261" spans="1:153" ht="12.9" customHeight="1" x14ac:dyDescent="0.25">
      <c r="A261" s="3">
        <v>774229</v>
      </c>
      <c r="B261" s="20" t="str">
        <f>VLOOKUP(A261,Hoja1!A$1:B$2013,2)</f>
        <v>Empleado_774229</v>
      </c>
      <c r="C261" s="3" t="s">
        <v>198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50"/>
      <c r="AI261" s="50"/>
      <c r="AJ261" s="50"/>
      <c r="AK261" s="50"/>
      <c r="AL261" s="50"/>
      <c r="AM261" s="50"/>
      <c r="AN261" s="50"/>
      <c r="AO261" s="50"/>
      <c r="AP261" s="50" t="s">
        <v>6</v>
      </c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 t="s">
        <v>6</v>
      </c>
      <c r="BC261" s="50"/>
      <c r="BD261" s="50"/>
      <c r="BE261" s="50"/>
      <c r="BF261" s="50"/>
      <c r="BG261" s="50"/>
      <c r="BH261" s="50"/>
      <c r="BI261" s="50"/>
      <c r="BJ261" s="50"/>
      <c r="BK261" s="50"/>
      <c r="BL261" s="49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1"/>
      <c r="DC261" s="51"/>
      <c r="DD261" s="51" t="s">
        <v>6</v>
      </c>
      <c r="DE261" s="51" t="s">
        <v>6</v>
      </c>
      <c r="DF261" s="51"/>
      <c r="DG261" s="51"/>
      <c r="DH261" s="51"/>
      <c r="DI261" s="51"/>
      <c r="DJ261" s="51" t="s">
        <v>6</v>
      </c>
      <c r="DK261" s="51" t="s">
        <v>6</v>
      </c>
      <c r="DL261" s="49"/>
      <c r="DM261" s="49"/>
      <c r="DN261" s="49"/>
      <c r="DO261" s="49"/>
      <c r="DP261" s="49"/>
      <c r="DQ261" s="51"/>
      <c r="DR261" s="51" t="s">
        <v>6</v>
      </c>
      <c r="DS261" s="51"/>
      <c r="DT261" s="51"/>
      <c r="DU261" s="51"/>
      <c r="DV261" s="51"/>
      <c r="DW261" s="51"/>
      <c r="DX261" s="51"/>
      <c r="DY261" s="51"/>
      <c r="DZ261" s="51"/>
      <c r="EA261" s="51"/>
      <c r="EB261" s="51"/>
      <c r="EC261" s="51"/>
      <c r="ED261" s="51"/>
      <c r="EE261" s="51"/>
      <c r="EF261" s="51"/>
      <c r="EG261" s="51"/>
      <c r="EH261" s="51"/>
      <c r="EI261" s="51"/>
      <c r="EJ261" s="51"/>
      <c r="EK261" s="51"/>
      <c r="EL261" s="51"/>
      <c r="EM261" s="51"/>
      <c r="EN261" s="51"/>
      <c r="EO261" s="51"/>
      <c r="EP261" s="51"/>
      <c r="EQ261" s="51"/>
      <c r="ER261" s="51"/>
      <c r="ES261" s="51"/>
      <c r="ET261" s="51"/>
      <c r="EU261" s="51"/>
      <c r="EV261" s="51"/>
      <c r="EW261" s="21"/>
    </row>
    <row r="262" spans="1:153" ht="12.9" customHeight="1" x14ac:dyDescent="0.25">
      <c r="A262" s="3">
        <v>761439</v>
      </c>
      <c r="B262" s="20" t="str">
        <f>VLOOKUP(A262,Hoja1!A$1:B$2013,2)</f>
        <v>Empleado_761437</v>
      </c>
      <c r="C262" s="3" t="s">
        <v>198</v>
      </c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3"/>
      <c r="AI262" s="53"/>
      <c r="AJ262" s="53"/>
      <c r="AK262" s="53"/>
      <c r="AL262" s="53"/>
      <c r="AM262" s="53"/>
      <c r="AN262" s="53"/>
      <c r="AO262" s="53"/>
      <c r="AP262" s="53" t="s">
        <v>6</v>
      </c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 t="s">
        <v>6</v>
      </c>
      <c r="BC262" s="53"/>
      <c r="BD262" s="53"/>
      <c r="BE262" s="53"/>
      <c r="BF262" s="53"/>
      <c r="BG262" s="53"/>
      <c r="BH262" s="53"/>
      <c r="BI262" s="53"/>
      <c r="BJ262" s="53"/>
      <c r="BK262" s="53"/>
      <c r="BL262" s="48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  <c r="CX262" s="53"/>
      <c r="CY262" s="53"/>
      <c r="CZ262" s="53"/>
      <c r="DA262" s="53"/>
      <c r="DB262" s="54"/>
      <c r="DC262" s="54"/>
      <c r="DD262" s="54" t="s">
        <v>6</v>
      </c>
      <c r="DE262" s="54" t="s">
        <v>6</v>
      </c>
      <c r="DF262" s="54"/>
      <c r="DG262" s="54"/>
      <c r="DH262" s="54"/>
      <c r="DI262" s="54"/>
      <c r="DJ262" s="54" t="s">
        <v>6</v>
      </c>
      <c r="DK262" s="54" t="s">
        <v>6</v>
      </c>
      <c r="DL262" s="48"/>
      <c r="DM262" s="48"/>
      <c r="DN262" s="48"/>
      <c r="DO262" s="48"/>
      <c r="DP262" s="48"/>
      <c r="DQ262" s="54"/>
      <c r="DR262" s="54" t="s">
        <v>6</v>
      </c>
      <c r="DS262" s="54"/>
      <c r="DT262" s="54"/>
      <c r="DU262" s="54"/>
      <c r="DV262" s="54"/>
      <c r="DW262" s="54"/>
      <c r="DX262" s="54"/>
      <c r="DY262" s="54"/>
      <c r="DZ262" s="54"/>
      <c r="EA262" s="54"/>
      <c r="EB262" s="54"/>
      <c r="EC262" s="54"/>
      <c r="ED262" s="54"/>
      <c r="EE262" s="54"/>
      <c r="EF262" s="54"/>
      <c r="EG262" s="54"/>
      <c r="EH262" s="54"/>
      <c r="EI262" s="54"/>
      <c r="EJ262" s="54"/>
      <c r="EK262" s="54"/>
      <c r="EL262" s="54"/>
      <c r="EM262" s="54"/>
      <c r="EN262" s="54"/>
      <c r="EO262" s="54"/>
      <c r="EP262" s="54"/>
      <c r="EQ262" s="54"/>
      <c r="ER262" s="54"/>
      <c r="ES262" s="54"/>
      <c r="ET262" s="54"/>
      <c r="EU262" s="54"/>
      <c r="EV262" s="54"/>
      <c r="EW262" s="21"/>
    </row>
    <row r="263" spans="1:153" ht="12.9" customHeight="1" x14ac:dyDescent="0.25">
      <c r="A263" s="3">
        <v>774567</v>
      </c>
      <c r="B263" s="20" t="str">
        <f>VLOOKUP(A263,Hoja1!A$1:B$2013,2)</f>
        <v>Empleado_774567</v>
      </c>
      <c r="C263" s="3" t="s">
        <v>198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50"/>
      <c r="AI263" s="50"/>
      <c r="AJ263" s="50"/>
      <c r="AK263" s="50"/>
      <c r="AL263" s="50"/>
      <c r="AM263" s="50"/>
      <c r="AN263" s="50" t="s">
        <v>6</v>
      </c>
      <c r="AO263" s="50" t="s">
        <v>6</v>
      </c>
      <c r="AP263" s="50" t="s">
        <v>6</v>
      </c>
      <c r="AQ263" s="50"/>
      <c r="AR263" s="50" t="s">
        <v>6</v>
      </c>
      <c r="AS263" s="50"/>
      <c r="AT263" s="50"/>
      <c r="AU263" s="50"/>
      <c r="AV263" s="50"/>
      <c r="AW263" s="50"/>
      <c r="AX263" s="50"/>
      <c r="AY263" s="50"/>
      <c r="AZ263" s="50"/>
      <c r="BA263" s="50"/>
      <c r="BB263" s="50" t="s">
        <v>6</v>
      </c>
      <c r="BC263" s="50" t="s">
        <v>6</v>
      </c>
      <c r="BD263" s="50" t="s">
        <v>6</v>
      </c>
      <c r="BE263" s="50" t="s">
        <v>6</v>
      </c>
      <c r="BF263" s="50"/>
      <c r="BG263" s="50"/>
      <c r="BH263" s="50"/>
      <c r="BI263" s="50"/>
      <c r="BJ263" s="50"/>
      <c r="BK263" s="50"/>
      <c r="BL263" s="49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49"/>
      <c r="DM263" s="49"/>
      <c r="DN263" s="49"/>
      <c r="DO263" s="49"/>
      <c r="DP263" s="49"/>
      <c r="DQ263" s="51"/>
      <c r="DR263" s="51"/>
      <c r="DS263" s="51"/>
      <c r="DT263" s="51"/>
      <c r="DU263" s="51"/>
      <c r="DV263" s="51"/>
      <c r="DW263" s="51"/>
      <c r="DX263" s="51"/>
      <c r="DY263" s="51"/>
      <c r="DZ263" s="51"/>
      <c r="EA263" s="51"/>
      <c r="EB263" s="51"/>
      <c r="EC263" s="51"/>
      <c r="ED263" s="51"/>
      <c r="EE263" s="51"/>
      <c r="EF263" s="51"/>
      <c r="EG263" s="51"/>
      <c r="EH263" s="51"/>
      <c r="EI263" s="51"/>
      <c r="EJ263" s="51"/>
      <c r="EK263" s="51"/>
      <c r="EL263" s="51"/>
      <c r="EM263" s="51"/>
      <c r="EN263" s="51"/>
      <c r="EO263" s="51"/>
      <c r="EP263" s="51"/>
      <c r="EQ263" s="51"/>
      <c r="ER263" s="51"/>
      <c r="ES263" s="51"/>
      <c r="ET263" s="51"/>
      <c r="EU263" s="51"/>
      <c r="EV263" s="51"/>
      <c r="EW263" s="21"/>
    </row>
    <row r="264" spans="1:153" ht="12.9" customHeight="1" x14ac:dyDescent="0.25">
      <c r="A264" s="3">
        <v>774271</v>
      </c>
      <c r="B264" s="20" t="str">
        <f>VLOOKUP(A264,Hoja1!A$1:B$2013,2)</f>
        <v>Empleado_774271</v>
      </c>
      <c r="C264" s="3" t="s">
        <v>198</v>
      </c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3"/>
      <c r="AI264" s="53"/>
      <c r="AJ264" s="53"/>
      <c r="AK264" s="53"/>
      <c r="AL264" s="53"/>
      <c r="AM264" s="53"/>
      <c r="AN264" s="53" t="s">
        <v>6</v>
      </c>
      <c r="AO264" s="53" t="s">
        <v>6</v>
      </c>
      <c r="AP264" s="53" t="s">
        <v>6</v>
      </c>
      <c r="AQ264" s="53"/>
      <c r="AR264" s="53" t="s">
        <v>6</v>
      </c>
      <c r="AS264" s="53"/>
      <c r="AT264" s="53"/>
      <c r="AU264" s="53"/>
      <c r="AV264" s="53"/>
      <c r="AW264" s="53"/>
      <c r="AX264" s="53"/>
      <c r="AY264" s="53"/>
      <c r="AZ264" s="53"/>
      <c r="BA264" s="53"/>
      <c r="BB264" s="53" t="s">
        <v>6</v>
      </c>
      <c r="BC264" s="53" t="s">
        <v>6</v>
      </c>
      <c r="BD264" s="53" t="s">
        <v>6</v>
      </c>
      <c r="BE264" s="53" t="s">
        <v>6</v>
      </c>
      <c r="BF264" s="53"/>
      <c r="BG264" s="53"/>
      <c r="BH264" s="53"/>
      <c r="BI264" s="53"/>
      <c r="BJ264" s="53"/>
      <c r="BK264" s="53"/>
      <c r="BL264" s="48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  <c r="CX264" s="53"/>
      <c r="CY264" s="53"/>
      <c r="CZ264" s="53"/>
      <c r="DA264" s="53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48"/>
      <c r="DM264" s="48"/>
      <c r="DN264" s="48"/>
      <c r="DO264" s="48"/>
      <c r="DP264" s="48"/>
      <c r="DQ264" s="54"/>
      <c r="DR264" s="54"/>
      <c r="DS264" s="54"/>
      <c r="DT264" s="54"/>
      <c r="DU264" s="54"/>
      <c r="DV264" s="54"/>
      <c r="DW264" s="54"/>
      <c r="DX264" s="54"/>
      <c r="DY264" s="54"/>
      <c r="DZ264" s="54"/>
      <c r="EA264" s="54"/>
      <c r="EB264" s="54"/>
      <c r="EC264" s="54"/>
      <c r="ED264" s="54"/>
      <c r="EE264" s="54"/>
      <c r="EF264" s="54"/>
      <c r="EG264" s="54"/>
      <c r="EH264" s="54"/>
      <c r="EI264" s="54"/>
      <c r="EJ264" s="54"/>
      <c r="EK264" s="54"/>
      <c r="EL264" s="54"/>
      <c r="EM264" s="54"/>
      <c r="EN264" s="54"/>
      <c r="EO264" s="54"/>
      <c r="EP264" s="54"/>
      <c r="EQ264" s="54"/>
      <c r="ER264" s="54"/>
      <c r="ES264" s="54"/>
      <c r="ET264" s="54"/>
      <c r="EU264" s="54"/>
      <c r="EV264" s="54"/>
      <c r="EW264" s="21"/>
    </row>
    <row r="265" spans="1:153" ht="12.9" customHeight="1" x14ac:dyDescent="0.25">
      <c r="A265" s="3">
        <v>762458</v>
      </c>
      <c r="B265" s="20" t="str">
        <f>VLOOKUP(A265,Hoja1!A$1:B$2013,2)</f>
        <v>Empleado_762458</v>
      </c>
      <c r="C265" s="3" t="s">
        <v>200</v>
      </c>
      <c r="D265" s="49"/>
      <c r="E265" s="49"/>
      <c r="F265" s="49"/>
      <c r="G265" s="49" t="s">
        <v>6</v>
      </c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 t="s">
        <v>6</v>
      </c>
      <c r="CA265" s="49"/>
      <c r="CB265" s="49"/>
      <c r="CC265" s="49"/>
      <c r="CD265" s="49"/>
      <c r="CE265" s="49"/>
      <c r="CF265" s="49"/>
      <c r="CG265" s="49"/>
      <c r="CH265" s="49" t="s">
        <v>6</v>
      </c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 t="s">
        <v>6</v>
      </c>
      <c r="DM265" s="49"/>
      <c r="DN265" s="49"/>
      <c r="DO265" s="49"/>
      <c r="DP265" s="49"/>
      <c r="DQ265" s="49"/>
      <c r="DR265" s="49"/>
      <c r="DS265" s="49" t="s">
        <v>6</v>
      </c>
      <c r="DT265" s="49"/>
      <c r="DU265" s="49"/>
      <c r="DV265" s="49"/>
      <c r="DW265" s="49"/>
      <c r="DX265" s="49"/>
      <c r="DY265" s="49"/>
      <c r="DZ265" s="49"/>
      <c r="EA265" s="49"/>
      <c r="EB265" s="49" t="s">
        <v>6</v>
      </c>
      <c r="EC265" s="49" t="s">
        <v>6</v>
      </c>
      <c r="ED265" s="49" t="s">
        <v>6</v>
      </c>
      <c r="EE265" s="49" t="s">
        <v>6</v>
      </c>
      <c r="EF265" s="49"/>
      <c r="EG265" s="49"/>
      <c r="EH265" s="49"/>
      <c r="EI265" s="49"/>
      <c r="EJ265" s="49"/>
      <c r="EK265" s="49"/>
      <c r="EL265" s="49"/>
      <c r="EM265" s="49"/>
      <c r="EN265" s="49"/>
      <c r="EO265" s="49"/>
      <c r="EP265" s="49"/>
      <c r="EQ265" s="49"/>
      <c r="ER265" s="49"/>
      <c r="ES265" s="49"/>
      <c r="ET265" s="49"/>
      <c r="EU265" s="49"/>
      <c r="EV265" s="49"/>
      <c r="EW265" s="21"/>
    </row>
    <row r="266" spans="1:153" ht="12.9" customHeight="1" x14ac:dyDescent="0.25">
      <c r="A266" s="3">
        <v>762438</v>
      </c>
      <c r="B266" s="20" t="str">
        <f>VLOOKUP(A266,Hoja1!A$1:B$2013,2)</f>
        <v>Empleado_762438</v>
      </c>
      <c r="C266" s="3" t="s">
        <v>200</v>
      </c>
      <c r="D266" s="48"/>
      <c r="E266" s="48"/>
      <c r="F266" s="48"/>
      <c r="G266" s="48" t="s">
        <v>6</v>
      </c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 t="s">
        <v>6</v>
      </c>
      <c r="CA266" s="48"/>
      <c r="CB266" s="48"/>
      <c r="CC266" s="48"/>
      <c r="CD266" s="48"/>
      <c r="CE266" s="48"/>
      <c r="CF266" s="48"/>
      <c r="CG266" s="48"/>
      <c r="CH266" s="48" t="s">
        <v>6</v>
      </c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 t="s">
        <v>6</v>
      </c>
      <c r="DM266" s="48"/>
      <c r="DN266" s="48"/>
      <c r="DO266" s="48"/>
      <c r="DP266" s="48"/>
      <c r="DQ266" s="48"/>
      <c r="DR266" s="48"/>
      <c r="DS266" s="48" t="s">
        <v>6</v>
      </c>
      <c r="DT266" s="48"/>
      <c r="DU266" s="48"/>
      <c r="DV266" s="48"/>
      <c r="DW266" s="48"/>
      <c r="DX266" s="48"/>
      <c r="DY266" s="48"/>
      <c r="DZ266" s="48"/>
      <c r="EA266" s="48"/>
      <c r="EB266" s="48" t="s">
        <v>6</v>
      </c>
      <c r="EC266" s="48" t="s">
        <v>6</v>
      </c>
      <c r="ED266" s="48" t="s">
        <v>6</v>
      </c>
      <c r="EE266" s="48" t="s">
        <v>6</v>
      </c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21"/>
    </row>
    <row r="267" spans="1:153" ht="12.9" customHeight="1" x14ac:dyDescent="0.25">
      <c r="A267" s="3">
        <v>766561</v>
      </c>
      <c r="B267" s="20" t="str">
        <f>VLOOKUP(A267,Hoja1!A$1:B$2013,2)</f>
        <v>Empleado_766561</v>
      </c>
      <c r="C267" s="3" t="s">
        <v>200</v>
      </c>
      <c r="D267" s="49"/>
      <c r="E267" s="49"/>
      <c r="F267" s="49"/>
      <c r="G267" s="49" t="s">
        <v>6</v>
      </c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 t="s">
        <v>6</v>
      </c>
      <c r="CA267" s="49"/>
      <c r="CB267" s="49"/>
      <c r="CC267" s="49"/>
      <c r="CD267" s="49"/>
      <c r="CE267" s="49"/>
      <c r="CF267" s="49"/>
      <c r="CG267" s="49"/>
      <c r="CH267" s="49" t="s">
        <v>6</v>
      </c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 t="s">
        <v>6</v>
      </c>
      <c r="DM267" s="49"/>
      <c r="DN267" s="49"/>
      <c r="DO267" s="49"/>
      <c r="DP267" s="49"/>
      <c r="DQ267" s="49"/>
      <c r="DR267" s="49"/>
      <c r="DS267" s="49" t="s">
        <v>6</v>
      </c>
      <c r="DT267" s="49"/>
      <c r="DU267" s="49"/>
      <c r="DV267" s="49"/>
      <c r="DW267" s="49"/>
      <c r="DX267" s="49"/>
      <c r="DY267" s="49"/>
      <c r="DZ267" s="49"/>
      <c r="EA267" s="49"/>
      <c r="EB267" s="49" t="s">
        <v>6</v>
      </c>
      <c r="EC267" s="49" t="s">
        <v>6</v>
      </c>
      <c r="ED267" s="49" t="s">
        <v>6</v>
      </c>
      <c r="EE267" s="49" t="s">
        <v>6</v>
      </c>
      <c r="EF267" s="49"/>
      <c r="EG267" s="49"/>
      <c r="EH267" s="49"/>
      <c r="EI267" s="49"/>
      <c r="EJ267" s="49"/>
      <c r="EK267" s="49"/>
      <c r="EL267" s="49"/>
      <c r="EM267" s="49"/>
      <c r="EN267" s="49"/>
      <c r="EO267" s="49"/>
      <c r="EP267" s="49"/>
      <c r="EQ267" s="49"/>
      <c r="ER267" s="49"/>
      <c r="ES267" s="49"/>
      <c r="ET267" s="49"/>
      <c r="EU267" s="49"/>
      <c r="EV267" s="49"/>
      <c r="EW267" s="21"/>
    </row>
    <row r="268" spans="1:153" ht="12.9" customHeight="1" x14ac:dyDescent="0.25">
      <c r="A268" s="3">
        <v>773140</v>
      </c>
      <c r="B268" s="20" t="str">
        <f>VLOOKUP(A268,Hoja1!A$1:B$2013,2)</f>
        <v>Empleado_773140</v>
      </c>
      <c r="C268" s="3" t="s">
        <v>200</v>
      </c>
      <c r="D268" s="48"/>
      <c r="E268" s="48"/>
      <c r="F268" s="48"/>
      <c r="G268" s="48" t="s">
        <v>6</v>
      </c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 t="s">
        <v>6</v>
      </c>
      <c r="CA268" s="48"/>
      <c r="CB268" s="48"/>
      <c r="CC268" s="48"/>
      <c r="CD268" s="48"/>
      <c r="CE268" s="48"/>
      <c r="CF268" s="48"/>
      <c r="CG268" s="48"/>
      <c r="CH268" s="48" t="s">
        <v>6</v>
      </c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 t="s">
        <v>6</v>
      </c>
      <c r="DM268" s="48"/>
      <c r="DN268" s="48"/>
      <c r="DO268" s="48"/>
      <c r="DP268" s="48"/>
      <c r="DQ268" s="48"/>
      <c r="DR268" s="48"/>
      <c r="DS268" s="48" t="s">
        <v>6</v>
      </c>
      <c r="DT268" s="48"/>
      <c r="DU268" s="48"/>
      <c r="DV268" s="48"/>
      <c r="DW268" s="48"/>
      <c r="DX268" s="48"/>
      <c r="DY268" s="48"/>
      <c r="DZ268" s="48"/>
      <c r="EA268" s="48"/>
      <c r="EB268" s="48" t="s">
        <v>6</v>
      </c>
      <c r="EC268" s="48" t="s">
        <v>6</v>
      </c>
      <c r="ED268" s="48" t="s">
        <v>6</v>
      </c>
      <c r="EE268" s="48" t="s">
        <v>6</v>
      </c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21"/>
    </row>
    <row r="269" spans="1:153" ht="12.9" customHeight="1" x14ac:dyDescent="0.25">
      <c r="A269" s="3">
        <v>761252</v>
      </c>
      <c r="B269" s="20" t="str">
        <f>VLOOKUP(A269,Hoja1!A$1:B$2013,2)</f>
        <v>Empleado_761252</v>
      </c>
      <c r="C269" s="3" t="s">
        <v>200</v>
      </c>
      <c r="D269" s="49"/>
      <c r="E269" s="49"/>
      <c r="F269" s="49"/>
      <c r="G269" s="49" t="s">
        <v>6</v>
      </c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 t="s">
        <v>6</v>
      </c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 t="s">
        <v>6</v>
      </c>
      <c r="CE269" s="49" t="s">
        <v>6</v>
      </c>
      <c r="CF269" s="49" t="s">
        <v>6</v>
      </c>
      <c r="CG269" s="49"/>
      <c r="CH269" s="49" t="s">
        <v>6</v>
      </c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 t="s">
        <v>6</v>
      </c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  <c r="DR269" s="49"/>
      <c r="DS269" s="49" t="s">
        <v>6</v>
      </c>
      <c r="DT269" s="49"/>
      <c r="DU269" s="49"/>
      <c r="DV269" s="49"/>
      <c r="DW269" s="49"/>
      <c r="DX269" s="49"/>
      <c r="DY269" s="49"/>
      <c r="DZ269" s="49"/>
      <c r="EA269" s="49"/>
      <c r="EB269" s="49"/>
      <c r="EC269" s="49"/>
      <c r="ED269" s="49"/>
      <c r="EE269" s="49"/>
      <c r="EF269" s="49"/>
      <c r="EG269" s="49" t="s">
        <v>6</v>
      </c>
      <c r="EH269" s="49" t="s">
        <v>6</v>
      </c>
      <c r="EI269" s="49"/>
      <c r="EJ269" s="49"/>
      <c r="EK269" s="49"/>
      <c r="EL269" s="49"/>
      <c r="EM269" s="49"/>
      <c r="EN269" s="49"/>
      <c r="EO269" s="49"/>
      <c r="EP269" s="49"/>
      <c r="EQ269" s="49"/>
      <c r="ER269" s="49"/>
      <c r="ES269" s="49" t="s">
        <v>6</v>
      </c>
      <c r="ET269" s="49" t="s">
        <v>6</v>
      </c>
      <c r="EU269" s="49" t="s">
        <v>6</v>
      </c>
      <c r="EV269" s="49" t="s">
        <v>6</v>
      </c>
      <c r="EW269" s="21"/>
    </row>
    <row r="270" spans="1:153" ht="12.9" customHeight="1" x14ac:dyDescent="0.25">
      <c r="A270" s="3">
        <v>766843</v>
      </c>
      <c r="B270" s="20" t="str">
        <f>VLOOKUP(A270,Hoja1!A$1:B$2013,2)</f>
        <v>Empleado_766843</v>
      </c>
      <c r="C270" s="3" t="s">
        <v>200</v>
      </c>
      <c r="D270" s="48"/>
      <c r="E270" s="48"/>
      <c r="F270" s="48"/>
      <c r="G270" s="48" t="s">
        <v>6</v>
      </c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 t="s">
        <v>6</v>
      </c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 t="s">
        <v>6</v>
      </c>
      <c r="CE270" s="48" t="s">
        <v>6</v>
      </c>
      <c r="CF270" s="48" t="s">
        <v>6</v>
      </c>
      <c r="CG270" s="48"/>
      <c r="CH270" s="48" t="s">
        <v>6</v>
      </c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 t="s">
        <v>6</v>
      </c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 t="s">
        <v>6</v>
      </c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 t="s">
        <v>6</v>
      </c>
      <c r="EH270" s="48" t="s">
        <v>6</v>
      </c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 t="s">
        <v>6</v>
      </c>
      <c r="ET270" s="48" t="s">
        <v>6</v>
      </c>
      <c r="EU270" s="48" t="s">
        <v>6</v>
      </c>
      <c r="EV270" s="48" t="s">
        <v>6</v>
      </c>
      <c r="EW270" s="21"/>
    </row>
    <row r="271" spans="1:153" ht="12.9" customHeight="1" x14ac:dyDescent="0.25">
      <c r="A271" s="3">
        <v>773508</v>
      </c>
      <c r="B271" s="20" t="str">
        <f>VLOOKUP(A271,Hoja1!A$1:B$2013,2)</f>
        <v>Empleado_773508</v>
      </c>
      <c r="C271" s="3" t="s">
        <v>200</v>
      </c>
      <c r="D271" s="49"/>
      <c r="E271" s="49"/>
      <c r="F271" s="49"/>
      <c r="G271" s="49" t="s">
        <v>6</v>
      </c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 t="s">
        <v>6</v>
      </c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 t="s">
        <v>6</v>
      </c>
      <c r="CE271" s="49" t="s">
        <v>6</v>
      </c>
      <c r="CF271" s="49" t="s">
        <v>6</v>
      </c>
      <c r="CG271" s="49"/>
      <c r="CH271" s="49" t="s">
        <v>6</v>
      </c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 t="s">
        <v>6</v>
      </c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  <c r="DR271" s="49"/>
      <c r="DS271" s="49" t="s">
        <v>6</v>
      </c>
      <c r="DT271" s="49"/>
      <c r="DU271" s="49"/>
      <c r="DV271" s="49"/>
      <c r="DW271" s="49"/>
      <c r="DX271" s="49"/>
      <c r="DY271" s="49"/>
      <c r="DZ271" s="49"/>
      <c r="EA271" s="49"/>
      <c r="EB271" s="49"/>
      <c r="EC271" s="49"/>
      <c r="ED271" s="49"/>
      <c r="EE271" s="49"/>
      <c r="EF271" s="49"/>
      <c r="EG271" s="49" t="s">
        <v>6</v>
      </c>
      <c r="EH271" s="49" t="s">
        <v>6</v>
      </c>
      <c r="EI271" s="49"/>
      <c r="EJ271" s="49"/>
      <c r="EK271" s="49"/>
      <c r="EL271" s="49"/>
      <c r="EM271" s="49"/>
      <c r="EN271" s="49"/>
      <c r="EO271" s="49"/>
      <c r="EP271" s="49"/>
      <c r="EQ271" s="49"/>
      <c r="ER271" s="49"/>
      <c r="ES271" s="49" t="s">
        <v>6</v>
      </c>
      <c r="ET271" s="49" t="s">
        <v>6</v>
      </c>
      <c r="EU271" s="49" t="s">
        <v>6</v>
      </c>
      <c r="EV271" s="49" t="s">
        <v>6</v>
      </c>
      <c r="EW271" s="21"/>
    </row>
    <row r="272" spans="1:153" ht="12.9" customHeight="1" x14ac:dyDescent="0.25">
      <c r="A272" s="3">
        <v>775290</v>
      </c>
      <c r="B272" s="20" t="str">
        <f>VLOOKUP(A272,Hoja1!A$1:B$2013,2)</f>
        <v>Empleado_775290</v>
      </c>
      <c r="C272" s="3" t="s">
        <v>200</v>
      </c>
      <c r="D272" s="48"/>
      <c r="E272" s="48"/>
      <c r="F272" s="48"/>
      <c r="G272" s="48" t="s">
        <v>6</v>
      </c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 t="s">
        <v>6</v>
      </c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 t="s">
        <v>6</v>
      </c>
      <c r="CE272" s="48" t="s">
        <v>6</v>
      </c>
      <c r="CF272" s="48" t="s">
        <v>6</v>
      </c>
      <c r="CG272" s="48"/>
      <c r="CH272" s="48" t="s">
        <v>6</v>
      </c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 t="s">
        <v>6</v>
      </c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 t="s">
        <v>6</v>
      </c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 t="s">
        <v>6</v>
      </c>
      <c r="EH272" s="48" t="s">
        <v>6</v>
      </c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 t="s">
        <v>6</v>
      </c>
      <c r="ET272" s="48" t="s">
        <v>6</v>
      </c>
      <c r="EU272" s="48" t="s">
        <v>6</v>
      </c>
      <c r="EV272" s="48" t="s">
        <v>6</v>
      </c>
      <c r="EW272" s="21"/>
    </row>
    <row r="273" spans="1:153" ht="12.9" customHeight="1" x14ac:dyDescent="0.25">
      <c r="A273" s="3">
        <v>773278</v>
      </c>
      <c r="B273" s="20" t="str">
        <f>VLOOKUP(A273,Hoja1!A$1:B$2013,2)</f>
        <v>Empleado_773278</v>
      </c>
      <c r="C273" s="3" t="s">
        <v>200</v>
      </c>
      <c r="D273" s="49"/>
      <c r="E273" s="49"/>
      <c r="F273" s="49"/>
      <c r="G273" s="49" t="s">
        <v>6</v>
      </c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 t="s">
        <v>6</v>
      </c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 t="s">
        <v>6</v>
      </c>
      <c r="CE273" s="49" t="s">
        <v>6</v>
      </c>
      <c r="CF273" s="49" t="s">
        <v>6</v>
      </c>
      <c r="CG273" s="49"/>
      <c r="CH273" s="49" t="s">
        <v>6</v>
      </c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 t="s">
        <v>6</v>
      </c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  <c r="DR273" s="49"/>
      <c r="DS273" s="49" t="s">
        <v>6</v>
      </c>
      <c r="DT273" s="49"/>
      <c r="DU273" s="49"/>
      <c r="DV273" s="49"/>
      <c r="DW273" s="49"/>
      <c r="DX273" s="49"/>
      <c r="DY273" s="49"/>
      <c r="DZ273" s="49"/>
      <c r="EA273" s="49"/>
      <c r="EB273" s="49"/>
      <c r="EC273" s="49"/>
      <c r="ED273" s="49"/>
      <c r="EE273" s="49"/>
      <c r="EF273" s="49"/>
      <c r="EG273" s="49" t="s">
        <v>6</v>
      </c>
      <c r="EH273" s="49" t="s">
        <v>6</v>
      </c>
      <c r="EI273" s="49"/>
      <c r="EJ273" s="49"/>
      <c r="EK273" s="49"/>
      <c r="EL273" s="49"/>
      <c r="EM273" s="49"/>
      <c r="EN273" s="49"/>
      <c r="EO273" s="49"/>
      <c r="EP273" s="49"/>
      <c r="EQ273" s="49"/>
      <c r="ER273" s="49"/>
      <c r="ES273" s="49" t="s">
        <v>6</v>
      </c>
      <c r="ET273" s="49" t="s">
        <v>6</v>
      </c>
      <c r="EU273" s="49" t="s">
        <v>6</v>
      </c>
      <c r="EV273" s="49" t="s">
        <v>6</v>
      </c>
      <c r="EW273" s="21"/>
    </row>
    <row r="274" spans="1:153" ht="12.9" customHeight="1" x14ac:dyDescent="0.25">
      <c r="A274" s="3">
        <v>772756</v>
      </c>
      <c r="B274" s="20" t="str">
        <f>VLOOKUP(A274,Hoja1!A$1:B$2013,2)</f>
        <v>Empleado_772756</v>
      </c>
      <c r="C274" s="3" t="s">
        <v>200</v>
      </c>
      <c r="D274" s="48"/>
      <c r="E274" s="48"/>
      <c r="F274" s="48"/>
      <c r="G274" s="48" t="s">
        <v>6</v>
      </c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 t="s">
        <v>6</v>
      </c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 t="s">
        <v>6</v>
      </c>
      <c r="CE274" s="48" t="s">
        <v>6</v>
      </c>
      <c r="CF274" s="48" t="s">
        <v>6</v>
      </c>
      <c r="CG274" s="48"/>
      <c r="CH274" s="48" t="s">
        <v>6</v>
      </c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 t="s">
        <v>6</v>
      </c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 t="s">
        <v>6</v>
      </c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 t="s">
        <v>6</v>
      </c>
      <c r="EH274" s="48" t="s">
        <v>6</v>
      </c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 t="s">
        <v>6</v>
      </c>
      <c r="ET274" s="48" t="s">
        <v>6</v>
      </c>
      <c r="EU274" s="48" t="s">
        <v>6</v>
      </c>
      <c r="EV274" s="48" t="s">
        <v>6</v>
      </c>
      <c r="EW274" s="21"/>
    </row>
    <row r="275" spans="1:153" ht="12.9" customHeight="1" x14ac:dyDescent="0.25">
      <c r="A275" s="3">
        <v>776478</v>
      </c>
      <c r="B275" s="20" t="str">
        <f>VLOOKUP(A275,Hoja1!A$1:B$2013,2)</f>
        <v>Empleado_776478</v>
      </c>
      <c r="C275" s="3" t="s">
        <v>200</v>
      </c>
      <c r="D275" s="49"/>
      <c r="E275" s="49"/>
      <c r="F275" s="49"/>
      <c r="G275" s="49" t="s">
        <v>6</v>
      </c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 t="s">
        <v>6</v>
      </c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 t="s">
        <v>6</v>
      </c>
      <c r="CE275" s="49" t="s">
        <v>6</v>
      </c>
      <c r="CF275" s="49" t="s">
        <v>6</v>
      </c>
      <c r="CG275" s="49"/>
      <c r="CH275" s="49" t="s">
        <v>6</v>
      </c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 t="s">
        <v>6</v>
      </c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  <c r="DR275" s="49"/>
      <c r="DS275" s="49" t="s">
        <v>6</v>
      </c>
      <c r="DT275" s="49"/>
      <c r="DU275" s="49"/>
      <c r="DV275" s="49"/>
      <c r="DW275" s="49"/>
      <c r="DX275" s="49"/>
      <c r="DY275" s="49"/>
      <c r="DZ275" s="49"/>
      <c r="EA275" s="49"/>
      <c r="EB275" s="49"/>
      <c r="EC275" s="49"/>
      <c r="ED275" s="49"/>
      <c r="EE275" s="49"/>
      <c r="EF275" s="49"/>
      <c r="EG275" s="49" t="s">
        <v>6</v>
      </c>
      <c r="EH275" s="49" t="s">
        <v>6</v>
      </c>
      <c r="EI275" s="49"/>
      <c r="EJ275" s="49"/>
      <c r="EK275" s="49"/>
      <c r="EL275" s="49"/>
      <c r="EM275" s="49"/>
      <c r="EN275" s="49"/>
      <c r="EO275" s="49"/>
      <c r="EP275" s="49"/>
      <c r="EQ275" s="49"/>
      <c r="ER275" s="49"/>
      <c r="ES275" s="49" t="s">
        <v>6</v>
      </c>
      <c r="ET275" s="49" t="s">
        <v>6</v>
      </c>
      <c r="EU275" s="49" t="s">
        <v>6</v>
      </c>
      <c r="EV275" s="49" t="s">
        <v>6</v>
      </c>
      <c r="EW275" s="21"/>
    </row>
    <row r="276" spans="1:153" ht="12.9" customHeight="1" x14ac:dyDescent="0.25">
      <c r="A276" s="3">
        <v>769896</v>
      </c>
      <c r="B276" s="20" t="str">
        <f>VLOOKUP(A276,Hoja1!A$1:B$2013,2)</f>
        <v>Empleado_769896</v>
      </c>
      <c r="C276" s="3" t="s">
        <v>200</v>
      </c>
      <c r="D276" s="48"/>
      <c r="E276" s="48"/>
      <c r="F276" s="48"/>
      <c r="G276" s="48" t="s">
        <v>6</v>
      </c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 t="s">
        <v>6</v>
      </c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 t="s">
        <v>6</v>
      </c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 t="s">
        <v>6</v>
      </c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21"/>
    </row>
    <row r="277" spans="1:153" ht="12.9" customHeight="1" x14ac:dyDescent="0.25">
      <c r="A277" s="3">
        <v>771412</v>
      </c>
      <c r="B277" s="20" t="str">
        <f>VLOOKUP(A277,Hoja1!A$1:B$2013,2)</f>
        <v>Empleado_771412</v>
      </c>
      <c r="C277" s="3" t="s">
        <v>200</v>
      </c>
      <c r="D277" s="49"/>
      <c r="E277" s="49"/>
      <c r="F277" s="49"/>
      <c r="G277" s="49" t="s">
        <v>6</v>
      </c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 t="s">
        <v>6</v>
      </c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 t="s">
        <v>6</v>
      </c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 t="s">
        <v>6</v>
      </c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  <c r="DR277" s="49"/>
      <c r="DS277" s="49"/>
      <c r="DT277" s="49"/>
      <c r="DU277" s="49"/>
      <c r="DV277" s="49"/>
      <c r="DW277" s="49"/>
      <c r="DX277" s="49"/>
      <c r="DY277" s="49"/>
      <c r="DZ277" s="49"/>
      <c r="EA277" s="49"/>
      <c r="EB277" s="49"/>
      <c r="EC277" s="49"/>
      <c r="ED277" s="49"/>
      <c r="EE277" s="49"/>
      <c r="EF277" s="49"/>
      <c r="EG277" s="49"/>
      <c r="EH277" s="49"/>
      <c r="EI277" s="49"/>
      <c r="EJ277" s="49"/>
      <c r="EK277" s="49"/>
      <c r="EL277" s="49"/>
      <c r="EM277" s="49"/>
      <c r="EN277" s="49"/>
      <c r="EO277" s="49"/>
      <c r="EP277" s="49"/>
      <c r="EQ277" s="49"/>
      <c r="ER277" s="49"/>
      <c r="ES277" s="49"/>
      <c r="ET277" s="49"/>
      <c r="EU277" s="49"/>
      <c r="EV277" s="49"/>
      <c r="EW277" s="21"/>
    </row>
    <row r="278" spans="1:153" ht="12.9" customHeight="1" x14ac:dyDescent="0.25">
      <c r="A278" s="3">
        <v>773112</v>
      </c>
      <c r="B278" s="20" t="str">
        <f>VLOOKUP(A278,Hoja1!A$1:B$2013,2)</f>
        <v>Empleado_773112</v>
      </c>
      <c r="C278" s="3" t="s">
        <v>200</v>
      </c>
      <c r="D278" s="48"/>
      <c r="E278" s="48"/>
      <c r="F278" s="48"/>
      <c r="G278" s="48" t="s">
        <v>6</v>
      </c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 t="s">
        <v>6</v>
      </c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 t="s">
        <v>6</v>
      </c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 t="s">
        <v>6</v>
      </c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21"/>
    </row>
    <row r="279" spans="1:153" ht="12.9" customHeight="1" x14ac:dyDescent="0.25">
      <c r="A279" s="3">
        <v>773187</v>
      </c>
      <c r="B279" s="20" t="str">
        <f>VLOOKUP(A279,Hoja1!A$1:B$2013,2)</f>
        <v>Empleado_773187</v>
      </c>
      <c r="C279" s="3" t="s">
        <v>200</v>
      </c>
      <c r="D279" s="49"/>
      <c r="E279" s="49"/>
      <c r="F279" s="49"/>
      <c r="G279" s="49" t="s">
        <v>6</v>
      </c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 t="s">
        <v>6</v>
      </c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 t="s">
        <v>6</v>
      </c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 t="s">
        <v>6</v>
      </c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  <c r="DR279" s="49"/>
      <c r="DS279" s="49"/>
      <c r="DT279" s="49"/>
      <c r="DU279" s="49"/>
      <c r="DV279" s="49"/>
      <c r="DW279" s="49"/>
      <c r="DX279" s="49"/>
      <c r="DY279" s="49"/>
      <c r="DZ279" s="49"/>
      <c r="EA279" s="49"/>
      <c r="EB279" s="49"/>
      <c r="EC279" s="49"/>
      <c r="ED279" s="49"/>
      <c r="EE279" s="49"/>
      <c r="EF279" s="49"/>
      <c r="EG279" s="49"/>
      <c r="EH279" s="49"/>
      <c r="EI279" s="49"/>
      <c r="EJ279" s="49"/>
      <c r="EK279" s="49"/>
      <c r="EL279" s="49"/>
      <c r="EM279" s="49"/>
      <c r="EN279" s="49"/>
      <c r="EO279" s="49"/>
      <c r="EP279" s="49"/>
      <c r="EQ279" s="49"/>
      <c r="ER279" s="49"/>
      <c r="ES279" s="49"/>
      <c r="ET279" s="49"/>
      <c r="EU279" s="49"/>
      <c r="EV279" s="49"/>
      <c r="EW279" s="21"/>
    </row>
    <row r="280" spans="1:153" ht="12.9" customHeight="1" x14ac:dyDescent="0.25">
      <c r="A280" s="3">
        <v>773194</v>
      </c>
      <c r="B280" s="20" t="str">
        <f>VLOOKUP(A280,Hoja1!A$1:B$2013,2)</f>
        <v>Empleado_773194</v>
      </c>
      <c r="C280" s="3" t="s">
        <v>200</v>
      </c>
      <c r="D280" s="48"/>
      <c r="E280" s="48"/>
      <c r="F280" s="48"/>
      <c r="G280" s="48" t="s">
        <v>6</v>
      </c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 t="s">
        <v>6</v>
      </c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 t="s">
        <v>6</v>
      </c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 t="s">
        <v>6</v>
      </c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21"/>
    </row>
    <row r="281" spans="1:153" ht="12.9" customHeight="1" x14ac:dyDescent="0.25">
      <c r="A281" s="3">
        <v>776360</v>
      </c>
      <c r="B281" s="20" t="str">
        <f>VLOOKUP(A281,Hoja1!A$1:B$2013,2)</f>
        <v>Empleado_776360</v>
      </c>
      <c r="C281" s="3" t="s">
        <v>200</v>
      </c>
      <c r="D281" s="49"/>
      <c r="E281" s="49"/>
      <c r="F281" s="49"/>
      <c r="G281" s="49" t="s">
        <v>6</v>
      </c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 t="s">
        <v>6</v>
      </c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 t="s">
        <v>6</v>
      </c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 t="s">
        <v>6</v>
      </c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  <c r="DS281" s="49"/>
      <c r="DT281" s="49"/>
      <c r="DU281" s="49"/>
      <c r="DV281" s="49"/>
      <c r="DW281" s="49"/>
      <c r="DX281" s="49"/>
      <c r="DY281" s="49"/>
      <c r="DZ281" s="49"/>
      <c r="EA281" s="49"/>
      <c r="EB281" s="49"/>
      <c r="EC281" s="49"/>
      <c r="ED281" s="49"/>
      <c r="EE281" s="49"/>
      <c r="EF281" s="49"/>
      <c r="EG281" s="49"/>
      <c r="EH281" s="49"/>
      <c r="EI281" s="49"/>
      <c r="EJ281" s="49"/>
      <c r="EK281" s="49"/>
      <c r="EL281" s="49"/>
      <c r="EM281" s="49"/>
      <c r="EN281" s="49"/>
      <c r="EO281" s="49"/>
      <c r="EP281" s="49"/>
      <c r="EQ281" s="49"/>
      <c r="ER281" s="49"/>
      <c r="ES281" s="49"/>
      <c r="ET281" s="49"/>
      <c r="EU281" s="49"/>
      <c r="EV281" s="49"/>
      <c r="EW281" s="21"/>
    </row>
    <row r="282" spans="1:153" ht="12.9" customHeight="1" x14ac:dyDescent="0.25">
      <c r="A282" s="3">
        <v>767356</v>
      </c>
      <c r="B282" s="20" t="str">
        <f>VLOOKUP(A282,Hoja1!A$1:B$2013,2)</f>
        <v>Empleado_767356</v>
      </c>
      <c r="C282" s="3" t="s">
        <v>200</v>
      </c>
      <c r="D282" s="48"/>
      <c r="E282" s="48"/>
      <c r="F282" s="48"/>
      <c r="G282" s="48" t="s">
        <v>6</v>
      </c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 t="s">
        <v>6</v>
      </c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 t="s">
        <v>6</v>
      </c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 t="s">
        <v>6</v>
      </c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21"/>
    </row>
    <row r="283" spans="1:153" ht="12.9" customHeight="1" x14ac:dyDescent="0.25">
      <c r="A283" s="3">
        <v>761731</v>
      </c>
      <c r="B283" s="20" t="str">
        <f>VLOOKUP(A283,Hoja1!A$1:B$2013,2)</f>
        <v>Empleado_761731</v>
      </c>
      <c r="C283" s="3" t="s">
        <v>199</v>
      </c>
      <c r="D283" s="49"/>
      <c r="E283" s="49"/>
      <c r="F283" s="49"/>
      <c r="G283" s="49" t="s">
        <v>6</v>
      </c>
      <c r="H283" s="49"/>
      <c r="I283" s="49"/>
      <c r="J283" s="49"/>
      <c r="K283" s="49"/>
      <c r="L283" s="49"/>
      <c r="M283" s="49"/>
      <c r="N283" s="49" t="s">
        <v>6</v>
      </c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 t="s">
        <v>6</v>
      </c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 t="s">
        <v>6</v>
      </c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 t="s">
        <v>6</v>
      </c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 t="s">
        <v>6</v>
      </c>
      <c r="CV283" s="49" t="s">
        <v>6</v>
      </c>
      <c r="CW283" s="49" t="s">
        <v>6</v>
      </c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49"/>
      <c r="EE283" s="49"/>
      <c r="EF283" s="49"/>
      <c r="EG283" s="49"/>
      <c r="EH283" s="49"/>
      <c r="EI283" s="49"/>
      <c r="EJ283" s="49"/>
      <c r="EK283" s="49"/>
      <c r="EL283" s="49"/>
      <c r="EM283" s="49"/>
      <c r="EN283" s="49"/>
      <c r="EO283" s="49"/>
      <c r="EP283" s="49"/>
      <c r="EQ283" s="49"/>
      <c r="ER283" s="49"/>
      <c r="ES283" s="49"/>
      <c r="ET283" s="49"/>
      <c r="EU283" s="49"/>
      <c r="EV283" s="49"/>
      <c r="EW283" s="21"/>
    </row>
    <row r="284" spans="1:153" ht="12.9" customHeight="1" x14ac:dyDescent="0.25">
      <c r="A284" s="3">
        <v>771235</v>
      </c>
      <c r="B284" s="20" t="str">
        <f>VLOOKUP(A284,Hoja1!A$1:B$2013,2)</f>
        <v>Empleado_771235</v>
      </c>
      <c r="C284" s="3" t="s">
        <v>199</v>
      </c>
      <c r="D284" s="48"/>
      <c r="E284" s="48"/>
      <c r="F284" s="48"/>
      <c r="G284" s="48" t="s">
        <v>6</v>
      </c>
      <c r="H284" s="48"/>
      <c r="I284" s="48"/>
      <c r="J284" s="48"/>
      <c r="K284" s="48"/>
      <c r="L284" s="48"/>
      <c r="M284" s="48"/>
      <c r="N284" s="48" t="s">
        <v>6</v>
      </c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 t="s">
        <v>6</v>
      </c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 t="s">
        <v>6</v>
      </c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 t="s">
        <v>6</v>
      </c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 t="s">
        <v>6</v>
      </c>
      <c r="CV284" s="48" t="s">
        <v>6</v>
      </c>
      <c r="CW284" s="48" t="s">
        <v>6</v>
      </c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21"/>
    </row>
    <row r="285" spans="1:153" ht="12.9" customHeight="1" x14ac:dyDescent="0.25">
      <c r="A285" s="3">
        <v>771536</v>
      </c>
      <c r="B285" s="20" t="str">
        <f>VLOOKUP(A285,Hoja1!A$1:B$2013,2)</f>
        <v>Empleado_771536</v>
      </c>
      <c r="C285" s="3" t="s">
        <v>199</v>
      </c>
      <c r="D285" s="49"/>
      <c r="E285" s="49"/>
      <c r="F285" s="49"/>
      <c r="G285" s="49" t="s">
        <v>6</v>
      </c>
      <c r="H285" s="49"/>
      <c r="I285" s="49"/>
      <c r="J285" s="49"/>
      <c r="K285" s="49"/>
      <c r="L285" s="49"/>
      <c r="M285" s="49"/>
      <c r="N285" s="49" t="s">
        <v>6</v>
      </c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 t="s">
        <v>6</v>
      </c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 t="s">
        <v>6</v>
      </c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 t="s">
        <v>6</v>
      </c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 t="s">
        <v>6</v>
      </c>
      <c r="CV285" s="49" t="s">
        <v>6</v>
      </c>
      <c r="CW285" s="49" t="s">
        <v>6</v>
      </c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49"/>
      <c r="EE285" s="49"/>
      <c r="EF285" s="49"/>
      <c r="EG285" s="49"/>
      <c r="EH285" s="49"/>
      <c r="EI285" s="49"/>
      <c r="EJ285" s="49"/>
      <c r="EK285" s="49"/>
      <c r="EL285" s="49"/>
      <c r="EM285" s="49"/>
      <c r="EN285" s="49"/>
      <c r="EO285" s="49"/>
      <c r="EP285" s="49"/>
      <c r="EQ285" s="49"/>
      <c r="ER285" s="49"/>
      <c r="ES285" s="49"/>
      <c r="ET285" s="49"/>
      <c r="EU285" s="49"/>
      <c r="EV285" s="49"/>
      <c r="EW285" s="21"/>
    </row>
    <row r="286" spans="1:153" ht="12.9" customHeight="1" x14ac:dyDescent="0.25">
      <c r="A286" s="3">
        <v>773464</v>
      </c>
      <c r="B286" s="20" t="str">
        <f>VLOOKUP(A286,Hoja1!A$1:B$2013,2)</f>
        <v>Empleado_773464</v>
      </c>
      <c r="C286" s="3" t="s">
        <v>199</v>
      </c>
      <c r="D286" s="48"/>
      <c r="E286" s="48"/>
      <c r="F286" s="48"/>
      <c r="G286" s="48" t="s">
        <v>6</v>
      </c>
      <c r="H286" s="48"/>
      <c r="I286" s="48"/>
      <c r="J286" s="48"/>
      <c r="K286" s="48"/>
      <c r="L286" s="48"/>
      <c r="M286" s="48"/>
      <c r="N286" s="48" t="s">
        <v>6</v>
      </c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 t="s">
        <v>6</v>
      </c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 t="s">
        <v>6</v>
      </c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 t="s">
        <v>6</v>
      </c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 t="s">
        <v>6</v>
      </c>
      <c r="CV286" s="48" t="s">
        <v>6</v>
      </c>
      <c r="CW286" s="48" t="s">
        <v>6</v>
      </c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21"/>
    </row>
    <row r="287" spans="1:153" ht="12.9" customHeight="1" x14ac:dyDescent="0.25">
      <c r="A287" s="3">
        <v>774006</v>
      </c>
      <c r="B287" s="20" t="str">
        <f>VLOOKUP(A287,Hoja1!A$1:B$2013,2)</f>
        <v>Empleado_774006</v>
      </c>
      <c r="C287" s="3" t="s">
        <v>199</v>
      </c>
      <c r="D287" s="49"/>
      <c r="E287" s="49"/>
      <c r="F287" s="49"/>
      <c r="G287" s="49" t="s">
        <v>6</v>
      </c>
      <c r="H287" s="49"/>
      <c r="I287" s="49"/>
      <c r="J287" s="49"/>
      <c r="K287" s="49"/>
      <c r="L287" s="49"/>
      <c r="M287" s="49"/>
      <c r="N287" s="49" t="s">
        <v>6</v>
      </c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 t="s">
        <v>6</v>
      </c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 t="s">
        <v>6</v>
      </c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 t="s">
        <v>6</v>
      </c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 t="s">
        <v>6</v>
      </c>
      <c r="CV287" s="49" t="s">
        <v>6</v>
      </c>
      <c r="CW287" s="49" t="s">
        <v>6</v>
      </c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49"/>
      <c r="EE287" s="49"/>
      <c r="EF287" s="49"/>
      <c r="EG287" s="49"/>
      <c r="EH287" s="49"/>
      <c r="EI287" s="49"/>
      <c r="EJ287" s="49"/>
      <c r="EK287" s="49"/>
      <c r="EL287" s="49"/>
      <c r="EM287" s="49"/>
      <c r="EN287" s="49"/>
      <c r="EO287" s="49"/>
      <c r="EP287" s="49"/>
      <c r="EQ287" s="49"/>
      <c r="ER287" s="49"/>
      <c r="ES287" s="49"/>
      <c r="ET287" s="49"/>
      <c r="EU287" s="49"/>
      <c r="EV287" s="49"/>
      <c r="EW287" s="21"/>
    </row>
    <row r="288" spans="1:153" ht="12.9" customHeight="1" x14ac:dyDescent="0.25">
      <c r="A288" s="3">
        <v>775686</v>
      </c>
      <c r="B288" s="20" t="str">
        <f>VLOOKUP(A288,Hoja1!A$1:B$2013,2)</f>
        <v>Empleado_775686</v>
      </c>
      <c r="C288" s="3" t="s">
        <v>199</v>
      </c>
      <c r="D288" s="48"/>
      <c r="E288" s="48"/>
      <c r="F288" s="48"/>
      <c r="G288" s="48" t="s">
        <v>6</v>
      </c>
      <c r="H288" s="48"/>
      <c r="I288" s="48"/>
      <c r="J288" s="48"/>
      <c r="K288" s="48"/>
      <c r="L288" s="48"/>
      <c r="M288" s="48"/>
      <c r="N288" s="48" t="s">
        <v>6</v>
      </c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 t="s">
        <v>6</v>
      </c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 t="s">
        <v>6</v>
      </c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 t="s">
        <v>6</v>
      </c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 t="s">
        <v>6</v>
      </c>
      <c r="CV288" s="48" t="s">
        <v>6</v>
      </c>
      <c r="CW288" s="48" t="s">
        <v>6</v>
      </c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21"/>
    </row>
    <row r="289" spans="1:153" ht="12.9" customHeight="1" x14ac:dyDescent="0.25">
      <c r="A289" s="3">
        <v>761858</v>
      </c>
      <c r="B289" s="20" t="str">
        <f>VLOOKUP(A289,Hoja1!A$1:B$2013,2)</f>
        <v>Empleado_761858</v>
      </c>
      <c r="C289" s="3" t="s">
        <v>199</v>
      </c>
      <c r="D289" s="49"/>
      <c r="E289" s="49"/>
      <c r="F289" s="49"/>
      <c r="G289" s="49" t="s">
        <v>6</v>
      </c>
      <c r="H289" s="49"/>
      <c r="I289" s="49"/>
      <c r="J289" s="49"/>
      <c r="K289" s="49"/>
      <c r="L289" s="49"/>
      <c r="M289" s="49"/>
      <c r="N289" s="49" t="s">
        <v>6</v>
      </c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 t="s">
        <v>6</v>
      </c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 t="s">
        <v>6</v>
      </c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 t="s">
        <v>6</v>
      </c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 t="s">
        <v>6</v>
      </c>
      <c r="CV289" s="49" t="s">
        <v>6</v>
      </c>
      <c r="CW289" s="49" t="s">
        <v>6</v>
      </c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49"/>
      <c r="EE289" s="49"/>
      <c r="EF289" s="49"/>
      <c r="EG289" s="49"/>
      <c r="EH289" s="49"/>
      <c r="EI289" s="49"/>
      <c r="EJ289" s="49"/>
      <c r="EK289" s="49"/>
      <c r="EL289" s="49"/>
      <c r="EM289" s="49"/>
      <c r="EN289" s="49"/>
      <c r="EO289" s="49"/>
      <c r="EP289" s="49"/>
      <c r="EQ289" s="49"/>
      <c r="ER289" s="49"/>
      <c r="ES289" s="49"/>
      <c r="ET289" s="49"/>
      <c r="EU289" s="49"/>
      <c r="EV289" s="49"/>
      <c r="EW289" s="21"/>
    </row>
    <row r="290" spans="1:153" ht="12.9" customHeight="1" x14ac:dyDescent="0.25">
      <c r="A290" s="3">
        <v>765124</v>
      </c>
      <c r="B290" s="20" t="str">
        <f>VLOOKUP(A290,Hoja1!A$1:B$2013,2)</f>
        <v>Empleado_765124</v>
      </c>
      <c r="C290" s="3" t="s">
        <v>199</v>
      </c>
      <c r="D290" s="48"/>
      <c r="E290" s="48"/>
      <c r="F290" s="48"/>
      <c r="G290" s="48" t="s">
        <v>6</v>
      </c>
      <c r="H290" s="48"/>
      <c r="I290" s="48"/>
      <c r="J290" s="48"/>
      <c r="K290" s="48"/>
      <c r="L290" s="48"/>
      <c r="M290" s="48"/>
      <c r="N290" s="48" t="s">
        <v>6</v>
      </c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 t="s">
        <v>6</v>
      </c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 t="s">
        <v>6</v>
      </c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 t="s">
        <v>6</v>
      </c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 t="s">
        <v>6</v>
      </c>
      <c r="CV290" s="48" t="s">
        <v>6</v>
      </c>
      <c r="CW290" s="48" t="s">
        <v>6</v>
      </c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21"/>
    </row>
    <row r="291" spans="1:153" ht="12.9" customHeight="1" x14ac:dyDescent="0.25">
      <c r="A291" s="3">
        <v>765177</v>
      </c>
      <c r="B291" s="20" t="str">
        <f>VLOOKUP(A291,Hoja1!A$1:B$2013,2)</f>
        <v>Empleado_765177</v>
      </c>
      <c r="C291" s="3" t="s">
        <v>199</v>
      </c>
      <c r="D291" s="49"/>
      <c r="E291" s="49"/>
      <c r="F291" s="49"/>
      <c r="G291" s="49" t="s">
        <v>6</v>
      </c>
      <c r="H291" s="49"/>
      <c r="I291" s="49"/>
      <c r="J291" s="49"/>
      <c r="K291" s="49"/>
      <c r="L291" s="49"/>
      <c r="M291" s="49"/>
      <c r="N291" s="49" t="s">
        <v>6</v>
      </c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 t="s">
        <v>6</v>
      </c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 t="s">
        <v>6</v>
      </c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 t="s">
        <v>6</v>
      </c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 t="s">
        <v>6</v>
      </c>
      <c r="CV291" s="49" t="s">
        <v>6</v>
      </c>
      <c r="CW291" s="49" t="s">
        <v>6</v>
      </c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  <c r="EB291" s="49"/>
      <c r="EC291" s="49"/>
      <c r="ED291" s="49"/>
      <c r="EE291" s="49"/>
      <c r="EF291" s="49"/>
      <c r="EG291" s="49"/>
      <c r="EH291" s="49"/>
      <c r="EI291" s="49"/>
      <c r="EJ291" s="49"/>
      <c r="EK291" s="49"/>
      <c r="EL291" s="49"/>
      <c r="EM291" s="49"/>
      <c r="EN291" s="49"/>
      <c r="EO291" s="49"/>
      <c r="EP291" s="49"/>
      <c r="EQ291" s="49"/>
      <c r="ER291" s="49"/>
      <c r="ES291" s="49"/>
      <c r="ET291" s="49"/>
      <c r="EU291" s="49"/>
      <c r="EV291" s="49"/>
      <c r="EW291" s="21"/>
    </row>
    <row r="292" spans="1:153" ht="12.9" customHeight="1" x14ac:dyDescent="0.25">
      <c r="A292" s="3">
        <v>770632</v>
      </c>
      <c r="B292" s="20" t="str">
        <f>VLOOKUP(A292,Hoja1!A$1:B$2013,2)</f>
        <v>Empleado_770632</v>
      </c>
      <c r="C292" s="3" t="s">
        <v>199</v>
      </c>
      <c r="D292" s="48"/>
      <c r="E292" s="48"/>
      <c r="F292" s="48"/>
      <c r="G292" s="48" t="s">
        <v>6</v>
      </c>
      <c r="H292" s="48"/>
      <c r="I292" s="48"/>
      <c r="J292" s="48"/>
      <c r="K292" s="48"/>
      <c r="L292" s="48"/>
      <c r="M292" s="48"/>
      <c r="N292" s="48" t="s">
        <v>6</v>
      </c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 t="s">
        <v>6</v>
      </c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 t="s">
        <v>6</v>
      </c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 t="s">
        <v>6</v>
      </c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 t="s">
        <v>6</v>
      </c>
      <c r="CV292" s="48" t="s">
        <v>6</v>
      </c>
      <c r="CW292" s="48" t="s">
        <v>6</v>
      </c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21"/>
    </row>
    <row r="293" spans="1:153" ht="12.9" customHeight="1" x14ac:dyDescent="0.25">
      <c r="A293" s="3">
        <v>769987</v>
      </c>
      <c r="B293" s="20" t="str">
        <f>VLOOKUP(A293,Hoja1!A$1:B$2013,2)</f>
        <v>Empleado_769987</v>
      </c>
      <c r="C293" s="3" t="s">
        <v>199</v>
      </c>
      <c r="D293" s="49"/>
      <c r="E293" s="49"/>
      <c r="F293" s="49"/>
      <c r="G293" s="49" t="s">
        <v>6</v>
      </c>
      <c r="H293" s="49"/>
      <c r="I293" s="49" t="s">
        <v>6</v>
      </c>
      <c r="J293" s="49"/>
      <c r="K293" s="49"/>
      <c r="L293" s="49"/>
      <c r="M293" s="49" t="s">
        <v>6</v>
      </c>
      <c r="N293" s="49" t="s">
        <v>6</v>
      </c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 t="s">
        <v>6</v>
      </c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 t="s">
        <v>6</v>
      </c>
      <c r="BG293" s="49" t="s">
        <v>6</v>
      </c>
      <c r="BH293" s="49"/>
      <c r="BI293" s="49"/>
      <c r="BJ293" s="49" t="s">
        <v>6</v>
      </c>
      <c r="BK293" s="49" t="s">
        <v>6</v>
      </c>
      <c r="BL293" s="49" t="s">
        <v>6</v>
      </c>
      <c r="BM293" s="49" t="s">
        <v>6</v>
      </c>
      <c r="BN293" s="49" t="s">
        <v>6</v>
      </c>
      <c r="BO293" s="49" t="s">
        <v>6</v>
      </c>
      <c r="BP293" s="49"/>
      <c r="BQ293" s="49"/>
      <c r="BR293" s="49" t="s">
        <v>6</v>
      </c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 t="s">
        <v>6</v>
      </c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 t="s">
        <v>6</v>
      </c>
      <c r="DG293" s="49" t="s">
        <v>6</v>
      </c>
      <c r="DH293" s="49" t="s">
        <v>6</v>
      </c>
      <c r="DI293" s="49" t="s">
        <v>6</v>
      </c>
      <c r="DJ293" s="49"/>
      <c r="DK293" s="49"/>
      <c r="DL293" s="49"/>
      <c r="DM293" s="49"/>
      <c r="DN293" s="49"/>
      <c r="DO293" s="49"/>
      <c r="DP293" s="49"/>
      <c r="DQ293" s="49"/>
      <c r="DR293" s="49"/>
      <c r="DS293" s="49"/>
      <c r="DT293" s="49"/>
      <c r="DU293" s="49"/>
      <c r="DV293" s="49"/>
      <c r="DW293" s="49"/>
      <c r="DX293" s="49"/>
      <c r="DY293" s="49"/>
      <c r="DZ293" s="49"/>
      <c r="EA293" s="49"/>
      <c r="EB293" s="49" t="s">
        <v>6</v>
      </c>
      <c r="EC293" s="49"/>
      <c r="ED293" s="49"/>
      <c r="EE293" s="49"/>
      <c r="EF293" s="49"/>
      <c r="EG293" s="49"/>
      <c r="EH293" s="49"/>
      <c r="EI293" s="49"/>
      <c r="EJ293" s="49"/>
      <c r="EK293" s="49"/>
      <c r="EL293" s="49"/>
      <c r="EM293" s="49"/>
      <c r="EN293" s="49"/>
      <c r="EO293" s="49"/>
      <c r="EP293" s="49"/>
      <c r="EQ293" s="49"/>
      <c r="ER293" s="49"/>
      <c r="ES293" s="49"/>
      <c r="ET293" s="49"/>
      <c r="EU293" s="49"/>
      <c r="EV293" s="49"/>
      <c r="EW293" s="21"/>
    </row>
    <row r="294" spans="1:153" ht="12.9" customHeight="1" x14ac:dyDescent="0.25">
      <c r="A294" s="3">
        <v>761251</v>
      </c>
      <c r="B294" s="20" t="str">
        <f>VLOOKUP(A294,Hoja1!A$1:B$2013,2)</f>
        <v>Empleado_761251</v>
      </c>
      <c r="C294" s="3" t="s">
        <v>199</v>
      </c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 t="s">
        <v>6</v>
      </c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 t="s">
        <v>6</v>
      </c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 t="s">
        <v>6</v>
      </c>
      <c r="CV294" s="48" t="s">
        <v>6</v>
      </c>
      <c r="CW294" s="48" t="s">
        <v>6</v>
      </c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21"/>
    </row>
    <row r="295" spans="1:153" ht="12.9" customHeight="1" x14ac:dyDescent="0.25">
      <c r="A295" s="3">
        <v>761253</v>
      </c>
      <c r="B295" s="20" t="str">
        <f>VLOOKUP(A295,Hoja1!A$1:B$2013,2)</f>
        <v>Empleado_761253</v>
      </c>
      <c r="C295" s="3" t="s">
        <v>199</v>
      </c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 t="s">
        <v>6</v>
      </c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 t="s">
        <v>6</v>
      </c>
      <c r="CV295" s="49"/>
      <c r="CW295" s="49" t="s">
        <v>6</v>
      </c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49"/>
      <c r="EE295" s="49"/>
      <c r="EF295" s="49"/>
      <c r="EG295" s="49"/>
      <c r="EH295" s="49"/>
      <c r="EI295" s="49"/>
      <c r="EJ295" s="49"/>
      <c r="EK295" s="49"/>
      <c r="EL295" s="49"/>
      <c r="EM295" s="49"/>
      <c r="EN295" s="49"/>
      <c r="EO295" s="49"/>
      <c r="EP295" s="49"/>
      <c r="EQ295" s="49"/>
      <c r="ER295" s="49"/>
      <c r="ES295" s="49"/>
      <c r="ET295" s="49"/>
      <c r="EU295" s="49"/>
      <c r="EV295" s="49"/>
      <c r="EW295" s="21"/>
    </row>
    <row r="296" spans="1:153" ht="12.9" customHeight="1" x14ac:dyDescent="0.25">
      <c r="A296" s="3">
        <v>761260</v>
      </c>
      <c r="B296" s="20" t="str">
        <f>VLOOKUP(A296,Hoja1!A$1:B$2013,2)</f>
        <v>Empleado_761260</v>
      </c>
      <c r="C296" s="3" t="s">
        <v>199</v>
      </c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 t="s">
        <v>6</v>
      </c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 t="s">
        <v>6</v>
      </c>
      <c r="CV296" s="48"/>
      <c r="CW296" s="48" t="s">
        <v>6</v>
      </c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21"/>
    </row>
    <row r="297" spans="1:153" ht="12.9" customHeight="1" x14ac:dyDescent="0.25">
      <c r="A297" s="3">
        <v>761316</v>
      </c>
      <c r="B297" s="20" t="str">
        <f>VLOOKUP(A297,Hoja1!A$1:B$2013,2)</f>
        <v>Empleado_761316</v>
      </c>
      <c r="C297" s="3" t="s">
        <v>199</v>
      </c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 t="s">
        <v>6</v>
      </c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 t="s">
        <v>6</v>
      </c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 t="s">
        <v>6</v>
      </c>
      <c r="CV297" s="49" t="s">
        <v>6</v>
      </c>
      <c r="CW297" s="49" t="s">
        <v>6</v>
      </c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  <c r="EB297" s="49"/>
      <c r="EC297" s="49"/>
      <c r="ED297" s="49"/>
      <c r="EE297" s="49"/>
      <c r="EF297" s="49"/>
      <c r="EG297" s="49"/>
      <c r="EH297" s="49"/>
      <c r="EI297" s="49"/>
      <c r="EJ297" s="49"/>
      <c r="EK297" s="49"/>
      <c r="EL297" s="49"/>
      <c r="EM297" s="49"/>
      <c r="EN297" s="49"/>
      <c r="EO297" s="49"/>
      <c r="EP297" s="49"/>
      <c r="EQ297" s="49"/>
      <c r="ER297" s="49"/>
      <c r="ES297" s="49"/>
      <c r="ET297" s="49"/>
      <c r="EU297" s="49"/>
      <c r="EV297" s="49"/>
      <c r="EW297" s="21"/>
    </row>
    <row r="298" spans="1:153" ht="12.9" customHeight="1" x14ac:dyDescent="0.25">
      <c r="A298" s="3">
        <v>767195</v>
      </c>
      <c r="B298" s="20" t="str">
        <f>VLOOKUP(A298,Hoja1!A$1:B$2013,2)</f>
        <v>Empleado_767195</v>
      </c>
      <c r="C298" s="3" t="s">
        <v>199</v>
      </c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 t="s">
        <v>6</v>
      </c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 t="s">
        <v>6</v>
      </c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 t="s">
        <v>6</v>
      </c>
      <c r="CV298" s="48" t="s">
        <v>6</v>
      </c>
      <c r="CW298" s="48" t="s">
        <v>6</v>
      </c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21"/>
    </row>
    <row r="299" spans="1:153" ht="12.9" customHeight="1" x14ac:dyDescent="0.25">
      <c r="A299" s="3">
        <v>770327</v>
      </c>
      <c r="B299" s="20" t="str">
        <f>VLOOKUP(A299,Hoja1!A$1:B$2013,2)</f>
        <v>Empleado_770327</v>
      </c>
      <c r="C299" s="3" t="s">
        <v>199</v>
      </c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 t="s">
        <v>6</v>
      </c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 t="s">
        <v>6</v>
      </c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 t="s">
        <v>6</v>
      </c>
      <c r="CV299" s="49" t="s">
        <v>6</v>
      </c>
      <c r="CW299" s="49" t="s">
        <v>6</v>
      </c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49"/>
      <c r="EE299" s="49"/>
      <c r="EF299" s="49"/>
      <c r="EG299" s="49"/>
      <c r="EH299" s="49"/>
      <c r="EI299" s="49"/>
      <c r="EJ299" s="49"/>
      <c r="EK299" s="49"/>
      <c r="EL299" s="49"/>
      <c r="EM299" s="49"/>
      <c r="EN299" s="49"/>
      <c r="EO299" s="49"/>
      <c r="EP299" s="49"/>
      <c r="EQ299" s="49"/>
      <c r="ER299" s="49"/>
      <c r="ES299" s="49"/>
      <c r="ET299" s="49"/>
      <c r="EU299" s="49"/>
      <c r="EV299" s="49"/>
      <c r="EW299" s="21"/>
    </row>
    <row r="300" spans="1:153" ht="12.9" customHeight="1" x14ac:dyDescent="0.25">
      <c r="A300" s="3">
        <v>770929</v>
      </c>
      <c r="B300" s="20" t="str">
        <f>VLOOKUP(A300,Hoja1!A$1:B$2013,2)</f>
        <v>Empleado_770929</v>
      </c>
      <c r="C300" s="3" t="s">
        <v>199</v>
      </c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 t="s">
        <v>6</v>
      </c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 t="s">
        <v>6</v>
      </c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 t="s">
        <v>6</v>
      </c>
      <c r="CV300" s="48" t="s">
        <v>6</v>
      </c>
      <c r="CW300" s="48" t="s">
        <v>6</v>
      </c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21"/>
    </row>
    <row r="301" spans="1:153" ht="12.9" customHeight="1" x14ac:dyDescent="0.25">
      <c r="A301" s="3">
        <v>771904</v>
      </c>
      <c r="B301" s="20" t="str">
        <f>VLOOKUP(A301,Hoja1!A$1:B$2013,2)</f>
        <v>Empleado_771904</v>
      </c>
      <c r="C301" s="3" t="s">
        <v>199</v>
      </c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 t="s">
        <v>6</v>
      </c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 t="s">
        <v>6</v>
      </c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 t="s">
        <v>6</v>
      </c>
      <c r="CV301" s="49" t="s">
        <v>6</v>
      </c>
      <c r="CW301" s="49" t="s">
        <v>6</v>
      </c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49"/>
      <c r="EE301" s="49"/>
      <c r="EF301" s="49"/>
      <c r="EG301" s="49"/>
      <c r="EH301" s="49"/>
      <c r="EI301" s="49"/>
      <c r="EJ301" s="49"/>
      <c r="EK301" s="49"/>
      <c r="EL301" s="49"/>
      <c r="EM301" s="49"/>
      <c r="EN301" s="49"/>
      <c r="EO301" s="49"/>
      <c r="EP301" s="49"/>
      <c r="EQ301" s="49"/>
      <c r="ER301" s="49"/>
      <c r="ES301" s="49"/>
      <c r="ET301" s="49"/>
      <c r="EU301" s="49"/>
      <c r="EV301" s="49"/>
      <c r="EW301" s="21"/>
    </row>
    <row r="302" spans="1:153" ht="12.9" customHeight="1" x14ac:dyDescent="0.25">
      <c r="A302" s="3">
        <v>774181</v>
      </c>
      <c r="B302" s="20" t="str">
        <f>VLOOKUP(A302,Hoja1!A$1:B$2013,2)</f>
        <v>Empleado_774181</v>
      </c>
      <c r="C302" s="3" t="s">
        <v>199</v>
      </c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 t="s">
        <v>6</v>
      </c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 t="s">
        <v>6</v>
      </c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 t="s">
        <v>6</v>
      </c>
      <c r="CV302" s="48" t="s">
        <v>6</v>
      </c>
      <c r="CW302" s="48" t="s">
        <v>6</v>
      </c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21"/>
    </row>
    <row r="303" spans="1:153" ht="12.9" customHeight="1" x14ac:dyDescent="0.25">
      <c r="A303" s="3">
        <v>776428</v>
      </c>
      <c r="B303" s="20" t="str">
        <f>VLOOKUP(A303,Hoja1!A$1:B$2013,2)</f>
        <v>Empleado_776428</v>
      </c>
      <c r="C303" s="3" t="s">
        <v>199</v>
      </c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49"/>
      <c r="EE303" s="49"/>
      <c r="EF303" s="49"/>
      <c r="EG303" s="49"/>
      <c r="EH303" s="49"/>
      <c r="EI303" s="49"/>
      <c r="EJ303" s="49"/>
      <c r="EK303" s="49"/>
      <c r="EL303" s="49"/>
      <c r="EM303" s="49"/>
      <c r="EN303" s="49"/>
      <c r="EO303" s="49"/>
      <c r="EP303" s="49"/>
      <c r="EQ303" s="49"/>
      <c r="ER303" s="49"/>
      <c r="ES303" s="49"/>
      <c r="ET303" s="49"/>
      <c r="EU303" s="49"/>
      <c r="EV303" s="49"/>
      <c r="EW303" s="21"/>
    </row>
    <row r="304" spans="1:153" ht="12.9" customHeight="1" x14ac:dyDescent="0.25">
      <c r="A304" s="3">
        <v>772758</v>
      </c>
      <c r="B304" s="20" t="str">
        <f>VLOOKUP(A304,Hoja1!A$1:B$2013,2)</f>
        <v>Empleado_772758</v>
      </c>
      <c r="C304" s="3" t="s">
        <v>195</v>
      </c>
      <c r="D304" s="48" t="s">
        <v>6</v>
      </c>
      <c r="E304" s="48" t="s">
        <v>6</v>
      </c>
      <c r="F304" s="48"/>
      <c r="G304" s="48"/>
      <c r="H304" s="48"/>
      <c r="I304" s="48"/>
      <c r="J304" s="48" t="s">
        <v>6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 t="s">
        <v>6</v>
      </c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21"/>
    </row>
    <row r="305" spans="1:153" ht="12.9" customHeight="1" x14ac:dyDescent="0.25">
      <c r="A305" s="3">
        <v>773284</v>
      </c>
      <c r="B305" s="20" t="str">
        <f>VLOOKUP(A305,Hoja1!A$1:B$2013,2)</f>
        <v>Empleado_773284</v>
      </c>
      <c r="C305" s="3" t="s">
        <v>195</v>
      </c>
      <c r="D305" s="49" t="s">
        <v>6</v>
      </c>
      <c r="E305" s="49" t="s">
        <v>6</v>
      </c>
      <c r="F305" s="49"/>
      <c r="G305" s="49"/>
      <c r="H305" s="49"/>
      <c r="I305" s="49"/>
      <c r="J305" s="49" t="s">
        <v>6</v>
      </c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 t="s">
        <v>6</v>
      </c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49"/>
      <c r="EE305" s="49"/>
      <c r="EF305" s="49"/>
      <c r="EG305" s="49"/>
      <c r="EH305" s="49"/>
      <c r="EI305" s="49"/>
      <c r="EJ305" s="49"/>
      <c r="EK305" s="49"/>
      <c r="EL305" s="49"/>
      <c r="EM305" s="49"/>
      <c r="EN305" s="49"/>
      <c r="EO305" s="49"/>
      <c r="EP305" s="49"/>
      <c r="EQ305" s="49"/>
      <c r="ER305" s="49"/>
      <c r="ES305" s="49"/>
      <c r="ET305" s="49"/>
      <c r="EU305" s="49"/>
      <c r="EV305" s="49"/>
      <c r="EW305" s="21"/>
    </row>
    <row r="306" spans="1:153" ht="12.9" customHeight="1" x14ac:dyDescent="0.25">
      <c r="A306" s="3">
        <v>770835</v>
      </c>
      <c r="B306" s="20" t="str">
        <f>VLOOKUP(A306,Hoja1!A$1:B$2013,2)</f>
        <v>Empleado_770835</v>
      </c>
      <c r="C306" s="3" t="s">
        <v>195</v>
      </c>
      <c r="D306" s="48" t="s">
        <v>6</v>
      </c>
      <c r="E306" s="48" t="s">
        <v>6</v>
      </c>
      <c r="F306" s="48"/>
      <c r="G306" s="48"/>
      <c r="H306" s="48"/>
      <c r="I306" s="48"/>
      <c r="J306" s="48" t="s">
        <v>6</v>
      </c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 t="s">
        <v>6</v>
      </c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21"/>
    </row>
    <row r="307" spans="1:153" ht="12.9" customHeight="1" x14ac:dyDescent="0.25">
      <c r="A307" s="3">
        <v>775456</v>
      </c>
      <c r="B307" s="20" t="str">
        <f>VLOOKUP(A307,Hoja1!A$1:B$2013,2)</f>
        <v>Empleado_775456</v>
      </c>
      <c r="C307" s="3" t="s">
        <v>195</v>
      </c>
      <c r="D307" s="49" t="s">
        <v>6</v>
      </c>
      <c r="E307" s="49" t="s">
        <v>6</v>
      </c>
      <c r="F307" s="49"/>
      <c r="G307" s="49"/>
      <c r="H307" s="49"/>
      <c r="I307" s="49"/>
      <c r="J307" s="49" t="s">
        <v>6</v>
      </c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 t="s">
        <v>6</v>
      </c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49"/>
      <c r="EE307" s="49"/>
      <c r="EF307" s="49"/>
      <c r="EG307" s="49"/>
      <c r="EH307" s="49"/>
      <c r="EI307" s="49"/>
      <c r="EJ307" s="49"/>
      <c r="EK307" s="49"/>
      <c r="EL307" s="49"/>
      <c r="EM307" s="49"/>
      <c r="EN307" s="49"/>
      <c r="EO307" s="49"/>
      <c r="EP307" s="49"/>
      <c r="EQ307" s="49"/>
      <c r="ER307" s="49"/>
      <c r="ES307" s="49"/>
      <c r="ET307" s="49"/>
      <c r="EU307" s="49"/>
      <c r="EV307" s="49"/>
      <c r="EW307" s="21"/>
    </row>
    <row r="308" spans="1:153" ht="12.9" customHeight="1" x14ac:dyDescent="0.25">
      <c r="A308" s="3">
        <v>771898</v>
      </c>
      <c r="B308" s="20" t="str">
        <f>VLOOKUP(A308,Hoja1!A$1:B$2013,2)</f>
        <v>Empleado_771898</v>
      </c>
      <c r="C308" s="3" t="s">
        <v>195</v>
      </c>
      <c r="D308" s="48" t="s">
        <v>6</v>
      </c>
      <c r="E308" s="48" t="s">
        <v>6</v>
      </c>
      <c r="F308" s="48"/>
      <c r="G308" s="48"/>
      <c r="H308" s="48"/>
      <c r="I308" s="48"/>
      <c r="J308" s="48" t="s">
        <v>6</v>
      </c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 t="s">
        <v>6</v>
      </c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21"/>
    </row>
    <row r="309" spans="1:153" ht="12.9" customHeight="1" x14ac:dyDescent="0.25">
      <c r="A309" s="3">
        <v>773460</v>
      </c>
      <c r="B309" s="20" t="str">
        <f>VLOOKUP(A309,Hoja1!A$1:B$2013,2)</f>
        <v>Empleado_773460</v>
      </c>
      <c r="C309" s="3" t="s">
        <v>195</v>
      </c>
      <c r="D309" s="49" t="s">
        <v>6</v>
      </c>
      <c r="E309" s="49" t="s">
        <v>6</v>
      </c>
      <c r="F309" s="49"/>
      <c r="G309" s="49"/>
      <c r="H309" s="49"/>
      <c r="I309" s="49"/>
      <c r="J309" s="49" t="s">
        <v>6</v>
      </c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 t="s">
        <v>6</v>
      </c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49"/>
      <c r="EE309" s="49"/>
      <c r="EF309" s="49"/>
      <c r="EG309" s="49"/>
      <c r="EH309" s="49"/>
      <c r="EI309" s="49"/>
      <c r="EJ309" s="49"/>
      <c r="EK309" s="49"/>
      <c r="EL309" s="49"/>
      <c r="EM309" s="49"/>
      <c r="EN309" s="49"/>
      <c r="EO309" s="49"/>
      <c r="EP309" s="49"/>
      <c r="EQ309" s="49"/>
      <c r="ER309" s="49"/>
      <c r="ES309" s="49"/>
      <c r="ET309" s="49"/>
      <c r="EU309" s="49"/>
      <c r="EV309" s="49"/>
      <c r="EW309" s="21"/>
    </row>
    <row r="310" spans="1:153" ht="12.9" customHeight="1" x14ac:dyDescent="0.25">
      <c r="A310" s="3">
        <v>774182</v>
      </c>
      <c r="B310" s="20" t="str">
        <f>VLOOKUP(A310,Hoja1!A$1:B$2013,2)</f>
        <v>Empleado_774182</v>
      </c>
      <c r="C310" s="3" t="s">
        <v>195</v>
      </c>
      <c r="D310" s="48" t="s">
        <v>6</v>
      </c>
      <c r="E310" s="48" t="s">
        <v>6</v>
      </c>
      <c r="F310" s="48"/>
      <c r="G310" s="48"/>
      <c r="H310" s="48"/>
      <c r="I310" s="48"/>
      <c r="J310" s="48" t="s">
        <v>6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 t="s">
        <v>6</v>
      </c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21"/>
    </row>
    <row r="311" spans="1:153" ht="12.9" customHeight="1" x14ac:dyDescent="0.25">
      <c r="A311" s="3">
        <v>767949</v>
      </c>
      <c r="B311" s="20" t="str">
        <f>VLOOKUP(A311,Hoja1!A$1:B$2013,2)</f>
        <v>Empleado_767949</v>
      </c>
      <c r="C311" s="3" t="s">
        <v>195</v>
      </c>
      <c r="D311" s="49" t="s">
        <v>6</v>
      </c>
      <c r="E311" s="49" t="s">
        <v>6</v>
      </c>
      <c r="F311" s="49"/>
      <c r="G311" s="49"/>
      <c r="H311" s="49"/>
      <c r="I311" s="49"/>
      <c r="J311" s="49" t="s">
        <v>6</v>
      </c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49"/>
      <c r="EE311" s="49"/>
      <c r="EF311" s="49"/>
      <c r="EG311" s="49"/>
      <c r="EH311" s="49"/>
      <c r="EI311" s="49"/>
      <c r="EJ311" s="49"/>
      <c r="EK311" s="49"/>
      <c r="EL311" s="49"/>
      <c r="EM311" s="49"/>
      <c r="EN311" s="49"/>
      <c r="EO311" s="49"/>
      <c r="EP311" s="49"/>
      <c r="EQ311" s="49"/>
      <c r="ER311" s="49"/>
      <c r="ES311" s="49"/>
      <c r="ET311" s="49"/>
      <c r="EU311" s="49"/>
      <c r="EV311" s="49"/>
      <c r="EW311" s="21"/>
    </row>
    <row r="312" spans="1:153" ht="12.9" customHeight="1" x14ac:dyDescent="0.25">
      <c r="A312" s="33">
        <v>770161</v>
      </c>
      <c r="B312" s="20" t="str">
        <f>VLOOKUP(A312,Hoja1!A$1:B$2013,2)</f>
        <v>Empleado_770161</v>
      </c>
      <c r="C312" s="33" t="s">
        <v>195</v>
      </c>
      <c r="D312" s="48" t="s">
        <v>6</v>
      </c>
      <c r="E312" s="48" t="s">
        <v>6</v>
      </c>
      <c r="F312" s="48"/>
      <c r="G312" s="48"/>
      <c r="H312" s="48"/>
      <c r="I312" s="48"/>
      <c r="J312" s="48" t="s">
        <v>6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 t="s">
        <v>6</v>
      </c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  <c r="DO312" s="54"/>
      <c r="DP312" s="54"/>
      <c r="DQ312" s="54"/>
      <c r="DR312" s="54"/>
      <c r="DS312" s="54"/>
      <c r="DT312" s="54"/>
      <c r="DU312" s="54"/>
      <c r="DV312" s="54"/>
      <c r="DW312" s="54"/>
      <c r="DX312" s="54"/>
      <c r="DY312" s="54"/>
      <c r="DZ312" s="54"/>
      <c r="EA312" s="54"/>
      <c r="EB312" s="54"/>
      <c r="EC312" s="54"/>
      <c r="ED312" s="54"/>
      <c r="EE312" s="54"/>
      <c r="EF312" s="54"/>
      <c r="EG312" s="54"/>
      <c r="EH312" s="54"/>
      <c r="EI312" s="54"/>
      <c r="EJ312" s="54"/>
      <c r="EK312" s="54"/>
      <c r="EL312" s="54"/>
      <c r="EM312" s="54"/>
      <c r="EN312" s="54"/>
      <c r="EO312" s="54"/>
      <c r="EP312" s="54"/>
      <c r="EQ312" s="54"/>
      <c r="ER312" s="54"/>
      <c r="ES312" s="54"/>
      <c r="ET312" s="54"/>
      <c r="EU312" s="54"/>
      <c r="EV312" s="54"/>
      <c r="EW312" s="40"/>
    </row>
    <row r="313" spans="1:153" ht="12.9" customHeight="1" x14ac:dyDescent="0.25">
      <c r="A313" s="33">
        <v>774232</v>
      </c>
      <c r="B313" s="20" t="str">
        <f>VLOOKUP(A313,Hoja1!A$1:B$2013,2)</f>
        <v>Empleado_774232</v>
      </c>
      <c r="C313" s="33" t="s">
        <v>196</v>
      </c>
      <c r="D313" s="49"/>
      <c r="E313" s="49"/>
      <c r="F313" s="49"/>
      <c r="G313" s="49" t="s">
        <v>6</v>
      </c>
      <c r="H313" s="49"/>
      <c r="I313" s="49" t="s">
        <v>6</v>
      </c>
      <c r="J313" s="49"/>
      <c r="K313" s="49"/>
      <c r="L313" s="49"/>
      <c r="M313" s="49" t="s">
        <v>6</v>
      </c>
      <c r="N313" s="49" t="s">
        <v>6</v>
      </c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 t="s">
        <v>6</v>
      </c>
      <c r="BG313" s="49" t="s">
        <v>6</v>
      </c>
      <c r="BH313" s="49"/>
      <c r="BI313" s="49"/>
      <c r="BJ313" s="49" t="s">
        <v>6</v>
      </c>
      <c r="BK313" s="49" t="s">
        <v>6</v>
      </c>
      <c r="BL313" s="49" t="s">
        <v>6</v>
      </c>
      <c r="BM313" s="49" t="s">
        <v>6</v>
      </c>
      <c r="BN313" s="49" t="s">
        <v>6</v>
      </c>
      <c r="BO313" s="49" t="s">
        <v>6</v>
      </c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 t="s">
        <v>6</v>
      </c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51"/>
      <c r="DC313" s="51"/>
      <c r="DD313" s="51"/>
      <c r="DE313" s="51"/>
      <c r="DF313" s="51" t="s">
        <v>6</v>
      </c>
      <c r="DG313" s="51" t="s">
        <v>6</v>
      </c>
      <c r="DH313" s="51" t="s">
        <v>6</v>
      </c>
      <c r="DI313" s="51" t="s">
        <v>6</v>
      </c>
      <c r="DJ313" s="51"/>
      <c r="DK313" s="51"/>
      <c r="DL313" s="51"/>
      <c r="DM313" s="51"/>
      <c r="DN313" s="51"/>
      <c r="DO313" s="51"/>
      <c r="DP313" s="51"/>
      <c r="DQ313" s="51"/>
      <c r="DR313" s="51"/>
      <c r="DS313" s="51"/>
      <c r="DT313" s="51"/>
      <c r="DU313" s="51"/>
      <c r="DV313" s="51"/>
      <c r="DW313" s="51"/>
      <c r="DX313" s="51"/>
      <c r="DY313" s="51"/>
      <c r="DZ313" s="51"/>
      <c r="EA313" s="51"/>
      <c r="EB313" s="51"/>
      <c r="EC313" s="51"/>
      <c r="ED313" s="51"/>
      <c r="EE313" s="51"/>
      <c r="EF313" s="51"/>
      <c r="EG313" s="51"/>
      <c r="EH313" s="51"/>
      <c r="EI313" s="51"/>
      <c r="EJ313" s="51"/>
      <c r="EK313" s="51"/>
      <c r="EL313" s="51"/>
      <c r="EM313" s="51"/>
      <c r="EN313" s="51"/>
      <c r="EO313" s="51"/>
      <c r="EP313" s="51"/>
      <c r="EQ313" s="51"/>
      <c r="ER313" s="51"/>
      <c r="ES313" s="51"/>
      <c r="ET313" s="51"/>
      <c r="EU313" s="51"/>
      <c r="EV313" s="51"/>
      <c r="EW313" s="40"/>
    </row>
    <row r="314" spans="1:153" ht="12.9" customHeight="1" x14ac:dyDescent="0.25">
      <c r="A314" s="33">
        <v>774268</v>
      </c>
      <c r="B314" s="20" t="str">
        <f>VLOOKUP(A314,Hoja1!A$1:B$2013,2)</f>
        <v>Empleado_774268</v>
      </c>
      <c r="C314" s="33" t="s">
        <v>196</v>
      </c>
      <c r="D314" s="48"/>
      <c r="E314" s="48"/>
      <c r="F314" s="48"/>
      <c r="G314" s="48" t="s">
        <v>6</v>
      </c>
      <c r="H314" s="48"/>
      <c r="I314" s="48" t="s">
        <v>6</v>
      </c>
      <c r="J314" s="48"/>
      <c r="K314" s="48"/>
      <c r="L314" s="48"/>
      <c r="M314" s="48" t="s">
        <v>6</v>
      </c>
      <c r="N314" s="48" t="s">
        <v>6</v>
      </c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 t="s">
        <v>6</v>
      </c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 t="s">
        <v>6</v>
      </c>
      <c r="BG314" s="48" t="s">
        <v>6</v>
      </c>
      <c r="BH314" s="48"/>
      <c r="BI314" s="48"/>
      <c r="BJ314" s="48" t="s">
        <v>6</v>
      </c>
      <c r="BK314" s="48" t="s">
        <v>6</v>
      </c>
      <c r="BL314" s="48" t="s">
        <v>6</v>
      </c>
      <c r="BM314" s="48" t="s">
        <v>6</v>
      </c>
      <c r="BN314" s="48" t="s">
        <v>6</v>
      </c>
      <c r="BO314" s="48" t="s">
        <v>6</v>
      </c>
      <c r="BP314" s="48"/>
      <c r="BQ314" s="48"/>
      <c r="BR314" s="48" t="s">
        <v>6</v>
      </c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 t="s">
        <v>6</v>
      </c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54"/>
      <c r="DC314" s="54"/>
      <c r="DD314" s="54"/>
      <c r="DE314" s="54"/>
      <c r="DF314" s="54" t="s">
        <v>6</v>
      </c>
      <c r="DG314" s="54" t="s">
        <v>6</v>
      </c>
      <c r="DH314" s="54" t="s">
        <v>6</v>
      </c>
      <c r="DI314" s="54" t="s">
        <v>6</v>
      </c>
      <c r="DJ314" s="54"/>
      <c r="DK314" s="54"/>
      <c r="DL314" s="54"/>
      <c r="DM314" s="54"/>
      <c r="DN314" s="54"/>
      <c r="DO314" s="54"/>
      <c r="DP314" s="54"/>
      <c r="DQ314" s="54"/>
      <c r="DR314" s="54"/>
      <c r="DS314" s="54"/>
      <c r="DT314" s="54"/>
      <c r="DU314" s="54"/>
      <c r="DV314" s="54"/>
      <c r="DW314" s="54"/>
      <c r="DX314" s="54"/>
      <c r="DY314" s="54"/>
      <c r="DZ314" s="54"/>
      <c r="EA314" s="54"/>
      <c r="EB314" s="54"/>
      <c r="EC314" s="54"/>
      <c r="ED314" s="54"/>
      <c r="EE314" s="54"/>
      <c r="EF314" s="54"/>
      <c r="EG314" s="54"/>
      <c r="EH314" s="54"/>
      <c r="EI314" s="54"/>
      <c r="EJ314" s="54"/>
      <c r="EK314" s="54"/>
      <c r="EL314" s="54"/>
      <c r="EM314" s="54"/>
      <c r="EN314" s="54"/>
      <c r="EO314" s="54"/>
      <c r="EP314" s="54"/>
      <c r="EQ314" s="54"/>
      <c r="ER314" s="54"/>
      <c r="ES314" s="54"/>
      <c r="ET314" s="54"/>
      <c r="EU314" s="54"/>
      <c r="EV314" s="54"/>
      <c r="EW314" s="40"/>
    </row>
    <row r="315" spans="1:153" ht="12.9" customHeight="1" x14ac:dyDescent="0.25">
      <c r="A315" s="33">
        <v>766535</v>
      </c>
      <c r="B315" s="20" t="str">
        <f>VLOOKUP(A315,Hoja1!A$1:B$2013,2)</f>
        <v>Empleado_766535</v>
      </c>
      <c r="C315" s="33" t="s">
        <v>196</v>
      </c>
      <c r="D315" s="49"/>
      <c r="E315" s="49"/>
      <c r="F315" s="49"/>
      <c r="G315" s="49" t="s">
        <v>6</v>
      </c>
      <c r="H315" s="49"/>
      <c r="I315" s="49" t="s">
        <v>6</v>
      </c>
      <c r="J315" s="49"/>
      <c r="K315" s="49"/>
      <c r="L315" s="49"/>
      <c r="M315" s="49" t="s">
        <v>6</v>
      </c>
      <c r="N315" s="49" t="s">
        <v>6</v>
      </c>
      <c r="O315" s="49"/>
      <c r="P315" s="49"/>
      <c r="Q315" s="49"/>
      <c r="R315" s="49" t="s">
        <v>6</v>
      </c>
      <c r="S315" s="49"/>
      <c r="T315" s="49"/>
      <c r="U315" s="49"/>
      <c r="V315" s="49"/>
      <c r="W315" s="49"/>
      <c r="X315" s="49"/>
      <c r="Y315" s="49"/>
      <c r="Z315" s="49" t="s">
        <v>6</v>
      </c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 t="s">
        <v>6</v>
      </c>
      <c r="AN315" s="49"/>
      <c r="AO315" s="49"/>
      <c r="AP315" s="49"/>
      <c r="AQ315" s="49" t="s">
        <v>6</v>
      </c>
      <c r="AR315" s="49"/>
      <c r="AS315" s="49"/>
      <c r="AT315" s="49"/>
      <c r="AU315" s="49"/>
      <c r="AV315" s="49" t="s">
        <v>6</v>
      </c>
      <c r="AW315" s="49"/>
      <c r="AX315" s="49"/>
      <c r="AY315" s="49"/>
      <c r="AZ315" s="49"/>
      <c r="BA315" s="49"/>
      <c r="BB315" s="49"/>
      <c r="BC315" s="49"/>
      <c r="BD315" s="49"/>
      <c r="BE315" s="49"/>
      <c r="BF315" s="49" t="s">
        <v>6</v>
      </c>
      <c r="BG315" s="49" t="s">
        <v>6</v>
      </c>
      <c r="BH315" s="49"/>
      <c r="BI315" s="49"/>
      <c r="BJ315" s="49" t="s">
        <v>6</v>
      </c>
      <c r="BK315" s="49" t="s">
        <v>6</v>
      </c>
      <c r="BL315" s="49" t="s">
        <v>6</v>
      </c>
      <c r="BM315" s="49" t="s">
        <v>6</v>
      </c>
      <c r="BN315" s="49" t="s">
        <v>6</v>
      </c>
      <c r="BO315" s="49" t="s">
        <v>6</v>
      </c>
      <c r="BP315" s="49"/>
      <c r="BQ315" s="49"/>
      <c r="BR315" s="49" t="s">
        <v>6</v>
      </c>
      <c r="BS315" s="49"/>
      <c r="BT315" s="49"/>
      <c r="BU315" s="49"/>
      <c r="BV315" s="49"/>
      <c r="BW315" s="49" t="s">
        <v>6</v>
      </c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 t="s">
        <v>6</v>
      </c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51"/>
      <c r="DC315" s="51"/>
      <c r="DD315" s="51"/>
      <c r="DE315" s="51"/>
      <c r="DF315" s="51" t="s">
        <v>6</v>
      </c>
      <c r="DG315" s="51" t="s">
        <v>6</v>
      </c>
      <c r="DH315" s="51" t="s">
        <v>6</v>
      </c>
      <c r="DI315" s="51" t="s">
        <v>6</v>
      </c>
      <c r="DJ315" s="51"/>
      <c r="DK315" s="51"/>
      <c r="DL315" s="51"/>
      <c r="DM315" s="51"/>
      <c r="DN315" s="51"/>
      <c r="DO315" s="51"/>
      <c r="DP315" s="51"/>
      <c r="DQ315" s="51"/>
      <c r="DR315" s="51"/>
      <c r="DS315" s="51"/>
      <c r="DT315" s="51"/>
      <c r="DU315" s="51"/>
      <c r="DV315" s="51"/>
      <c r="DW315" s="51"/>
      <c r="DX315" s="51"/>
      <c r="DY315" s="51"/>
      <c r="DZ315" s="51"/>
      <c r="EA315" s="51"/>
      <c r="EB315" s="51"/>
      <c r="EC315" s="51"/>
      <c r="ED315" s="51"/>
      <c r="EE315" s="51"/>
      <c r="EF315" s="51"/>
      <c r="EG315" s="51"/>
      <c r="EH315" s="51"/>
      <c r="EI315" s="51"/>
      <c r="EJ315" s="51"/>
      <c r="EK315" s="51"/>
      <c r="EL315" s="51"/>
      <c r="EM315" s="51"/>
      <c r="EN315" s="51"/>
      <c r="EO315" s="51"/>
      <c r="EP315" s="51"/>
      <c r="EQ315" s="51"/>
      <c r="ER315" s="51"/>
      <c r="ES315" s="51"/>
      <c r="ET315" s="51"/>
      <c r="EU315" s="51"/>
      <c r="EV315" s="51"/>
      <c r="EW315" s="40"/>
    </row>
    <row r="316" spans="1:153" ht="12.9" customHeight="1" x14ac:dyDescent="0.25">
      <c r="A316" s="33">
        <v>771174</v>
      </c>
      <c r="B316" s="20" t="str">
        <f>VLOOKUP(A316,Hoja1!A$1:B$2013,2)</f>
        <v>Empleado_771167</v>
      </c>
      <c r="C316" s="33" t="s">
        <v>196</v>
      </c>
      <c r="D316" s="48"/>
      <c r="E316" s="48"/>
      <c r="F316" s="48"/>
      <c r="G316" s="48" t="s">
        <v>6</v>
      </c>
      <c r="H316" s="48"/>
      <c r="I316" s="48" t="s">
        <v>6</v>
      </c>
      <c r="J316" s="48"/>
      <c r="K316" s="48"/>
      <c r="L316" s="48"/>
      <c r="M316" s="48" t="s">
        <v>6</v>
      </c>
      <c r="N316" s="48" t="s">
        <v>6</v>
      </c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 t="s">
        <v>6</v>
      </c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 t="s">
        <v>6</v>
      </c>
      <c r="BG316" s="48" t="s">
        <v>6</v>
      </c>
      <c r="BH316" s="48"/>
      <c r="BI316" s="48"/>
      <c r="BJ316" s="48" t="s">
        <v>6</v>
      </c>
      <c r="BK316" s="48" t="s">
        <v>6</v>
      </c>
      <c r="BL316" s="48" t="s">
        <v>6</v>
      </c>
      <c r="BM316" s="48" t="s">
        <v>6</v>
      </c>
      <c r="BN316" s="48" t="s">
        <v>6</v>
      </c>
      <c r="BO316" s="48" t="s">
        <v>6</v>
      </c>
      <c r="BP316" s="48"/>
      <c r="BQ316" s="48"/>
      <c r="BR316" s="48" t="s">
        <v>6</v>
      </c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 t="s">
        <v>6</v>
      </c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54"/>
      <c r="DC316" s="54"/>
      <c r="DD316" s="54"/>
      <c r="DE316" s="54"/>
      <c r="DF316" s="54" t="s">
        <v>6</v>
      </c>
      <c r="DG316" s="54" t="s">
        <v>6</v>
      </c>
      <c r="DH316" s="54" t="s">
        <v>6</v>
      </c>
      <c r="DI316" s="54" t="s">
        <v>6</v>
      </c>
      <c r="DJ316" s="54"/>
      <c r="DK316" s="54"/>
      <c r="DL316" s="54"/>
      <c r="DM316" s="54"/>
      <c r="DN316" s="54"/>
      <c r="DO316" s="54"/>
      <c r="DP316" s="54"/>
      <c r="DQ316" s="54"/>
      <c r="DR316" s="54"/>
      <c r="DS316" s="54"/>
      <c r="DT316" s="54"/>
      <c r="DU316" s="54"/>
      <c r="DV316" s="54"/>
      <c r="DW316" s="54"/>
      <c r="DX316" s="54"/>
      <c r="DY316" s="54"/>
      <c r="DZ316" s="54"/>
      <c r="EA316" s="54"/>
      <c r="EB316" s="54"/>
      <c r="EC316" s="54"/>
      <c r="ED316" s="54"/>
      <c r="EE316" s="54"/>
      <c r="EF316" s="54"/>
      <c r="EG316" s="54"/>
      <c r="EH316" s="54"/>
      <c r="EI316" s="54"/>
      <c r="EJ316" s="54"/>
      <c r="EK316" s="54"/>
      <c r="EL316" s="54"/>
      <c r="EM316" s="54"/>
      <c r="EN316" s="54"/>
      <c r="EO316" s="54"/>
      <c r="EP316" s="54"/>
      <c r="EQ316" s="54"/>
      <c r="ER316" s="54"/>
      <c r="ES316" s="54"/>
      <c r="ET316" s="54"/>
      <c r="EU316" s="54"/>
      <c r="EV316" s="54"/>
      <c r="EW316" s="40"/>
    </row>
    <row r="317" spans="1:153" ht="12.9" customHeight="1" x14ac:dyDescent="0.25">
      <c r="A317" s="33">
        <v>761525</v>
      </c>
      <c r="B317" s="20" t="str">
        <f>VLOOKUP(A317,Hoja1!A$1:B$2013,2)</f>
        <v>Empleado_761525</v>
      </c>
      <c r="C317" s="33" t="s">
        <v>196</v>
      </c>
      <c r="D317" s="49"/>
      <c r="E317" s="49"/>
      <c r="F317" s="49"/>
      <c r="G317" s="49" t="s">
        <v>6</v>
      </c>
      <c r="H317" s="49"/>
      <c r="I317" s="49" t="s">
        <v>6</v>
      </c>
      <c r="J317" s="49"/>
      <c r="K317" s="49"/>
      <c r="L317" s="49"/>
      <c r="M317" s="49" t="s">
        <v>6</v>
      </c>
      <c r="N317" s="49" t="s">
        <v>6</v>
      </c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 t="s">
        <v>6</v>
      </c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 t="s">
        <v>6</v>
      </c>
      <c r="BG317" s="49" t="s">
        <v>6</v>
      </c>
      <c r="BH317" s="49"/>
      <c r="BI317" s="49"/>
      <c r="BJ317" s="49" t="s">
        <v>6</v>
      </c>
      <c r="BK317" s="49" t="s">
        <v>6</v>
      </c>
      <c r="BL317" s="49" t="s">
        <v>6</v>
      </c>
      <c r="BM317" s="49" t="s">
        <v>6</v>
      </c>
      <c r="BN317" s="49" t="s">
        <v>6</v>
      </c>
      <c r="BO317" s="49" t="s">
        <v>6</v>
      </c>
      <c r="BP317" s="49"/>
      <c r="BQ317" s="49"/>
      <c r="BR317" s="49" t="s">
        <v>6</v>
      </c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 t="s">
        <v>6</v>
      </c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51"/>
      <c r="DC317" s="51"/>
      <c r="DD317" s="51"/>
      <c r="DE317" s="51"/>
      <c r="DF317" s="51" t="s">
        <v>6</v>
      </c>
      <c r="DG317" s="51" t="s">
        <v>6</v>
      </c>
      <c r="DH317" s="51" t="s">
        <v>6</v>
      </c>
      <c r="DI317" s="51" t="s">
        <v>6</v>
      </c>
      <c r="DJ317" s="51"/>
      <c r="DK317" s="51"/>
      <c r="DL317" s="51"/>
      <c r="DM317" s="51"/>
      <c r="DN317" s="51"/>
      <c r="DO317" s="51"/>
      <c r="DP317" s="51"/>
      <c r="DQ317" s="51"/>
      <c r="DR317" s="51"/>
      <c r="DS317" s="51"/>
      <c r="DT317" s="51"/>
      <c r="DU317" s="51"/>
      <c r="DV317" s="51"/>
      <c r="DW317" s="51"/>
      <c r="DX317" s="51"/>
      <c r="DY317" s="51"/>
      <c r="DZ317" s="51"/>
      <c r="EA317" s="51"/>
      <c r="EB317" s="51"/>
      <c r="EC317" s="51"/>
      <c r="ED317" s="51"/>
      <c r="EE317" s="51"/>
      <c r="EF317" s="51"/>
      <c r="EG317" s="51"/>
      <c r="EH317" s="51"/>
      <c r="EI317" s="51"/>
      <c r="EJ317" s="51"/>
      <c r="EK317" s="51"/>
      <c r="EL317" s="51"/>
      <c r="EM317" s="51"/>
      <c r="EN317" s="51"/>
      <c r="EO317" s="51"/>
      <c r="EP317" s="51"/>
      <c r="EQ317" s="51"/>
      <c r="ER317" s="51"/>
      <c r="ES317" s="51"/>
      <c r="ET317" s="51"/>
      <c r="EU317" s="51"/>
      <c r="EV317" s="51"/>
      <c r="EW317" s="40"/>
    </row>
    <row r="318" spans="1:153" ht="12.9" customHeight="1" x14ac:dyDescent="0.25">
      <c r="A318" s="33">
        <v>772845</v>
      </c>
      <c r="B318" s="20" t="str">
        <f>VLOOKUP(A318,Hoja1!A$1:B$2013,2)</f>
        <v>Empleado_772833</v>
      </c>
      <c r="C318" s="33" t="s">
        <v>196</v>
      </c>
      <c r="D318" s="48"/>
      <c r="E318" s="48"/>
      <c r="F318" s="48"/>
      <c r="G318" s="48" t="s">
        <v>6</v>
      </c>
      <c r="H318" s="48"/>
      <c r="I318" s="48" t="s">
        <v>6</v>
      </c>
      <c r="J318" s="48"/>
      <c r="K318" s="48"/>
      <c r="L318" s="48"/>
      <c r="M318" s="48" t="s">
        <v>6</v>
      </c>
      <c r="N318" s="48" t="s">
        <v>6</v>
      </c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 t="s">
        <v>6</v>
      </c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 t="s">
        <v>6</v>
      </c>
      <c r="BG318" s="48" t="s">
        <v>6</v>
      </c>
      <c r="BH318" s="48"/>
      <c r="BI318" s="48"/>
      <c r="BJ318" s="48" t="s">
        <v>6</v>
      </c>
      <c r="BK318" s="48" t="s">
        <v>6</v>
      </c>
      <c r="BL318" s="48" t="s">
        <v>6</v>
      </c>
      <c r="BM318" s="48" t="s">
        <v>6</v>
      </c>
      <c r="BN318" s="48" t="s">
        <v>6</v>
      </c>
      <c r="BO318" s="48" t="s">
        <v>6</v>
      </c>
      <c r="BP318" s="48"/>
      <c r="BQ318" s="48"/>
      <c r="BR318" s="48" t="s">
        <v>6</v>
      </c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 t="s">
        <v>6</v>
      </c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54"/>
      <c r="DC318" s="54"/>
      <c r="DD318" s="54"/>
      <c r="DE318" s="54"/>
      <c r="DF318" s="54" t="s">
        <v>6</v>
      </c>
      <c r="DG318" s="54" t="s">
        <v>6</v>
      </c>
      <c r="DH318" s="54" t="s">
        <v>6</v>
      </c>
      <c r="DI318" s="54" t="s">
        <v>6</v>
      </c>
      <c r="DJ318" s="54"/>
      <c r="DK318" s="54"/>
      <c r="DL318" s="54"/>
      <c r="DM318" s="54"/>
      <c r="DN318" s="54"/>
      <c r="DO318" s="54"/>
      <c r="DP318" s="54"/>
      <c r="DQ318" s="54"/>
      <c r="DR318" s="54"/>
      <c r="DS318" s="54"/>
      <c r="DT318" s="54"/>
      <c r="DU318" s="54"/>
      <c r="DV318" s="54"/>
      <c r="DW318" s="54"/>
      <c r="DX318" s="54"/>
      <c r="DY318" s="54"/>
      <c r="DZ318" s="54"/>
      <c r="EA318" s="54"/>
      <c r="EB318" s="54"/>
      <c r="EC318" s="54"/>
      <c r="ED318" s="54"/>
      <c r="EE318" s="54"/>
      <c r="EF318" s="54"/>
      <c r="EG318" s="54"/>
      <c r="EH318" s="54"/>
      <c r="EI318" s="54"/>
      <c r="EJ318" s="54"/>
      <c r="EK318" s="54"/>
      <c r="EL318" s="54"/>
      <c r="EM318" s="54"/>
      <c r="EN318" s="54"/>
      <c r="EO318" s="54"/>
      <c r="EP318" s="54"/>
      <c r="EQ318" s="54"/>
      <c r="ER318" s="54"/>
      <c r="ES318" s="54"/>
      <c r="ET318" s="54"/>
      <c r="EU318" s="54"/>
      <c r="EV318" s="54"/>
      <c r="EW318" s="40"/>
    </row>
    <row r="319" spans="1:153" ht="12.9" customHeight="1" x14ac:dyDescent="0.25">
      <c r="A319" s="33">
        <v>773641</v>
      </c>
      <c r="B319" s="20" t="str">
        <f>VLOOKUP(A319,Hoja1!A$1:B$2013,2)</f>
        <v>Empleado_773641</v>
      </c>
      <c r="C319" s="33" t="s">
        <v>196</v>
      </c>
      <c r="D319" s="49"/>
      <c r="E319" s="49"/>
      <c r="F319" s="49"/>
      <c r="G319" s="49" t="s">
        <v>6</v>
      </c>
      <c r="H319" s="49"/>
      <c r="I319" s="49" t="s">
        <v>6</v>
      </c>
      <c r="J319" s="49"/>
      <c r="K319" s="49"/>
      <c r="L319" s="49"/>
      <c r="M319" s="49" t="s">
        <v>6</v>
      </c>
      <c r="N319" s="49" t="s">
        <v>6</v>
      </c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 t="s">
        <v>6</v>
      </c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 t="s">
        <v>6</v>
      </c>
      <c r="BG319" s="49" t="s">
        <v>6</v>
      </c>
      <c r="BH319" s="49"/>
      <c r="BI319" s="49"/>
      <c r="BJ319" s="49" t="s">
        <v>6</v>
      </c>
      <c r="BK319" s="49" t="s">
        <v>6</v>
      </c>
      <c r="BL319" s="49" t="s">
        <v>6</v>
      </c>
      <c r="BM319" s="49" t="s">
        <v>6</v>
      </c>
      <c r="BN319" s="49" t="s">
        <v>6</v>
      </c>
      <c r="BO319" s="49" t="s">
        <v>6</v>
      </c>
      <c r="BP319" s="49"/>
      <c r="BQ319" s="49"/>
      <c r="BR319" s="49" t="s">
        <v>6</v>
      </c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 t="s">
        <v>6</v>
      </c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51"/>
      <c r="DC319" s="51"/>
      <c r="DD319" s="51"/>
      <c r="DE319" s="51"/>
      <c r="DF319" s="51" t="s">
        <v>6</v>
      </c>
      <c r="DG319" s="51" t="s">
        <v>6</v>
      </c>
      <c r="DH319" s="51" t="s">
        <v>6</v>
      </c>
      <c r="DI319" s="51" t="s">
        <v>6</v>
      </c>
      <c r="DJ319" s="51"/>
      <c r="DK319" s="51"/>
      <c r="DL319" s="51"/>
      <c r="DM319" s="51"/>
      <c r="DN319" s="51"/>
      <c r="DO319" s="51"/>
      <c r="DP319" s="51"/>
      <c r="DQ319" s="51"/>
      <c r="DR319" s="51"/>
      <c r="DS319" s="51"/>
      <c r="DT319" s="51"/>
      <c r="DU319" s="51"/>
      <c r="DV319" s="51"/>
      <c r="DW319" s="51"/>
      <c r="DX319" s="51"/>
      <c r="DY319" s="51"/>
      <c r="DZ319" s="51"/>
      <c r="EA319" s="51"/>
      <c r="EB319" s="51"/>
      <c r="EC319" s="51"/>
      <c r="ED319" s="51"/>
      <c r="EE319" s="51"/>
      <c r="EF319" s="51"/>
      <c r="EG319" s="51"/>
      <c r="EH319" s="51"/>
      <c r="EI319" s="51"/>
      <c r="EJ319" s="51"/>
      <c r="EK319" s="51"/>
      <c r="EL319" s="51"/>
      <c r="EM319" s="51"/>
      <c r="EN319" s="51"/>
      <c r="EO319" s="51"/>
      <c r="EP319" s="51"/>
      <c r="EQ319" s="51"/>
      <c r="ER319" s="51"/>
      <c r="ES319" s="51"/>
      <c r="ET319" s="51"/>
      <c r="EU319" s="51"/>
      <c r="EV319" s="51"/>
      <c r="EW319" s="40"/>
    </row>
    <row r="320" spans="1:153" ht="12.9" customHeight="1" x14ac:dyDescent="0.25">
      <c r="A320" s="33">
        <v>773486</v>
      </c>
      <c r="B320" s="20" t="str">
        <f>VLOOKUP(A320,Hoja1!A$1:B$2013,2)</f>
        <v>Empleado_773486</v>
      </c>
      <c r="C320" s="33" t="s">
        <v>196</v>
      </c>
      <c r="D320" s="48"/>
      <c r="E320" s="48"/>
      <c r="F320" s="48"/>
      <c r="G320" s="48" t="s">
        <v>6</v>
      </c>
      <c r="H320" s="48"/>
      <c r="I320" s="48" t="s">
        <v>6</v>
      </c>
      <c r="J320" s="48"/>
      <c r="K320" s="48"/>
      <c r="L320" s="48"/>
      <c r="M320" s="48" t="s">
        <v>6</v>
      </c>
      <c r="N320" s="48" t="s">
        <v>6</v>
      </c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 t="s">
        <v>6</v>
      </c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 t="s">
        <v>6</v>
      </c>
      <c r="BG320" s="48" t="s">
        <v>6</v>
      </c>
      <c r="BH320" s="48"/>
      <c r="BI320" s="48"/>
      <c r="BJ320" s="48" t="s">
        <v>6</v>
      </c>
      <c r="BK320" s="48" t="s">
        <v>6</v>
      </c>
      <c r="BL320" s="48" t="s">
        <v>6</v>
      </c>
      <c r="BM320" s="48" t="s">
        <v>6</v>
      </c>
      <c r="BN320" s="48" t="s">
        <v>6</v>
      </c>
      <c r="BO320" s="48" t="s">
        <v>6</v>
      </c>
      <c r="BP320" s="48"/>
      <c r="BQ320" s="48"/>
      <c r="BR320" s="48" t="s">
        <v>6</v>
      </c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 t="s">
        <v>6</v>
      </c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54"/>
      <c r="DC320" s="54"/>
      <c r="DD320" s="54"/>
      <c r="DE320" s="54"/>
      <c r="DF320" s="54" t="s">
        <v>6</v>
      </c>
      <c r="DG320" s="54" t="s">
        <v>6</v>
      </c>
      <c r="DH320" s="54" t="s">
        <v>6</v>
      </c>
      <c r="DI320" s="54" t="s">
        <v>6</v>
      </c>
      <c r="DJ320" s="54"/>
      <c r="DK320" s="54"/>
      <c r="DL320" s="54"/>
      <c r="DM320" s="54"/>
      <c r="DN320" s="54"/>
      <c r="DO320" s="54"/>
      <c r="DP320" s="54"/>
      <c r="DQ320" s="54"/>
      <c r="DR320" s="54"/>
      <c r="DS320" s="54"/>
      <c r="DT320" s="54"/>
      <c r="DU320" s="54"/>
      <c r="DV320" s="54"/>
      <c r="DW320" s="54"/>
      <c r="DX320" s="54"/>
      <c r="DY320" s="54"/>
      <c r="DZ320" s="54"/>
      <c r="EA320" s="54"/>
      <c r="EB320" s="54"/>
      <c r="EC320" s="54"/>
      <c r="ED320" s="54"/>
      <c r="EE320" s="54"/>
      <c r="EF320" s="54"/>
      <c r="EG320" s="54"/>
      <c r="EH320" s="54"/>
      <c r="EI320" s="54"/>
      <c r="EJ320" s="54"/>
      <c r="EK320" s="54"/>
      <c r="EL320" s="54"/>
      <c r="EM320" s="54"/>
      <c r="EN320" s="54"/>
      <c r="EO320" s="54"/>
      <c r="EP320" s="54"/>
      <c r="EQ320" s="54"/>
      <c r="ER320" s="54"/>
      <c r="ES320" s="54"/>
      <c r="ET320" s="54"/>
      <c r="EU320" s="54"/>
      <c r="EV320" s="54"/>
      <c r="EW320" s="40"/>
    </row>
    <row r="321" spans="1:153" ht="12.9" customHeight="1" x14ac:dyDescent="0.25">
      <c r="A321" s="33">
        <v>774022</v>
      </c>
      <c r="B321" s="20" t="str">
        <f>VLOOKUP(A321,Hoja1!A$1:B$2013,2)</f>
        <v>Empleado_774022</v>
      </c>
      <c r="C321" s="33" t="s">
        <v>196</v>
      </c>
      <c r="D321" s="49"/>
      <c r="E321" s="49"/>
      <c r="F321" s="49"/>
      <c r="G321" s="49" t="s">
        <v>6</v>
      </c>
      <c r="H321" s="49"/>
      <c r="I321" s="49" t="s">
        <v>6</v>
      </c>
      <c r="J321" s="49"/>
      <c r="K321" s="49" t="s">
        <v>6</v>
      </c>
      <c r="L321" s="49"/>
      <c r="M321" s="49" t="s">
        <v>6</v>
      </c>
      <c r="N321" s="49" t="s">
        <v>6</v>
      </c>
      <c r="O321" s="49"/>
      <c r="P321" s="49"/>
      <c r="Q321" s="49"/>
      <c r="R321" s="49"/>
      <c r="S321" s="49"/>
      <c r="T321" s="49"/>
      <c r="U321" s="49"/>
      <c r="V321" s="49" t="s">
        <v>6</v>
      </c>
      <c r="W321" s="49"/>
      <c r="X321" s="49"/>
      <c r="Y321" s="49"/>
      <c r="Z321" s="49" t="s">
        <v>6</v>
      </c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 t="s">
        <v>6</v>
      </c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 t="s">
        <v>6</v>
      </c>
      <c r="BG321" s="49" t="s">
        <v>6</v>
      </c>
      <c r="BH321" s="49"/>
      <c r="BI321" s="49"/>
      <c r="BJ321" s="49" t="s">
        <v>6</v>
      </c>
      <c r="BK321" s="49" t="s">
        <v>6</v>
      </c>
      <c r="BL321" s="49" t="s">
        <v>6</v>
      </c>
      <c r="BM321" s="49" t="s">
        <v>6</v>
      </c>
      <c r="BN321" s="49" t="s">
        <v>6</v>
      </c>
      <c r="BO321" s="49" t="s">
        <v>6</v>
      </c>
      <c r="BP321" s="49" t="s">
        <v>6</v>
      </c>
      <c r="BQ321" s="49"/>
      <c r="BR321" s="49" t="s">
        <v>6</v>
      </c>
      <c r="BS321" s="49"/>
      <c r="BT321" s="49"/>
      <c r="BU321" s="49"/>
      <c r="BV321" s="49"/>
      <c r="BW321" s="49" t="s">
        <v>6</v>
      </c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 t="s">
        <v>6</v>
      </c>
      <c r="CI321" s="49"/>
      <c r="CJ321" s="49"/>
      <c r="CK321" s="49"/>
      <c r="CL321" s="49"/>
      <c r="CM321" s="49"/>
      <c r="CN321" s="49" t="s">
        <v>6</v>
      </c>
      <c r="CO321" s="49"/>
      <c r="CP321" s="49" t="s">
        <v>6</v>
      </c>
      <c r="CQ321" s="49" t="s">
        <v>6</v>
      </c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51"/>
      <c r="DC321" s="51"/>
      <c r="DD321" s="51"/>
      <c r="DE321" s="51"/>
      <c r="DF321" s="51" t="s">
        <v>6</v>
      </c>
      <c r="DG321" s="51" t="s">
        <v>6</v>
      </c>
      <c r="DH321" s="51" t="s">
        <v>6</v>
      </c>
      <c r="DI321" s="51" t="s">
        <v>6</v>
      </c>
      <c r="DJ321" s="51"/>
      <c r="DK321" s="51"/>
      <c r="DL321" s="51" t="s">
        <v>6</v>
      </c>
      <c r="DM321" s="51" t="s">
        <v>6</v>
      </c>
      <c r="DN321" s="51"/>
      <c r="DO321" s="51"/>
      <c r="DP321" s="51"/>
      <c r="DQ321" s="51"/>
      <c r="DR321" s="51"/>
      <c r="DS321" s="51"/>
      <c r="DT321" s="51"/>
      <c r="DU321" s="51" t="s">
        <v>6</v>
      </c>
      <c r="DV321" s="51" t="s">
        <v>6</v>
      </c>
      <c r="DW321" s="51" t="s">
        <v>6</v>
      </c>
      <c r="DX321" s="51" t="s">
        <v>6</v>
      </c>
      <c r="DY321" s="51"/>
      <c r="DZ321" s="51"/>
      <c r="EA321" s="51"/>
      <c r="EB321" s="51"/>
      <c r="EC321" s="51"/>
      <c r="ED321" s="51"/>
      <c r="EE321" s="51"/>
      <c r="EF321" s="51"/>
      <c r="EG321" s="51"/>
      <c r="EH321" s="51"/>
      <c r="EI321" s="51"/>
      <c r="EJ321" s="51"/>
      <c r="EK321" s="51"/>
      <c r="EL321" s="51"/>
      <c r="EM321" s="51"/>
      <c r="EN321" s="51"/>
      <c r="EO321" s="51"/>
      <c r="EP321" s="51"/>
      <c r="EQ321" s="51"/>
      <c r="ER321" s="51"/>
      <c r="ES321" s="51"/>
      <c r="ET321" s="51"/>
      <c r="EU321" s="51"/>
      <c r="EV321" s="51"/>
      <c r="EW321" s="40"/>
    </row>
    <row r="322" spans="1:153" ht="12.9" customHeight="1" x14ac:dyDescent="0.25">
      <c r="A322" s="33">
        <v>764880</v>
      </c>
      <c r="B322" s="20" t="str">
        <f>VLOOKUP(A322,Hoja1!A$1:B$2013,2)</f>
        <v>Empleado_764880</v>
      </c>
      <c r="C322" s="33" t="s">
        <v>196</v>
      </c>
      <c r="D322" s="48"/>
      <c r="E322" s="48"/>
      <c r="F322" s="48"/>
      <c r="G322" s="48" t="s">
        <v>6</v>
      </c>
      <c r="H322" s="48"/>
      <c r="I322" s="48" t="s">
        <v>6</v>
      </c>
      <c r="J322" s="48"/>
      <c r="K322" s="48"/>
      <c r="L322" s="48"/>
      <c r="M322" s="48" t="s">
        <v>6</v>
      </c>
      <c r="N322" s="48" t="s">
        <v>6</v>
      </c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 t="s">
        <v>6</v>
      </c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 t="s">
        <v>6</v>
      </c>
      <c r="BG322" s="48" t="s">
        <v>6</v>
      </c>
      <c r="BH322" s="48"/>
      <c r="BI322" s="48"/>
      <c r="BJ322" s="48" t="s">
        <v>6</v>
      </c>
      <c r="BK322" s="48" t="s">
        <v>6</v>
      </c>
      <c r="BL322" s="48" t="s">
        <v>6</v>
      </c>
      <c r="BM322" s="48" t="s">
        <v>6</v>
      </c>
      <c r="BN322" s="48" t="s">
        <v>6</v>
      </c>
      <c r="BO322" s="48" t="s">
        <v>6</v>
      </c>
      <c r="BP322" s="48"/>
      <c r="BQ322" s="48"/>
      <c r="BR322" s="48" t="s">
        <v>6</v>
      </c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 t="s">
        <v>6</v>
      </c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54"/>
      <c r="DC322" s="54"/>
      <c r="DD322" s="54"/>
      <c r="DE322" s="54"/>
      <c r="DF322" s="54" t="s">
        <v>6</v>
      </c>
      <c r="DG322" s="54" t="s">
        <v>6</v>
      </c>
      <c r="DH322" s="54" t="s">
        <v>6</v>
      </c>
      <c r="DI322" s="54" t="s">
        <v>6</v>
      </c>
      <c r="DJ322" s="54"/>
      <c r="DK322" s="54"/>
      <c r="DL322" s="54"/>
      <c r="DM322" s="54"/>
      <c r="DN322" s="54"/>
      <c r="DO322" s="54"/>
      <c r="DP322" s="54"/>
      <c r="DQ322" s="54"/>
      <c r="DR322" s="54"/>
      <c r="DS322" s="54"/>
      <c r="DT322" s="54"/>
      <c r="DU322" s="54"/>
      <c r="DV322" s="54"/>
      <c r="DW322" s="54"/>
      <c r="DX322" s="54"/>
      <c r="DY322" s="54"/>
      <c r="DZ322" s="54"/>
      <c r="EA322" s="54"/>
      <c r="EB322" s="54"/>
      <c r="EC322" s="54"/>
      <c r="ED322" s="54"/>
      <c r="EE322" s="54"/>
      <c r="EF322" s="54"/>
      <c r="EG322" s="54"/>
      <c r="EH322" s="54"/>
      <c r="EI322" s="54"/>
      <c r="EJ322" s="54"/>
      <c r="EK322" s="54"/>
      <c r="EL322" s="54"/>
      <c r="EM322" s="54"/>
      <c r="EN322" s="54"/>
      <c r="EO322" s="54"/>
      <c r="EP322" s="54"/>
      <c r="EQ322" s="54"/>
      <c r="ER322" s="54"/>
      <c r="ES322" s="54"/>
      <c r="ET322" s="54"/>
      <c r="EU322" s="54"/>
      <c r="EV322" s="54"/>
      <c r="EW322" s="40"/>
    </row>
    <row r="323" spans="1:153" ht="12.9" customHeight="1" x14ac:dyDescent="0.25">
      <c r="A323" s="33">
        <v>774231</v>
      </c>
      <c r="B323" s="20" t="str">
        <f>VLOOKUP(A323,Hoja1!A$1:B$2013,2)</f>
        <v>Empleado_774231</v>
      </c>
      <c r="C323" s="33" t="s">
        <v>196</v>
      </c>
      <c r="D323" s="49"/>
      <c r="E323" s="49"/>
      <c r="F323" s="49"/>
      <c r="G323" s="49" t="s">
        <v>6</v>
      </c>
      <c r="H323" s="49"/>
      <c r="I323" s="49" t="s">
        <v>6</v>
      </c>
      <c r="J323" s="49"/>
      <c r="K323" s="49" t="s">
        <v>6</v>
      </c>
      <c r="L323" s="49"/>
      <c r="M323" s="49" t="s">
        <v>6</v>
      </c>
      <c r="N323" s="49" t="s">
        <v>6</v>
      </c>
      <c r="O323" s="49"/>
      <c r="P323" s="49"/>
      <c r="Q323" s="49"/>
      <c r="R323" s="49"/>
      <c r="S323" s="49"/>
      <c r="T323" s="49"/>
      <c r="U323" s="49"/>
      <c r="V323" s="49" t="s">
        <v>6</v>
      </c>
      <c r="W323" s="49"/>
      <c r="X323" s="49"/>
      <c r="Y323" s="49"/>
      <c r="Z323" s="49" t="s">
        <v>6</v>
      </c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 t="s">
        <v>6</v>
      </c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 t="s">
        <v>6</v>
      </c>
      <c r="BG323" s="49" t="s">
        <v>6</v>
      </c>
      <c r="BH323" s="49"/>
      <c r="BI323" s="49"/>
      <c r="BJ323" s="49" t="s">
        <v>6</v>
      </c>
      <c r="BK323" s="49" t="s">
        <v>6</v>
      </c>
      <c r="BL323" s="49" t="s">
        <v>6</v>
      </c>
      <c r="BM323" s="49" t="s">
        <v>6</v>
      </c>
      <c r="BN323" s="49" t="s">
        <v>6</v>
      </c>
      <c r="BO323" s="49" t="s">
        <v>6</v>
      </c>
      <c r="BP323" s="49" t="s">
        <v>6</v>
      </c>
      <c r="BQ323" s="49"/>
      <c r="BR323" s="49" t="s">
        <v>6</v>
      </c>
      <c r="BS323" s="49"/>
      <c r="BT323" s="49"/>
      <c r="BU323" s="49"/>
      <c r="BV323" s="49"/>
      <c r="BW323" s="49" t="s">
        <v>6</v>
      </c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 t="s">
        <v>6</v>
      </c>
      <c r="CI323" s="49"/>
      <c r="CJ323" s="49"/>
      <c r="CK323" s="49"/>
      <c r="CL323" s="49"/>
      <c r="CM323" s="49"/>
      <c r="CN323" s="49" t="s">
        <v>6</v>
      </c>
      <c r="CO323" s="49"/>
      <c r="CP323" s="49" t="s">
        <v>6</v>
      </c>
      <c r="CQ323" s="49" t="s">
        <v>6</v>
      </c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51"/>
      <c r="DC323" s="51"/>
      <c r="DD323" s="51"/>
      <c r="DE323" s="51"/>
      <c r="DF323" s="51" t="s">
        <v>6</v>
      </c>
      <c r="DG323" s="51" t="s">
        <v>6</v>
      </c>
      <c r="DH323" s="51" t="s">
        <v>6</v>
      </c>
      <c r="DI323" s="51" t="s">
        <v>6</v>
      </c>
      <c r="DJ323" s="51"/>
      <c r="DK323" s="51"/>
      <c r="DL323" s="51" t="s">
        <v>6</v>
      </c>
      <c r="DM323" s="51" t="s">
        <v>6</v>
      </c>
      <c r="DN323" s="51"/>
      <c r="DO323" s="51"/>
      <c r="DP323" s="51"/>
      <c r="DQ323" s="51"/>
      <c r="DR323" s="51"/>
      <c r="DS323" s="51"/>
      <c r="DT323" s="51" t="s">
        <v>6</v>
      </c>
      <c r="DU323" s="51" t="s">
        <v>6</v>
      </c>
      <c r="DV323" s="51"/>
      <c r="DW323" s="51"/>
      <c r="DX323" s="51"/>
      <c r="DY323" s="51"/>
      <c r="DZ323" s="51"/>
      <c r="EA323" s="51"/>
      <c r="EB323" s="51"/>
      <c r="EC323" s="51"/>
      <c r="ED323" s="51"/>
      <c r="EE323" s="51"/>
      <c r="EF323" s="51"/>
      <c r="EG323" s="51"/>
      <c r="EH323" s="51"/>
      <c r="EI323" s="51"/>
      <c r="EJ323" s="51"/>
      <c r="EK323" s="51"/>
      <c r="EL323" s="51"/>
      <c r="EM323" s="51"/>
      <c r="EN323" s="51"/>
      <c r="EO323" s="51"/>
      <c r="EP323" s="51"/>
      <c r="EQ323" s="51"/>
      <c r="ER323" s="51"/>
      <c r="ES323" s="51"/>
      <c r="ET323" s="51"/>
      <c r="EU323" s="51"/>
      <c r="EV323" s="51"/>
      <c r="EW323" s="40"/>
    </row>
    <row r="324" spans="1:153" ht="12.9" customHeight="1" x14ac:dyDescent="0.25">
      <c r="A324" s="33">
        <v>774005</v>
      </c>
      <c r="B324" s="20" t="str">
        <f>VLOOKUP(A324,Hoja1!A$1:B$2013,2)</f>
        <v>Empleado_774005</v>
      </c>
      <c r="C324" s="33" t="s">
        <v>196</v>
      </c>
      <c r="D324" s="48"/>
      <c r="E324" s="48"/>
      <c r="F324" s="48"/>
      <c r="G324" s="48" t="s">
        <v>6</v>
      </c>
      <c r="H324" s="48"/>
      <c r="I324" s="48" t="s">
        <v>6</v>
      </c>
      <c r="J324" s="48" t="s">
        <v>6</v>
      </c>
      <c r="K324" s="48"/>
      <c r="L324" s="48"/>
      <c r="M324" s="48" t="s">
        <v>6</v>
      </c>
      <c r="N324" s="48" t="s">
        <v>6</v>
      </c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 t="s">
        <v>6</v>
      </c>
      <c r="BG324" s="48" t="s">
        <v>6</v>
      </c>
      <c r="BH324" s="48" t="s">
        <v>6</v>
      </c>
      <c r="BI324" s="48" t="s">
        <v>6</v>
      </c>
      <c r="BJ324" s="48" t="s">
        <v>6</v>
      </c>
      <c r="BK324" s="48" t="s">
        <v>6</v>
      </c>
      <c r="BL324" s="48" t="s">
        <v>6</v>
      </c>
      <c r="BM324" s="48"/>
      <c r="BN324" s="48" t="s">
        <v>6</v>
      </c>
      <c r="BO324" s="48" t="s">
        <v>6</v>
      </c>
      <c r="BP324" s="48" t="s">
        <v>6</v>
      </c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54"/>
      <c r="DC324" s="54"/>
      <c r="DD324" s="54"/>
      <c r="DE324" s="54"/>
      <c r="DF324" s="54" t="s">
        <v>6</v>
      </c>
      <c r="DG324" s="54" t="s">
        <v>6</v>
      </c>
      <c r="DH324" s="54"/>
      <c r="DI324" s="54" t="s">
        <v>6</v>
      </c>
      <c r="DJ324" s="54"/>
      <c r="DK324" s="54"/>
      <c r="DL324" s="54"/>
      <c r="DM324" s="54"/>
      <c r="DN324" s="54"/>
      <c r="DO324" s="54"/>
      <c r="DP324" s="54"/>
      <c r="DQ324" s="54"/>
      <c r="DR324" s="54"/>
      <c r="DS324" s="54"/>
      <c r="DT324" s="54"/>
      <c r="DU324" s="54"/>
      <c r="DV324" s="54"/>
      <c r="DW324" s="54"/>
      <c r="DX324" s="54"/>
      <c r="DY324" s="54"/>
      <c r="DZ324" s="54"/>
      <c r="EA324" s="54"/>
      <c r="EB324" s="54"/>
      <c r="EC324" s="54"/>
      <c r="ED324" s="54"/>
      <c r="EE324" s="54"/>
      <c r="EF324" s="54"/>
      <c r="EG324" s="54"/>
      <c r="EH324" s="54"/>
      <c r="EI324" s="54"/>
      <c r="EJ324" s="54"/>
      <c r="EK324" s="54"/>
      <c r="EL324" s="54"/>
      <c r="EM324" s="54"/>
      <c r="EN324" s="54"/>
      <c r="EO324" s="54"/>
      <c r="EP324" s="54"/>
      <c r="EQ324" s="54"/>
      <c r="ER324" s="54"/>
      <c r="ES324" s="54"/>
      <c r="ET324" s="54"/>
      <c r="EU324" s="54"/>
      <c r="EV324" s="54"/>
      <c r="EW324" s="40"/>
    </row>
    <row r="325" spans="1:153" ht="12.9" customHeight="1" x14ac:dyDescent="0.25">
      <c r="A325" s="33">
        <v>769987</v>
      </c>
      <c r="B325" s="20" t="str">
        <f>VLOOKUP(A325,Hoja1!A$1:B$2013,2)</f>
        <v>Empleado_769987</v>
      </c>
      <c r="C325" s="33" t="s">
        <v>196</v>
      </c>
      <c r="D325" s="49"/>
      <c r="E325" s="49"/>
      <c r="F325" s="49"/>
      <c r="G325" s="49" t="s">
        <v>6</v>
      </c>
      <c r="H325" s="49"/>
      <c r="I325" s="49" t="s">
        <v>6</v>
      </c>
      <c r="J325" s="49"/>
      <c r="K325" s="49"/>
      <c r="L325" s="49"/>
      <c r="M325" s="49" t="s">
        <v>6</v>
      </c>
      <c r="N325" s="49" t="s">
        <v>6</v>
      </c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 t="s">
        <v>6</v>
      </c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 t="s">
        <v>6</v>
      </c>
      <c r="BG325" s="49" t="s">
        <v>6</v>
      </c>
      <c r="BH325" s="49"/>
      <c r="BI325" s="49"/>
      <c r="BJ325" s="49" t="s">
        <v>6</v>
      </c>
      <c r="BK325" s="49" t="s">
        <v>6</v>
      </c>
      <c r="BL325" s="49" t="s">
        <v>6</v>
      </c>
      <c r="BM325" s="49" t="s">
        <v>6</v>
      </c>
      <c r="BN325" s="49" t="s">
        <v>6</v>
      </c>
      <c r="BO325" s="49" t="s">
        <v>6</v>
      </c>
      <c r="BP325" s="49"/>
      <c r="BQ325" s="49"/>
      <c r="BR325" s="49" t="s">
        <v>6</v>
      </c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 t="s">
        <v>6</v>
      </c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51"/>
      <c r="DC325" s="51"/>
      <c r="DD325" s="51"/>
      <c r="DE325" s="51"/>
      <c r="DF325" s="51" t="s">
        <v>6</v>
      </c>
      <c r="DG325" s="51" t="s">
        <v>6</v>
      </c>
      <c r="DH325" s="51" t="s">
        <v>6</v>
      </c>
      <c r="DI325" s="51" t="s">
        <v>6</v>
      </c>
      <c r="DJ325" s="51"/>
      <c r="DK325" s="51"/>
      <c r="DL325" s="51"/>
      <c r="DM325" s="51"/>
      <c r="DN325" s="51"/>
      <c r="DO325" s="51"/>
      <c r="DP325" s="51"/>
      <c r="DQ325" s="51"/>
      <c r="DR325" s="51"/>
      <c r="DS325" s="51"/>
      <c r="DT325" s="51"/>
      <c r="DU325" s="51"/>
      <c r="DV325" s="51"/>
      <c r="DW325" s="51"/>
      <c r="DX325" s="51"/>
      <c r="DY325" s="51"/>
      <c r="DZ325" s="51"/>
      <c r="EA325" s="51"/>
      <c r="EB325" s="51" t="s">
        <v>6</v>
      </c>
      <c r="EC325" s="51"/>
      <c r="ED325" s="51"/>
      <c r="EE325" s="51"/>
      <c r="EF325" s="51"/>
      <c r="EG325" s="51"/>
      <c r="EH325" s="51"/>
      <c r="EI325" s="51"/>
      <c r="EJ325" s="51"/>
      <c r="EK325" s="51"/>
      <c r="EL325" s="51"/>
      <c r="EM325" s="51"/>
      <c r="EN325" s="51"/>
      <c r="EO325" s="51"/>
      <c r="EP325" s="51"/>
      <c r="EQ325" s="51"/>
      <c r="ER325" s="51"/>
      <c r="ES325" s="51"/>
      <c r="ET325" s="51"/>
      <c r="EU325" s="51"/>
      <c r="EV325" s="51"/>
      <c r="EW325" s="40"/>
    </row>
    <row r="326" spans="1:153" ht="12.9" customHeight="1" x14ac:dyDescent="0.25">
      <c r="A326" s="33">
        <v>770784</v>
      </c>
      <c r="B326" s="20" t="str">
        <f>VLOOKUP(A326,Hoja1!A$1:B$2013,2)</f>
        <v>Empleado_770784</v>
      </c>
      <c r="C326" s="33" t="s">
        <v>196</v>
      </c>
      <c r="D326" s="48"/>
      <c r="E326" s="48"/>
      <c r="F326" s="48"/>
      <c r="G326" s="48" t="s">
        <v>6</v>
      </c>
      <c r="H326" s="48"/>
      <c r="I326" s="48" t="s">
        <v>6</v>
      </c>
      <c r="J326" s="48" t="s">
        <v>6</v>
      </c>
      <c r="K326" s="48"/>
      <c r="L326" s="48"/>
      <c r="M326" s="48" t="s">
        <v>6</v>
      </c>
      <c r="N326" s="48" t="s">
        <v>6</v>
      </c>
      <c r="O326" s="48"/>
      <c r="P326" s="48"/>
      <c r="Q326" s="48"/>
      <c r="R326" s="48"/>
      <c r="S326" s="48"/>
      <c r="T326" s="48"/>
      <c r="U326" s="48"/>
      <c r="V326" s="48"/>
      <c r="W326" s="48"/>
      <c r="X326" s="48" t="s">
        <v>6</v>
      </c>
      <c r="Y326" s="48"/>
      <c r="Z326" s="48" t="s">
        <v>6</v>
      </c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 t="s">
        <v>6</v>
      </c>
      <c r="BG326" s="48" t="s">
        <v>6</v>
      </c>
      <c r="BH326" s="48" t="s">
        <v>6</v>
      </c>
      <c r="BI326" s="48"/>
      <c r="BJ326" s="48" t="s">
        <v>6</v>
      </c>
      <c r="BK326" s="48" t="s">
        <v>6</v>
      </c>
      <c r="BL326" s="48" t="s">
        <v>6</v>
      </c>
      <c r="BM326" s="48" t="s">
        <v>6</v>
      </c>
      <c r="BN326" s="48" t="s">
        <v>6</v>
      </c>
      <c r="BO326" s="48" t="s">
        <v>6</v>
      </c>
      <c r="BP326" s="48" t="s">
        <v>6</v>
      </c>
      <c r="BQ326" s="48"/>
      <c r="BR326" s="48" t="s">
        <v>6</v>
      </c>
      <c r="BS326" s="48"/>
      <c r="BT326" s="48"/>
      <c r="BU326" s="48" t="s">
        <v>6</v>
      </c>
      <c r="BV326" s="48"/>
      <c r="BW326" s="48" t="s">
        <v>6</v>
      </c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 t="s">
        <v>6</v>
      </c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54"/>
      <c r="DC326" s="54"/>
      <c r="DD326" s="54"/>
      <c r="DE326" s="54"/>
      <c r="DF326" s="54" t="s">
        <v>6</v>
      </c>
      <c r="DG326" s="54" t="s">
        <v>6</v>
      </c>
      <c r="DH326" s="54" t="s">
        <v>6</v>
      </c>
      <c r="DI326" s="54" t="s">
        <v>6</v>
      </c>
      <c r="DJ326" s="54"/>
      <c r="DK326" s="54"/>
      <c r="DL326" s="54"/>
      <c r="DM326" s="54"/>
      <c r="DN326" s="54"/>
      <c r="DO326" s="54"/>
      <c r="DP326" s="54"/>
      <c r="DQ326" s="54"/>
      <c r="DR326" s="54"/>
      <c r="DS326" s="54"/>
      <c r="DT326" s="54"/>
      <c r="DU326" s="54"/>
      <c r="DV326" s="54"/>
      <c r="DW326" s="54"/>
      <c r="DX326" s="54"/>
      <c r="DY326" s="54"/>
      <c r="DZ326" s="54"/>
      <c r="EA326" s="54"/>
      <c r="EB326" s="54"/>
      <c r="EC326" s="54"/>
      <c r="ED326" s="54"/>
      <c r="EE326" s="54"/>
      <c r="EF326" s="54"/>
      <c r="EG326" s="54"/>
      <c r="EH326" s="54"/>
      <c r="EI326" s="54"/>
      <c r="EJ326" s="54"/>
      <c r="EK326" s="54"/>
      <c r="EL326" s="54"/>
      <c r="EM326" s="54"/>
      <c r="EN326" s="54"/>
      <c r="EO326" s="54"/>
      <c r="EP326" s="54"/>
      <c r="EQ326" s="54"/>
      <c r="ER326" s="54"/>
      <c r="ES326" s="54"/>
      <c r="ET326" s="54"/>
      <c r="EU326" s="54"/>
      <c r="EV326" s="54"/>
      <c r="EW326" s="40"/>
    </row>
    <row r="327" spans="1:153" ht="12.9" customHeight="1" x14ac:dyDescent="0.25">
      <c r="A327" s="33">
        <v>765240</v>
      </c>
      <c r="B327" s="20" t="str">
        <f>VLOOKUP(A327,Hoja1!A$1:B$2013,2)</f>
        <v>Empleado_765240</v>
      </c>
      <c r="C327" s="33" t="s">
        <v>196</v>
      </c>
      <c r="D327" s="49"/>
      <c r="E327" s="49"/>
      <c r="F327" s="49"/>
      <c r="G327" s="49" t="s">
        <v>6</v>
      </c>
      <c r="H327" s="49"/>
      <c r="I327" s="49" t="s">
        <v>6</v>
      </c>
      <c r="J327" s="49" t="s">
        <v>6</v>
      </c>
      <c r="K327" s="49"/>
      <c r="L327" s="49"/>
      <c r="M327" s="49" t="s">
        <v>6</v>
      </c>
      <c r="N327" s="49" t="s">
        <v>6</v>
      </c>
      <c r="O327" s="49"/>
      <c r="P327" s="49"/>
      <c r="Q327" s="49"/>
      <c r="R327" s="49"/>
      <c r="S327" s="49"/>
      <c r="T327" s="49"/>
      <c r="U327" s="49"/>
      <c r="V327" s="49"/>
      <c r="W327" s="49"/>
      <c r="X327" s="49" t="s">
        <v>6</v>
      </c>
      <c r="Y327" s="49"/>
      <c r="Z327" s="49" t="s">
        <v>6</v>
      </c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 t="s">
        <v>6</v>
      </c>
      <c r="BG327" s="49" t="s">
        <v>6</v>
      </c>
      <c r="BH327" s="49" t="s">
        <v>6</v>
      </c>
      <c r="BI327" s="49"/>
      <c r="BJ327" s="49" t="s">
        <v>6</v>
      </c>
      <c r="BK327" s="49" t="s">
        <v>6</v>
      </c>
      <c r="BL327" s="49" t="s">
        <v>6</v>
      </c>
      <c r="BM327" s="49" t="s">
        <v>6</v>
      </c>
      <c r="BN327" s="49" t="s">
        <v>6</v>
      </c>
      <c r="BO327" s="49" t="s">
        <v>6</v>
      </c>
      <c r="BP327" s="49"/>
      <c r="BQ327" s="49"/>
      <c r="BR327" s="49" t="s">
        <v>6</v>
      </c>
      <c r="BS327" s="49"/>
      <c r="BT327" s="49"/>
      <c r="BU327" s="49" t="s">
        <v>6</v>
      </c>
      <c r="BV327" s="49"/>
      <c r="BW327" s="49" t="s">
        <v>6</v>
      </c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 t="s">
        <v>6</v>
      </c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51"/>
      <c r="DC327" s="51"/>
      <c r="DD327" s="51"/>
      <c r="DE327" s="51"/>
      <c r="DF327" s="51" t="s">
        <v>6</v>
      </c>
      <c r="DG327" s="51" t="s">
        <v>6</v>
      </c>
      <c r="DH327" s="51" t="s">
        <v>6</v>
      </c>
      <c r="DI327" s="51" t="s">
        <v>6</v>
      </c>
      <c r="DJ327" s="51"/>
      <c r="DK327" s="51"/>
      <c r="DL327" s="51"/>
      <c r="DM327" s="51"/>
      <c r="DN327" s="51"/>
      <c r="DO327" s="51"/>
      <c r="DP327" s="51"/>
      <c r="DQ327" s="51"/>
      <c r="DR327" s="51"/>
      <c r="DS327" s="51"/>
      <c r="DT327" s="51"/>
      <c r="DU327" s="51"/>
      <c r="DV327" s="51"/>
      <c r="DW327" s="51"/>
      <c r="DX327" s="51"/>
      <c r="DY327" s="51"/>
      <c r="DZ327" s="51"/>
      <c r="EA327" s="51"/>
      <c r="EB327" s="51"/>
      <c r="EC327" s="51"/>
      <c r="ED327" s="51"/>
      <c r="EE327" s="51"/>
      <c r="EF327" s="51"/>
      <c r="EG327" s="51"/>
      <c r="EH327" s="51"/>
      <c r="EI327" s="51"/>
      <c r="EJ327" s="51"/>
      <c r="EK327" s="51"/>
      <c r="EL327" s="51"/>
      <c r="EM327" s="51"/>
      <c r="EN327" s="51"/>
      <c r="EO327" s="51"/>
      <c r="EP327" s="51"/>
      <c r="EQ327" s="51"/>
      <c r="ER327" s="51"/>
      <c r="ES327" s="51"/>
      <c r="ET327" s="51"/>
      <c r="EU327" s="51"/>
      <c r="EV327" s="51"/>
      <c r="EW327" s="40"/>
    </row>
    <row r="328" spans="1:153" ht="12.9" customHeight="1" x14ac:dyDescent="0.25">
      <c r="A328" s="33">
        <v>769466</v>
      </c>
      <c r="B328" s="20" t="str">
        <f>VLOOKUP(A328,Hoja1!A$1:B$2013,2)</f>
        <v>Empleado_769466</v>
      </c>
      <c r="C328" s="33" t="s">
        <v>196</v>
      </c>
      <c r="D328" s="48"/>
      <c r="E328" s="48"/>
      <c r="F328" s="48"/>
      <c r="G328" s="48" t="s">
        <v>6</v>
      </c>
      <c r="H328" s="48"/>
      <c r="I328" s="48" t="s">
        <v>6</v>
      </c>
      <c r="J328" s="48"/>
      <c r="K328" s="48"/>
      <c r="L328" s="48"/>
      <c r="M328" s="48" t="s">
        <v>6</v>
      </c>
      <c r="N328" s="48" t="s">
        <v>6</v>
      </c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 t="s">
        <v>6</v>
      </c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 t="s">
        <v>6</v>
      </c>
      <c r="BG328" s="48" t="s">
        <v>6</v>
      </c>
      <c r="BH328" s="48"/>
      <c r="BI328" s="48"/>
      <c r="BJ328" s="48" t="s">
        <v>6</v>
      </c>
      <c r="BK328" s="48" t="s">
        <v>6</v>
      </c>
      <c r="BL328" s="48" t="s">
        <v>6</v>
      </c>
      <c r="BM328" s="48" t="s">
        <v>6</v>
      </c>
      <c r="BN328" s="48" t="s">
        <v>6</v>
      </c>
      <c r="BO328" s="48" t="s">
        <v>6</v>
      </c>
      <c r="BP328" s="48"/>
      <c r="BQ328" s="48"/>
      <c r="BR328" s="48" t="s">
        <v>6</v>
      </c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 t="s">
        <v>6</v>
      </c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54"/>
      <c r="DC328" s="54"/>
      <c r="DD328" s="54"/>
      <c r="DE328" s="54"/>
      <c r="DF328" s="54" t="s">
        <v>6</v>
      </c>
      <c r="DG328" s="54" t="s">
        <v>6</v>
      </c>
      <c r="DH328" s="54"/>
      <c r="DI328" s="54" t="s">
        <v>6</v>
      </c>
      <c r="DJ328" s="54"/>
      <c r="DK328" s="54"/>
      <c r="DL328" s="54"/>
      <c r="DM328" s="54"/>
      <c r="DN328" s="54"/>
      <c r="DO328" s="54"/>
      <c r="DP328" s="54"/>
      <c r="DQ328" s="54"/>
      <c r="DR328" s="54"/>
      <c r="DS328" s="54"/>
      <c r="DT328" s="54"/>
      <c r="DU328" s="54"/>
      <c r="DV328" s="54"/>
      <c r="DW328" s="54"/>
      <c r="DX328" s="54"/>
      <c r="DY328" s="54"/>
      <c r="DZ328" s="54"/>
      <c r="EA328" s="54"/>
      <c r="EB328" s="54"/>
      <c r="EC328" s="54"/>
      <c r="ED328" s="54"/>
      <c r="EE328" s="54"/>
      <c r="EF328" s="54"/>
      <c r="EG328" s="54"/>
      <c r="EH328" s="54"/>
      <c r="EI328" s="54"/>
      <c r="EJ328" s="54"/>
      <c r="EK328" s="54"/>
      <c r="EL328" s="54"/>
      <c r="EM328" s="54"/>
      <c r="EN328" s="54"/>
      <c r="EO328" s="54"/>
      <c r="EP328" s="54"/>
      <c r="EQ328" s="54"/>
      <c r="ER328" s="54"/>
      <c r="ES328" s="54"/>
      <c r="ET328" s="54"/>
      <c r="EU328" s="54"/>
      <c r="EV328" s="54"/>
      <c r="EW328" s="40"/>
    </row>
    <row r="329" spans="1:153" ht="12.9" customHeight="1" x14ac:dyDescent="0.25">
      <c r="A329" s="33">
        <v>771242</v>
      </c>
      <c r="B329" s="20" t="str">
        <f>VLOOKUP(A329,Hoja1!A$1:B$2013,2)</f>
        <v>Empleado_771242</v>
      </c>
      <c r="C329" s="33" t="s">
        <v>196</v>
      </c>
      <c r="D329" s="49"/>
      <c r="E329" s="49"/>
      <c r="F329" s="49"/>
      <c r="G329" s="49" t="s">
        <v>6</v>
      </c>
      <c r="H329" s="49"/>
      <c r="I329" s="49" t="s">
        <v>6</v>
      </c>
      <c r="J329" s="49"/>
      <c r="K329" s="49"/>
      <c r="L329" s="49"/>
      <c r="M329" s="49" t="s">
        <v>6</v>
      </c>
      <c r="N329" s="49" t="s">
        <v>6</v>
      </c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 t="s">
        <v>6</v>
      </c>
      <c r="BH329" s="49"/>
      <c r="BI329" s="49"/>
      <c r="BJ329" s="49"/>
      <c r="BK329" s="49" t="s">
        <v>6</v>
      </c>
      <c r="BL329" s="49"/>
      <c r="BM329" s="49"/>
      <c r="BN329" s="49"/>
      <c r="BO329" s="49" t="s">
        <v>6</v>
      </c>
      <c r="BP329" s="49"/>
      <c r="BQ329" s="49"/>
      <c r="BR329" s="49"/>
      <c r="BS329" s="49"/>
      <c r="BT329" s="49"/>
      <c r="BU329" s="49"/>
      <c r="BV329" s="49"/>
      <c r="BW329" s="49" t="s">
        <v>6</v>
      </c>
      <c r="BX329" s="49" t="s">
        <v>6</v>
      </c>
      <c r="BY329" s="49" t="s">
        <v>6</v>
      </c>
      <c r="BZ329" s="49"/>
      <c r="CA329" s="49" t="s">
        <v>6</v>
      </c>
      <c r="CB329" s="49" t="s">
        <v>6</v>
      </c>
      <c r="CC329" s="49" t="s">
        <v>6</v>
      </c>
      <c r="CD329" s="49" t="s">
        <v>6</v>
      </c>
      <c r="CE329" s="49" t="s">
        <v>6</v>
      </c>
      <c r="CF329" s="49" t="s">
        <v>6</v>
      </c>
      <c r="CG329" s="49" t="s">
        <v>6</v>
      </c>
      <c r="CH329" s="49" t="s">
        <v>6</v>
      </c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51"/>
      <c r="DC329" s="51"/>
      <c r="DD329" s="51"/>
      <c r="DE329" s="51"/>
      <c r="DF329" s="51" t="s">
        <v>6</v>
      </c>
      <c r="DG329" s="51" t="s">
        <v>6</v>
      </c>
      <c r="DH329" s="51"/>
      <c r="DI329" s="51" t="s">
        <v>6</v>
      </c>
      <c r="DJ329" s="51"/>
      <c r="DK329" s="51"/>
      <c r="DL329" s="51"/>
      <c r="DM329" s="51"/>
      <c r="DN329" s="51"/>
      <c r="DO329" s="51"/>
      <c r="DP329" s="51"/>
      <c r="DQ329" s="51"/>
      <c r="DR329" s="51"/>
      <c r="DS329" s="51"/>
      <c r="DT329" s="51"/>
      <c r="DU329" s="51"/>
      <c r="DV329" s="51"/>
      <c r="DW329" s="51"/>
      <c r="DX329" s="51"/>
      <c r="DY329" s="51"/>
      <c r="DZ329" s="51"/>
      <c r="EA329" s="51"/>
      <c r="EB329" s="51"/>
      <c r="EC329" s="51"/>
      <c r="ED329" s="51"/>
      <c r="EE329" s="51"/>
      <c r="EF329" s="51"/>
      <c r="EG329" s="51"/>
      <c r="EH329" s="51"/>
      <c r="EI329" s="51"/>
      <c r="EJ329" s="51"/>
      <c r="EK329" s="51"/>
      <c r="EL329" s="51"/>
      <c r="EM329" s="51"/>
      <c r="EN329" s="51"/>
      <c r="EO329" s="51"/>
      <c r="EP329" s="51"/>
      <c r="EQ329" s="51"/>
      <c r="ER329" s="51"/>
      <c r="ES329" s="51"/>
      <c r="ET329" s="51"/>
      <c r="EU329" s="51"/>
      <c r="EV329" s="51"/>
      <c r="EW329" s="40"/>
    </row>
    <row r="330" spans="1:153" ht="12.9" customHeight="1" x14ac:dyDescent="0.25">
      <c r="A330" s="33">
        <v>770120</v>
      </c>
      <c r="B330" s="20" t="str">
        <f>VLOOKUP(A330,Hoja1!A$1:B$2013,2)</f>
        <v>Empleado_770120</v>
      </c>
      <c r="C330" s="33" t="s">
        <v>196</v>
      </c>
      <c r="D330" s="48"/>
      <c r="E330" s="48"/>
      <c r="F330" s="48"/>
      <c r="G330" s="48" t="s">
        <v>6</v>
      </c>
      <c r="H330" s="48"/>
      <c r="I330" s="48" t="s">
        <v>6</v>
      </c>
      <c r="J330" s="48"/>
      <c r="K330" s="48"/>
      <c r="L330" s="48"/>
      <c r="M330" s="48" t="s">
        <v>6</v>
      </c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 t="s">
        <v>6</v>
      </c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 t="s">
        <v>6</v>
      </c>
      <c r="BG330" s="48" t="s">
        <v>6</v>
      </c>
      <c r="BH330" s="48"/>
      <c r="BI330" s="48"/>
      <c r="BJ330" s="48"/>
      <c r="BK330" s="48" t="s">
        <v>6</v>
      </c>
      <c r="BL330" s="48"/>
      <c r="BM330" s="48"/>
      <c r="BN330" s="48"/>
      <c r="BO330" s="48" t="s">
        <v>6</v>
      </c>
      <c r="BP330" s="48"/>
      <c r="BQ330" s="48"/>
      <c r="BR330" s="48" t="s">
        <v>6</v>
      </c>
      <c r="BS330" s="48"/>
      <c r="BT330" s="48"/>
      <c r="BU330" s="48" t="s">
        <v>6</v>
      </c>
      <c r="BV330" s="48"/>
      <c r="BW330" s="48" t="s">
        <v>6</v>
      </c>
      <c r="BX330" s="48" t="s">
        <v>6</v>
      </c>
      <c r="BY330" s="48"/>
      <c r="BZ330" s="48" t="s">
        <v>6</v>
      </c>
      <c r="CA330" s="48"/>
      <c r="CB330" s="48"/>
      <c r="CC330" s="48" t="s">
        <v>6</v>
      </c>
      <c r="CD330" s="48" t="s">
        <v>6</v>
      </c>
      <c r="CE330" s="48" t="s">
        <v>6</v>
      </c>
      <c r="CF330" s="48" t="s">
        <v>6</v>
      </c>
      <c r="CG330" s="48" t="s">
        <v>6</v>
      </c>
      <c r="CH330" s="48" t="s">
        <v>6</v>
      </c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54"/>
      <c r="DC330" s="54"/>
      <c r="DD330" s="54"/>
      <c r="DE330" s="54"/>
      <c r="DF330" s="54" t="s">
        <v>6</v>
      </c>
      <c r="DG330" s="54" t="s">
        <v>6</v>
      </c>
      <c r="DH330" s="54"/>
      <c r="DI330" s="54" t="s">
        <v>6</v>
      </c>
      <c r="DJ330" s="54"/>
      <c r="DK330" s="54"/>
      <c r="DL330" s="54"/>
      <c r="DM330" s="54"/>
      <c r="DN330" s="54"/>
      <c r="DO330" s="54"/>
      <c r="DP330" s="54"/>
      <c r="DQ330" s="54"/>
      <c r="DR330" s="54"/>
      <c r="DS330" s="54"/>
      <c r="DT330" s="54"/>
      <c r="DU330" s="54"/>
      <c r="DV330" s="54"/>
      <c r="DW330" s="54"/>
      <c r="DX330" s="54"/>
      <c r="DY330" s="54"/>
      <c r="DZ330" s="54"/>
      <c r="EA330" s="54"/>
      <c r="EB330" s="54"/>
      <c r="EC330" s="54"/>
      <c r="ED330" s="54"/>
      <c r="EE330" s="54"/>
      <c r="EF330" s="54"/>
      <c r="EG330" s="54"/>
      <c r="EH330" s="54"/>
      <c r="EI330" s="54"/>
      <c r="EJ330" s="54"/>
      <c r="EK330" s="54"/>
      <c r="EL330" s="54"/>
      <c r="EM330" s="54"/>
      <c r="EN330" s="54"/>
      <c r="EO330" s="54"/>
      <c r="EP330" s="54"/>
      <c r="EQ330" s="54"/>
      <c r="ER330" s="54"/>
      <c r="ES330" s="54"/>
      <c r="ET330" s="54"/>
      <c r="EU330" s="54"/>
      <c r="EV330" s="54"/>
      <c r="EW330" s="40"/>
    </row>
    <row r="331" spans="1:153" ht="12.9" customHeight="1" x14ac:dyDescent="0.25">
      <c r="A331" s="33">
        <v>763354</v>
      </c>
      <c r="B331" s="20" t="str">
        <f>VLOOKUP(A331,Hoja1!A$1:B$2013,2)</f>
        <v>Empleado_763354</v>
      </c>
      <c r="C331" s="33" t="s">
        <v>196</v>
      </c>
      <c r="D331" s="49"/>
      <c r="E331" s="49"/>
      <c r="F331" s="49"/>
      <c r="G331" s="49" t="s">
        <v>6</v>
      </c>
      <c r="H331" s="49"/>
      <c r="I331" s="49" t="s">
        <v>6</v>
      </c>
      <c r="J331" s="49" t="s">
        <v>6</v>
      </c>
      <c r="K331" s="49"/>
      <c r="L331" s="49"/>
      <c r="M331" s="49" t="s">
        <v>6</v>
      </c>
      <c r="N331" s="49" t="s">
        <v>6</v>
      </c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 t="s">
        <v>6</v>
      </c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 t="s">
        <v>6</v>
      </c>
      <c r="BG331" s="49" t="s">
        <v>6</v>
      </c>
      <c r="BH331" s="49"/>
      <c r="BI331" s="49"/>
      <c r="BJ331" s="49" t="s">
        <v>6</v>
      </c>
      <c r="BK331" s="49" t="s">
        <v>6</v>
      </c>
      <c r="BL331" s="49" t="s">
        <v>6</v>
      </c>
      <c r="BM331" s="49" t="s">
        <v>6</v>
      </c>
      <c r="BN331" s="49" t="s">
        <v>6</v>
      </c>
      <c r="BO331" s="49" t="s">
        <v>6</v>
      </c>
      <c r="BP331" s="49"/>
      <c r="BQ331" s="49"/>
      <c r="BR331" s="49" t="s">
        <v>6</v>
      </c>
      <c r="BS331" s="49"/>
      <c r="BT331" s="49"/>
      <c r="BU331" s="49"/>
      <c r="BV331" s="49"/>
      <c r="BW331" s="49" t="s">
        <v>6</v>
      </c>
      <c r="BX331" s="49" t="s">
        <v>6</v>
      </c>
      <c r="BY331" s="49" t="s">
        <v>6</v>
      </c>
      <c r="BZ331" s="49" t="s">
        <v>6</v>
      </c>
      <c r="CA331" s="49"/>
      <c r="CB331" s="49"/>
      <c r="CC331" s="49" t="s">
        <v>6</v>
      </c>
      <c r="CD331" s="49" t="s">
        <v>6</v>
      </c>
      <c r="CE331" s="49" t="s">
        <v>6</v>
      </c>
      <c r="CF331" s="49" t="s">
        <v>6</v>
      </c>
      <c r="CG331" s="49" t="s">
        <v>6</v>
      </c>
      <c r="CH331" s="49" t="s">
        <v>6</v>
      </c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51"/>
      <c r="DC331" s="51"/>
      <c r="DD331" s="51"/>
      <c r="DE331" s="51"/>
      <c r="DF331" s="51" t="s">
        <v>6</v>
      </c>
      <c r="DG331" s="51" t="s">
        <v>6</v>
      </c>
      <c r="DH331" s="51" t="s">
        <v>6</v>
      </c>
      <c r="DI331" s="51" t="s">
        <v>6</v>
      </c>
      <c r="DJ331" s="51"/>
      <c r="DK331" s="51"/>
      <c r="DL331" s="51"/>
      <c r="DM331" s="51"/>
      <c r="DN331" s="51"/>
      <c r="DO331" s="51"/>
      <c r="DP331" s="51"/>
      <c r="DQ331" s="51"/>
      <c r="DR331" s="51"/>
      <c r="DS331" s="51"/>
      <c r="DT331" s="51"/>
      <c r="DU331" s="51"/>
      <c r="DV331" s="51"/>
      <c r="DW331" s="51"/>
      <c r="DX331" s="51"/>
      <c r="DY331" s="51"/>
      <c r="DZ331" s="51"/>
      <c r="EA331" s="51"/>
      <c r="EB331" s="51"/>
      <c r="EC331" s="51"/>
      <c r="ED331" s="51"/>
      <c r="EE331" s="51"/>
      <c r="EF331" s="51"/>
      <c r="EG331" s="51"/>
      <c r="EH331" s="51"/>
      <c r="EI331" s="51"/>
      <c r="EJ331" s="51"/>
      <c r="EK331" s="51"/>
      <c r="EL331" s="51"/>
      <c r="EM331" s="51"/>
      <c r="EN331" s="51"/>
      <c r="EO331" s="51"/>
      <c r="EP331" s="51"/>
      <c r="EQ331" s="51"/>
      <c r="ER331" s="51"/>
      <c r="ES331" s="51"/>
      <c r="ET331" s="51"/>
      <c r="EU331" s="51"/>
      <c r="EV331" s="51"/>
      <c r="EW331" s="40"/>
    </row>
    <row r="332" spans="1:153" ht="12.9" customHeight="1" x14ac:dyDescent="0.25">
      <c r="A332" s="33">
        <v>770288</v>
      </c>
      <c r="B332" s="20" t="str">
        <f>VLOOKUP(A332,Hoja1!A$1:B$2013,2)</f>
        <v>Empleado_770288</v>
      </c>
      <c r="C332" s="33" t="s">
        <v>196</v>
      </c>
      <c r="D332" s="48"/>
      <c r="E332" s="48"/>
      <c r="F332" s="48"/>
      <c r="G332" s="48" t="s">
        <v>6</v>
      </c>
      <c r="H332" s="48"/>
      <c r="I332" s="48" t="s">
        <v>6</v>
      </c>
      <c r="J332" s="48"/>
      <c r="K332" s="48"/>
      <c r="L332" s="48"/>
      <c r="M332" s="48" t="s">
        <v>6</v>
      </c>
      <c r="N332" s="48" t="s">
        <v>6</v>
      </c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 t="s">
        <v>6</v>
      </c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 t="s">
        <v>6</v>
      </c>
      <c r="BG332" s="48" t="s">
        <v>6</v>
      </c>
      <c r="BH332" s="48"/>
      <c r="BI332" s="48"/>
      <c r="BJ332" s="48" t="s">
        <v>6</v>
      </c>
      <c r="BK332" s="48" t="s">
        <v>6</v>
      </c>
      <c r="BL332" s="48" t="s">
        <v>6</v>
      </c>
      <c r="BM332" s="48" t="s">
        <v>6</v>
      </c>
      <c r="BN332" s="48" t="s">
        <v>6</v>
      </c>
      <c r="BO332" s="48" t="s">
        <v>6</v>
      </c>
      <c r="BP332" s="48"/>
      <c r="BQ332" s="48"/>
      <c r="BR332" s="48" t="s">
        <v>6</v>
      </c>
      <c r="BS332" s="48"/>
      <c r="BT332" s="48"/>
      <c r="BU332" s="48"/>
      <c r="BV332" s="48"/>
      <c r="BW332" s="48"/>
      <c r="BX332" s="48" t="s">
        <v>6</v>
      </c>
      <c r="BY332" s="48"/>
      <c r="BZ332" s="48" t="s">
        <v>6</v>
      </c>
      <c r="CA332" s="48"/>
      <c r="CB332" s="48"/>
      <c r="CC332" s="48"/>
      <c r="CD332" s="48"/>
      <c r="CE332" s="48"/>
      <c r="CF332" s="48"/>
      <c r="CG332" s="48"/>
      <c r="CH332" s="48" t="s">
        <v>6</v>
      </c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54"/>
      <c r="DC332" s="54"/>
      <c r="DD332" s="54"/>
      <c r="DE332" s="54"/>
      <c r="DF332" s="54" t="s">
        <v>6</v>
      </c>
      <c r="DG332" s="54" t="s">
        <v>6</v>
      </c>
      <c r="DH332" s="54" t="s">
        <v>6</v>
      </c>
      <c r="DI332" s="54" t="s">
        <v>6</v>
      </c>
      <c r="DJ332" s="54"/>
      <c r="DK332" s="54"/>
      <c r="DL332" s="54"/>
      <c r="DM332" s="54"/>
      <c r="DN332" s="54"/>
      <c r="DO332" s="54"/>
      <c r="DP332" s="54"/>
      <c r="DQ332" s="54"/>
      <c r="DR332" s="54"/>
      <c r="DS332" s="54"/>
      <c r="DT332" s="54"/>
      <c r="DU332" s="54"/>
      <c r="DV332" s="54"/>
      <c r="DW332" s="54"/>
      <c r="DX332" s="54"/>
      <c r="DY332" s="54"/>
      <c r="DZ332" s="54"/>
      <c r="EA332" s="54"/>
      <c r="EB332" s="54"/>
      <c r="EC332" s="54"/>
      <c r="ED332" s="54"/>
      <c r="EE332" s="54"/>
      <c r="EF332" s="54"/>
      <c r="EG332" s="54"/>
      <c r="EH332" s="54"/>
      <c r="EI332" s="54"/>
      <c r="EJ332" s="54" t="s">
        <v>6</v>
      </c>
      <c r="EK332" s="54" t="s">
        <v>6</v>
      </c>
      <c r="EL332" s="54"/>
      <c r="EM332" s="54"/>
      <c r="EN332" s="54"/>
      <c r="EO332" s="54"/>
      <c r="EP332" s="54"/>
      <c r="EQ332" s="54"/>
      <c r="ER332" s="54"/>
      <c r="ES332" s="54"/>
      <c r="ET332" s="54"/>
      <c r="EU332" s="54"/>
      <c r="EV332" s="54"/>
      <c r="EW332" s="40"/>
    </row>
    <row r="333" spans="1:153" ht="12.9" customHeight="1" x14ac:dyDescent="0.25">
      <c r="A333" s="33">
        <v>771109</v>
      </c>
      <c r="B333" s="20" t="str">
        <f>VLOOKUP(A333,Hoja1!A$1:B$2013,2)</f>
        <v>Empleado_771109</v>
      </c>
      <c r="C333" s="33" t="s">
        <v>196</v>
      </c>
      <c r="D333" s="49"/>
      <c r="E333" s="49"/>
      <c r="F333" s="49"/>
      <c r="G333" s="49" t="s">
        <v>6</v>
      </c>
      <c r="H333" s="49"/>
      <c r="I333" s="49" t="s">
        <v>6</v>
      </c>
      <c r="J333" s="49"/>
      <c r="K333" s="49"/>
      <c r="L333" s="49"/>
      <c r="M333" s="49" t="s">
        <v>6</v>
      </c>
      <c r="N333" s="49" t="s">
        <v>6</v>
      </c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 t="s">
        <v>6</v>
      </c>
      <c r="AA333" s="49"/>
      <c r="AB333" s="49"/>
      <c r="AC333" s="49"/>
      <c r="AD333" s="49"/>
      <c r="AE333" s="49"/>
      <c r="AF333" s="49"/>
      <c r="AG333" s="49"/>
      <c r="AH333" s="49"/>
      <c r="AI333" s="49" t="s">
        <v>6</v>
      </c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 t="s">
        <v>6</v>
      </c>
      <c r="BG333" s="49" t="s">
        <v>6</v>
      </c>
      <c r="BH333" s="49"/>
      <c r="BI333" s="49"/>
      <c r="BJ333" s="49"/>
      <c r="BK333" s="49" t="s">
        <v>6</v>
      </c>
      <c r="BL333" s="49"/>
      <c r="BM333" s="49" t="s">
        <v>6</v>
      </c>
      <c r="BN333" s="49" t="s">
        <v>6</v>
      </c>
      <c r="BO333" s="49" t="s">
        <v>6</v>
      </c>
      <c r="BP333" s="49"/>
      <c r="BQ333" s="49"/>
      <c r="BR333" s="49" t="s">
        <v>6</v>
      </c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 t="s">
        <v>6</v>
      </c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51"/>
      <c r="DC333" s="51"/>
      <c r="DD333" s="51"/>
      <c r="DE333" s="51"/>
      <c r="DF333" s="51" t="s">
        <v>6</v>
      </c>
      <c r="DG333" s="51" t="s">
        <v>6</v>
      </c>
      <c r="DH333" s="51" t="s">
        <v>6</v>
      </c>
      <c r="DI333" s="51" t="s">
        <v>6</v>
      </c>
      <c r="DJ333" s="51"/>
      <c r="DK333" s="51"/>
      <c r="DL333" s="51"/>
      <c r="DM333" s="51"/>
      <c r="DN333" s="51"/>
      <c r="DO333" s="51"/>
      <c r="DP333" s="51"/>
      <c r="DQ333" s="51"/>
      <c r="DR333" s="51"/>
      <c r="DS333" s="51"/>
      <c r="DT333" s="51"/>
      <c r="DU333" s="51"/>
      <c r="DV333" s="51"/>
      <c r="DW333" s="51"/>
      <c r="DX333" s="51"/>
      <c r="DY333" s="51"/>
      <c r="DZ333" s="51"/>
      <c r="EA333" s="51"/>
      <c r="EB333" s="51"/>
      <c r="EC333" s="51"/>
      <c r="ED333" s="51"/>
      <c r="EE333" s="51"/>
      <c r="EF333" s="51"/>
      <c r="EG333" s="51"/>
      <c r="EH333" s="51"/>
      <c r="EI333" s="51"/>
      <c r="EJ333" s="51"/>
      <c r="EK333" s="51"/>
      <c r="EL333" s="51"/>
      <c r="EM333" s="51"/>
      <c r="EN333" s="51"/>
      <c r="EO333" s="51" t="s">
        <v>6</v>
      </c>
      <c r="EP333" s="51"/>
      <c r="EQ333" s="51"/>
      <c r="ER333" s="51"/>
      <c r="ES333" s="51"/>
      <c r="ET333" s="51"/>
      <c r="EU333" s="51"/>
      <c r="EV333" s="51"/>
      <c r="EW333" s="40"/>
    </row>
    <row r="334" spans="1:153" ht="12.9" customHeight="1" x14ac:dyDescent="0.25">
      <c r="A334" s="33">
        <v>776476</v>
      </c>
      <c r="B334" s="20" t="str">
        <f>VLOOKUP(A334,Hoja1!A$1:B$2013,2)</f>
        <v>Empleado_776476</v>
      </c>
      <c r="C334" s="33" t="s">
        <v>196</v>
      </c>
      <c r="D334" s="48"/>
      <c r="E334" s="48"/>
      <c r="F334" s="48"/>
      <c r="G334" s="48" t="s">
        <v>6</v>
      </c>
      <c r="H334" s="48"/>
      <c r="I334" s="48" t="s">
        <v>6</v>
      </c>
      <c r="J334" s="48"/>
      <c r="K334" s="48"/>
      <c r="L334" s="48"/>
      <c r="M334" s="48" t="s">
        <v>6</v>
      </c>
      <c r="N334" s="48" t="s">
        <v>6</v>
      </c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 t="s">
        <v>6</v>
      </c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 t="s">
        <v>6</v>
      </c>
      <c r="BG334" s="48" t="s">
        <v>6</v>
      </c>
      <c r="BH334" s="48"/>
      <c r="BI334" s="48"/>
      <c r="BJ334" s="48" t="s">
        <v>6</v>
      </c>
      <c r="BK334" s="48" t="s">
        <v>6</v>
      </c>
      <c r="BL334" s="48" t="s">
        <v>6</v>
      </c>
      <c r="BM334" s="48" t="s">
        <v>6</v>
      </c>
      <c r="BN334" s="48" t="s">
        <v>6</v>
      </c>
      <c r="BO334" s="48" t="s">
        <v>6</v>
      </c>
      <c r="BP334" s="48"/>
      <c r="BQ334" s="48"/>
      <c r="BR334" s="48" t="s">
        <v>6</v>
      </c>
      <c r="BS334" s="48"/>
      <c r="BT334" s="48"/>
      <c r="BU334" s="48"/>
      <c r="BV334" s="48" t="s">
        <v>6</v>
      </c>
      <c r="BW334" s="48"/>
      <c r="BX334" s="48" t="s">
        <v>6</v>
      </c>
      <c r="BY334" s="48"/>
      <c r="BZ334" s="48" t="s">
        <v>6</v>
      </c>
      <c r="CA334" s="48"/>
      <c r="CB334" s="48"/>
      <c r="CC334" s="48"/>
      <c r="CD334" s="48"/>
      <c r="CE334" s="48"/>
      <c r="CF334" s="48"/>
      <c r="CG334" s="48"/>
      <c r="CH334" s="48" t="s">
        <v>6</v>
      </c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54"/>
      <c r="DC334" s="54"/>
      <c r="DD334" s="54"/>
      <c r="DE334" s="54"/>
      <c r="DF334" s="54" t="s">
        <v>6</v>
      </c>
      <c r="DG334" s="54" t="s">
        <v>6</v>
      </c>
      <c r="DH334" s="54" t="s">
        <v>6</v>
      </c>
      <c r="DI334" s="54" t="s">
        <v>6</v>
      </c>
      <c r="DJ334" s="54"/>
      <c r="DK334" s="54"/>
      <c r="DL334" s="54"/>
      <c r="DM334" s="54"/>
      <c r="DN334" s="54"/>
      <c r="DO334" s="54"/>
      <c r="DP334" s="54"/>
      <c r="DQ334" s="54"/>
      <c r="DR334" s="54"/>
      <c r="DS334" s="54"/>
      <c r="DT334" s="54"/>
      <c r="DU334" s="54"/>
      <c r="DV334" s="54"/>
      <c r="DW334" s="54"/>
      <c r="DX334" s="54"/>
      <c r="DY334" s="54"/>
      <c r="DZ334" s="54"/>
      <c r="EA334" s="54"/>
      <c r="EB334" s="54"/>
      <c r="EC334" s="54"/>
      <c r="ED334" s="54"/>
      <c r="EE334" s="54"/>
      <c r="EF334" s="54"/>
      <c r="EG334" s="54"/>
      <c r="EH334" s="54"/>
      <c r="EI334" s="54"/>
      <c r="EJ334" s="54" t="s">
        <v>6</v>
      </c>
      <c r="EK334" s="54" t="s">
        <v>6</v>
      </c>
      <c r="EL334" s="54"/>
      <c r="EM334" s="54"/>
      <c r="EN334" s="54"/>
      <c r="EO334" s="54"/>
      <c r="EP334" s="54"/>
      <c r="EQ334" s="54"/>
      <c r="ER334" s="54"/>
      <c r="ES334" s="54"/>
      <c r="ET334" s="54"/>
      <c r="EU334" s="54"/>
      <c r="EV334" s="54"/>
      <c r="EW334" s="40"/>
    </row>
    <row r="335" spans="1:153" ht="12.9" customHeight="1" x14ac:dyDescent="0.25">
      <c r="A335" s="33">
        <v>776169</v>
      </c>
      <c r="B335" s="20" t="str">
        <f>VLOOKUP(A335,Hoja1!A$1:B$2013,2)</f>
        <v>Empleado_776169</v>
      </c>
      <c r="C335" s="33" t="s">
        <v>196</v>
      </c>
      <c r="D335" s="49"/>
      <c r="E335" s="49"/>
      <c r="F335" s="49"/>
      <c r="G335" s="49" t="s">
        <v>6</v>
      </c>
      <c r="H335" s="49"/>
      <c r="I335" s="49" t="s">
        <v>6</v>
      </c>
      <c r="J335" s="49"/>
      <c r="K335" s="49"/>
      <c r="L335" s="49"/>
      <c r="M335" s="49" t="s">
        <v>6</v>
      </c>
      <c r="N335" s="49" t="s">
        <v>6</v>
      </c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 t="s">
        <v>6</v>
      </c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 t="s">
        <v>6</v>
      </c>
      <c r="BG335" s="49" t="s">
        <v>6</v>
      </c>
      <c r="BH335" s="49"/>
      <c r="BI335" s="49"/>
      <c r="BJ335" s="49" t="s">
        <v>6</v>
      </c>
      <c r="BK335" s="49" t="s">
        <v>6</v>
      </c>
      <c r="BL335" s="49" t="s">
        <v>6</v>
      </c>
      <c r="BM335" s="49" t="s">
        <v>6</v>
      </c>
      <c r="BN335" s="49" t="s">
        <v>6</v>
      </c>
      <c r="BO335" s="49" t="s">
        <v>6</v>
      </c>
      <c r="BP335" s="49"/>
      <c r="BQ335" s="49"/>
      <c r="BR335" s="49" t="s">
        <v>6</v>
      </c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51"/>
      <c r="DC335" s="51"/>
      <c r="DD335" s="51"/>
      <c r="DE335" s="51"/>
      <c r="DF335" s="51" t="s">
        <v>6</v>
      </c>
      <c r="DG335" s="51" t="s">
        <v>6</v>
      </c>
      <c r="DH335" s="51" t="s">
        <v>6</v>
      </c>
      <c r="DI335" s="51" t="s">
        <v>6</v>
      </c>
      <c r="DJ335" s="51"/>
      <c r="DK335" s="51"/>
      <c r="DL335" s="51"/>
      <c r="DM335" s="51"/>
      <c r="DN335" s="51"/>
      <c r="DO335" s="51"/>
      <c r="DP335" s="51"/>
      <c r="DQ335" s="51"/>
      <c r="DR335" s="51"/>
      <c r="DS335" s="51"/>
      <c r="DT335" s="51"/>
      <c r="DU335" s="51"/>
      <c r="DV335" s="51"/>
      <c r="DW335" s="51"/>
      <c r="DX335" s="51"/>
      <c r="DY335" s="51"/>
      <c r="DZ335" s="51"/>
      <c r="EA335" s="51"/>
      <c r="EB335" s="51"/>
      <c r="EC335" s="51"/>
      <c r="ED335" s="51"/>
      <c r="EE335" s="51"/>
      <c r="EF335" s="51"/>
      <c r="EG335" s="51"/>
      <c r="EH335" s="51"/>
      <c r="EI335" s="51"/>
      <c r="EJ335" s="51"/>
      <c r="EK335" s="51"/>
      <c r="EL335" s="51"/>
      <c r="EM335" s="51"/>
      <c r="EN335" s="51"/>
      <c r="EO335" s="51"/>
      <c r="EP335" s="51"/>
      <c r="EQ335" s="51"/>
      <c r="ER335" s="51"/>
      <c r="ES335" s="51"/>
      <c r="ET335" s="51"/>
      <c r="EU335" s="51"/>
      <c r="EV335" s="51"/>
      <c r="EW335" s="40"/>
    </row>
    <row r="336" spans="1:153" ht="12.9" customHeight="1" x14ac:dyDescent="0.25">
      <c r="A336" s="33">
        <v>767806</v>
      </c>
      <c r="B336" s="20" t="str">
        <f>VLOOKUP(A336,Hoja1!A$1:B$2013,2)</f>
        <v>Empleado_767806</v>
      </c>
      <c r="C336" s="33" t="s">
        <v>196</v>
      </c>
      <c r="D336" s="48"/>
      <c r="E336" s="48"/>
      <c r="F336" s="48"/>
      <c r="G336" s="48" t="s">
        <v>6</v>
      </c>
      <c r="H336" s="48"/>
      <c r="I336" s="48" t="s">
        <v>6</v>
      </c>
      <c r="J336" s="48"/>
      <c r="K336" s="48"/>
      <c r="L336" s="48"/>
      <c r="M336" s="48" t="s">
        <v>6</v>
      </c>
      <c r="N336" s="48" t="s">
        <v>6</v>
      </c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 t="s">
        <v>6</v>
      </c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 t="s">
        <v>6</v>
      </c>
      <c r="BB336" s="48"/>
      <c r="BC336" s="48"/>
      <c r="BD336" s="48"/>
      <c r="BE336" s="48"/>
      <c r="BF336" s="48" t="s">
        <v>6</v>
      </c>
      <c r="BG336" s="48" t="s">
        <v>6</v>
      </c>
      <c r="BH336" s="48"/>
      <c r="BI336" s="48"/>
      <c r="BJ336" s="48" t="s">
        <v>6</v>
      </c>
      <c r="BK336" s="48" t="s">
        <v>6</v>
      </c>
      <c r="BL336" s="48" t="s">
        <v>6</v>
      </c>
      <c r="BM336" s="48" t="s">
        <v>6</v>
      </c>
      <c r="BN336" s="48" t="s">
        <v>6</v>
      </c>
      <c r="BO336" s="48" t="s">
        <v>6</v>
      </c>
      <c r="BP336" s="48"/>
      <c r="BQ336" s="48"/>
      <c r="BR336" s="48" t="s">
        <v>6</v>
      </c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 t="s">
        <v>6</v>
      </c>
      <c r="CE336" s="48" t="s">
        <v>6</v>
      </c>
      <c r="CF336" s="48" t="s">
        <v>6</v>
      </c>
      <c r="CG336" s="48"/>
      <c r="CH336" s="48" t="s">
        <v>6</v>
      </c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 t="s">
        <v>6</v>
      </c>
      <c r="CW336" s="48"/>
      <c r="CX336" s="48"/>
      <c r="CY336" s="48"/>
      <c r="CZ336" s="48"/>
      <c r="DA336" s="48"/>
      <c r="DB336" s="54"/>
      <c r="DC336" s="54"/>
      <c r="DD336" s="54"/>
      <c r="DE336" s="54"/>
      <c r="DF336" s="54" t="s">
        <v>6</v>
      </c>
      <c r="DG336" s="54" t="s">
        <v>6</v>
      </c>
      <c r="DH336" s="54" t="s">
        <v>6</v>
      </c>
      <c r="DI336" s="54" t="s">
        <v>6</v>
      </c>
      <c r="DJ336" s="54"/>
      <c r="DK336" s="54"/>
      <c r="DL336" s="54"/>
      <c r="DM336" s="54"/>
      <c r="DN336" s="54"/>
      <c r="DO336" s="54"/>
      <c r="DP336" s="54"/>
      <c r="DQ336" s="54"/>
      <c r="DR336" s="54"/>
      <c r="DS336" s="54" t="s">
        <v>6</v>
      </c>
      <c r="DT336" s="54"/>
      <c r="DU336" s="54"/>
      <c r="DV336" s="54"/>
      <c r="DW336" s="54"/>
      <c r="DX336" s="54"/>
      <c r="DY336" s="54"/>
      <c r="DZ336" s="54"/>
      <c r="EA336" s="54"/>
      <c r="EB336" s="54"/>
      <c r="EC336" s="54"/>
      <c r="ED336" s="54"/>
      <c r="EE336" s="54"/>
      <c r="EF336" s="54"/>
      <c r="EG336" s="54" t="s">
        <v>6</v>
      </c>
      <c r="EH336" s="54"/>
      <c r="EI336" s="54"/>
      <c r="EJ336" s="54"/>
      <c r="EK336" s="54"/>
      <c r="EL336" s="54"/>
      <c r="EM336" s="54"/>
      <c r="EN336" s="54"/>
      <c r="EO336" s="54"/>
      <c r="EP336" s="54"/>
      <c r="EQ336" s="54"/>
      <c r="ER336" s="54"/>
      <c r="ES336" s="54" t="s">
        <v>6</v>
      </c>
      <c r="ET336" s="54" t="s">
        <v>6</v>
      </c>
      <c r="EU336" s="54" t="s">
        <v>6</v>
      </c>
      <c r="EV336" s="54" t="s">
        <v>6</v>
      </c>
      <c r="EW336" s="40"/>
    </row>
    <row r="337" spans="1:153" ht="12.9" customHeight="1" x14ac:dyDescent="0.25">
      <c r="A337" s="33">
        <v>775425</v>
      </c>
      <c r="B337" s="20" t="str">
        <f>VLOOKUP(A337,Hoja1!A$1:B$2013,2)</f>
        <v>Empleado_775425</v>
      </c>
      <c r="C337" s="33" t="s">
        <v>196</v>
      </c>
      <c r="D337" s="49"/>
      <c r="E337" s="49"/>
      <c r="F337" s="49"/>
      <c r="G337" s="49" t="s">
        <v>6</v>
      </c>
      <c r="H337" s="49"/>
      <c r="I337" s="49" t="s">
        <v>6</v>
      </c>
      <c r="J337" s="49"/>
      <c r="K337" s="49"/>
      <c r="L337" s="49"/>
      <c r="M337" s="49" t="s">
        <v>6</v>
      </c>
      <c r="N337" s="49" t="s">
        <v>6</v>
      </c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 t="s">
        <v>6</v>
      </c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 t="s">
        <v>6</v>
      </c>
      <c r="BG337" s="49" t="s">
        <v>6</v>
      </c>
      <c r="BH337" s="49"/>
      <c r="BI337" s="49"/>
      <c r="BJ337" s="49" t="s">
        <v>6</v>
      </c>
      <c r="BK337" s="49" t="s">
        <v>6</v>
      </c>
      <c r="BL337" s="49" t="s">
        <v>6</v>
      </c>
      <c r="BM337" s="49" t="s">
        <v>6</v>
      </c>
      <c r="BN337" s="49" t="s">
        <v>6</v>
      </c>
      <c r="BO337" s="49" t="s">
        <v>6</v>
      </c>
      <c r="BP337" s="49"/>
      <c r="BQ337" s="49"/>
      <c r="BR337" s="49" t="s">
        <v>6</v>
      </c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 t="s">
        <v>6</v>
      </c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51"/>
      <c r="DC337" s="51"/>
      <c r="DD337" s="51"/>
      <c r="DE337" s="51"/>
      <c r="DF337" s="51" t="s">
        <v>6</v>
      </c>
      <c r="DG337" s="51" t="s">
        <v>6</v>
      </c>
      <c r="DH337" s="51" t="s">
        <v>6</v>
      </c>
      <c r="DI337" s="51" t="s">
        <v>6</v>
      </c>
      <c r="DJ337" s="51"/>
      <c r="DK337" s="51"/>
      <c r="DL337" s="51"/>
      <c r="DM337" s="51"/>
      <c r="DN337" s="51"/>
      <c r="DO337" s="51"/>
      <c r="DP337" s="51"/>
      <c r="DQ337" s="51"/>
      <c r="DR337" s="51"/>
      <c r="DS337" s="51"/>
      <c r="DT337" s="51"/>
      <c r="DU337" s="51"/>
      <c r="DV337" s="51"/>
      <c r="DW337" s="51"/>
      <c r="DX337" s="51"/>
      <c r="DY337" s="51"/>
      <c r="DZ337" s="51"/>
      <c r="EA337" s="51"/>
      <c r="EB337" s="51"/>
      <c r="EC337" s="51"/>
      <c r="ED337" s="51"/>
      <c r="EE337" s="51"/>
      <c r="EF337" s="51"/>
      <c r="EG337" s="51"/>
      <c r="EH337" s="51"/>
      <c r="EI337" s="51"/>
      <c r="EJ337" s="51"/>
      <c r="EK337" s="51"/>
      <c r="EL337" s="51"/>
      <c r="EM337" s="51"/>
      <c r="EN337" s="51"/>
      <c r="EO337" s="51"/>
      <c r="EP337" s="51"/>
      <c r="EQ337" s="51"/>
      <c r="ER337" s="51"/>
      <c r="ES337" s="51"/>
      <c r="ET337" s="51"/>
      <c r="EU337" s="51"/>
      <c r="EV337" s="51"/>
      <c r="EW337" s="40"/>
    </row>
    <row r="338" spans="1:153" ht="12.9" customHeight="1" x14ac:dyDescent="0.25">
      <c r="A338" s="33">
        <v>761206</v>
      </c>
      <c r="B338" s="20" t="str">
        <f>VLOOKUP(A338,Hoja1!A$1:B$2013,2)</f>
        <v>Empleado_761206</v>
      </c>
      <c r="C338" s="33" t="s">
        <v>196</v>
      </c>
      <c r="D338" s="48"/>
      <c r="E338" s="48"/>
      <c r="F338" s="48"/>
      <c r="G338" s="48" t="s">
        <v>6</v>
      </c>
      <c r="H338" s="48"/>
      <c r="I338" s="48" t="s">
        <v>6</v>
      </c>
      <c r="J338" s="48" t="s">
        <v>6</v>
      </c>
      <c r="K338" s="48"/>
      <c r="L338" s="48"/>
      <c r="M338" s="48" t="s">
        <v>6</v>
      </c>
      <c r="N338" s="48" t="s">
        <v>6</v>
      </c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 t="s">
        <v>6</v>
      </c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 t="s">
        <v>6</v>
      </c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 t="s">
        <v>6</v>
      </c>
      <c r="BG338" s="48" t="s">
        <v>6</v>
      </c>
      <c r="BH338" s="48"/>
      <c r="BI338" s="48"/>
      <c r="BJ338" s="48"/>
      <c r="BK338" s="48" t="s">
        <v>6</v>
      </c>
      <c r="BL338" s="48"/>
      <c r="BM338" s="48" t="s">
        <v>6</v>
      </c>
      <c r="BN338" s="48" t="s">
        <v>6</v>
      </c>
      <c r="BO338" s="48" t="s">
        <v>6</v>
      </c>
      <c r="BP338" s="48"/>
      <c r="BQ338" s="48"/>
      <c r="BR338" s="48" t="s">
        <v>6</v>
      </c>
      <c r="BS338" s="48"/>
      <c r="BT338" s="48"/>
      <c r="BU338" s="48"/>
      <c r="BV338" s="48"/>
      <c r="BW338" s="48" t="s">
        <v>6</v>
      </c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 t="s">
        <v>6</v>
      </c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54"/>
      <c r="DC338" s="54"/>
      <c r="DD338" s="54"/>
      <c r="DE338" s="54"/>
      <c r="DF338" s="54" t="s">
        <v>6</v>
      </c>
      <c r="DG338" s="54" t="s">
        <v>6</v>
      </c>
      <c r="DH338" s="54"/>
      <c r="DI338" s="54" t="s">
        <v>6</v>
      </c>
      <c r="DJ338" s="54"/>
      <c r="DK338" s="54"/>
      <c r="DL338" s="54"/>
      <c r="DM338" s="54"/>
      <c r="DN338" s="54"/>
      <c r="DO338" s="54"/>
      <c r="DP338" s="54"/>
      <c r="DQ338" s="54"/>
      <c r="DR338" s="54"/>
      <c r="DS338" s="54"/>
      <c r="DT338" s="54"/>
      <c r="DU338" s="54"/>
      <c r="DV338" s="54"/>
      <c r="DW338" s="54"/>
      <c r="DX338" s="54"/>
      <c r="DY338" s="54"/>
      <c r="DZ338" s="54"/>
      <c r="EA338" s="54"/>
      <c r="EB338" s="54"/>
      <c r="EC338" s="54"/>
      <c r="ED338" s="54"/>
      <c r="EE338" s="54"/>
      <c r="EF338" s="54"/>
      <c r="EG338" s="54"/>
      <c r="EH338" s="54"/>
      <c r="EI338" s="54"/>
      <c r="EJ338" s="54"/>
      <c r="EK338" s="54"/>
      <c r="EL338" s="54"/>
      <c r="EM338" s="54"/>
      <c r="EN338" s="54"/>
      <c r="EO338" s="54"/>
      <c r="EP338" s="54"/>
      <c r="EQ338" s="54"/>
      <c r="ER338" s="54"/>
      <c r="ES338" s="54"/>
      <c r="ET338" s="54"/>
      <c r="EU338" s="54"/>
      <c r="EV338" s="54"/>
      <c r="EW338" s="40"/>
    </row>
    <row r="339" spans="1:153" ht="12.9" customHeight="1" x14ac:dyDescent="0.25">
      <c r="A339" s="33">
        <v>761268</v>
      </c>
      <c r="B339" s="20" t="str">
        <f>VLOOKUP(A339,Hoja1!A$1:B$2013,2)</f>
        <v>Empleado_761268</v>
      </c>
      <c r="C339" s="33" t="s">
        <v>196</v>
      </c>
      <c r="D339" s="49"/>
      <c r="E339" s="49"/>
      <c r="F339" s="49"/>
      <c r="G339" s="49"/>
      <c r="H339" s="49"/>
      <c r="I339" s="49" t="s">
        <v>6</v>
      </c>
      <c r="J339" s="49"/>
      <c r="K339" s="49"/>
      <c r="L339" s="49"/>
      <c r="M339" s="49" t="s">
        <v>6</v>
      </c>
      <c r="N339" s="49" t="s">
        <v>6</v>
      </c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 t="s">
        <v>6</v>
      </c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 t="s">
        <v>6</v>
      </c>
      <c r="BG339" s="49" t="s">
        <v>6</v>
      </c>
      <c r="BH339" s="49"/>
      <c r="BI339" s="49"/>
      <c r="BJ339" s="49" t="s">
        <v>6</v>
      </c>
      <c r="BK339" s="49" t="s">
        <v>6</v>
      </c>
      <c r="BL339" s="49" t="s">
        <v>6</v>
      </c>
      <c r="BM339" s="49"/>
      <c r="BN339" s="49" t="s">
        <v>6</v>
      </c>
      <c r="BO339" s="49" t="s">
        <v>6</v>
      </c>
      <c r="BP339" s="49"/>
      <c r="BQ339" s="49"/>
      <c r="BR339" s="49" t="s">
        <v>6</v>
      </c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 t="s">
        <v>6</v>
      </c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51"/>
      <c r="DC339" s="51"/>
      <c r="DD339" s="51"/>
      <c r="DE339" s="51"/>
      <c r="DF339" s="51" t="s">
        <v>6</v>
      </c>
      <c r="DG339" s="51" t="s">
        <v>6</v>
      </c>
      <c r="DH339" s="51"/>
      <c r="DI339" s="51" t="s">
        <v>6</v>
      </c>
      <c r="DJ339" s="51"/>
      <c r="DK339" s="51"/>
      <c r="DL339" s="51"/>
      <c r="DM339" s="51"/>
      <c r="DN339" s="51"/>
      <c r="DO339" s="51"/>
      <c r="DP339" s="51"/>
      <c r="DQ339" s="51"/>
      <c r="DR339" s="51"/>
      <c r="DS339" s="51"/>
      <c r="DT339" s="51"/>
      <c r="DU339" s="51"/>
      <c r="DV339" s="51"/>
      <c r="DW339" s="51"/>
      <c r="DX339" s="51"/>
      <c r="DY339" s="51"/>
      <c r="DZ339" s="51"/>
      <c r="EA339" s="51"/>
      <c r="EB339" s="51"/>
      <c r="EC339" s="51"/>
      <c r="ED339" s="51"/>
      <c r="EE339" s="51"/>
      <c r="EF339" s="51"/>
      <c r="EG339" s="51"/>
      <c r="EH339" s="51"/>
      <c r="EI339" s="51"/>
      <c r="EJ339" s="51"/>
      <c r="EK339" s="51"/>
      <c r="EL339" s="51"/>
      <c r="EM339" s="51"/>
      <c r="EN339" s="51"/>
      <c r="EO339" s="51"/>
      <c r="EP339" s="51"/>
      <c r="EQ339" s="51"/>
      <c r="ER339" s="51"/>
      <c r="ES339" s="51"/>
      <c r="ET339" s="51"/>
      <c r="EU339" s="51"/>
      <c r="EV339" s="51"/>
      <c r="EW339" s="40"/>
    </row>
    <row r="340" spans="1:153" ht="12.9" customHeight="1" x14ac:dyDescent="0.25">
      <c r="A340" s="33">
        <v>763672</v>
      </c>
      <c r="B340" s="20" t="str">
        <f>VLOOKUP(A340,Hoja1!A$1:B$2013,2)</f>
        <v>Empleado_763672</v>
      </c>
      <c r="C340" s="33" t="s">
        <v>196</v>
      </c>
      <c r="D340" s="48"/>
      <c r="E340" s="48"/>
      <c r="F340" s="48"/>
      <c r="G340" s="48" t="s">
        <v>6</v>
      </c>
      <c r="H340" s="48"/>
      <c r="I340" s="48" t="s">
        <v>6</v>
      </c>
      <c r="J340" s="48"/>
      <c r="K340" s="48"/>
      <c r="L340" s="48"/>
      <c r="M340" s="48" t="s">
        <v>6</v>
      </c>
      <c r="N340" s="48" t="s">
        <v>6</v>
      </c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 t="s">
        <v>6</v>
      </c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 t="s">
        <v>6</v>
      </c>
      <c r="BH340" s="48"/>
      <c r="BI340" s="48"/>
      <c r="BJ340" s="48" t="s">
        <v>6</v>
      </c>
      <c r="BK340" s="48" t="s">
        <v>6</v>
      </c>
      <c r="BL340" s="48" t="s">
        <v>6</v>
      </c>
      <c r="BM340" s="48"/>
      <c r="BN340" s="48" t="s">
        <v>6</v>
      </c>
      <c r="BO340" s="48" t="s">
        <v>6</v>
      </c>
      <c r="BP340" s="48"/>
      <c r="BQ340" s="48"/>
      <c r="BR340" s="48" t="s">
        <v>6</v>
      </c>
      <c r="BS340" s="48"/>
      <c r="BT340" s="48"/>
      <c r="BU340" s="48" t="s">
        <v>6</v>
      </c>
      <c r="BV340" s="48" t="s">
        <v>6</v>
      </c>
      <c r="BW340" s="48" t="s">
        <v>6</v>
      </c>
      <c r="BX340" s="48" t="s">
        <v>6</v>
      </c>
      <c r="BY340" s="48" t="s">
        <v>6</v>
      </c>
      <c r="BZ340" s="48" t="s">
        <v>6</v>
      </c>
      <c r="CA340" s="48"/>
      <c r="CB340" s="48" t="s">
        <v>6</v>
      </c>
      <c r="CC340" s="48" t="s">
        <v>6</v>
      </c>
      <c r="CD340" s="48" t="s">
        <v>6</v>
      </c>
      <c r="CE340" s="48" t="s">
        <v>6</v>
      </c>
      <c r="CF340" s="48" t="s">
        <v>6</v>
      </c>
      <c r="CG340" s="48" t="s">
        <v>6</v>
      </c>
      <c r="CH340" s="48" t="s">
        <v>6</v>
      </c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54"/>
      <c r="DC340" s="54"/>
      <c r="DD340" s="54"/>
      <c r="DE340" s="54"/>
      <c r="DF340" s="54" t="s">
        <v>6</v>
      </c>
      <c r="DG340" s="54" t="s">
        <v>6</v>
      </c>
      <c r="DH340" s="54"/>
      <c r="DI340" s="54" t="s">
        <v>6</v>
      </c>
      <c r="DJ340" s="54"/>
      <c r="DK340" s="54"/>
      <c r="DL340" s="54"/>
      <c r="DM340" s="54"/>
      <c r="DN340" s="54"/>
      <c r="DO340" s="54"/>
      <c r="DP340" s="54"/>
      <c r="DQ340" s="54"/>
      <c r="DR340" s="54"/>
      <c r="DS340" s="54"/>
      <c r="DT340" s="54"/>
      <c r="DU340" s="54"/>
      <c r="DV340" s="54"/>
      <c r="DW340" s="54"/>
      <c r="DX340" s="54"/>
      <c r="DY340" s="54"/>
      <c r="DZ340" s="54"/>
      <c r="EA340" s="54"/>
      <c r="EB340" s="54"/>
      <c r="EC340" s="54"/>
      <c r="ED340" s="54"/>
      <c r="EE340" s="54"/>
      <c r="EF340" s="54"/>
      <c r="EG340" s="54"/>
      <c r="EH340" s="54"/>
      <c r="EI340" s="54"/>
      <c r="EJ340" s="54"/>
      <c r="EK340" s="54"/>
      <c r="EL340" s="54"/>
      <c r="EM340" s="54"/>
      <c r="EN340" s="54"/>
      <c r="EO340" s="54"/>
      <c r="EP340" s="54"/>
      <c r="EQ340" s="54"/>
      <c r="ER340" s="54"/>
      <c r="ES340" s="54"/>
      <c r="ET340" s="54"/>
      <c r="EU340" s="54"/>
      <c r="EV340" s="54"/>
      <c r="EW340" s="40"/>
    </row>
    <row r="341" spans="1:153" ht="12.9" customHeight="1" x14ac:dyDescent="0.25">
      <c r="A341" s="33">
        <v>761543</v>
      </c>
      <c r="B341" s="20" t="str">
        <f>VLOOKUP(A341,Hoja1!A$1:B$2013,2)</f>
        <v>Empleado_761543</v>
      </c>
      <c r="C341" s="33" t="s">
        <v>196</v>
      </c>
      <c r="D341" s="49"/>
      <c r="E341" s="49"/>
      <c r="F341" s="49"/>
      <c r="G341" s="49" t="s">
        <v>6</v>
      </c>
      <c r="H341" s="49"/>
      <c r="I341" s="49" t="s">
        <v>6</v>
      </c>
      <c r="J341" s="49" t="s">
        <v>6</v>
      </c>
      <c r="K341" s="49"/>
      <c r="L341" s="49"/>
      <c r="M341" s="49" t="s">
        <v>6</v>
      </c>
      <c r="N341" s="49" t="s">
        <v>6</v>
      </c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 t="s">
        <v>6</v>
      </c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 t="s">
        <v>6</v>
      </c>
      <c r="BG341" s="49" t="s">
        <v>6</v>
      </c>
      <c r="BH341" s="49"/>
      <c r="BI341" s="49"/>
      <c r="BJ341" s="49" t="s">
        <v>6</v>
      </c>
      <c r="BK341" s="49" t="s">
        <v>6</v>
      </c>
      <c r="BL341" s="49" t="s">
        <v>6</v>
      </c>
      <c r="BM341" s="49" t="s">
        <v>6</v>
      </c>
      <c r="BN341" s="49" t="s">
        <v>6</v>
      </c>
      <c r="BO341" s="49" t="s">
        <v>6</v>
      </c>
      <c r="BP341" s="49"/>
      <c r="BQ341" s="49"/>
      <c r="BR341" s="49" t="s">
        <v>6</v>
      </c>
      <c r="BS341" s="49"/>
      <c r="BT341" s="49"/>
      <c r="BU341" s="49"/>
      <c r="BV341" s="49" t="s">
        <v>6</v>
      </c>
      <c r="BW341" s="49" t="s">
        <v>6</v>
      </c>
      <c r="BX341" s="49" t="s">
        <v>6</v>
      </c>
      <c r="BY341" s="49"/>
      <c r="BZ341" s="49" t="s">
        <v>6</v>
      </c>
      <c r="CA341" s="49"/>
      <c r="CB341" s="49"/>
      <c r="CC341" s="49" t="s">
        <v>6</v>
      </c>
      <c r="CD341" s="49" t="s">
        <v>6</v>
      </c>
      <c r="CE341" s="49" t="s">
        <v>6</v>
      </c>
      <c r="CF341" s="49" t="s">
        <v>6</v>
      </c>
      <c r="CG341" s="49" t="s">
        <v>6</v>
      </c>
      <c r="CH341" s="49" t="s">
        <v>6</v>
      </c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51"/>
      <c r="DC341" s="51"/>
      <c r="DD341" s="51"/>
      <c r="DE341" s="51"/>
      <c r="DF341" s="51" t="s">
        <v>6</v>
      </c>
      <c r="DG341" s="51" t="s">
        <v>6</v>
      </c>
      <c r="DH341" s="51" t="s">
        <v>6</v>
      </c>
      <c r="DI341" s="51" t="s">
        <v>6</v>
      </c>
      <c r="DJ341" s="51"/>
      <c r="DK341" s="51"/>
      <c r="DL341" s="51"/>
      <c r="DM341" s="51"/>
      <c r="DN341" s="51"/>
      <c r="DO341" s="51"/>
      <c r="DP341" s="51"/>
      <c r="DQ341" s="51"/>
      <c r="DR341" s="51"/>
      <c r="DS341" s="51"/>
      <c r="DT341" s="51"/>
      <c r="DU341" s="51"/>
      <c r="DV341" s="51"/>
      <c r="DW341" s="51"/>
      <c r="DX341" s="51"/>
      <c r="DY341" s="51"/>
      <c r="DZ341" s="51"/>
      <c r="EA341" s="51"/>
      <c r="EB341" s="51"/>
      <c r="EC341" s="51"/>
      <c r="ED341" s="51"/>
      <c r="EE341" s="51"/>
      <c r="EF341" s="51"/>
      <c r="EG341" s="51"/>
      <c r="EH341" s="51"/>
      <c r="EI341" s="51"/>
      <c r="EJ341" s="51"/>
      <c r="EK341" s="51"/>
      <c r="EL341" s="51"/>
      <c r="EM341" s="51"/>
      <c r="EN341" s="51"/>
      <c r="EO341" s="51"/>
      <c r="EP341" s="51"/>
      <c r="EQ341" s="51"/>
      <c r="ER341" s="51"/>
      <c r="ES341" s="51"/>
      <c r="ET341" s="51"/>
      <c r="EU341" s="51"/>
      <c r="EV341" s="51"/>
      <c r="EW341" s="40"/>
    </row>
    <row r="342" spans="1:153" ht="12.9" customHeight="1" x14ac:dyDescent="0.25">
      <c r="A342" s="33">
        <v>773751</v>
      </c>
      <c r="B342" s="20" t="str">
        <f>VLOOKUP(A342,Hoja1!A$1:B$2013,2)</f>
        <v>Empleado_773751</v>
      </c>
      <c r="C342" s="33" t="s">
        <v>196</v>
      </c>
      <c r="D342" s="48"/>
      <c r="E342" s="48"/>
      <c r="F342" s="48"/>
      <c r="G342" s="48" t="s">
        <v>6</v>
      </c>
      <c r="H342" s="48"/>
      <c r="I342" s="48" t="s">
        <v>6</v>
      </c>
      <c r="J342" s="48" t="s">
        <v>6</v>
      </c>
      <c r="K342" s="48"/>
      <c r="L342" s="48"/>
      <c r="M342" s="48" t="s">
        <v>6</v>
      </c>
      <c r="N342" s="48" t="s">
        <v>6</v>
      </c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 t="s">
        <v>6</v>
      </c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 t="s">
        <v>6</v>
      </c>
      <c r="BB342" s="48"/>
      <c r="BC342" s="48"/>
      <c r="BD342" s="48"/>
      <c r="BE342" s="48"/>
      <c r="BF342" s="48" t="s">
        <v>6</v>
      </c>
      <c r="BG342" s="48" t="s">
        <v>6</v>
      </c>
      <c r="BH342" s="48"/>
      <c r="BI342" s="48"/>
      <c r="BJ342" s="48" t="s">
        <v>6</v>
      </c>
      <c r="BK342" s="48" t="s">
        <v>6</v>
      </c>
      <c r="BL342" s="48" t="s">
        <v>6</v>
      </c>
      <c r="BM342" s="48" t="s">
        <v>6</v>
      </c>
      <c r="BN342" s="48" t="s">
        <v>6</v>
      </c>
      <c r="BO342" s="48" t="s">
        <v>6</v>
      </c>
      <c r="BP342" s="48"/>
      <c r="BQ342" s="48"/>
      <c r="BR342" s="48" t="s">
        <v>6</v>
      </c>
      <c r="BS342" s="48"/>
      <c r="BT342" s="48" t="s">
        <v>6</v>
      </c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 t="s">
        <v>6</v>
      </c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54"/>
      <c r="DC342" s="54"/>
      <c r="DD342" s="54"/>
      <c r="DE342" s="54"/>
      <c r="DF342" s="54" t="s">
        <v>6</v>
      </c>
      <c r="DG342" s="54" t="s">
        <v>6</v>
      </c>
      <c r="DH342" s="54" t="s">
        <v>6</v>
      </c>
      <c r="DI342" s="54" t="s">
        <v>6</v>
      </c>
      <c r="DJ342" s="54"/>
      <c r="DK342" s="54"/>
      <c r="DL342" s="54"/>
      <c r="DM342" s="54"/>
      <c r="DN342" s="54"/>
      <c r="DO342" s="54"/>
      <c r="DP342" s="54"/>
      <c r="DQ342" s="54"/>
      <c r="DR342" s="54"/>
      <c r="DS342" s="54"/>
      <c r="DT342" s="54"/>
      <c r="DU342" s="54"/>
      <c r="DV342" s="54"/>
      <c r="DW342" s="54"/>
      <c r="DX342" s="54"/>
      <c r="DY342" s="54"/>
      <c r="DZ342" s="54"/>
      <c r="EA342" s="54"/>
      <c r="EB342" s="54"/>
      <c r="EC342" s="54"/>
      <c r="ED342" s="54"/>
      <c r="EE342" s="54"/>
      <c r="EF342" s="54"/>
      <c r="EG342" s="54"/>
      <c r="EH342" s="54"/>
      <c r="EI342" s="54"/>
      <c r="EJ342" s="54"/>
      <c r="EK342" s="54"/>
      <c r="EL342" s="54"/>
      <c r="EM342" s="54"/>
      <c r="EN342" s="54"/>
      <c r="EO342" s="54"/>
      <c r="EP342" s="54"/>
      <c r="EQ342" s="54"/>
      <c r="ER342" s="54"/>
      <c r="ES342" s="54"/>
      <c r="ET342" s="54"/>
      <c r="EU342" s="54"/>
      <c r="EV342" s="54"/>
      <c r="EW342" s="40"/>
    </row>
    <row r="343" spans="1:153" ht="12.9" customHeight="1" x14ac:dyDescent="0.25">
      <c r="A343" s="33">
        <v>770183</v>
      </c>
      <c r="B343" s="20" t="str">
        <f>VLOOKUP(A343,Hoja1!A$1:B$2013,2)</f>
        <v>Empleado_770183</v>
      </c>
      <c r="C343" s="33" t="s">
        <v>196</v>
      </c>
      <c r="D343" s="49"/>
      <c r="E343" s="49"/>
      <c r="F343" s="49"/>
      <c r="G343" s="49" t="s">
        <v>6</v>
      </c>
      <c r="H343" s="49"/>
      <c r="I343" s="49" t="s">
        <v>6</v>
      </c>
      <c r="J343" s="49" t="s">
        <v>6</v>
      </c>
      <c r="K343" s="49"/>
      <c r="L343" s="49"/>
      <c r="M343" s="49" t="s">
        <v>6</v>
      </c>
      <c r="N343" s="49" t="s">
        <v>6</v>
      </c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 t="s">
        <v>6</v>
      </c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 t="s">
        <v>6</v>
      </c>
      <c r="BB343" s="49"/>
      <c r="BC343" s="49"/>
      <c r="BD343" s="49"/>
      <c r="BE343" s="49"/>
      <c r="BF343" s="49" t="s">
        <v>6</v>
      </c>
      <c r="BG343" s="49" t="s">
        <v>6</v>
      </c>
      <c r="BH343" s="49" t="s">
        <v>6</v>
      </c>
      <c r="BI343" s="49"/>
      <c r="BJ343" s="49" t="s">
        <v>6</v>
      </c>
      <c r="BK343" s="49" t="s">
        <v>6</v>
      </c>
      <c r="BL343" s="49" t="s">
        <v>6</v>
      </c>
      <c r="BM343" s="49" t="s">
        <v>6</v>
      </c>
      <c r="BN343" s="49" t="s">
        <v>6</v>
      </c>
      <c r="BO343" s="49" t="s">
        <v>6</v>
      </c>
      <c r="BP343" s="49"/>
      <c r="BQ343" s="49" t="s">
        <v>6</v>
      </c>
      <c r="BR343" s="49" t="s">
        <v>6</v>
      </c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 t="s">
        <v>6</v>
      </c>
      <c r="CI343" s="49"/>
      <c r="CJ343" s="49" t="s">
        <v>6</v>
      </c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51"/>
      <c r="DC343" s="51"/>
      <c r="DD343" s="51"/>
      <c r="DE343" s="51"/>
      <c r="DF343" s="51" t="s">
        <v>6</v>
      </c>
      <c r="DG343" s="51" t="s">
        <v>6</v>
      </c>
      <c r="DH343" s="51" t="s">
        <v>6</v>
      </c>
      <c r="DI343" s="51" t="s">
        <v>6</v>
      </c>
      <c r="DJ343" s="51"/>
      <c r="DK343" s="51"/>
      <c r="DL343" s="51"/>
      <c r="DM343" s="51"/>
      <c r="DN343" s="51"/>
      <c r="DO343" s="51"/>
      <c r="DP343" s="51"/>
      <c r="DQ343" s="51"/>
      <c r="DR343" s="51"/>
      <c r="DS343" s="51"/>
      <c r="DT343" s="51"/>
      <c r="DU343" s="51"/>
      <c r="DV343" s="51"/>
      <c r="DW343" s="51"/>
      <c r="DX343" s="51"/>
      <c r="DY343" s="51"/>
      <c r="DZ343" s="51"/>
      <c r="EA343" s="51"/>
      <c r="EB343" s="51"/>
      <c r="EC343" s="51"/>
      <c r="ED343" s="51"/>
      <c r="EE343" s="51"/>
      <c r="EF343" s="51"/>
      <c r="EG343" s="51"/>
      <c r="EH343" s="51"/>
      <c r="EI343" s="51"/>
      <c r="EJ343" s="51"/>
      <c r="EK343" s="51"/>
      <c r="EL343" s="51"/>
      <c r="EM343" s="51"/>
      <c r="EN343" s="51"/>
      <c r="EO343" s="51"/>
      <c r="EP343" s="51"/>
      <c r="EQ343" s="51"/>
      <c r="ER343" s="51"/>
      <c r="ES343" s="51"/>
      <c r="ET343" s="51"/>
      <c r="EU343" s="51"/>
      <c r="EV343" s="51"/>
      <c r="EW343" s="40"/>
    </row>
    <row r="344" spans="1:153" ht="12.9" customHeight="1" x14ac:dyDescent="0.25">
      <c r="A344" s="33">
        <v>770288</v>
      </c>
      <c r="B344" s="20" t="str">
        <f>VLOOKUP(A344,Hoja1!A$1:B$2013,2)</f>
        <v>Empleado_770288</v>
      </c>
      <c r="C344" s="33" t="s">
        <v>196</v>
      </c>
      <c r="D344" s="48"/>
      <c r="E344" s="48"/>
      <c r="F344" s="48"/>
      <c r="G344" s="48" t="s">
        <v>6</v>
      </c>
      <c r="H344" s="48"/>
      <c r="I344" s="48" t="s">
        <v>6</v>
      </c>
      <c r="J344" s="48"/>
      <c r="K344" s="48"/>
      <c r="L344" s="48"/>
      <c r="M344" s="48" t="s">
        <v>6</v>
      </c>
      <c r="N344" s="48" t="s">
        <v>6</v>
      </c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 t="s">
        <v>6</v>
      </c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 t="s">
        <v>6</v>
      </c>
      <c r="BG344" s="48" t="s">
        <v>6</v>
      </c>
      <c r="BH344" s="48"/>
      <c r="BI344" s="48"/>
      <c r="BJ344" s="48" t="s">
        <v>6</v>
      </c>
      <c r="BK344" s="48" t="s">
        <v>6</v>
      </c>
      <c r="BL344" s="48" t="s">
        <v>6</v>
      </c>
      <c r="BM344" s="48" t="s">
        <v>6</v>
      </c>
      <c r="BN344" s="48" t="s">
        <v>6</v>
      </c>
      <c r="BO344" s="48" t="s">
        <v>6</v>
      </c>
      <c r="BP344" s="48"/>
      <c r="BQ344" s="48"/>
      <c r="BR344" s="48" t="s">
        <v>6</v>
      </c>
      <c r="BS344" s="48"/>
      <c r="BT344" s="48"/>
      <c r="BU344" s="48"/>
      <c r="BV344" s="48"/>
      <c r="BW344" s="48"/>
      <c r="BX344" s="48" t="s">
        <v>6</v>
      </c>
      <c r="BY344" s="48"/>
      <c r="BZ344" s="48" t="s">
        <v>6</v>
      </c>
      <c r="CA344" s="48"/>
      <c r="CB344" s="48"/>
      <c r="CC344" s="48"/>
      <c r="CD344" s="48"/>
      <c r="CE344" s="48"/>
      <c r="CF344" s="48"/>
      <c r="CG344" s="48"/>
      <c r="CH344" s="48" t="s">
        <v>6</v>
      </c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54"/>
      <c r="DC344" s="54"/>
      <c r="DD344" s="54"/>
      <c r="DE344" s="54"/>
      <c r="DF344" s="54" t="s">
        <v>6</v>
      </c>
      <c r="DG344" s="54" t="s">
        <v>6</v>
      </c>
      <c r="DH344" s="54" t="s">
        <v>6</v>
      </c>
      <c r="DI344" s="54" t="s">
        <v>6</v>
      </c>
      <c r="DJ344" s="54"/>
      <c r="DK344" s="54"/>
      <c r="DL344" s="54"/>
      <c r="DM344" s="54"/>
      <c r="DN344" s="54"/>
      <c r="DO344" s="54"/>
      <c r="DP344" s="54"/>
      <c r="DQ344" s="54"/>
      <c r="DR344" s="54"/>
      <c r="DS344" s="54"/>
      <c r="DT344" s="54"/>
      <c r="DU344" s="54"/>
      <c r="DV344" s="54"/>
      <c r="DW344" s="54"/>
      <c r="DX344" s="54"/>
      <c r="DY344" s="54"/>
      <c r="DZ344" s="54"/>
      <c r="EA344" s="54"/>
      <c r="EB344" s="54"/>
      <c r="EC344" s="54"/>
      <c r="ED344" s="54"/>
      <c r="EE344" s="54"/>
      <c r="EF344" s="54"/>
      <c r="EG344" s="54"/>
      <c r="EH344" s="54"/>
      <c r="EI344" s="54"/>
      <c r="EJ344" s="54" t="s">
        <v>6</v>
      </c>
      <c r="EK344" s="54" t="s">
        <v>6</v>
      </c>
      <c r="EL344" s="54"/>
      <c r="EM344" s="54"/>
      <c r="EN344" s="54"/>
      <c r="EO344" s="54"/>
      <c r="EP344" s="54"/>
      <c r="EQ344" s="54"/>
      <c r="ER344" s="54"/>
      <c r="ES344" s="54"/>
      <c r="ET344" s="54"/>
      <c r="EU344" s="54"/>
      <c r="EV344" s="54"/>
      <c r="EW344" s="40"/>
    </row>
    <row r="345" spans="1:153" ht="12.9" customHeight="1" x14ac:dyDescent="0.25">
      <c r="A345" s="33">
        <v>769466</v>
      </c>
      <c r="B345" s="20" t="str">
        <f>VLOOKUP(A345,Hoja1!A$1:B$2013,2)</f>
        <v>Empleado_769466</v>
      </c>
      <c r="C345" s="33" t="s">
        <v>196</v>
      </c>
      <c r="D345" s="49"/>
      <c r="E345" s="49"/>
      <c r="F345" s="49"/>
      <c r="G345" s="49" t="s">
        <v>6</v>
      </c>
      <c r="H345" s="49"/>
      <c r="I345" s="49" t="s">
        <v>6</v>
      </c>
      <c r="J345" s="49"/>
      <c r="K345" s="49"/>
      <c r="L345" s="49"/>
      <c r="M345" s="49" t="s">
        <v>6</v>
      </c>
      <c r="N345" s="49" t="s">
        <v>6</v>
      </c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 t="s">
        <v>6</v>
      </c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 t="s">
        <v>6</v>
      </c>
      <c r="BG345" s="49" t="s">
        <v>6</v>
      </c>
      <c r="BH345" s="49"/>
      <c r="BI345" s="49"/>
      <c r="BJ345" s="49" t="s">
        <v>6</v>
      </c>
      <c r="BK345" s="49" t="s">
        <v>6</v>
      </c>
      <c r="BL345" s="49" t="s">
        <v>6</v>
      </c>
      <c r="BM345" s="49" t="s">
        <v>6</v>
      </c>
      <c r="BN345" s="49" t="s">
        <v>6</v>
      </c>
      <c r="BO345" s="49" t="s">
        <v>6</v>
      </c>
      <c r="BP345" s="49"/>
      <c r="BQ345" s="49"/>
      <c r="BR345" s="49" t="s">
        <v>6</v>
      </c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 t="s">
        <v>6</v>
      </c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51"/>
      <c r="DC345" s="51"/>
      <c r="DD345" s="51"/>
      <c r="DE345" s="51"/>
      <c r="DF345" s="51" t="s">
        <v>6</v>
      </c>
      <c r="DG345" s="51" t="s">
        <v>6</v>
      </c>
      <c r="DH345" s="51"/>
      <c r="DI345" s="51" t="s">
        <v>6</v>
      </c>
      <c r="DJ345" s="51"/>
      <c r="DK345" s="51"/>
      <c r="DL345" s="51"/>
      <c r="DM345" s="51"/>
      <c r="DN345" s="51"/>
      <c r="DO345" s="51"/>
      <c r="DP345" s="51"/>
      <c r="DQ345" s="51"/>
      <c r="DR345" s="51"/>
      <c r="DS345" s="51"/>
      <c r="DT345" s="51"/>
      <c r="DU345" s="51"/>
      <c r="DV345" s="51"/>
      <c r="DW345" s="51"/>
      <c r="DX345" s="51"/>
      <c r="DY345" s="51"/>
      <c r="DZ345" s="51"/>
      <c r="EA345" s="51"/>
      <c r="EB345" s="51"/>
      <c r="EC345" s="51"/>
      <c r="ED345" s="51"/>
      <c r="EE345" s="51"/>
      <c r="EF345" s="51"/>
      <c r="EG345" s="51"/>
      <c r="EH345" s="51"/>
      <c r="EI345" s="51"/>
      <c r="EJ345" s="51"/>
      <c r="EK345" s="51"/>
      <c r="EL345" s="51"/>
      <c r="EM345" s="51"/>
      <c r="EN345" s="51"/>
      <c r="EO345" s="51"/>
      <c r="EP345" s="51"/>
      <c r="EQ345" s="51"/>
      <c r="ER345" s="51"/>
      <c r="ES345" s="51"/>
      <c r="ET345" s="51"/>
      <c r="EU345" s="51"/>
      <c r="EV345" s="51"/>
      <c r="EW345" s="40"/>
    </row>
    <row r="346" spans="1:153" ht="12.9" customHeight="1" x14ac:dyDescent="0.25">
      <c r="A346" s="3">
        <v>773190</v>
      </c>
      <c r="B346" s="20" t="str">
        <f>VLOOKUP(A346,Hoja1!A$1:B$2013,2)</f>
        <v>Empleado_773190</v>
      </c>
      <c r="C346" s="33" t="s">
        <v>196</v>
      </c>
      <c r="D346" s="52"/>
      <c r="E346" s="52"/>
      <c r="F346" s="52"/>
      <c r="G346" s="52" t="s">
        <v>6</v>
      </c>
      <c r="H346" s="52"/>
      <c r="I346" s="52" t="s">
        <v>6</v>
      </c>
      <c r="J346" s="52"/>
      <c r="K346" s="52"/>
      <c r="L346" s="52"/>
      <c r="M346" s="52" t="s">
        <v>6</v>
      </c>
      <c r="N346" s="52" t="s">
        <v>6</v>
      </c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 t="s">
        <v>6</v>
      </c>
      <c r="AA346" s="52"/>
      <c r="AB346" s="52"/>
      <c r="AC346" s="52"/>
      <c r="AD346" s="52"/>
      <c r="AE346" s="52"/>
      <c r="AF346" s="52"/>
      <c r="AG346" s="52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 t="s">
        <v>6</v>
      </c>
      <c r="BG346" s="53" t="s">
        <v>6</v>
      </c>
      <c r="BH346" s="53"/>
      <c r="BI346" s="53"/>
      <c r="BJ346" s="53" t="s">
        <v>6</v>
      </c>
      <c r="BK346" s="53" t="s">
        <v>6</v>
      </c>
      <c r="BL346" s="48" t="s">
        <v>6</v>
      </c>
      <c r="BM346" s="53" t="s">
        <v>6</v>
      </c>
      <c r="BN346" s="53" t="s">
        <v>6</v>
      </c>
      <c r="BO346" s="53" t="s">
        <v>6</v>
      </c>
      <c r="BP346" s="53"/>
      <c r="BQ346" s="53"/>
      <c r="BR346" s="53" t="s">
        <v>6</v>
      </c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 t="s">
        <v>6</v>
      </c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  <c r="CX346" s="53"/>
      <c r="CY346" s="53"/>
      <c r="CZ346" s="53"/>
      <c r="DA346" s="53"/>
      <c r="DB346" s="54"/>
      <c r="DC346" s="54"/>
      <c r="DD346" s="54"/>
      <c r="DE346" s="54"/>
      <c r="DF346" s="54" t="s">
        <v>6</v>
      </c>
      <c r="DG346" s="54" t="s">
        <v>6</v>
      </c>
      <c r="DH346" s="54" t="s">
        <v>6</v>
      </c>
      <c r="DI346" s="54" t="s">
        <v>6</v>
      </c>
      <c r="DJ346" s="54"/>
      <c r="DK346" s="54"/>
      <c r="DL346" s="48"/>
      <c r="DM346" s="48"/>
      <c r="DN346" s="48"/>
      <c r="DO346" s="48"/>
      <c r="DP346" s="48"/>
      <c r="DQ346" s="54"/>
      <c r="DR346" s="54"/>
      <c r="DS346" s="54"/>
      <c r="DT346" s="54"/>
      <c r="DU346" s="54"/>
      <c r="DV346" s="54"/>
      <c r="DW346" s="54"/>
      <c r="DX346" s="54"/>
      <c r="DY346" s="54"/>
      <c r="DZ346" s="54"/>
      <c r="EA346" s="54"/>
      <c r="EB346" s="54"/>
      <c r="EC346" s="54"/>
      <c r="ED346" s="54"/>
      <c r="EE346" s="54"/>
      <c r="EF346" s="54"/>
      <c r="EG346" s="54"/>
      <c r="EH346" s="54"/>
      <c r="EI346" s="54"/>
      <c r="EJ346" s="54"/>
      <c r="EK346" s="54"/>
      <c r="EL346" s="54"/>
      <c r="EM346" s="54"/>
      <c r="EN346" s="54"/>
      <c r="EO346" s="54"/>
      <c r="EP346" s="54"/>
      <c r="EQ346" s="54"/>
      <c r="ER346" s="54"/>
      <c r="ES346" s="54"/>
      <c r="ET346" s="54"/>
      <c r="EU346" s="54"/>
      <c r="EV346" s="54"/>
      <c r="EW346" s="21"/>
    </row>
    <row r="347" spans="1:153" ht="12.9" customHeight="1" x14ac:dyDescent="0.25">
      <c r="A347" s="33">
        <v>764692</v>
      </c>
      <c r="B347" s="20" t="str">
        <f>VLOOKUP(A347,Hoja1!A$1:B$2013,2)</f>
        <v>Empleado_764692</v>
      </c>
      <c r="C347" s="33" t="s">
        <v>196</v>
      </c>
      <c r="D347" s="49"/>
      <c r="E347" s="49"/>
      <c r="F347" s="49"/>
      <c r="G347" s="49" t="s">
        <v>6</v>
      </c>
      <c r="H347" s="49"/>
      <c r="I347" s="49" t="s">
        <v>6</v>
      </c>
      <c r="J347" s="49" t="s">
        <v>6</v>
      </c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 t="s">
        <v>6</v>
      </c>
      <c r="BI347" s="49" t="s">
        <v>6</v>
      </c>
      <c r="BJ347" s="49"/>
      <c r="BK347" s="49"/>
      <c r="BL347" s="49"/>
      <c r="BM347" s="49"/>
      <c r="BN347" s="49"/>
      <c r="BO347" s="49" t="s">
        <v>6</v>
      </c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51"/>
      <c r="DC347" s="51"/>
      <c r="DD347" s="51"/>
      <c r="DE347" s="51"/>
      <c r="DF347" s="51" t="s">
        <v>6</v>
      </c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  <c r="DR347" s="51"/>
      <c r="DS347" s="51"/>
      <c r="DT347" s="51"/>
      <c r="DU347" s="51"/>
      <c r="DV347" s="51"/>
      <c r="DW347" s="51"/>
      <c r="DX347" s="51"/>
      <c r="DY347" s="51"/>
      <c r="DZ347" s="51"/>
      <c r="EA347" s="51"/>
      <c r="EB347" s="51"/>
      <c r="EC347" s="51"/>
      <c r="ED347" s="51"/>
      <c r="EE347" s="51"/>
      <c r="EF347" s="51"/>
      <c r="EG347" s="51"/>
      <c r="EH347" s="51"/>
      <c r="EI347" s="51"/>
      <c r="EJ347" s="51"/>
      <c r="EK347" s="51"/>
      <c r="EL347" s="51"/>
      <c r="EM347" s="51"/>
      <c r="EN347" s="51"/>
      <c r="EO347" s="51"/>
      <c r="EP347" s="51"/>
      <c r="EQ347" s="51"/>
      <c r="ER347" s="51"/>
      <c r="ES347" s="51"/>
      <c r="ET347" s="51"/>
      <c r="EU347" s="51"/>
      <c r="EV347" s="51"/>
      <c r="EW347" s="40"/>
    </row>
    <row r="348" spans="1:153" ht="12.9" customHeight="1" x14ac:dyDescent="0.25">
      <c r="A348" s="3">
        <v>762375</v>
      </c>
      <c r="B348" s="20" t="str">
        <f>VLOOKUP(A348,Hoja1!A$1:B$2013,2)</f>
        <v>Empleado_762375</v>
      </c>
      <c r="C348" s="45" t="s">
        <v>197</v>
      </c>
      <c r="D348" s="55"/>
      <c r="E348" s="55"/>
      <c r="F348" s="55"/>
      <c r="G348" s="55"/>
      <c r="H348" s="55"/>
      <c r="I348" s="55"/>
      <c r="J348" s="55"/>
      <c r="K348" s="55"/>
      <c r="L348" s="55"/>
      <c r="M348" s="55" t="s">
        <v>6</v>
      </c>
      <c r="N348" s="55"/>
      <c r="O348" s="55"/>
      <c r="P348" s="55"/>
      <c r="Q348" s="55"/>
      <c r="R348" s="55"/>
      <c r="S348" s="55"/>
      <c r="T348" s="55"/>
      <c r="U348" s="55"/>
      <c r="V348" s="55" t="s">
        <v>6</v>
      </c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48"/>
      <c r="BM348" s="53"/>
      <c r="BN348" s="53"/>
      <c r="BO348" s="53"/>
      <c r="BP348" s="53"/>
      <c r="BQ348" s="53"/>
      <c r="BR348" s="53"/>
      <c r="BS348" s="53"/>
      <c r="BT348" s="53"/>
      <c r="BU348" s="53" t="s">
        <v>6</v>
      </c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  <c r="CX348" s="53"/>
      <c r="CY348" s="53"/>
      <c r="CZ348" s="53"/>
      <c r="DA348" s="53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 t="s">
        <v>6</v>
      </c>
      <c r="EG348" s="48"/>
      <c r="EH348" s="48"/>
      <c r="EI348" s="48"/>
      <c r="EJ348" s="48"/>
      <c r="EK348" s="48"/>
      <c r="EL348" s="48"/>
      <c r="EM348" s="48" t="s">
        <v>6</v>
      </c>
      <c r="EN348" s="48"/>
      <c r="EO348" s="48"/>
      <c r="EP348" s="48"/>
      <c r="EQ348" s="48"/>
      <c r="ER348" s="48"/>
      <c r="ES348" s="48"/>
      <c r="ET348" s="48"/>
      <c r="EU348" s="48"/>
      <c r="EV348" s="48"/>
      <c r="EW348" s="21"/>
    </row>
    <row r="349" spans="1:153" ht="12.9" customHeight="1" x14ac:dyDescent="0.25">
      <c r="A349" s="3">
        <v>761244</v>
      </c>
      <c r="B349" s="20" t="str">
        <f>VLOOKUP(A349,Hoja1!A$1:B$2013,2)</f>
        <v>Empleado_761244</v>
      </c>
      <c r="C349" s="45" t="s">
        <v>197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 t="s">
        <v>6</v>
      </c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49"/>
      <c r="BM349" s="50"/>
      <c r="BN349" s="50"/>
      <c r="BO349" s="50"/>
      <c r="BP349" s="50"/>
      <c r="BQ349" s="50"/>
      <c r="BR349" s="50"/>
      <c r="BS349" s="50"/>
      <c r="BT349" s="50"/>
      <c r="BU349" s="50" t="s">
        <v>6</v>
      </c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49"/>
      <c r="DM349" s="49"/>
      <c r="DN349" s="49"/>
      <c r="DO349" s="49"/>
      <c r="DP349" s="49"/>
      <c r="DQ349" s="51"/>
      <c r="DR349" s="51"/>
      <c r="DS349" s="51"/>
      <c r="DT349" s="51"/>
      <c r="DU349" s="51"/>
      <c r="DV349" s="51"/>
      <c r="DW349" s="51"/>
      <c r="DX349" s="51"/>
      <c r="DY349" s="51"/>
      <c r="DZ349" s="51"/>
      <c r="EA349" s="51"/>
      <c r="EB349" s="51"/>
      <c r="EC349" s="51"/>
      <c r="ED349" s="51"/>
      <c r="EE349" s="51"/>
      <c r="EF349" s="51" t="s">
        <v>6</v>
      </c>
      <c r="EG349" s="51"/>
      <c r="EH349" s="51"/>
      <c r="EI349" s="51"/>
      <c r="EJ349" s="51"/>
      <c r="EK349" s="51"/>
      <c r="EL349" s="51"/>
      <c r="EM349" s="51" t="s">
        <v>6</v>
      </c>
      <c r="EN349" s="51"/>
      <c r="EO349" s="51"/>
      <c r="EP349" s="51"/>
      <c r="EQ349" s="51"/>
      <c r="ER349" s="51"/>
      <c r="ES349" s="51"/>
      <c r="ET349" s="51"/>
      <c r="EU349" s="51"/>
      <c r="EV349" s="51"/>
      <c r="EW349" s="21"/>
    </row>
    <row r="350" spans="1:153" ht="12.9" customHeight="1" x14ac:dyDescent="0.25">
      <c r="A350" s="3">
        <v>772870</v>
      </c>
      <c r="B350" s="20" t="str">
        <f>VLOOKUP(A350,Hoja1!A$1:B$2013,2)</f>
        <v>Empleado_772870</v>
      </c>
      <c r="C350" s="45" t="s">
        <v>197</v>
      </c>
      <c r="D350" s="52"/>
      <c r="E350" s="52"/>
      <c r="F350" s="52"/>
      <c r="G350" s="52"/>
      <c r="H350" s="52"/>
      <c r="I350" s="52"/>
      <c r="J350" s="52" t="s">
        <v>6</v>
      </c>
      <c r="K350" s="52"/>
      <c r="L350" s="52"/>
      <c r="M350" s="52" t="s">
        <v>6</v>
      </c>
      <c r="N350" s="52"/>
      <c r="O350" s="52"/>
      <c r="P350" s="52"/>
      <c r="Q350" s="52"/>
      <c r="R350" s="52"/>
      <c r="S350" s="52"/>
      <c r="T350" s="52"/>
      <c r="U350" s="52"/>
      <c r="V350" s="52" t="s">
        <v>6</v>
      </c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48"/>
      <c r="BM350" s="53"/>
      <c r="BN350" s="53"/>
      <c r="BO350" s="53"/>
      <c r="BP350" s="53"/>
      <c r="BQ350" s="53"/>
      <c r="BR350" s="53"/>
      <c r="BS350" s="53"/>
      <c r="BT350" s="53"/>
      <c r="BU350" s="53" t="s">
        <v>6</v>
      </c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  <c r="CX350" s="53"/>
      <c r="CY350" s="53"/>
      <c r="CZ350" s="53"/>
      <c r="DA350" s="53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48"/>
      <c r="DM350" s="48"/>
      <c r="DN350" s="48"/>
      <c r="DO350" s="48"/>
      <c r="DP350" s="48"/>
      <c r="DQ350" s="54"/>
      <c r="DR350" s="54"/>
      <c r="DS350" s="54"/>
      <c r="DT350" s="54"/>
      <c r="DU350" s="54"/>
      <c r="DV350" s="54"/>
      <c r="DW350" s="54"/>
      <c r="DX350" s="54"/>
      <c r="DY350" s="54"/>
      <c r="DZ350" s="54"/>
      <c r="EA350" s="54"/>
      <c r="EB350" s="54"/>
      <c r="EC350" s="54"/>
      <c r="ED350" s="54"/>
      <c r="EE350" s="54"/>
      <c r="EF350" s="54" t="s">
        <v>6</v>
      </c>
      <c r="EG350" s="54"/>
      <c r="EH350" s="54"/>
      <c r="EI350" s="54"/>
      <c r="EJ350" s="54"/>
      <c r="EK350" s="54"/>
      <c r="EL350" s="54"/>
      <c r="EM350" s="54" t="s">
        <v>6</v>
      </c>
      <c r="EN350" s="54"/>
      <c r="EO350" s="54"/>
      <c r="EP350" s="54"/>
      <c r="EQ350" s="54"/>
      <c r="ER350" s="54"/>
      <c r="ES350" s="54"/>
      <c r="ET350" s="54"/>
      <c r="EU350" s="54"/>
      <c r="EV350" s="54"/>
      <c r="EW350" s="21"/>
    </row>
    <row r="351" spans="1:153" ht="14.4" x14ac:dyDescent="0.25">
      <c r="A351" s="3">
        <v>774254</v>
      </c>
      <c r="B351" s="20" t="str">
        <f>VLOOKUP(A351,Hoja1!A$1:B$2013,2)</f>
        <v>Empleado_774254</v>
      </c>
      <c r="C351" s="45" t="s">
        <v>197</v>
      </c>
      <c r="D351" s="3"/>
      <c r="E351" s="3"/>
      <c r="F351" s="3"/>
      <c r="G351" s="3"/>
      <c r="H351" s="3"/>
      <c r="I351" s="3"/>
      <c r="J351" s="3" t="s">
        <v>6</v>
      </c>
      <c r="K351" s="3"/>
      <c r="L351" s="3"/>
      <c r="M351" s="3" t="s">
        <v>6</v>
      </c>
      <c r="N351" s="3"/>
      <c r="O351" s="3"/>
      <c r="P351" s="3"/>
      <c r="Q351" s="3"/>
      <c r="R351" s="3"/>
      <c r="S351" s="3"/>
      <c r="T351" s="3"/>
      <c r="U351" s="3"/>
      <c r="V351" s="3" t="s">
        <v>6</v>
      </c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49"/>
      <c r="BM351" s="50"/>
      <c r="BN351" s="50"/>
      <c r="BO351" s="50"/>
      <c r="BP351" s="50"/>
      <c r="BQ351" s="50"/>
      <c r="BR351" s="50"/>
      <c r="BS351" s="50"/>
      <c r="BT351" s="50"/>
      <c r="BU351" s="50" t="s">
        <v>6</v>
      </c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49"/>
      <c r="DM351" s="49"/>
      <c r="DN351" s="49"/>
      <c r="DO351" s="49"/>
      <c r="DP351" s="49"/>
      <c r="DQ351" s="51"/>
      <c r="DR351" s="51"/>
      <c r="DS351" s="51"/>
      <c r="DT351" s="51"/>
      <c r="DU351" s="51"/>
      <c r="DV351" s="51"/>
      <c r="DW351" s="51"/>
      <c r="DX351" s="51"/>
      <c r="DY351" s="51"/>
      <c r="DZ351" s="51"/>
      <c r="EA351" s="51"/>
      <c r="EB351" s="51"/>
      <c r="EC351" s="51"/>
      <c r="ED351" s="51"/>
      <c r="EE351" s="51"/>
      <c r="EF351" s="51" t="s">
        <v>6</v>
      </c>
      <c r="EG351" s="51"/>
      <c r="EH351" s="51"/>
      <c r="EI351" s="51"/>
      <c r="EJ351" s="51"/>
      <c r="EK351" s="51"/>
      <c r="EL351" s="51"/>
      <c r="EM351" s="51" t="s">
        <v>6</v>
      </c>
      <c r="EN351" s="51"/>
      <c r="EO351" s="51"/>
      <c r="EP351" s="51"/>
      <c r="EQ351" s="51"/>
      <c r="ER351" s="51"/>
      <c r="ES351" s="51"/>
      <c r="ET351" s="51"/>
      <c r="EU351" s="51"/>
      <c r="EV351" s="51"/>
      <c r="EW351" s="21"/>
    </row>
    <row r="352" spans="1:153" ht="14.4" x14ac:dyDescent="0.25">
      <c r="A352" s="33">
        <v>765420</v>
      </c>
      <c r="B352" s="20" t="str">
        <f>VLOOKUP(A352,Hoja1!A$1:B$2013,2)</f>
        <v>Empleado_765420</v>
      </c>
      <c r="C352" s="43" t="s">
        <v>194</v>
      </c>
      <c r="D352" s="56"/>
      <c r="E352" s="56"/>
      <c r="F352" s="56"/>
      <c r="G352" s="56" t="s">
        <v>6</v>
      </c>
      <c r="H352" s="56"/>
      <c r="I352" s="56"/>
      <c r="J352" s="56"/>
      <c r="K352" s="56" t="s">
        <v>6</v>
      </c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 t="s">
        <v>6</v>
      </c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7"/>
      <c r="AI352" s="57"/>
      <c r="AJ352" s="57"/>
      <c r="AK352" s="57"/>
      <c r="AL352" s="57"/>
      <c r="AM352" s="57"/>
      <c r="AN352" s="57"/>
      <c r="AO352" s="57"/>
      <c r="AP352" s="57" t="s">
        <v>6</v>
      </c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4"/>
      <c r="BM352" s="57"/>
      <c r="BN352" s="57"/>
      <c r="BO352" s="57"/>
      <c r="BP352" s="57" t="s">
        <v>6</v>
      </c>
      <c r="BQ352" s="57"/>
      <c r="BR352" s="57"/>
      <c r="BS352" s="57"/>
      <c r="BT352" s="57"/>
      <c r="BU352" s="57"/>
      <c r="BV352" s="57"/>
      <c r="BW352" s="57" t="s">
        <v>6</v>
      </c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 t="s">
        <v>6</v>
      </c>
      <c r="CI352" s="57"/>
      <c r="CJ352" s="57"/>
      <c r="CK352" s="57"/>
      <c r="CL352" s="57"/>
      <c r="CM352" s="57"/>
      <c r="CN352" s="57" t="s">
        <v>6</v>
      </c>
      <c r="CO352" s="57"/>
      <c r="CP352" s="57" t="s">
        <v>6</v>
      </c>
      <c r="CQ352" s="57" t="s">
        <v>6</v>
      </c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4"/>
      <c r="DC352" s="54"/>
      <c r="DD352" s="54"/>
      <c r="DE352" s="54"/>
      <c r="DF352" s="54"/>
      <c r="DG352" s="54"/>
      <c r="DH352" s="54" t="s">
        <v>6</v>
      </c>
      <c r="DI352" s="54"/>
      <c r="DJ352" s="54"/>
      <c r="DK352" s="54"/>
      <c r="DL352" s="54" t="s">
        <v>6</v>
      </c>
      <c r="DM352" s="54" t="s">
        <v>6</v>
      </c>
      <c r="DN352" s="54"/>
      <c r="DO352" s="54"/>
      <c r="DP352" s="54"/>
      <c r="DQ352" s="54"/>
      <c r="DR352" s="54"/>
      <c r="DS352" s="54"/>
      <c r="DT352" s="54" t="s">
        <v>6</v>
      </c>
      <c r="DU352" s="54" t="s">
        <v>6</v>
      </c>
      <c r="DV352" s="54"/>
      <c r="DW352" s="54"/>
      <c r="DX352" s="54"/>
      <c r="DY352" s="54"/>
      <c r="DZ352" s="54"/>
      <c r="EA352" s="54"/>
      <c r="EB352" s="54"/>
      <c r="EC352" s="54"/>
      <c r="ED352" s="54"/>
      <c r="EE352" s="54"/>
      <c r="EF352" s="54"/>
      <c r="EG352" s="54"/>
      <c r="EH352" s="54"/>
      <c r="EI352" s="54"/>
      <c r="EJ352" s="54"/>
      <c r="EK352" s="54"/>
      <c r="EL352" s="54"/>
      <c r="EM352" s="54"/>
      <c r="EN352" s="54"/>
      <c r="EO352" s="54"/>
      <c r="EP352" s="54"/>
      <c r="EQ352" s="54"/>
      <c r="ER352" s="54"/>
      <c r="ES352" s="54"/>
      <c r="ET352" s="54"/>
      <c r="EU352" s="54"/>
      <c r="EV352" s="54"/>
      <c r="EW352" s="40"/>
    </row>
    <row r="353" spans="1:154" x14ac:dyDescent="0.25">
      <c r="A353" s="24"/>
      <c r="B353" s="24"/>
      <c r="C353" s="24" t="s">
        <v>7</v>
      </c>
      <c r="D353" s="14" t="s">
        <v>8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29"/>
      <c r="BT353" s="29"/>
      <c r="BU353" s="29"/>
      <c r="BV353" s="29"/>
      <c r="BW353" s="29"/>
      <c r="BX353" s="29"/>
      <c r="BY353" s="29"/>
      <c r="BZ353" s="29"/>
      <c r="CA353" s="29"/>
      <c r="CB353" s="29"/>
      <c r="CC353" s="29"/>
      <c r="CD353" s="29"/>
      <c r="CE353" s="29"/>
      <c r="CF353" s="29"/>
      <c r="CG353" s="29"/>
      <c r="CH353" s="29"/>
      <c r="CI353" s="29"/>
      <c r="CJ353" s="29"/>
      <c r="CK353" s="29"/>
      <c r="CL353" s="29"/>
      <c r="CM353" s="29"/>
      <c r="CN353" s="29"/>
      <c r="CO353" s="29"/>
      <c r="CP353" s="29"/>
      <c r="CQ353" s="29"/>
      <c r="CR353" s="29"/>
      <c r="CS353" s="29"/>
      <c r="CT353" s="29"/>
      <c r="CU353" s="29"/>
      <c r="CV353" s="29"/>
      <c r="CW353" s="29"/>
      <c r="CX353" s="29"/>
      <c r="CY353" s="29"/>
      <c r="CZ353" s="29"/>
      <c r="DA353" s="29"/>
      <c r="DB353" s="29"/>
      <c r="DC353" s="29"/>
      <c r="DD353" s="29"/>
      <c r="DE353" s="29"/>
      <c r="DF353" s="29"/>
      <c r="DG353" s="29"/>
      <c r="DH353" s="29"/>
      <c r="DI353" s="29"/>
      <c r="DJ353" s="29"/>
      <c r="DK353" s="29"/>
      <c r="DL353" s="29"/>
      <c r="DM353" s="29"/>
      <c r="DN353" s="29"/>
      <c r="DO353" s="29"/>
      <c r="DP353" s="29"/>
      <c r="DQ353" s="29"/>
      <c r="DR353" s="29"/>
      <c r="DS353" s="29"/>
      <c r="DT353" s="29"/>
      <c r="DU353" s="29"/>
      <c r="DV353" s="29"/>
      <c r="DW353" s="29"/>
      <c r="DX353" s="29"/>
      <c r="DY353" s="29"/>
      <c r="DZ353" s="29"/>
      <c r="EA353" s="29"/>
      <c r="EB353" s="29"/>
      <c r="EC353" s="29"/>
      <c r="ED353" s="29"/>
      <c r="EE353" s="29"/>
      <c r="EF353" s="29"/>
      <c r="EG353" s="29"/>
      <c r="EH353" s="29"/>
      <c r="EI353" s="29"/>
      <c r="EJ353" s="29"/>
      <c r="EK353" s="29"/>
      <c r="EL353" s="29"/>
      <c r="EM353" s="29"/>
      <c r="EN353" s="29"/>
      <c r="EO353" s="29"/>
      <c r="EP353" s="29"/>
      <c r="EQ353" s="29"/>
      <c r="ER353" s="29"/>
      <c r="ES353" s="29"/>
      <c r="ET353" s="29"/>
      <c r="EU353" s="29"/>
      <c r="EV353" s="29"/>
      <c r="EW353" s="29"/>
      <c r="EX353" s="30"/>
    </row>
    <row r="354" spans="1:154" x14ac:dyDescent="0.25">
      <c r="A354" s="104" t="s">
        <v>9</v>
      </c>
      <c r="B354" s="80"/>
      <c r="C354" s="103" t="s">
        <v>10</v>
      </c>
      <c r="D354" s="6" t="s">
        <v>11</v>
      </c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27"/>
    </row>
    <row r="355" spans="1:154" x14ac:dyDescent="0.25">
      <c r="A355" s="105"/>
      <c r="B355" s="81"/>
      <c r="C355" s="103"/>
      <c r="D355" s="6" t="s">
        <v>12</v>
      </c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26"/>
      <c r="DC355" s="26"/>
      <c r="DD355" s="26"/>
      <c r="DE355" s="26"/>
      <c r="DF355" s="26"/>
      <c r="DG355" s="26"/>
      <c r="DH355" s="26"/>
      <c r="DI355" s="26"/>
      <c r="DJ355" s="26"/>
      <c r="DK355" s="26"/>
      <c r="DL355" s="26"/>
      <c r="DM355" s="26"/>
      <c r="DN355" s="26"/>
      <c r="DO355" s="26"/>
      <c r="DP355" s="26"/>
      <c r="DQ355" s="26"/>
      <c r="DR355" s="26"/>
      <c r="DS355" s="26"/>
      <c r="DT355" s="26"/>
      <c r="DU355" s="26"/>
      <c r="DV355" s="26"/>
      <c r="DW355" s="26"/>
      <c r="DX355" s="26"/>
      <c r="DY355" s="26"/>
      <c r="DZ355" s="26"/>
      <c r="EA355" s="26"/>
      <c r="EB355" s="26"/>
      <c r="EC355" s="26"/>
      <c r="ED355" s="26"/>
      <c r="EE355" s="26"/>
      <c r="EF355" s="26"/>
      <c r="EG355" s="26"/>
      <c r="EH355" s="26"/>
      <c r="EI355" s="26"/>
      <c r="EJ355" s="26"/>
      <c r="EK355" s="26"/>
      <c r="EL355" s="26"/>
      <c r="EM355" s="26"/>
      <c r="EN355" s="26"/>
      <c r="EO355" s="26"/>
      <c r="EP355" s="26"/>
      <c r="EQ355" s="26"/>
      <c r="ER355" s="26"/>
      <c r="ES355" s="26"/>
      <c r="ET355" s="26"/>
      <c r="EU355" s="26"/>
      <c r="EV355" s="26"/>
      <c r="EW355" s="26"/>
      <c r="EX355" s="27"/>
    </row>
    <row r="356" spans="1:154" x14ac:dyDescent="0.25">
      <c r="A356" s="105"/>
      <c r="B356" s="81"/>
      <c r="C356" s="84" t="s">
        <v>13</v>
      </c>
      <c r="D356" s="6" t="s">
        <v>11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1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13"/>
    </row>
    <row r="357" spans="1:154" x14ac:dyDescent="0.25">
      <c r="A357" s="105"/>
      <c r="B357" s="81"/>
      <c r="C357" s="85"/>
      <c r="D357" s="6" t="s">
        <v>12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</row>
    <row r="358" spans="1:154" x14ac:dyDescent="0.25">
      <c r="A358" s="105"/>
      <c r="B358" s="81"/>
      <c r="C358" s="84" t="s">
        <v>14</v>
      </c>
      <c r="D358" s="6" t="s">
        <v>11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</row>
    <row r="359" spans="1:154" x14ac:dyDescent="0.25">
      <c r="A359" s="105"/>
      <c r="B359" s="81"/>
      <c r="C359" s="85"/>
      <c r="D359" s="6" t="s">
        <v>12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2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</row>
    <row r="360" spans="1:154" x14ac:dyDescent="0.25">
      <c r="A360" s="105"/>
      <c r="B360" s="81"/>
      <c r="C360" s="84" t="s">
        <v>15</v>
      </c>
      <c r="D360" s="6" t="s">
        <v>11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</row>
    <row r="361" spans="1:154" x14ac:dyDescent="0.25">
      <c r="A361" s="105"/>
      <c r="B361" s="81"/>
      <c r="C361" s="85"/>
      <c r="D361" s="6" t="s">
        <v>12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</row>
    <row r="362" spans="1:154" x14ac:dyDescent="0.25">
      <c r="A362" s="105"/>
      <c r="B362" s="81"/>
      <c r="C362" s="84" t="s">
        <v>16</v>
      </c>
      <c r="D362" s="6" t="s">
        <v>11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</row>
    <row r="363" spans="1:154" x14ac:dyDescent="0.25">
      <c r="A363" s="105"/>
      <c r="B363" s="81"/>
      <c r="C363" s="85"/>
      <c r="D363" s="6" t="s">
        <v>12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</row>
    <row r="364" spans="1:154" x14ac:dyDescent="0.25">
      <c r="A364" s="105"/>
      <c r="B364" s="81"/>
      <c r="C364" s="84" t="s">
        <v>17</v>
      </c>
      <c r="D364" s="6" t="s">
        <v>11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</row>
    <row r="365" spans="1:154" x14ac:dyDescent="0.25">
      <c r="A365" s="105"/>
      <c r="B365" s="81"/>
      <c r="C365" s="85"/>
      <c r="D365" s="6" t="s">
        <v>12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</row>
    <row r="366" spans="1:154" x14ac:dyDescent="0.25">
      <c r="A366" s="105"/>
      <c r="B366" s="81"/>
      <c r="C366" s="84" t="s">
        <v>18</v>
      </c>
      <c r="D366" s="6" t="s">
        <v>11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</row>
    <row r="367" spans="1:154" x14ac:dyDescent="0.25">
      <c r="A367" s="105"/>
      <c r="B367" s="81"/>
      <c r="C367" s="85"/>
      <c r="D367" s="6" t="s">
        <v>12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</row>
    <row r="368" spans="1:154" x14ac:dyDescent="0.25">
      <c r="A368" s="105"/>
      <c r="B368" s="81"/>
      <c r="C368" s="84" t="s">
        <v>19</v>
      </c>
      <c r="D368" s="6" t="s">
        <v>11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</row>
    <row r="369" spans="1:154" x14ac:dyDescent="0.25">
      <c r="A369" s="105"/>
      <c r="B369" s="81"/>
      <c r="C369" s="85"/>
      <c r="D369" s="6" t="s">
        <v>12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</row>
    <row r="370" spans="1:154" x14ac:dyDescent="0.25">
      <c r="A370" s="105"/>
      <c r="B370" s="81"/>
      <c r="C370" s="84" t="s">
        <v>20</v>
      </c>
      <c r="D370" s="6" t="s">
        <v>11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</row>
    <row r="371" spans="1:154" x14ac:dyDescent="0.25">
      <c r="A371" s="105"/>
      <c r="B371" s="81"/>
      <c r="C371" s="85"/>
      <c r="D371" s="6" t="s">
        <v>12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</row>
    <row r="372" spans="1:154" x14ac:dyDescent="0.25">
      <c r="A372" s="105"/>
      <c r="B372" s="81"/>
      <c r="C372" s="84" t="s">
        <v>21</v>
      </c>
      <c r="D372" s="6" t="s">
        <v>11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</row>
    <row r="373" spans="1:154" x14ac:dyDescent="0.25">
      <c r="A373" s="105"/>
      <c r="B373" s="81"/>
      <c r="C373" s="85"/>
      <c r="D373" s="6" t="s">
        <v>12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</row>
    <row r="374" spans="1:154" x14ac:dyDescent="0.25">
      <c r="A374" s="105"/>
      <c r="B374" s="81"/>
      <c r="C374" s="84" t="s">
        <v>22</v>
      </c>
      <c r="D374" s="6" t="s">
        <v>11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</row>
    <row r="375" spans="1:154" x14ac:dyDescent="0.25">
      <c r="A375" s="105"/>
      <c r="B375" s="81"/>
      <c r="C375" s="85"/>
      <c r="D375" s="6" t="s">
        <v>12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</row>
    <row r="376" spans="1:154" x14ac:dyDescent="0.25">
      <c r="A376" s="105"/>
      <c r="B376" s="81"/>
      <c r="C376" s="84" t="s">
        <v>23</v>
      </c>
      <c r="D376" s="6" t="s">
        <v>11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</row>
    <row r="377" spans="1:154" x14ac:dyDescent="0.25">
      <c r="A377" s="105"/>
      <c r="B377" s="81"/>
      <c r="C377" s="85"/>
      <c r="D377" s="6" t="s">
        <v>12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</row>
    <row r="378" spans="1:154" x14ac:dyDescent="0.25">
      <c r="A378" s="105"/>
      <c r="B378" s="81"/>
      <c r="C378" s="84" t="s">
        <v>24</v>
      </c>
      <c r="D378" s="6" t="s">
        <v>11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</row>
    <row r="379" spans="1:154" x14ac:dyDescent="0.25">
      <c r="A379" s="105"/>
      <c r="B379" s="81"/>
      <c r="C379" s="85"/>
      <c r="D379" s="6" t="s">
        <v>12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</row>
    <row r="380" spans="1:154" x14ac:dyDescent="0.25">
      <c r="A380" s="106"/>
      <c r="B380" s="82"/>
      <c r="C380" s="6" t="s">
        <v>25</v>
      </c>
      <c r="D380" s="6" t="s">
        <v>25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9"/>
    </row>
    <row r="381" spans="1:154" x14ac:dyDescent="0.25">
      <c r="A381" s="86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  <c r="BM381" s="87"/>
      <c r="BN381" s="87"/>
      <c r="BO381" s="87"/>
      <c r="BP381" s="87"/>
      <c r="BQ381" s="87"/>
      <c r="BR381" s="87"/>
      <c r="BS381" s="87"/>
      <c r="BT381" s="87"/>
      <c r="BU381" s="87"/>
      <c r="BV381" s="87"/>
      <c r="BW381" s="87"/>
      <c r="BX381" s="87"/>
      <c r="BY381" s="87"/>
      <c r="BZ381" s="87"/>
      <c r="CA381" s="87"/>
      <c r="CB381" s="87"/>
      <c r="CC381" s="87"/>
      <c r="CD381" s="87"/>
      <c r="CE381" s="87"/>
      <c r="CF381" s="87"/>
      <c r="CG381" s="87"/>
      <c r="CH381" s="87"/>
      <c r="CI381" s="87"/>
      <c r="CJ381" s="87"/>
      <c r="CK381" s="87"/>
      <c r="CL381" s="87"/>
      <c r="CM381" s="87"/>
      <c r="CN381" s="87"/>
      <c r="CO381" s="87"/>
      <c r="CP381" s="87"/>
      <c r="CQ381" s="87"/>
      <c r="CR381" s="87"/>
      <c r="CS381" s="87"/>
      <c r="CT381" s="87"/>
      <c r="CU381" s="87"/>
      <c r="CV381" s="87"/>
      <c r="CW381" s="87"/>
      <c r="CX381" s="87"/>
      <c r="CY381" s="87"/>
      <c r="CZ381" s="87"/>
      <c r="DA381" s="87"/>
      <c r="DB381" s="87"/>
      <c r="DC381" s="87"/>
      <c r="DD381" s="87"/>
      <c r="DE381" s="87"/>
      <c r="DF381" s="87"/>
      <c r="DG381" s="87"/>
      <c r="DH381" s="87"/>
      <c r="DI381" s="87"/>
      <c r="DJ381" s="87"/>
      <c r="DK381" s="87"/>
      <c r="DL381" s="87"/>
      <c r="DM381" s="87"/>
      <c r="DN381" s="87"/>
      <c r="DO381" s="87"/>
      <c r="DP381" s="87"/>
      <c r="DQ381" s="87"/>
      <c r="DR381" s="87"/>
      <c r="DS381" s="87"/>
      <c r="DT381" s="87"/>
      <c r="DU381" s="87"/>
      <c r="DV381" s="87"/>
      <c r="DW381" s="87"/>
      <c r="DX381" s="87"/>
      <c r="DY381" s="87"/>
      <c r="DZ381" s="87"/>
      <c r="EA381" s="87"/>
      <c r="EB381" s="87"/>
      <c r="EC381" s="87"/>
      <c r="ED381" s="87"/>
      <c r="EE381" s="87"/>
      <c r="EF381" s="87"/>
      <c r="EG381" s="87"/>
      <c r="EH381" s="87"/>
      <c r="EI381" s="87"/>
      <c r="EJ381" s="87"/>
      <c r="EK381" s="87"/>
      <c r="EL381" s="87"/>
      <c r="EM381" s="87"/>
      <c r="EN381" s="87"/>
      <c r="EO381" s="87"/>
      <c r="EP381" s="87"/>
      <c r="EQ381" s="87"/>
      <c r="ER381" s="87"/>
      <c r="ES381" s="87"/>
      <c r="ET381" s="87"/>
      <c r="EU381" s="87"/>
      <c r="EV381" s="87"/>
      <c r="EW381" s="87"/>
      <c r="EX381" s="87"/>
    </row>
    <row r="382" spans="1:154" x14ac:dyDescent="0.25">
      <c r="A382" s="99" t="s">
        <v>26</v>
      </c>
      <c r="B382" s="99"/>
      <c r="C382" s="99"/>
      <c r="D382" s="99"/>
      <c r="E382" s="99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</row>
    <row r="383" spans="1:154" x14ac:dyDescent="0.25">
      <c r="A383" s="83" t="s">
        <v>27</v>
      </c>
      <c r="B383" s="83"/>
      <c r="C383" s="83"/>
      <c r="D383" s="83"/>
      <c r="E383" s="18"/>
    </row>
    <row r="384" spans="1:154" x14ac:dyDescent="0.25">
      <c r="A384" s="83" t="s">
        <v>28</v>
      </c>
      <c r="B384" s="83"/>
      <c r="C384" s="83"/>
      <c r="D384" s="83"/>
      <c r="E384" s="68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</row>
    <row r="385" spans="1:33" x14ac:dyDescent="0.25">
      <c r="A385" s="83" t="s">
        <v>29</v>
      </c>
      <c r="B385" s="83"/>
      <c r="C385" s="83"/>
      <c r="D385" s="83"/>
      <c r="E385" s="19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</row>
    <row r="386" spans="1:33" x14ac:dyDescent="0.25">
      <c r="A386" s="83" t="s">
        <v>30</v>
      </c>
      <c r="B386" s="83"/>
      <c r="C386" s="83"/>
      <c r="D386" s="83"/>
      <c r="E386" s="11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</row>
    <row r="387" spans="1:33" x14ac:dyDescent="0.25">
      <c r="A387" s="83" t="s">
        <v>31</v>
      </c>
      <c r="B387" s="83"/>
      <c r="C387" s="83"/>
      <c r="D387" s="83"/>
      <c r="E387" s="12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</row>
  </sheetData>
  <mergeCells count="24">
    <mergeCell ref="A1:EX5"/>
    <mergeCell ref="E8:DA8"/>
    <mergeCell ref="C368:C369"/>
    <mergeCell ref="C370:C371"/>
    <mergeCell ref="A382:E382"/>
    <mergeCell ref="A8:D8"/>
    <mergeCell ref="C374:C375"/>
    <mergeCell ref="C354:C355"/>
    <mergeCell ref="A354:A380"/>
    <mergeCell ref="A386:D386"/>
    <mergeCell ref="A387:D387"/>
    <mergeCell ref="C376:C377"/>
    <mergeCell ref="C378:C379"/>
    <mergeCell ref="C356:C357"/>
    <mergeCell ref="C358:C359"/>
    <mergeCell ref="C360:C361"/>
    <mergeCell ref="C362:C363"/>
    <mergeCell ref="C364:C365"/>
    <mergeCell ref="C366:C367"/>
    <mergeCell ref="A385:D385"/>
    <mergeCell ref="C372:C373"/>
    <mergeCell ref="A381:EX381"/>
    <mergeCell ref="A383:D383"/>
    <mergeCell ref="A384:D384"/>
  </mergeCells>
  <phoneticPr fontId="13" type="noConversion"/>
  <conditionalFormatting sqref="E1:EW8 E353:EW1048576 D9:EV352">
    <cfRule type="cellIs" dxfId="57" priority="2" operator="equal">
      <formula>"OK"</formula>
    </cfRule>
    <cfRule type="cellIs" dxfId="56" priority="4" operator="equal">
      <formula>"x"</formula>
    </cfRule>
  </conditionalFormatting>
  <printOptions horizontalCentered="1"/>
  <pageMargins left="0" right="0" top="0" bottom="0" header="0" footer="0"/>
  <pageSetup scale="86" fitToHeight="2" orientation="portrait" r:id="rId1"/>
  <headerFooter>
    <oddFooter>&amp;C&amp;"Arial,Normal"&amp;9MQ-6201-F06 Rev. 5&amp;R&amp;"Arial,Normal"&amp;9 30.Nov.2023</oddFooter>
  </headerFooter>
  <drawing r:id="rId2"/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2A8E-3CD0-4428-B78F-9E58AC81F564}">
  <sheetPr codeName="Sheet13"/>
  <dimension ref="A1:AV110"/>
  <sheetViews>
    <sheetView topLeftCell="S1" zoomScale="52" workbookViewId="0">
      <selection activeCell="AO20" sqref="AO20"/>
    </sheetView>
  </sheetViews>
  <sheetFormatPr baseColWidth="10" defaultColWidth="8.88671875" defaultRowHeight="14.4" x14ac:dyDescent="0.3"/>
  <cols>
    <col min="1" max="1" width="10.6640625" customWidth="1"/>
    <col min="2" max="2" width="40.88671875" bestFit="1" customWidth="1"/>
    <col min="3" max="3" width="24.21875" bestFit="1" customWidth="1"/>
    <col min="4" max="61" width="10.6640625" customWidth="1"/>
  </cols>
  <sheetData>
    <row r="1" spans="1:48" ht="80.099999999999994" customHeight="1" x14ac:dyDescent="0.3">
      <c r="A1" s="74" t="s">
        <v>2</v>
      </c>
      <c r="B1" s="66" t="s">
        <v>3</v>
      </c>
      <c r="C1" s="66" t="s">
        <v>4</v>
      </c>
      <c r="D1" t="s">
        <v>40</v>
      </c>
      <c r="E1" t="s">
        <v>41</v>
      </c>
      <c r="F1" t="s">
        <v>44</v>
      </c>
      <c r="G1" t="s">
        <v>46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61</v>
      </c>
      <c r="R1" t="s">
        <v>62</v>
      </c>
      <c r="S1" t="s">
        <v>71</v>
      </c>
      <c r="T1" t="s">
        <v>72</v>
      </c>
      <c r="U1" t="s">
        <v>73</v>
      </c>
      <c r="V1" t="s">
        <v>77</v>
      </c>
      <c r="W1" t="s">
        <v>82</v>
      </c>
      <c r="X1" t="s">
        <v>83</v>
      </c>
      <c r="Y1" t="s">
        <v>85</v>
      </c>
      <c r="Z1" t="s">
        <v>87</v>
      </c>
      <c r="AA1" t="s">
        <v>96</v>
      </c>
      <c r="AB1" t="s">
        <v>97</v>
      </c>
      <c r="AC1" t="s">
        <v>98</v>
      </c>
      <c r="AD1" t="s">
        <v>109</v>
      </c>
      <c r="AE1" t="s">
        <v>112</v>
      </c>
      <c r="AF1" t="s">
        <v>120</v>
      </c>
      <c r="AG1" t="s">
        <v>126</v>
      </c>
      <c r="AH1" t="s">
        <v>127</v>
      </c>
      <c r="AI1" t="s">
        <v>128</v>
      </c>
      <c r="AJ1" t="s">
        <v>129</v>
      </c>
      <c r="AK1" t="s">
        <v>131</v>
      </c>
      <c r="AL1" t="s">
        <v>137</v>
      </c>
      <c r="AM1" t="s">
        <v>139</v>
      </c>
      <c r="AN1" t="s">
        <v>140</v>
      </c>
      <c r="AO1" t="s">
        <v>141</v>
      </c>
      <c r="AP1" t="s">
        <v>152</v>
      </c>
      <c r="AQ1" t="s">
        <v>153</v>
      </c>
      <c r="AR1" t="s">
        <v>154</v>
      </c>
      <c r="AS1" t="s">
        <v>176</v>
      </c>
      <c r="AT1" t="s">
        <v>180</v>
      </c>
      <c r="AU1" t="s">
        <v>181</v>
      </c>
      <c r="AV1" t="s">
        <v>182</v>
      </c>
    </row>
    <row r="2" spans="1:48" x14ac:dyDescent="0.3">
      <c r="A2" s="111">
        <v>761621</v>
      </c>
      <c r="B2" s="109" t="s">
        <v>365</v>
      </c>
      <c r="C2" s="109" t="s">
        <v>192</v>
      </c>
      <c r="D2" t="s">
        <v>6</v>
      </c>
      <c r="Q2" t="s">
        <v>6</v>
      </c>
      <c r="AK2" t="s">
        <v>6</v>
      </c>
    </row>
    <row r="3" spans="1:48" x14ac:dyDescent="0.3">
      <c r="A3" s="71">
        <v>764448</v>
      </c>
      <c r="B3" s="108" t="s">
        <v>366</v>
      </c>
      <c r="C3" s="108" t="s">
        <v>192</v>
      </c>
      <c r="D3" t="s">
        <v>6</v>
      </c>
      <c r="Q3" t="s">
        <v>6</v>
      </c>
      <c r="AK3" t="s">
        <v>6</v>
      </c>
    </row>
    <row r="4" spans="1:48" x14ac:dyDescent="0.3">
      <c r="A4" s="71">
        <v>766223</v>
      </c>
      <c r="B4" s="108" t="s">
        <v>367</v>
      </c>
      <c r="C4" s="108" t="s">
        <v>192</v>
      </c>
      <c r="D4" t="s">
        <v>6</v>
      </c>
      <c r="Q4" t="s">
        <v>6</v>
      </c>
      <c r="AK4" t="s">
        <v>6</v>
      </c>
    </row>
    <row r="5" spans="1:48" x14ac:dyDescent="0.3">
      <c r="A5" s="71">
        <v>772849</v>
      </c>
      <c r="B5" s="108" t="s">
        <v>368</v>
      </c>
      <c r="C5" s="108" t="s">
        <v>192</v>
      </c>
      <c r="D5" t="s">
        <v>6</v>
      </c>
      <c r="Q5" t="s">
        <v>6</v>
      </c>
      <c r="AK5" t="s">
        <v>6</v>
      </c>
      <c r="AO5" t="s">
        <v>6</v>
      </c>
    </row>
    <row r="6" spans="1:48" x14ac:dyDescent="0.3">
      <c r="A6" s="71">
        <v>773638</v>
      </c>
      <c r="B6" s="108" t="s">
        <v>369</v>
      </c>
      <c r="C6" s="108" t="s">
        <v>192</v>
      </c>
      <c r="D6" t="s">
        <v>6</v>
      </c>
      <c r="Q6" t="s">
        <v>6</v>
      </c>
      <c r="AK6" t="s">
        <v>6</v>
      </c>
    </row>
    <row r="7" spans="1:48" x14ac:dyDescent="0.3">
      <c r="A7" s="71">
        <v>774937</v>
      </c>
      <c r="B7" s="108" t="s">
        <v>370</v>
      </c>
      <c r="C7" s="108" t="s">
        <v>192</v>
      </c>
      <c r="D7" t="s">
        <v>6</v>
      </c>
      <c r="Q7" t="s">
        <v>6</v>
      </c>
      <c r="AK7" t="s">
        <v>6</v>
      </c>
    </row>
    <row r="8" spans="1:48" x14ac:dyDescent="0.3">
      <c r="A8" s="71">
        <v>774041</v>
      </c>
      <c r="B8" s="108" t="s">
        <v>371</v>
      </c>
      <c r="C8" s="108" t="s">
        <v>192</v>
      </c>
      <c r="I8" t="s">
        <v>6</v>
      </c>
      <c r="J8" t="s">
        <v>6</v>
      </c>
      <c r="M8" t="s">
        <v>6</v>
      </c>
      <c r="N8" t="s">
        <v>6</v>
      </c>
      <c r="AI8" t="s">
        <v>6</v>
      </c>
      <c r="AJ8" t="s">
        <v>6</v>
      </c>
    </row>
    <row r="9" spans="1:48" x14ac:dyDescent="0.3">
      <c r="A9" s="71">
        <v>774152</v>
      </c>
      <c r="B9" s="108" t="s">
        <v>372</v>
      </c>
      <c r="C9" s="108" t="s">
        <v>192</v>
      </c>
      <c r="H9" t="s">
        <v>6</v>
      </c>
      <c r="I9" t="s">
        <v>6</v>
      </c>
      <c r="M9" t="s">
        <v>6</v>
      </c>
      <c r="N9" t="s">
        <v>6</v>
      </c>
      <c r="AI9" t="s">
        <v>6</v>
      </c>
      <c r="AJ9" t="s">
        <v>6</v>
      </c>
    </row>
    <row r="10" spans="1:48" x14ac:dyDescent="0.3">
      <c r="A10" s="71">
        <v>761264</v>
      </c>
      <c r="B10" s="108" t="s">
        <v>373</v>
      </c>
      <c r="C10" s="108" t="s">
        <v>192</v>
      </c>
      <c r="E10" t="s">
        <v>6</v>
      </c>
      <c r="F10" t="s">
        <v>6</v>
      </c>
      <c r="G10" t="s">
        <v>6</v>
      </c>
      <c r="U10" t="s">
        <v>6</v>
      </c>
      <c r="AD10" t="s">
        <v>6</v>
      </c>
      <c r="AE10" t="s">
        <v>6</v>
      </c>
    </row>
    <row r="11" spans="1:48" x14ac:dyDescent="0.3">
      <c r="A11" s="71">
        <v>761634</v>
      </c>
      <c r="B11" s="108" t="s">
        <v>374</v>
      </c>
      <c r="C11" s="108" t="s">
        <v>192</v>
      </c>
      <c r="E11" t="s">
        <v>6</v>
      </c>
      <c r="F11" t="s">
        <v>6</v>
      </c>
      <c r="U11" t="s">
        <v>6</v>
      </c>
      <c r="AD11" t="s">
        <v>6</v>
      </c>
      <c r="AE11" t="s">
        <v>6</v>
      </c>
    </row>
    <row r="12" spans="1:48" x14ac:dyDescent="0.3">
      <c r="A12" s="71">
        <v>761965</v>
      </c>
      <c r="B12" s="108" t="s">
        <v>375</v>
      </c>
      <c r="C12" s="108" t="s">
        <v>192</v>
      </c>
      <c r="E12" t="s">
        <v>6</v>
      </c>
      <c r="G12" t="s">
        <v>6</v>
      </c>
      <c r="U12" t="s">
        <v>6</v>
      </c>
      <c r="AD12" t="s">
        <v>6</v>
      </c>
      <c r="AE12" t="s">
        <v>6</v>
      </c>
    </row>
    <row r="13" spans="1:48" x14ac:dyDescent="0.3">
      <c r="A13" s="71">
        <v>762205</v>
      </c>
      <c r="B13" s="108" t="s">
        <v>376</v>
      </c>
      <c r="C13" s="108" t="s">
        <v>192</v>
      </c>
      <c r="E13" t="s">
        <v>6</v>
      </c>
      <c r="G13" t="s">
        <v>6</v>
      </c>
      <c r="U13" t="s">
        <v>6</v>
      </c>
      <c r="AD13" t="s">
        <v>6</v>
      </c>
    </row>
    <row r="14" spans="1:48" x14ac:dyDescent="0.3">
      <c r="A14" s="71">
        <v>771072</v>
      </c>
      <c r="B14" s="108" t="s">
        <v>377</v>
      </c>
      <c r="C14" s="108" t="s">
        <v>192</v>
      </c>
      <c r="E14" t="s">
        <v>6</v>
      </c>
      <c r="U14" t="s">
        <v>6</v>
      </c>
      <c r="AD14" t="s">
        <v>6</v>
      </c>
      <c r="AE14" t="s">
        <v>6</v>
      </c>
    </row>
    <row r="15" spans="1:48" x14ac:dyDescent="0.3">
      <c r="A15" s="71">
        <v>773192</v>
      </c>
      <c r="B15" s="108" t="s">
        <v>378</v>
      </c>
      <c r="C15" s="108" t="s">
        <v>192</v>
      </c>
      <c r="E15" t="s">
        <v>6</v>
      </c>
      <c r="F15" t="s">
        <v>6</v>
      </c>
      <c r="G15" t="s">
        <v>6</v>
      </c>
      <c r="U15" t="s">
        <v>6</v>
      </c>
      <c r="AD15" t="s">
        <v>6</v>
      </c>
      <c r="AE15" t="s">
        <v>6</v>
      </c>
    </row>
    <row r="16" spans="1:48" x14ac:dyDescent="0.3">
      <c r="A16" s="71">
        <v>773279</v>
      </c>
      <c r="B16" s="108" t="s">
        <v>379</v>
      </c>
      <c r="C16" s="108" t="s">
        <v>192</v>
      </c>
      <c r="F16" t="s">
        <v>6</v>
      </c>
      <c r="U16" t="s">
        <v>6</v>
      </c>
    </row>
    <row r="17" spans="1:41" x14ac:dyDescent="0.3">
      <c r="A17" s="71">
        <v>767089</v>
      </c>
      <c r="B17" s="108" t="s">
        <v>380</v>
      </c>
      <c r="C17" s="108" t="s">
        <v>192</v>
      </c>
      <c r="D17" t="s">
        <v>6</v>
      </c>
      <c r="AG17" t="s">
        <v>6</v>
      </c>
      <c r="AL17" t="s">
        <v>6</v>
      </c>
      <c r="AO17" t="s">
        <v>6</v>
      </c>
    </row>
    <row r="18" spans="1:41" x14ac:dyDescent="0.3">
      <c r="A18" s="71">
        <v>769547</v>
      </c>
      <c r="B18" s="108" t="s">
        <v>381</v>
      </c>
      <c r="C18" s="108" t="s">
        <v>192</v>
      </c>
      <c r="D18" t="s">
        <v>6</v>
      </c>
      <c r="AG18" t="s">
        <v>6</v>
      </c>
      <c r="AL18" t="s">
        <v>6</v>
      </c>
      <c r="AO18" t="s">
        <v>6</v>
      </c>
    </row>
    <row r="19" spans="1:41" x14ac:dyDescent="0.3">
      <c r="A19" s="71">
        <v>770928</v>
      </c>
      <c r="B19" s="108" t="s">
        <v>382</v>
      </c>
      <c r="C19" s="108" t="s">
        <v>192</v>
      </c>
      <c r="D19" t="s">
        <v>6</v>
      </c>
      <c r="AG19" t="s">
        <v>6</v>
      </c>
      <c r="AL19" t="s">
        <v>6</v>
      </c>
      <c r="AO19" t="s">
        <v>6</v>
      </c>
    </row>
    <row r="20" spans="1:41" x14ac:dyDescent="0.3">
      <c r="A20" s="71">
        <v>771697</v>
      </c>
      <c r="B20" s="108" t="s">
        <v>383</v>
      </c>
      <c r="C20" s="108" t="s">
        <v>192</v>
      </c>
      <c r="D20" t="s">
        <v>6</v>
      </c>
      <c r="AG20" t="s">
        <v>6</v>
      </c>
      <c r="AH20" t="s">
        <v>6</v>
      </c>
      <c r="AL20" t="s">
        <v>6</v>
      </c>
      <c r="AO20" t="s">
        <v>6</v>
      </c>
    </row>
    <row r="21" spans="1:41" x14ac:dyDescent="0.3">
      <c r="A21" s="71">
        <v>772164</v>
      </c>
      <c r="B21" s="108" t="s">
        <v>384</v>
      </c>
      <c r="C21" s="108" t="s">
        <v>192</v>
      </c>
      <c r="D21" t="s">
        <v>6</v>
      </c>
      <c r="AG21" t="s">
        <v>6</v>
      </c>
      <c r="AH21" t="s">
        <v>6</v>
      </c>
      <c r="AL21" t="s">
        <v>6</v>
      </c>
      <c r="AO21" t="s">
        <v>6</v>
      </c>
    </row>
    <row r="22" spans="1:41" x14ac:dyDescent="0.3">
      <c r="A22" s="71">
        <v>761398</v>
      </c>
      <c r="B22" s="108" t="s">
        <v>385</v>
      </c>
      <c r="C22" s="108" t="s">
        <v>192</v>
      </c>
      <c r="H22" t="s">
        <v>6</v>
      </c>
      <c r="J22" t="s">
        <v>6</v>
      </c>
      <c r="L22" t="s">
        <v>6</v>
      </c>
      <c r="AJ22" t="s">
        <v>6</v>
      </c>
    </row>
    <row r="23" spans="1:41" x14ac:dyDescent="0.3">
      <c r="A23" s="71">
        <v>765296</v>
      </c>
      <c r="B23" s="108" t="s">
        <v>386</v>
      </c>
      <c r="C23" s="108" t="s">
        <v>192</v>
      </c>
      <c r="H23" t="s">
        <v>6</v>
      </c>
      <c r="J23" t="s">
        <v>6</v>
      </c>
      <c r="L23" t="s">
        <v>6</v>
      </c>
      <c r="AJ23" t="s">
        <v>6</v>
      </c>
    </row>
    <row r="24" spans="1:41" x14ac:dyDescent="0.3">
      <c r="A24" s="71">
        <v>772080</v>
      </c>
      <c r="B24" s="108" t="s">
        <v>387</v>
      </c>
      <c r="C24" s="108" t="s">
        <v>192</v>
      </c>
      <c r="H24" t="s">
        <v>6</v>
      </c>
      <c r="L24" t="s">
        <v>6</v>
      </c>
      <c r="AJ24" t="s">
        <v>6</v>
      </c>
    </row>
    <row r="25" spans="1:41" x14ac:dyDescent="0.3">
      <c r="A25" s="71">
        <v>773501</v>
      </c>
      <c r="B25" s="108" t="s">
        <v>388</v>
      </c>
      <c r="C25" s="108" t="s">
        <v>192</v>
      </c>
      <c r="H25" t="s">
        <v>6</v>
      </c>
      <c r="J25" t="s">
        <v>6</v>
      </c>
      <c r="L25" t="s">
        <v>6</v>
      </c>
      <c r="AJ25" t="s">
        <v>6</v>
      </c>
    </row>
    <row r="26" spans="1:41" x14ac:dyDescent="0.3">
      <c r="A26" s="71">
        <v>768773</v>
      </c>
      <c r="B26" s="108" t="s">
        <v>389</v>
      </c>
      <c r="C26" s="108" t="s">
        <v>192</v>
      </c>
      <c r="H26" t="s">
        <v>6</v>
      </c>
      <c r="J26" t="s">
        <v>6</v>
      </c>
      <c r="L26" t="s">
        <v>6</v>
      </c>
      <c r="AJ26" t="s">
        <v>6</v>
      </c>
    </row>
    <row r="27" spans="1:41" x14ac:dyDescent="0.3">
      <c r="A27" s="71">
        <v>770576</v>
      </c>
      <c r="B27" s="108" t="s">
        <v>390</v>
      </c>
      <c r="C27" s="108" t="s">
        <v>192</v>
      </c>
      <c r="H27" t="s">
        <v>6</v>
      </c>
      <c r="J27" t="s">
        <v>6</v>
      </c>
      <c r="L27" t="s">
        <v>6</v>
      </c>
      <c r="AJ27" t="s">
        <v>6</v>
      </c>
    </row>
    <row r="28" spans="1:41" x14ac:dyDescent="0.3">
      <c r="A28" s="71">
        <v>773009</v>
      </c>
      <c r="B28" s="108" t="s">
        <v>391</v>
      </c>
      <c r="C28" s="108" t="s">
        <v>192</v>
      </c>
      <c r="H28" t="s">
        <v>6</v>
      </c>
      <c r="J28" t="s">
        <v>6</v>
      </c>
      <c r="L28" t="s">
        <v>6</v>
      </c>
      <c r="AJ28" t="s">
        <v>6</v>
      </c>
    </row>
    <row r="29" spans="1:41" x14ac:dyDescent="0.3">
      <c r="A29" s="71">
        <v>773500</v>
      </c>
      <c r="B29" s="108" t="s">
        <v>392</v>
      </c>
      <c r="C29" s="108" t="s">
        <v>192</v>
      </c>
      <c r="J29" t="s">
        <v>6</v>
      </c>
      <c r="K29" t="s">
        <v>6</v>
      </c>
      <c r="S29" t="s">
        <v>6</v>
      </c>
      <c r="T29" t="s">
        <v>6</v>
      </c>
      <c r="X29" t="s">
        <v>6</v>
      </c>
    </row>
    <row r="30" spans="1:41" x14ac:dyDescent="0.3">
      <c r="A30" s="71">
        <v>774423</v>
      </c>
      <c r="B30" s="108" t="s">
        <v>393</v>
      </c>
      <c r="C30" s="108" t="s">
        <v>192</v>
      </c>
      <c r="J30" t="s">
        <v>6</v>
      </c>
      <c r="K30" t="s">
        <v>6</v>
      </c>
      <c r="S30" t="s">
        <v>6</v>
      </c>
      <c r="T30" t="s">
        <v>6</v>
      </c>
      <c r="V30" t="s">
        <v>6</v>
      </c>
      <c r="X30" t="s">
        <v>6</v>
      </c>
      <c r="Z30" t="s">
        <v>6</v>
      </c>
    </row>
    <row r="31" spans="1:41" x14ac:dyDescent="0.3">
      <c r="A31" s="71">
        <v>775249</v>
      </c>
      <c r="B31" s="108" t="s">
        <v>394</v>
      </c>
      <c r="C31" s="108" t="s">
        <v>192</v>
      </c>
      <c r="J31" t="s">
        <v>6</v>
      </c>
      <c r="K31" t="s">
        <v>6</v>
      </c>
      <c r="S31" t="s">
        <v>6</v>
      </c>
      <c r="X31" t="s">
        <v>6</v>
      </c>
    </row>
    <row r="32" spans="1:41" x14ac:dyDescent="0.3">
      <c r="A32" s="71">
        <v>776277</v>
      </c>
      <c r="B32" s="108" t="s">
        <v>395</v>
      </c>
      <c r="C32" s="108" t="s">
        <v>192</v>
      </c>
      <c r="J32" t="s">
        <v>6</v>
      </c>
      <c r="K32" t="s">
        <v>6</v>
      </c>
      <c r="S32" t="s">
        <v>6</v>
      </c>
      <c r="X32" t="s">
        <v>6</v>
      </c>
    </row>
    <row r="33" spans="1:45" x14ac:dyDescent="0.3">
      <c r="A33" s="71">
        <v>764216</v>
      </c>
      <c r="B33" s="108" t="s">
        <v>396</v>
      </c>
      <c r="C33" s="108" t="s">
        <v>192</v>
      </c>
      <c r="J33" t="s">
        <v>6</v>
      </c>
      <c r="K33" t="s">
        <v>6</v>
      </c>
      <c r="S33" t="s">
        <v>6</v>
      </c>
      <c r="T33" t="s">
        <v>6</v>
      </c>
      <c r="V33" t="s">
        <v>6</v>
      </c>
      <c r="X33" t="s">
        <v>6</v>
      </c>
      <c r="Z33" t="s">
        <v>6</v>
      </c>
    </row>
    <row r="34" spans="1:45" x14ac:dyDescent="0.3">
      <c r="A34" s="71">
        <v>776518</v>
      </c>
      <c r="B34" s="108" t="s">
        <v>397</v>
      </c>
      <c r="C34" s="108" t="s">
        <v>192</v>
      </c>
      <c r="J34" t="s">
        <v>6</v>
      </c>
      <c r="K34" t="s">
        <v>6</v>
      </c>
      <c r="S34" t="s">
        <v>6</v>
      </c>
      <c r="T34" t="s">
        <v>6</v>
      </c>
      <c r="X34" t="s">
        <v>6</v>
      </c>
    </row>
    <row r="35" spans="1:45" x14ac:dyDescent="0.3">
      <c r="A35" s="71">
        <v>773200</v>
      </c>
      <c r="B35" s="108" t="s">
        <v>398</v>
      </c>
      <c r="C35" s="108" t="s">
        <v>192</v>
      </c>
      <c r="E35" t="s">
        <v>6</v>
      </c>
      <c r="F35" t="s">
        <v>6</v>
      </c>
      <c r="AF35" t="s">
        <v>6</v>
      </c>
      <c r="AK35" t="s">
        <v>6</v>
      </c>
    </row>
    <row r="36" spans="1:45" x14ac:dyDescent="0.3">
      <c r="A36" s="71">
        <v>771151</v>
      </c>
      <c r="B36" s="108" t="s">
        <v>399</v>
      </c>
      <c r="C36" s="108" t="s">
        <v>192</v>
      </c>
      <c r="J36" t="s">
        <v>6</v>
      </c>
      <c r="K36" t="s">
        <v>6</v>
      </c>
      <c r="V36" t="s">
        <v>6</v>
      </c>
      <c r="X36" t="s">
        <v>6</v>
      </c>
      <c r="Z36" t="s">
        <v>6</v>
      </c>
      <c r="AH36" t="s">
        <v>6</v>
      </c>
      <c r="AQ36" t="s">
        <v>6</v>
      </c>
      <c r="AR36" t="s">
        <v>6</v>
      </c>
      <c r="AS36" t="s">
        <v>6</v>
      </c>
    </row>
    <row r="37" spans="1:45" x14ac:dyDescent="0.3">
      <c r="A37" s="71">
        <v>772987</v>
      </c>
      <c r="B37" s="108" t="s">
        <v>400</v>
      </c>
      <c r="C37" s="108" t="s">
        <v>192</v>
      </c>
      <c r="K37" t="s">
        <v>6</v>
      </c>
      <c r="X37" t="s">
        <v>6</v>
      </c>
      <c r="Z37" t="s">
        <v>6</v>
      </c>
      <c r="AR37" t="s">
        <v>6</v>
      </c>
      <c r="AS37" t="s">
        <v>6</v>
      </c>
    </row>
    <row r="38" spans="1:45" x14ac:dyDescent="0.3">
      <c r="A38" s="71">
        <v>773191</v>
      </c>
      <c r="B38" s="108" t="s">
        <v>401</v>
      </c>
      <c r="C38" s="108" t="s">
        <v>192</v>
      </c>
      <c r="K38" t="s">
        <v>6</v>
      </c>
      <c r="V38" t="s">
        <v>6</v>
      </c>
      <c r="X38" t="s">
        <v>6</v>
      </c>
      <c r="Z38" t="s">
        <v>6</v>
      </c>
      <c r="AP38" t="s">
        <v>6</v>
      </c>
      <c r="AQ38" t="s">
        <v>6</v>
      </c>
      <c r="AR38" t="s">
        <v>6</v>
      </c>
      <c r="AS38" t="s">
        <v>6</v>
      </c>
    </row>
    <row r="39" spans="1:45" x14ac:dyDescent="0.3">
      <c r="A39" s="71">
        <v>773197</v>
      </c>
      <c r="B39" s="108" t="s">
        <v>402</v>
      </c>
      <c r="C39" s="108" t="s">
        <v>192</v>
      </c>
      <c r="J39" t="s">
        <v>6</v>
      </c>
      <c r="K39" t="s">
        <v>6</v>
      </c>
      <c r="T39" t="s">
        <v>6</v>
      </c>
      <c r="V39" t="s">
        <v>6</v>
      </c>
      <c r="Z39" t="s">
        <v>6</v>
      </c>
      <c r="AH39" t="s">
        <v>6</v>
      </c>
      <c r="AQ39" t="s">
        <v>6</v>
      </c>
      <c r="AR39" t="s">
        <v>6</v>
      </c>
      <c r="AS39" t="s">
        <v>6</v>
      </c>
    </row>
    <row r="40" spans="1:45" x14ac:dyDescent="0.3">
      <c r="A40" s="71">
        <v>773201</v>
      </c>
      <c r="B40" s="108" t="s">
        <v>403</v>
      </c>
      <c r="C40" s="108" t="s">
        <v>192</v>
      </c>
      <c r="V40" t="s">
        <v>6</v>
      </c>
      <c r="X40" t="s">
        <v>6</v>
      </c>
      <c r="Z40" t="s">
        <v>6</v>
      </c>
      <c r="AP40" t="s">
        <v>6</v>
      </c>
      <c r="AQ40" t="s">
        <v>6</v>
      </c>
      <c r="AR40" t="s">
        <v>6</v>
      </c>
    </row>
    <row r="41" spans="1:45" x14ac:dyDescent="0.3">
      <c r="A41" s="71">
        <v>773999</v>
      </c>
      <c r="B41" s="108" t="s">
        <v>404</v>
      </c>
      <c r="C41" s="108" t="s">
        <v>192</v>
      </c>
      <c r="J41" t="s">
        <v>6</v>
      </c>
      <c r="K41" t="s">
        <v>6</v>
      </c>
      <c r="V41" t="s">
        <v>6</v>
      </c>
      <c r="X41" t="s">
        <v>6</v>
      </c>
      <c r="Z41" t="s">
        <v>6</v>
      </c>
      <c r="AP41" t="s">
        <v>6</v>
      </c>
      <c r="AQ41" t="s">
        <v>6</v>
      </c>
      <c r="AR41" t="s">
        <v>6</v>
      </c>
      <c r="AS41" t="s">
        <v>6</v>
      </c>
    </row>
    <row r="42" spans="1:45" x14ac:dyDescent="0.3">
      <c r="A42" s="71">
        <v>774000</v>
      </c>
      <c r="B42" s="108" t="s">
        <v>405</v>
      </c>
      <c r="C42" s="108" t="s">
        <v>192</v>
      </c>
      <c r="J42" t="s">
        <v>6</v>
      </c>
      <c r="K42" t="s">
        <v>6</v>
      </c>
      <c r="T42" t="s">
        <v>6</v>
      </c>
      <c r="Z42" t="s">
        <v>6</v>
      </c>
      <c r="AH42" t="s">
        <v>6</v>
      </c>
      <c r="AP42" t="s">
        <v>6</v>
      </c>
      <c r="AQ42" t="s">
        <v>6</v>
      </c>
      <c r="AR42" t="s">
        <v>6</v>
      </c>
      <c r="AS42" t="s">
        <v>6</v>
      </c>
    </row>
    <row r="43" spans="1:45" x14ac:dyDescent="0.3">
      <c r="A43" s="71">
        <v>773499</v>
      </c>
      <c r="B43" s="108" t="s">
        <v>406</v>
      </c>
      <c r="C43" s="108" t="s">
        <v>192</v>
      </c>
      <c r="K43" t="s">
        <v>6</v>
      </c>
      <c r="V43" t="s">
        <v>6</v>
      </c>
      <c r="Z43" t="s">
        <v>6</v>
      </c>
      <c r="AH43" t="s">
        <v>6</v>
      </c>
      <c r="AQ43" t="s">
        <v>6</v>
      </c>
      <c r="AR43" t="s">
        <v>6</v>
      </c>
    </row>
    <row r="44" spans="1:45" x14ac:dyDescent="0.3">
      <c r="A44" s="71">
        <v>774114</v>
      </c>
      <c r="B44" s="108" t="s">
        <v>407</v>
      </c>
      <c r="C44" s="108" t="s">
        <v>192</v>
      </c>
      <c r="J44" t="s">
        <v>6</v>
      </c>
      <c r="K44" t="s">
        <v>6</v>
      </c>
      <c r="V44" t="s">
        <v>6</v>
      </c>
      <c r="Z44" t="s">
        <v>6</v>
      </c>
      <c r="AH44" t="s">
        <v>6</v>
      </c>
      <c r="AP44" t="s">
        <v>6</v>
      </c>
      <c r="AQ44" t="s">
        <v>6</v>
      </c>
      <c r="AR44" t="s">
        <v>6</v>
      </c>
      <c r="AS44" t="s">
        <v>6</v>
      </c>
    </row>
    <row r="45" spans="1:45" x14ac:dyDescent="0.3">
      <c r="A45" s="71">
        <v>774710</v>
      </c>
      <c r="B45" s="108" t="s">
        <v>408</v>
      </c>
      <c r="C45" s="108" t="s">
        <v>192</v>
      </c>
      <c r="K45" t="s">
        <v>6</v>
      </c>
      <c r="V45" t="s">
        <v>6</v>
      </c>
      <c r="Z45" t="s">
        <v>6</v>
      </c>
      <c r="AH45" t="s">
        <v>6</v>
      </c>
      <c r="AP45" t="s">
        <v>6</v>
      </c>
      <c r="AQ45" t="s">
        <v>6</v>
      </c>
      <c r="AR45" t="s">
        <v>6</v>
      </c>
      <c r="AS45" t="s">
        <v>6</v>
      </c>
    </row>
    <row r="46" spans="1:45" x14ac:dyDescent="0.3">
      <c r="A46" s="71">
        <v>775758</v>
      </c>
      <c r="B46" s="108" t="s">
        <v>409</v>
      </c>
      <c r="C46" s="108" t="s">
        <v>192</v>
      </c>
      <c r="J46" t="s">
        <v>6</v>
      </c>
      <c r="K46" t="s">
        <v>6</v>
      </c>
      <c r="T46" t="s">
        <v>6</v>
      </c>
      <c r="V46" t="s">
        <v>6</v>
      </c>
      <c r="Z46" t="s">
        <v>6</v>
      </c>
      <c r="AH46" t="s">
        <v>6</v>
      </c>
      <c r="AP46" t="s">
        <v>6</v>
      </c>
      <c r="AQ46" t="s">
        <v>6</v>
      </c>
      <c r="AR46" t="s">
        <v>6</v>
      </c>
      <c r="AS46" t="s">
        <v>6</v>
      </c>
    </row>
    <row r="47" spans="1:45" x14ac:dyDescent="0.3">
      <c r="A47" s="71">
        <v>761371</v>
      </c>
      <c r="B47" s="108" t="s">
        <v>410</v>
      </c>
      <c r="C47" s="108" t="s">
        <v>192</v>
      </c>
      <c r="W47" t="s">
        <v>6</v>
      </c>
      <c r="AA47" t="s">
        <v>6</v>
      </c>
      <c r="AB47" t="s">
        <v>6</v>
      </c>
      <c r="AC47" t="s">
        <v>6</v>
      </c>
      <c r="AG47" t="s">
        <v>6</v>
      </c>
    </row>
    <row r="48" spans="1:45" x14ac:dyDescent="0.3">
      <c r="A48" s="71">
        <v>761575</v>
      </c>
      <c r="B48" s="108" t="s">
        <v>411</v>
      </c>
      <c r="C48" s="108" t="s">
        <v>192</v>
      </c>
      <c r="W48" t="s">
        <v>6</v>
      </c>
      <c r="AA48" t="s">
        <v>6</v>
      </c>
      <c r="AB48" t="s">
        <v>6</v>
      </c>
      <c r="AC48" t="s">
        <v>6</v>
      </c>
      <c r="AG48" t="s">
        <v>6</v>
      </c>
    </row>
    <row r="49" spans="1:41" x14ac:dyDescent="0.3">
      <c r="A49" s="71">
        <v>769347</v>
      </c>
      <c r="B49" s="108" t="s">
        <v>412</v>
      </c>
      <c r="C49" s="108" t="s">
        <v>192</v>
      </c>
      <c r="W49" t="s">
        <v>6</v>
      </c>
      <c r="AA49" t="s">
        <v>6</v>
      </c>
      <c r="AB49" t="s">
        <v>6</v>
      </c>
      <c r="AC49" t="s">
        <v>6</v>
      </c>
      <c r="AG49" t="s">
        <v>6</v>
      </c>
    </row>
    <row r="50" spans="1:41" x14ac:dyDescent="0.3">
      <c r="A50" s="71">
        <v>771084</v>
      </c>
      <c r="B50" s="108" t="s">
        <v>413</v>
      </c>
      <c r="C50" s="108" t="s">
        <v>192</v>
      </c>
      <c r="W50" t="s">
        <v>6</v>
      </c>
      <c r="AA50" t="s">
        <v>6</v>
      </c>
      <c r="AB50" t="s">
        <v>6</v>
      </c>
      <c r="AC50" t="s">
        <v>6</v>
      </c>
      <c r="AG50" t="s">
        <v>6</v>
      </c>
    </row>
    <row r="51" spans="1:41" x14ac:dyDescent="0.3">
      <c r="A51" s="71">
        <v>772254</v>
      </c>
      <c r="B51" s="108" t="s">
        <v>414</v>
      </c>
      <c r="C51" s="108" t="s">
        <v>192</v>
      </c>
      <c r="W51" t="s">
        <v>6</v>
      </c>
      <c r="AA51" t="s">
        <v>6</v>
      </c>
      <c r="AB51" t="s">
        <v>6</v>
      </c>
      <c r="AC51" t="s">
        <v>6</v>
      </c>
      <c r="AG51" t="s">
        <v>6</v>
      </c>
    </row>
    <row r="52" spans="1:41" x14ac:dyDescent="0.3">
      <c r="A52" s="71">
        <v>772361</v>
      </c>
      <c r="B52" s="108" t="s">
        <v>415</v>
      </c>
      <c r="C52" s="108" t="s">
        <v>192</v>
      </c>
      <c r="W52" t="s">
        <v>6</v>
      </c>
      <c r="AA52" t="s">
        <v>6</v>
      </c>
      <c r="AB52" t="s">
        <v>6</v>
      </c>
      <c r="AC52" t="s">
        <v>6</v>
      </c>
      <c r="AG52" t="s">
        <v>6</v>
      </c>
    </row>
    <row r="53" spans="1:41" x14ac:dyDescent="0.3">
      <c r="A53" s="71">
        <v>776224</v>
      </c>
      <c r="B53" s="108" t="s">
        <v>416</v>
      </c>
      <c r="C53" s="108" t="s">
        <v>192</v>
      </c>
      <c r="W53" t="s">
        <v>6</v>
      </c>
      <c r="AA53" t="s">
        <v>6</v>
      </c>
      <c r="AB53" t="s">
        <v>6</v>
      </c>
      <c r="AC53" t="s">
        <v>6</v>
      </c>
      <c r="AG53" t="s">
        <v>6</v>
      </c>
    </row>
    <row r="54" spans="1:41" x14ac:dyDescent="0.3">
      <c r="A54" s="71">
        <v>767089</v>
      </c>
      <c r="B54" s="108" t="s">
        <v>380</v>
      </c>
      <c r="C54" s="108" t="s">
        <v>192</v>
      </c>
      <c r="D54" t="s">
        <v>6</v>
      </c>
      <c r="AG54" t="s">
        <v>6</v>
      </c>
      <c r="AL54" t="s">
        <v>6</v>
      </c>
      <c r="AO54" t="s">
        <v>6</v>
      </c>
    </row>
    <row r="55" spans="1:41" x14ac:dyDescent="0.3">
      <c r="A55" s="71">
        <v>769547</v>
      </c>
      <c r="B55" s="108" t="s">
        <v>381</v>
      </c>
      <c r="C55" s="108" t="s">
        <v>192</v>
      </c>
      <c r="D55" t="s">
        <v>6</v>
      </c>
      <c r="AG55" t="s">
        <v>6</v>
      </c>
      <c r="AL55" t="s">
        <v>6</v>
      </c>
      <c r="AO55" t="s">
        <v>6</v>
      </c>
    </row>
    <row r="56" spans="1:41" x14ac:dyDescent="0.3">
      <c r="A56" s="71">
        <v>770928</v>
      </c>
      <c r="B56" s="108" t="s">
        <v>382</v>
      </c>
      <c r="C56" s="108" t="s">
        <v>192</v>
      </c>
      <c r="D56" t="s">
        <v>6</v>
      </c>
      <c r="AG56" t="s">
        <v>6</v>
      </c>
      <c r="AL56" t="s">
        <v>6</v>
      </c>
      <c r="AO56" t="s">
        <v>6</v>
      </c>
    </row>
    <row r="57" spans="1:41" x14ac:dyDescent="0.3">
      <c r="A57" s="71">
        <v>771697</v>
      </c>
      <c r="B57" s="108" t="s">
        <v>383</v>
      </c>
      <c r="C57" s="108" t="s">
        <v>192</v>
      </c>
      <c r="D57" t="s">
        <v>6</v>
      </c>
      <c r="AG57" t="s">
        <v>6</v>
      </c>
      <c r="AH57" t="s">
        <v>6</v>
      </c>
      <c r="AL57" t="s">
        <v>6</v>
      </c>
      <c r="AO57" t="s">
        <v>6</v>
      </c>
    </row>
    <row r="58" spans="1:41" x14ac:dyDescent="0.3">
      <c r="A58" s="71">
        <v>772164</v>
      </c>
      <c r="B58" s="108" t="s">
        <v>384</v>
      </c>
      <c r="C58" s="108" t="s">
        <v>192</v>
      </c>
      <c r="D58" t="s">
        <v>6</v>
      </c>
      <c r="AG58" t="s">
        <v>6</v>
      </c>
      <c r="AH58" t="s">
        <v>6</v>
      </c>
      <c r="AL58" t="s">
        <v>6</v>
      </c>
      <c r="AO58" t="s">
        <v>6</v>
      </c>
    </row>
    <row r="59" spans="1:41" x14ac:dyDescent="0.3">
      <c r="A59" s="71">
        <v>761736</v>
      </c>
      <c r="B59" s="108" t="s">
        <v>417</v>
      </c>
      <c r="C59" s="108" t="s">
        <v>192</v>
      </c>
      <c r="D59" t="s">
        <v>6</v>
      </c>
      <c r="I59" t="s">
        <v>6</v>
      </c>
      <c r="AK59" t="s">
        <v>6</v>
      </c>
      <c r="AM59" t="s">
        <v>6</v>
      </c>
    </row>
    <row r="60" spans="1:41" x14ac:dyDescent="0.3">
      <c r="A60" s="71">
        <v>764897</v>
      </c>
      <c r="B60" s="108" t="s">
        <v>418</v>
      </c>
      <c r="C60" s="108" t="s">
        <v>192</v>
      </c>
      <c r="D60" t="s">
        <v>6</v>
      </c>
      <c r="I60" t="s">
        <v>6</v>
      </c>
      <c r="AK60" t="s">
        <v>6</v>
      </c>
      <c r="AM60" t="s">
        <v>6</v>
      </c>
    </row>
    <row r="61" spans="1:41" x14ac:dyDescent="0.3">
      <c r="A61" s="71">
        <v>772120</v>
      </c>
      <c r="B61" s="108" t="s">
        <v>419</v>
      </c>
      <c r="C61" s="108" t="s">
        <v>192</v>
      </c>
      <c r="D61" t="s">
        <v>6</v>
      </c>
      <c r="I61" t="s">
        <v>6</v>
      </c>
      <c r="AK61" t="s">
        <v>6</v>
      </c>
      <c r="AM61" t="s">
        <v>6</v>
      </c>
    </row>
    <row r="62" spans="1:41" x14ac:dyDescent="0.3">
      <c r="A62" s="71">
        <v>761769</v>
      </c>
      <c r="B62" s="108" t="s">
        <v>420</v>
      </c>
      <c r="C62" s="108" t="s">
        <v>192</v>
      </c>
      <c r="D62" t="s">
        <v>6</v>
      </c>
      <c r="H62" t="s">
        <v>6</v>
      </c>
      <c r="I62" t="s">
        <v>6</v>
      </c>
      <c r="R62" t="s">
        <v>6</v>
      </c>
      <c r="AI62" t="s">
        <v>6</v>
      </c>
      <c r="AK62" t="s">
        <v>6</v>
      </c>
    </row>
    <row r="63" spans="1:41" x14ac:dyDescent="0.3">
      <c r="A63" s="71">
        <v>767655</v>
      </c>
      <c r="B63" s="108" t="s">
        <v>421</v>
      </c>
      <c r="C63" s="108" t="s">
        <v>192</v>
      </c>
      <c r="D63" t="s">
        <v>6</v>
      </c>
      <c r="H63" t="s">
        <v>6</v>
      </c>
      <c r="I63" t="s">
        <v>6</v>
      </c>
      <c r="R63" t="s">
        <v>6</v>
      </c>
      <c r="AI63" t="s">
        <v>6</v>
      </c>
      <c r="AK63" t="s">
        <v>6</v>
      </c>
      <c r="AN63" t="s">
        <v>6</v>
      </c>
    </row>
    <row r="64" spans="1:41" x14ac:dyDescent="0.3">
      <c r="A64" s="71">
        <v>768659</v>
      </c>
      <c r="B64" s="108" t="s">
        <v>422</v>
      </c>
      <c r="C64" s="108" t="s">
        <v>192</v>
      </c>
      <c r="D64" t="s">
        <v>6</v>
      </c>
      <c r="H64" t="s">
        <v>6</v>
      </c>
      <c r="I64" t="s">
        <v>6</v>
      </c>
      <c r="R64" t="s">
        <v>6</v>
      </c>
      <c r="AI64" t="s">
        <v>6</v>
      </c>
      <c r="AK64" t="s">
        <v>6</v>
      </c>
    </row>
    <row r="65" spans="1:40" x14ac:dyDescent="0.3">
      <c r="A65" s="71">
        <v>770895</v>
      </c>
      <c r="B65" s="108" t="s">
        <v>423</v>
      </c>
      <c r="C65" s="108" t="s">
        <v>192</v>
      </c>
      <c r="D65" t="s">
        <v>6</v>
      </c>
      <c r="H65" t="s">
        <v>6</v>
      </c>
      <c r="I65" t="s">
        <v>6</v>
      </c>
      <c r="R65" t="s">
        <v>6</v>
      </c>
      <c r="AI65" t="s">
        <v>6</v>
      </c>
      <c r="AK65" t="s">
        <v>6</v>
      </c>
      <c r="AN65" t="s">
        <v>6</v>
      </c>
    </row>
    <row r="66" spans="1:40" x14ac:dyDescent="0.3">
      <c r="A66" s="71">
        <v>775445</v>
      </c>
      <c r="B66" s="108" t="s">
        <v>424</v>
      </c>
      <c r="C66" s="108" t="s">
        <v>192</v>
      </c>
      <c r="D66" t="s">
        <v>6</v>
      </c>
      <c r="H66" t="s">
        <v>6</v>
      </c>
      <c r="I66" t="s">
        <v>6</v>
      </c>
      <c r="R66" t="s">
        <v>6</v>
      </c>
      <c r="AI66" t="s">
        <v>6</v>
      </c>
      <c r="AK66" t="s">
        <v>6</v>
      </c>
      <c r="AN66" t="s">
        <v>6</v>
      </c>
    </row>
    <row r="67" spans="1:40" x14ac:dyDescent="0.3">
      <c r="A67" s="71">
        <v>761456</v>
      </c>
      <c r="B67" s="108" t="s">
        <v>425</v>
      </c>
      <c r="C67" s="108" t="s">
        <v>192</v>
      </c>
      <c r="D67" t="s">
        <v>6</v>
      </c>
      <c r="AF67" t="s">
        <v>6</v>
      </c>
      <c r="AK67" t="s">
        <v>6</v>
      </c>
    </row>
    <row r="68" spans="1:40" x14ac:dyDescent="0.3">
      <c r="A68" s="71">
        <v>761988</v>
      </c>
      <c r="B68" s="108" t="s">
        <v>426</v>
      </c>
      <c r="C68" s="108" t="s">
        <v>192</v>
      </c>
      <c r="D68" t="s">
        <v>6</v>
      </c>
      <c r="AF68" t="s">
        <v>6</v>
      </c>
      <c r="AK68" t="s">
        <v>6</v>
      </c>
    </row>
    <row r="69" spans="1:40" x14ac:dyDescent="0.3">
      <c r="A69" s="71">
        <v>765144</v>
      </c>
      <c r="B69" s="108" t="s">
        <v>427</v>
      </c>
      <c r="C69" s="108" t="s">
        <v>192</v>
      </c>
      <c r="D69" t="s">
        <v>6</v>
      </c>
      <c r="AF69" t="s">
        <v>6</v>
      </c>
      <c r="AK69" t="s">
        <v>6</v>
      </c>
    </row>
    <row r="70" spans="1:40" x14ac:dyDescent="0.3">
      <c r="A70" s="71">
        <v>771167</v>
      </c>
      <c r="B70" s="108" t="s">
        <v>428</v>
      </c>
      <c r="C70" s="108" t="s">
        <v>192</v>
      </c>
      <c r="D70" t="s">
        <v>6</v>
      </c>
      <c r="AF70" t="s">
        <v>6</v>
      </c>
      <c r="AK70" t="s">
        <v>6</v>
      </c>
    </row>
    <row r="71" spans="1:40" x14ac:dyDescent="0.3">
      <c r="A71" s="71">
        <v>762040</v>
      </c>
      <c r="B71" s="108" t="s">
        <v>429</v>
      </c>
      <c r="C71" s="108" t="s">
        <v>192</v>
      </c>
      <c r="D71" t="s">
        <v>6</v>
      </c>
      <c r="I71" t="s">
        <v>6</v>
      </c>
      <c r="AK71" t="s">
        <v>6</v>
      </c>
      <c r="AL71" t="s">
        <v>6</v>
      </c>
      <c r="AM71" t="s">
        <v>6</v>
      </c>
    </row>
    <row r="72" spans="1:40" x14ac:dyDescent="0.3">
      <c r="A72" s="71">
        <v>762967</v>
      </c>
      <c r="B72" s="108" t="s">
        <v>430</v>
      </c>
      <c r="C72" s="108" t="s">
        <v>192</v>
      </c>
      <c r="D72" t="s">
        <v>6</v>
      </c>
      <c r="I72" t="s">
        <v>6</v>
      </c>
      <c r="AK72" t="s">
        <v>6</v>
      </c>
      <c r="AL72" t="s">
        <v>6</v>
      </c>
      <c r="AM72" t="s">
        <v>6</v>
      </c>
    </row>
    <row r="73" spans="1:40" x14ac:dyDescent="0.3">
      <c r="A73" s="71">
        <v>763880</v>
      </c>
      <c r="B73" s="108" t="s">
        <v>431</v>
      </c>
      <c r="C73" s="108" t="s">
        <v>192</v>
      </c>
      <c r="D73" t="s">
        <v>6</v>
      </c>
      <c r="I73" t="s">
        <v>6</v>
      </c>
      <c r="AK73" t="s">
        <v>6</v>
      </c>
      <c r="AL73" t="s">
        <v>6</v>
      </c>
      <c r="AM73" t="s">
        <v>6</v>
      </c>
    </row>
    <row r="74" spans="1:40" x14ac:dyDescent="0.3">
      <c r="A74" s="71">
        <v>767805</v>
      </c>
      <c r="B74" s="108" t="s">
        <v>432</v>
      </c>
      <c r="C74" s="108" t="s">
        <v>192</v>
      </c>
      <c r="D74" t="s">
        <v>6</v>
      </c>
      <c r="I74" t="s">
        <v>6</v>
      </c>
      <c r="AK74" t="s">
        <v>6</v>
      </c>
      <c r="AL74" t="s">
        <v>6</v>
      </c>
      <c r="AM74" t="s">
        <v>6</v>
      </c>
    </row>
    <row r="75" spans="1:40" x14ac:dyDescent="0.3">
      <c r="A75" s="71">
        <v>772381</v>
      </c>
      <c r="B75" s="108" t="s">
        <v>433</v>
      </c>
      <c r="C75" s="108" t="s">
        <v>192</v>
      </c>
      <c r="D75" t="s">
        <v>6</v>
      </c>
      <c r="I75" t="s">
        <v>6</v>
      </c>
      <c r="AK75" t="s">
        <v>6</v>
      </c>
      <c r="AL75" t="s">
        <v>6</v>
      </c>
      <c r="AM75" t="s">
        <v>6</v>
      </c>
    </row>
    <row r="76" spans="1:40" x14ac:dyDescent="0.3">
      <c r="A76" s="71">
        <v>773637</v>
      </c>
      <c r="B76" s="108" t="s">
        <v>434</v>
      </c>
      <c r="C76" s="108" t="s">
        <v>192</v>
      </c>
      <c r="D76" t="s">
        <v>6</v>
      </c>
      <c r="I76" t="s">
        <v>6</v>
      </c>
      <c r="AK76" t="s">
        <v>6</v>
      </c>
      <c r="AL76" t="s">
        <v>6</v>
      </c>
      <c r="AM76" t="s">
        <v>6</v>
      </c>
    </row>
    <row r="77" spans="1:40" x14ac:dyDescent="0.3">
      <c r="A77" s="71">
        <v>763191</v>
      </c>
      <c r="B77" s="108" t="s">
        <v>435</v>
      </c>
      <c r="C77" s="108" t="s">
        <v>192</v>
      </c>
      <c r="P77" t="s">
        <v>6</v>
      </c>
      <c r="Y77" t="s">
        <v>6</v>
      </c>
      <c r="AF77" t="s">
        <v>6</v>
      </c>
    </row>
    <row r="78" spans="1:40" x14ac:dyDescent="0.3">
      <c r="A78" s="71">
        <v>769074</v>
      </c>
      <c r="B78" s="108" t="s">
        <v>436</v>
      </c>
      <c r="C78" s="108" t="s">
        <v>192</v>
      </c>
      <c r="L78" t="s">
        <v>6</v>
      </c>
      <c r="O78" t="s">
        <v>6</v>
      </c>
      <c r="P78" t="s">
        <v>6</v>
      </c>
      <c r="Y78" t="s">
        <v>6</v>
      </c>
      <c r="AF78" t="s">
        <v>6</v>
      </c>
    </row>
    <row r="79" spans="1:40" x14ac:dyDescent="0.3">
      <c r="A79" s="71">
        <v>770747</v>
      </c>
      <c r="B79" s="108" t="s">
        <v>437</v>
      </c>
      <c r="C79" s="108" t="s">
        <v>192</v>
      </c>
      <c r="L79" t="s">
        <v>6</v>
      </c>
      <c r="P79" t="s">
        <v>6</v>
      </c>
      <c r="Y79" t="s">
        <v>6</v>
      </c>
      <c r="AF79" t="s">
        <v>6</v>
      </c>
    </row>
    <row r="80" spans="1:40" x14ac:dyDescent="0.3">
      <c r="A80" s="71">
        <v>761557</v>
      </c>
      <c r="B80" s="108" t="s">
        <v>438</v>
      </c>
      <c r="C80" s="108" t="s">
        <v>192</v>
      </c>
      <c r="L80" t="s">
        <v>6</v>
      </c>
      <c r="O80" t="s">
        <v>6</v>
      </c>
      <c r="P80" t="s">
        <v>6</v>
      </c>
      <c r="Y80" t="s">
        <v>6</v>
      </c>
      <c r="AF80" t="s">
        <v>6</v>
      </c>
    </row>
    <row r="81" spans="1:48" x14ac:dyDescent="0.3">
      <c r="A81" s="71">
        <v>769680</v>
      </c>
      <c r="B81" s="108" t="s">
        <v>439</v>
      </c>
      <c r="C81" s="108" t="s">
        <v>192</v>
      </c>
      <c r="L81" t="s">
        <v>6</v>
      </c>
      <c r="P81" t="s">
        <v>6</v>
      </c>
      <c r="Y81" t="s">
        <v>6</v>
      </c>
      <c r="AF81" t="s">
        <v>6</v>
      </c>
    </row>
    <row r="82" spans="1:48" x14ac:dyDescent="0.3">
      <c r="A82" s="71">
        <v>774183</v>
      </c>
      <c r="B82" s="108" t="s">
        <v>440</v>
      </c>
      <c r="C82" s="108" t="s">
        <v>192</v>
      </c>
      <c r="V82" t="s">
        <v>6</v>
      </c>
      <c r="AG82" t="s">
        <v>6</v>
      </c>
      <c r="AH82" t="s">
        <v>6</v>
      </c>
      <c r="AO82" t="s">
        <v>6</v>
      </c>
    </row>
    <row r="83" spans="1:48" x14ac:dyDescent="0.3">
      <c r="A83" s="71">
        <v>775240</v>
      </c>
      <c r="B83" s="108" t="s">
        <v>441</v>
      </c>
      <c r="C83" s="108" t="s">
        <v>192</v>
      </c>
      <c r="AG83" t="s">
        <v>6</v>
      </c>
    </row>
    <row r="84" spans="1:48" x14ac:dyDescent="0.3">
      <c r="A84" s="71">
        <v>775469</v>
      </c>
      <c r="B84" s="108" t="s">
        <v>442</v>
      </c>
      <c r="C84" s="108" t="s">
        <v>192</v>
      </c>
      <c r="AG84" t="s">
        <v>6</v>
      </c>
    </row>
    <row r="85" spans="1:48" x14ac:dyDescent="0.3">
      <c r="A85" s="71">
        <v>767128</v>
      </c>
      <c r="B85" s="108" t="s">
        <v>443</v>
      </c>
      <c r="C85" s="108" t="s">
        <v>192</v>
      </c>
      <c r="AG85" t="s">
        <v>6</v>
      </c>
    </row>
    <row r="86" spans="1:48" x14ac:dyDescent="0.3">
      <c r="A86" s="71">
        <v>769738</v>
      </c>
      <c r="B86" s="108" t="s">
        <v>444</v>
      </c>
      <c r="C86" s="108" t="s">
        <v>192</v>
      </c>
      <c r="AG86" t="s">
        <v>6</v>
      </c>
    </row>
    <row r="87" spans="1:48" x14ac:dyDescent="0.3">
      <c r="A87" s="71">
        <v>772773</v>
      </c>
      <c r="B87" s="108" t="s">
        <v>445</v>
      </c>
      <c r="C87" s="108" t="s">
        <v>192</v>
      </c>
      <c r="V87" t="s">
        <v>6</v>
      </c>
      <c r="AG87" t="s">
        <v>6</v>
      </c>
      <c r="AH87" t="s">
        <v>6</v>
      </c>
      <c r="AO87" t="s">
        <v>6</v>
      </c>
    </row>
    <row r="88" spans="1:48" x14ac:dyDescent="0.3">
      <c r="A88" s="71">
        <v>773465</v>
      </c>
      <c r="B88" s="108" t="s">
        <v>446</v>
      </c>
      <c r="C88" s="108" t="s">
        <v>192</v>
      </c>
      <c r="V88" t="s">
        <v>6</v>
      </c>
      <c r="AG88" t="s">
        <v>6</v>
      </c>
      <c r="AH88" t="s">
        <v>6</v>
      </c>
      <c r="AO88" t="s">
        <v>6</v>
      </c>
    </row>
    <row r="89" spans="1:48" x14ac:dyDescent="0.3">
      <c r="A89" s="71">
        <v>769322</v>
      </c>
      <c r="B89" s="108" t="s">
        <v>447</v>
      </c>
      <c r="C89" s="108" t="s">
        <v>192</v>
      </c>
      <c r="J89" t="s">
        <v>6</v>
      </c>
      <c r="AG89" t="s">
        <v>6</v>
      </c>
      <c r="AI89" t="s">
        <v>6</v>
      </c>
      <c r="AT89" t="s">
        <v>6</v>
      </c>
      <c r="AV89" t="s">
        <v>6</v>
      </c>
    </row>
    <row r="90" spans="1:48" x14ac:dyDescent="0.3">
      <c r="A90" s="71">
        <v>771005</v>
      </c>
      <c r="B90" s="108" t="s">
        <v>448</v>
      </c>
      <c r="C90" s="108" t="s">
        <v>192</v>
      </c>
      <c r="J90" t="s">
        <v>6</v>
      </c>
      <c r="AG90" t="s">
        <v>6</v>
      </c>
      <c r="AI90" t="s">
        <v>6</v>
      </c>
      <c r="AT90" t="s">
        <v>6</v>
      </c>
      <c r="AV90" t="s">
        <v>6</v>
      </c>
    </row>
    <row r="91" spans="1:48" x14ac:dyDescent="0.3">
      <c r="A91" s="71">
        <v>772217</v>
      </c>
      <c r="B91" s="108" t="s">
        <v>449</v>
      </c>
      <c r="C91" s="108" t="s">
        <v>192</v>
      </c>
      <c r="H91" t="s">
        <v>6</v>
      </c>
      <c r="I91" t="s">
        <v>6</v>
      </c>
      <c r="J91" t="s">
        <v>6</v>
      </c>
      <c r="AG91" t="s">
        <v>6</v>
      </c>
      <c r="AI91" t="s">
        <v>6</v>
      </c>
      <c r="AT91" t="s">
        <v>6</v>
      </c>
      <c r="AV91" t="s">
        <v>6</v>
      </c>
    </row>
    <row r="92" spans="1:48" x14ac:dyDescent="0.3">
      <c r="A92" s="71">
        <v>772736</v>
      </c>
      <c r="B92" s="108" t="s">
        <v>450</v>
      </c>
      <c r="C92" s="108" t="s">
        <v>192</v>
      </c>
      <c r="H92" t="s">
        <v>6</v>
      </c>
      <c r="I92" t="s">
        <v>6</v>
      </c>
      <c r="J92" t="s">
        <v>6</v>
      </c>
      <c r="AG92" t="s">
        <v>6</v>
      </c>
      <c r="AT92" t="s">
        <v>6</v>
      </c>
      <c r="AU92" t="s">
        <v>6</v>
      </c>
      <c r="AV92" t="s">
        <v>6</v>
      </c>
    </row>
    <row r="93" spans="1:48" x14ac:dyDescent="0.3">
      <c r="A93" s="71">
        <v>774230</v>
      </c>
      <c r="B93" s="108" t="s">
        <v>451</v>
      </c>
      <c r="C93" s="108" t="s">
        <v>192</v>
      </c>
      <c r="J93" t="s">
        <v>6</v>
      </c>
      <c r="AG93" t="s">
        <v>6</v>
      </c>
      <c r="AI93" t="s">
        <v>6</v>
      </c>
      <c r="AT93" t="s">
        <v>6</v>
      </c>
      <c r="AU93" t="s">
        <v>6</v>
      </c>
      <c r="AV93" t="s">
        <v>6</v>
      </c>
    </row>
    <row r="94" spans="1:48" x14ac:dyDescent="0.3">
      <c r="A94" s="71">
        <v>775797</v>
      </c>
      <c r="B94" s="108" t="s">
        <v>452</v>
      </c>
      <c r="C94" s="108" t="s">
        <v>192</v>
      </c>
      <c r="H94" t="s">
        <v>6</v>
      </c>
      <c r="I94" t="s">
        <v>6</v>
      </c>
      <c r="AG94" t="s">
        <v>6</v>
      </c>
      <c r="AI94" t="s">
        <v>6</v>
      </c>
    </row>
    <row r="95" spans="1:48" x14ac:dyDescent="0.3">
      <c r="A95" s="71">
        <v>776344</v>
      </c>
      <c r="B95" s="108" t="s">
        <v>453</v>
      </c>
      <c r="C95" s="108" t="s">
        <v>192</v>
      </c>
      <c r="H95" t="s">
        <v>6</v>
      </c>
      <c r="I95" t="s">
        <v>6</v>
      </c>
      <c r="J95" t="s">
        <v>6</v>
      </c>
      <c r="AG95" t="s">
        <v>6</v>
      </c>
      <c r="AI95" t="s">
        <v>6</v>
      </c>
      <c r="AT95" t="s">
        <v>6</v>
      </c>
      <c r="AU95" t="s">
        <v>6</v>
      </c>
    </row>
    <row r="96" spans="1:48" x14ac:dyDescent="0.3">
      <c r="A96" s="71">
        <v>763022</v>
      </c>
      <c r="B96" s="108" t="s">
        <v>454</v>
      </c>
      <c r="C96" s="108" t="s">
        <v>192</v>
      </c>
    </row>
    <row r="97" spans="1:45" x14ac:dyDescent="0.3">
      <c r="A97" s="71">
        <v>765419</v>
      </c>
      <c r="B97" s="108" t="s">
        <v>455</v>
      </c>
      <c r="C97" s="108" t="s">
        <v>192</v>
      </c>
      <c r="I97" t="s">
        <v>6</v>
      </c>
      <c r="AM97" t="s">
        <v>6</v>
      </c>
    </row>
    <row r="98" spans="1:45" x14ac:dyDescent="0.3">
      <c r="A98" s="71">
        <v>769147</v>
      </c>
      <c r="B98" s="108" t="s">
        <v>456</v>
      </c>
      <c r="C98" s="108" t="s">
        <v>192</v>
      </c>
      <c r="I98" t="s">
        <v>6</v>
      </c>
      <c r="J98" t="s">
        <v>6</v>
      </c>
      <c r="Z98" t="s">
        <v>6</v>
      </c>
      <c r="AM98" t="s">
        <v>6</v>
      </c>
    </row>
    <row r="99" spans="1:45" x14ac:dyDescent="0.3">
      <c r="A99" s="71">
        <v>770939</v>
      </c>
      <c r="B99" s="108" t="s">
        <v>457</v>
      </c>
      <c r="C99" s="108" t="s">
        <v>192</v>
      </c>
      <c r="I99" t="s">
        <v>6</v>
      </c>
      <c r="J99" t="s">
        <v>6</v>
      </c>
    </row>
    <row r="100" spans="1:45" x14ac:dyDescent="0.3">
      <c r="A100" s="71">
        <v>771639</v>
      </c>
      <c r="B100" s="108" t="s">
        <v>458</v>
      </c>
      <c r="C100" s="108" t="s">
        <v>192</v>
      </c>
      <c r="I100" t="s">
        <v>6</v>
      </c>
    </row>
    <row r="101" spans="1:45" x14ac:dyDescent="0.3">
      <c r="A101" s="71">
        <v>772157</v>
      </c>
      <c r="B101" s="108" t="s">
        <v>459</v>
      </c>
      <c r="C101" s="108" t="s">
        <v>192</v>
      </c>
      <c r="J101" t="s">
        <v>6</v>
      </c>
      <c r="Z101" t="s">
        <v>6</v>
      </c>
      <c r="AM101" t="s">
        <v>6</v>
      </c>
    </row>
    <row r="102" spans="1:45" x14ac:dyDescent="0.3">
      <c r="A102" s="71">
        <v>772707</v>
      </c>
      <c r="B102" s="108" t="s">
        <v>460</v>
      </c>
      <c r="C102" s="108" t="s">
        <v>192</v>
      </c>
      <c r="I102" t="s">
        <v>6</v>
      </c>
      <c r="AM102" t="s">
        <v>6</v>
      </c>
    </row>
    <row r="103" spans="1:45" x14ac:dyDescent="0.3">
      <c r="A103" s="71">
        <v>773712</v>
      </c>
      <c r="B103" s="108" t="s">
        <v>461</v>
      </c>
      <c r="C103" s="108" t="s">
        <v>192</v>
      </c>
      <c r="I103" t="s">
        <v>6</v>
      </c>
      <c r="J103" t="s">
        <v>6</v>
      </c>
      <c r="Z103" t="s">
        <v>6</v>
      </c>
      <c r="AM103" t="s">
        <v>6</v>
      </c>
    </row>
    <row r="104" spans="1:45" x14ac:dyDescent="0.3">
      <c r="A104" s="71">
        <v>774250</v>
      </c>
      <c r="B104" s="108" t="s">
        <v>462</v>
      </c>
      <c r="C104" s="108" t="s">
        <v>192</v>
      </c>
      <c r="I104" t="s">
        <v>6</v>
      </c>
      <c r="J104" t="s">
        <v>6</v>
      </c>
      <c r="AM104" t="s">
        <v>6</v>
      </c>
    </row>
    <row r="105" spans="1:45" x14ac:dyDescent="0.3">
      <c r="A105" s="71">
        <v>776306</v>
      </c>
      <c r="B105" s="108" t="s">
        <v>463</v>
      </c>
      <c r="C105" s="108" t="s">
        <v>192</v>
      </c>
      <c r="I105" t="s">
        <v>6</v>
      </c>
      <c r="J105" t="s">
        <v>6</v>
      </c>
      <c r="AM105" t="s">
        <v>6</v>
      </c>
    </row>
    <row r="106" spans="1:45" x14ac:dyDescent="0.3">
      <c r="A106" s="71">
        <v>762032</v>
      </c>
      <c r="B106" s="108" t="s">
        <v>464</v>
      </c>
      <c r="C106" s="108" t="s">
        <v>192</v>
      </c>
      <c r="AF106" t="s">
        <v>6</v>
      </c>
      <c r="AM106" t="s">
        <v>6</v>
      </c>
    </row>
    <row r="107" spans="1:45" x14ac:dyDescent="0.3">
      <c r="A107" s="71">
        <v>762153</v>
      </c>
      <c r="B107" s="108" t="s">
        <v>465</v>
      </c>
      <c r="C107" s="108" t="s">
        <v>192</v>
      </c>
      <c r="AF107" t="s">
        <v>6</v>
      </c>
    </row>
    <row r="108" spans="1:45" x14ac:dyDescent="0.3">
      <c r="A108" s="71">
        <v>772679</v>
      </c>
      <c r="B108" s="108" t="s">
        <v>466</v>
      </c>
      <c r="C108" s="108" t="s">
        <v>192</v>
      </c>
      <c r="AF108" t="s">
        <v>6</v>
      </c>
    </row>
    <row r="109" spans="1:45" x14ac:dyDescent="0.3">
      <c r="A109" s="71">
        <v>775480</v>
      </c>
      <c r="B109" s="108" t="s">
        <v>467</v>
      </c>
      <c r="C109" s="108" t="s">
        <v>192</v>
      </c>
      <c r="K109" t="s">
        <v>6</v>
      </c>
      <c r="T109" t="s">
        <v>6</v>
      </c>
      <c r="V109" t="s">
        <v>6</v>
      </c>
      <c r="Z109" t="s">
        <v>6</v>
      </c>
      <c r="AH109" t="s">
        <v>6</v>
      </c>
      <c r="AP109" t="s">
        <v>6</v>
      </c>
      <c r="AQ109" t="s">
        <v>6</v>
      </c>
      <c r="AR109" t="s">
        <v>6</v>
      </c>
      <c r="AS109" t="s">
        <v>6</v>
      </c>
    </row>
    <row r="110" spans="1:45" x14ac:dyDescent="0.3">
      <c r="A110" s="72">
        <v>773142</v>
      </c>
      <c r="B110" s="110" t="s">
        <v>468</v>
      </c>
      <c r="C110" s="110" t="s">
        <v>192</v>
      </c>
      <c r="AF110" t="s">
        <v>6</v>
      </c>
    </row>
  </sheetData>
  <phoneticPr fontId="13" type="noConversion"/>
  <conditionalFormatting sqref="AW8:BI1048576">
    <cfRule type="cellIs" dxfId="35" priority="3" operator="equal">
      <formula>"OK"</formula>
    </cfRule>
    <cfRule type="cellIs" dxfId="34" priority="6" operator="equal">
      <formula>"x"</formula>
    </cfRule>
  </conditionalFormatting>
  <conditionalFormatting sqref="D2:AV110">
    <cfRule type="containsText" dxfId="33" priority="1" operator="containsText" text="ok">
      <formula>NOT(ISERROR(SEARCH("ok",D2)))</formula>
    </cfRule>
    <cfRule type="containsText" dxfId="32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49F4-3C4A-4043-A108-43F3EEF54A03}">
  <sheetPr codeName="Sheet14"/>
  <dimension ref="A1:N7"/>
  <sheetViews>
    <sheetView topLeftCell="D1" workbookViewId="0">
      <selection activeCell="D2" sqref="D2:N7"/>
    </sheetView>
  </sheetViews>
  <sheetFormatPr baseColWidth="10" defaultColWidth="8.88671875" defaultRowHeight="14.4" x14ac:dyDescent="0.3"/>
  <cols>
    <col min="1" max="1" width="10.6640625" customWidth="1"/>
    <col min="2" max="2" width="40.5546875" bestFit="1" customWidth="1"/>
    <col min="3" max="3" width="34.109375" bestFit="1" customWidth="1"/>
    <col min="4" max="14" width="16.44140625" customWidth="1"/>
    <col min="15" max="39" width="10.6640625" customWidth="1"/>
  </cols>
  <sheetData>
    <row r="1" spans="1:14" ht="80.099999999999994" customHeight="1" x14ac:dyDescent="0.3">
      <c r="A1" s="74" t="s">
        <v>2</v>
      </c>
      <c r="B1" s="66" t="s">
        <v>3</v>
      </c>
      <c r="C1" s="66" t="s">
        <v>4</v>
      </c>
      <c r="D1" t="s">
        <v>41</v>
      </c>
      <c r="E1" t="s">
        <v>108</v>
      </c>
      <c r="F1" t="s">
        <v>110</v>
      </c>
      <c r="G1" t="s">
        <v>112</v>
      </c>
      <c r="H1" t="s">
        <v>116</v>
      </c>
      <c r="I1" t="s">
        <v>120</v>
      </c>
      <c r="J1" t="s">
        <v>155</v>
      </c>
      <c r="K1" t="s">
        <v>164</v>
      </c>
      <c r="L1" t="s">
        <v>165</v>
      </c>
      <c r="M1" t="s">
        <v>174</v>
      </c>
      <c r="N1" t="s">
        <v>175</v>
      </c>
    </row>
    <row r="2" spans="1:14" x14ac:dyDescent="0.3">
      <c r="A2" s="71">
        <v>769860</v>
      </c>
      <c r="B2" s="69" t="s">
        <v>469</v>
      </c>
      <c r="C2" s="69" t="s">
        <v>191</v>
      </c>
      <c r="E2" t="s">
        <v>6</v>
      </c>
      <c r="F2" t="s">
        <v>6</v>
      </c>
      <c r="G2" t="s">
        <v>6</v>
      </c>
      <c r="I2" t="s">
        <v>6</v>
      </c>
      <c r="M2" t="s">
        <v>6</v>
      </c>
      <c r="N2" t="s">
        <v>6</v>
      </c>
    </row>
    <row r="3" spans="1:14" x14ac:dyDescent="0.3">
      <c r="A3" s="71">
        <v>773186</v>
      </c>
      <c r="B3" s="69" t="s">
        <v>470</v>
      </c>
      <c r="C3" s="69" t="s">
        <v>191</v>
      </c>
      <c r="D3" t="s">
        <v>6</v>
      </c>
      <c r="E3" t="s">
        <v>6</v>
      </c>
      <c r="F3" t="s">
        <v>6</v>
      </c>
      <c r="G3" t="s">
        <v>6</v>
      </c>
      <c r="I3" t="s">
        <v>6</v>
      </c>
      <c r="M3" t="s">
        <v>6</v>
      </c>
      <c r="N3" t="s">
        <v>6</v>
      </c>
    </row>
    <row r="4" spans="1:14" x14ac:dyDescent="0.3">
      <c r="A4" s="71">
        <v>776546</v>
      </c>
      <c r="B4" s="69" t="s">
        <v>219</v>
      </c>
      <c r="C4" s="69" t="s">
        <v>191</v>
      </c>
      <c r="E4" t="s">
        <v>6</v>
      </c>
      <c r="I4" t="s">
        <v>6</v>
      </c>
      <c r="J4" t="s">
        <v>6</v>
      </c>
      <c r="M4" t="s">
        <v>6</v>
      </c>
      <c r="N4" t="s">
        <v>6</v>
      </c>
    </row>
    <row r="5" spans="1:14" x14ac:dyDescent="0.3">
      <c r="A5" s="71">
        <v>763071</v>
      </c>
      <c r="B5" s="69" t="s">
        <v>471</v>
      </c>
      <c r="C5" s="69" t="s">
        <v>191</v>
      </c>
      <c r="E5" t="s">
        <v>6</v>
      </c>
      <c r="I5" t="s">
        <v>6</v>
      </c>
    </row>
    <row r="6" spans="1:14" x14ac:dyDescent="0.3">
      <c r="A6" s="71">
        <v>771203</v>
      </c>
      <c r="B6" s="69" t="s">
        <v>472</v>
      </c>
      <c r="C6" s="69" t="s">
        <v>191</v>
      </c>
      <c r="H6" t="s">
        <v>6</v>
      </c>
      <c r="K6" t="s">
        <v>6</v>
      </c>
      <c r="L6" t="s">
        <v>6</v>
      </c>
    </row>
    <row r="7" spans="1:14" x14ac:dyDescent="0.3">
      <c r="A7" s="71">
        <v>771677</v>
      </c>
      <c r="B7" s="69" t="s">
        <v>473</v>
      </c>
      <c r="C7" s="69" t="s">
        <v>191</v>
      </c>
      <c r="H7" t="s">
        <v>6</v>
      </c>
      <c r="K7" t="s">
        <v>6</v>
      </c>
      <c r="L7" t="s">
        <v>6</v>
      </c>
    </row>
  </sheetData>
  <phoneticPr fontId="13" type="noConversion"/>
  <conditionalFormatting sqref="O25:AM1048576">
    <cfRule type="cellIs" dxfId="31" priority="4" operator="equal">
      <formula>"OK"</formula>
    </cfRule>
    <cfRule type="cellIs" dxfId="30" priority="5" operator="equal">
      <formula>"x"</formula>
    </cfRule>
  </conditionalFormatting>
  <conditionalFormatting sqref="D2:N7">
    <cfRule type="containsText" dxfId="29" priority="1" operator="containsText" text="ok">
      <formula>NOT(ISERROR(SEARCH("ok",D2)))</formula>
    </cfRule>
    <cfRule type="containsText" dxfId="28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60DE-33CA-44A4-A95A-817B6A36E37F}">
  <sheetPr codeName="Sheet15"/>
  <dimension ref="A1:Y24"/>
  <sheetViews>
    <sheetView topLeftCell="A9" workbookViewId="0">
      <selection activeCell="D20" sqref="D20"/>
    </sheetView>
  </sheetViews>
  <sheetFormatPr baseColWidth="10" defaultColWidth="8.88671875" defaultRowHeight="14.4" x14ac:dyDescent="0.3"/>
  <cols>
    <col min="1" max="1" width="10.6640625" customWidth="1"/>
    <col min="2" max="2" width="37.5546875" bestFit="1" customWidth="1"/>
    <col min="3" max="3" width="33.33203125" bestFit="1" customWidth="1"/>
    <col min="4" max="58" width="10.6640625" customWidth="1"/>
  </cols>
  <sheetData>
    <row r="1" spans="1:25" ht="80.099999999999994" customHeight="1" x14ac:dyDescent="0.3">
      <c r="A1" s="74" t="s">
        <v>2</v>
      </c>
      <c r="B1" s="66" t="s">
        <v>3</v>
      </c>
      <c r="C1" s="66" t="s">
        <v>4</v>
      </c>
      <c r="D1" t="s">
        <v>43</v>
      </c>
      <c r="E1" t="s">
        <v>49</v>
      </c>
      <c r="F1" t="s">
        <v>63</v>
      </c>
      <c r="G1" t="s">
        <v>64</v>
      </c>
      <c r="H1" t="s">
        <v>65</v>
      </c>
      <c r="I1" t="s">
        <v>66</v>
      </c>
      <c r="J1" t="s">
        <v>69</v>
      </c>
      <c r="K1" t="s">
        <v>74</v>
      </c>
      <c r="L1" t="s">
        <v>75</v>
      </c>
      <c r="M1" t="s">
        <v>76</v>
      </c>
      <c r="N1" t="s">
        <v>78</v>
      </c>
      <c r="O1" t="s">
        <v>79</v>
      </c>
      <c r="P1" t="s">
        <v>80</v>
      </c>
      <c r="Q1" t="s">
        <v>81</v>
      </c>
      <c r="R1" t="s">
        <v>84</v>
      </c>
      <c r="S1" t="s">
        <v>88</v>
      </c>
      <c r="T1" t="s">
        <v>94</v>
      </c>
      <c r="U1" t="s">
        <v>104</v>
      </c>
      <c r="V1" t="s">
        <v>112</v>
      </c>
      <c r="W1" t="s">
        <v>127</v>
      </c>
      <c r="X1" t="s">
        <v>128</v>
      </c>
      <c r="Y1" t="s">
        <v>136</v>
      </c>
    </row>
    <row r="2" spans="1:25" x14ac:dyDescent="0.3">
      <c r="A2" s="111">
        <v>765802</v>
      </c>
      <c r="B2" s="109" t="s">
        <v>281</v>
      </c>
      <c r="C2" s="109" t="s">
        <v>193</v>
      </c>
      <c r="D2" t="s">
        <v>6</v>
      </c>
      <c r="E2" t="s">
        <v>6</v>
      </c>
      <c r="U2" t="s">
        <v>6</v>
      </c>
    </row>
    <row r="3" spans="1:25" x14ac:dyDescent="0.3">
      <c r="A3" s="71">
        <v>765460</v>
      </c>
      <c r="B3" s="108" t="s">
        <v>282</v>
      </c>
      <c r="C3" s="108" t="s">
        <v>193</v>
      </c>
      <c r="D3" t="s">
        <v>6</v>
      </c>
      <c r="E3" t="s">
        <v>6</v>
      </c>
      <c r="U3" t="s">
        <v>6</v>
      </c>
      <c r="W3" t="s">
        <v>6</v>
      </c>
    </row>
    <row r="4" spans="1:25" x14ac:dyDescent="0.3">
      <c r="A4" s="71">
        <v>773193</v>
      </c>
      <c r="B4" s="108" t="s">
        <v>283</v>
      </c>
      <c r="C4" s="108" t="s">
        <v>193</v>
      </c>
      <c r="D4" t="s">
        <v>6</v>
      </c>
      <c r="E4" t="s">
        <v>6</v>
      </c>
      <c r="U4" t="s">
        <v>6</v>
      </c>
    </row>
    <row r="5" spans="1:25" x14ac:dyDescent="0.3">
      <c r="A5" s="71">
        <v>763070</v>
      </c>
      <c r="B5" s="108" t="s">
        <v>284</v>
      </c>
      <c r="C5" s="108" t="s">
        <v>193</v>
      </c>
      <c r="D5" t="s">
        <v>6</v>
      </c>
      <c r="E5" t="s">
        <v>6</v>
      </c>
      <c r="U5" t="s">
        <v>6</v>
      </c>
    </row>
    <row r="6" spans="1:25" x14ac:dyDescent="0.3">
      <c r="A6" s="71">
        <v>772763</v>
      </c>
      <c r="B6" s="108" t="s">
        <v>285</v>
      </c>
      <c r="C6" s="108" t="s">
        <v>193</v>
      </c>
      <c r="D6" t="s">
        <v>6</v>
      </c>
      <c r="E6" t="s">
        <v>6</v>
      </c>
      <c r="U6" t="s">
        <v>6</v>
      </c>
    </row>
    <row r="7" spans="1:25" x14ac:dyDescent="0.3">
      <c r="A7" s="71">
        <v>773195</v>
      </c>
      <c r="B7" s="108" t="s">
        <v>286</v>
      </c>
      <c r="C7" s="108" t="s">
        <v>193</v>
      </c>
      <c r="D7" t="s">
        <v>6</v>
      </c>
      <c r="E7" t="s">
        <v>6</v>
      </c>
      <c r="U7" t="s">
        <v>6</v>
      </c>
    </row>
    <row r="8" spans="1:25" x14ac:dyDescent="0.3">
      <c r="A8" s="71">
        <v>774251</v>
      </c>
      <c r="B8" s="108" t="s">
        <v>287</v>
      </c>
      <c r="C8" s="108" t="s">
        <v>193</v>
      </c>
      <c r="D8" t="s">
        <v>6</v>
      </c>
      <c r="E8" t="s">
        <v>6</v>
      </c>
      <c r="U8" t="s">
        <v>6</v>
      </c>
    </row>
    <row r="9" spans="1:25" x14ac:dyDescent="0.3">
      <c r="A9" s="71">
        <v>774228</v>
      </c>
      <c r="B9" s="108" t="s">
        <v>288</v>
      </c>
      <c r="C9" s="108" t="s">
        <v>193</v>
      </c>
      <c r="J9" t="s">
        <v>6</v>
      </c>
      <c r="T9" t="s">
        <v>6</v>
      </c>
      <c r="V9" t="s">
        <v>6</v>
      </c>
    </row>
    <row r="10" spans="1:25" x14ac:dyDescent="0.3">
      <c r="A10" s="71">
        <v>773285</v>
      </c>
      <c r="B10" s="108" t="s">
        <v>289</v>
      </c>
      <c r="C10" s="108" t="s">
        <v>193</v>
      </c>
      <c r="J10" t="s">
        <v>6</v>
      </c>
      <c r="T10" t="s">
        <v>6</v>
      </c>
      <c r="V10" t="s">
        <v>6</v>
      </c>
    </row>
    <row r="11" spans="1:25" x14ac:dyDescent="0.3">
      <c r="A11" s="71">
        <v>773997</v>
      </c>
      <c r="B11" s="108" t="s">
        <v>290</v>
      </c>
      <c r="C11" s="108" t="s">
        <v>193</v>
      </c>
    </row>
    <row r="12" spans="1:25" x14ac:dyDescent="0.3">
      <c r="A12" s="71">
        <v>773487</v>
      </c>
      <c r="B12" s="108" t="s">
        <v>291</v>
      </c>
      <c r="C12" s="108" t="s">
        <v>193</v>
      </c>
      <c r="T12" t="s">
        <v>6</v>
      </c>
    </row>
    <row r="13" spans="1:25" x14ac:dyDescent="0.3">
      <c r="A13" s="71">
        <v>766551</v>
      </c>
      <c r="B13" s="108" t="s">
        <v>292</v>
      </c>
      <c r="C13" s="108" t="s">
        <v>193</v>
      </c>
      <c r="V13" t="s">
        <v>6</v>
      </c>
    </row>
    <row r="14" spans="1:25" x14ac:dyDescent="0.3">
      <c r="A14" s="71">
        <v>768014</v>
      </c>
      <c r="B14" s="108" t="s">
        <v>293</v>
      </c>
      <c r="C14" s="108" t="s">
        <v>193</v>
      </c>
      <c r="T14" t="s">
        <v>6</v>
      </c>
    </row>
    <row r="15" spans="1:25" x14ac:dyDescent="0.3">
      <c r="A15" s="71">
        <v>767739</v>
      </c>
      <c r="B15" s="108" t="s">
        <v>294</v>
      </c>
      <c r="C15" s="108" t="s">
        <v>193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S15" t="s">
        <v>6</v>
      </c>
    </row>
    <row r="16" spans="1:25" x14ac:dyDescent="0.3">
      <c r="A16" s="71">
        <v>773345</v>
      </c>
      <c r="B16" s="108" t="s">
        <v>295</v>
      </c>
      <c r="C16" s="108" t="s">
        <v>193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S16" t="s">
        <v>6</v>
      </c>
    </row>
    <row r="17" spans="1:25" x14ac:dyDescent="0.3">
      <c r="A17" s="71">
        <v>776039</v>
      </c>
      <c r="B17" s="108" t="s">
        <v>296</v>
      </c>
      <c r="C17" s="108" t="s">
        <v>193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S17" t="s">
        <v>6</v>
      </c>
    </row>
    <row r="18" spans="1:25" x14ac:dyDescent="0.3">
      <c r="A18" s="71">
        <v>771960</v>
      </c>
      <c r="B18" s="108" t="s">
        <v>297</v>
      </c>
      <c r="C18" s="108" t="s">
        <v>193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S18" t="s">
        <v>6</v>
      </c>
    </row>
    <row r="19" spans="1:25" x14ac:dyDescent="0.3">
      <c r="A19" s="71">
        <v>765823</v>
      </c>
      <c r="B19" s="108" t="s">
        <v>298</v>
      </c>
      <c r="C19" s="108" t="s">
        <v>193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R19" t="s">
        <v>6</v>
      </c>
      <c r="U19" t="s">
        <v>6</v>
      </c>
      <c r="X19" t="s">
        <v>6</v>
      </c>
      <c r="Y19" t="s">
        <v>6</v>
      </c>
    </row>
    <row r="20" spans="1:25" x14ac:dyDescent="0.3">
      <c r="A20" s="71">
        <v>763519</v>
      </c>
      <c r="B20" s="108" t="s">
        <v>299</v>
      </c>
      <c r="C20" s="108" t="s">
        <v>193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R20" t="s">
        <v>6</v>
      </c>
      <c r="U20" t="s">
        <v>6</v>
      </c>
      <c r="X20" t="s">
        <v>6</v>
      </c>
      <c r="Y20" t="s">
        <v>6</v>
      </c>
    </row>
    <row r="21" spans="1:25" x14ac:dyDescent="0.3">
      <c r="A21" s="71">
        <v>767768</v>
      </c>
      <c r="B21" s="108" t="s">
        <v>300</v>
      </c>
      <c r="C21" s="108" t="s">
        <v>193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  <c r="I21" t="s">
        <v>6</v>
      </c>
      <c r="R21" t="s">
        <v>6</v>
      </c>
      <c r="U21" t="s">
        <v>6</v>
      </c>
      <c r="X21" t="s">
        <v>6</v>
      </c>
      <c r="Y21" t="s">
        <v>6</v>
      </c>
    </row>
    <row r="22" spans="1:25" x14ac:dyDescent="0.3">
      <c r="A22" s="71">
        <v>766888</v>
      </c>
      <c r="B22" s="108" t="s">
        <v>301</v>
      </c>
      <c r="C22" s="108" t="s">
        <v>193</v>
      </c>
      <c r="D22" t="s">
        <v>6</v>
      </c>
      <c r="E22" t="s">
        <v>6</v>
      </c>
      <c r="F22" t="s">
        <v>6</v>
      </c>
      <c r="G22" t="s">
        <v>6</v>
      </c>
      <c r="H22" t="s">
        <v>6</v>
      </c>
      <c r="I22" t="s">
        <v>6</v>
      </c>
      <c r="R22" t="s">
        <v>6</v>
      </c>
      <c r="U22" t="s">
        <v>6</v>
      </c>
      <c r="X22" t="s">
        <v>6</v>
      </c>
      <c r="Y22" t="s">
        <v>6</v>
      </c>
    </row>
    <row r="23" spans="1:25" x14ac:dyDescent="0.3">
      <c r="A23" s="71">
        <v>772934</v>
      </c>
      <c r="B23" s="108" t="s">
        <v>302</v>
      </c>
      <c r="C23" s="108" t="s">
        <v>193</v>
      </c>
      <c r="D23" t="s">
        <v>6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R23" t="s">
        <v>6</v>
      </c>
      <c r="U23" t="s">
        <v>6</v>
      </c>
      <c r="X23" t="s">
        <v>6</v>
      </c>
      <c r="Y23" t="s">
        <v>6</v>
      </c>
    </row>
    <row r="24" spans="1:25" x14ac:dyDescent="0.3">
      <c r="A24" s="72">
        <v>769929</v>
      </c>
      <c r="B24" s="110" t="s">
        <v>303</v>
      </c>
      <c r="C24" s="110" t="s">
        <v>193</v>
      </c>
      <c r="D24" t="s">
        <v>6</v>
      </c>
      <c r="E24" t="s">
        <v>6</v>
      </c>
      <c r="F24" t="s">
        <v>6</v>
      </c>
      <c r="G24" t="s">
        <v>6</v>
      </c>
      <c r="H24" t="s">
        <v>6</v>
      </c>
      <c r="I24" t="s">
        <v>6</v>
      </c>
      <c r="R24" t="s">
        <v>6</v>
      </c>
      <c r="U24" t="s">
        <v>6</v>
      </c>
      <c r="X24" t="s">
        <v>6</v>
      </c>
      <c r="Y24" t="s">
        <v>6</v>
      </c>
    </row>
  </sheetData>
  <phoneticPr fontId="13" type="noConversion"/>
  <conditionalFormatting sqref="AL14:BF1048576">
    <cfRule type="cellIs" dxfId="27" priority="4" operator="equal">
      <formula>"OK"</formula>
    </cfRule>
    <cfRule type="cellIs" dxfId="26" priority="5" operator="equal">
      <formula>"x"</formula>
    </cfRule>
  </conditionalFormatting>
  <conditionalFormatting sqref="D2:Y24">
    <cfRule type="containsText" dxfId="25" priority="1" operator="containsText" text="ok">
      <formula>NOT(ISERROR(SEARCH("ok",D2)))</formula>
    </cfRule>
    <cfRule type="containsText" dxfId="24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7A3F-005B-41D4-A43C-6EA3C38E4CB5}">
  <sheetPr codeName="Sheet16"/>
  <dimension ref="A1:Y19"/>
  <sheetViews>
    <sheetView workbookViewId="0">
      <selection activeCell="D12" sqref="D12"/>
    </sheetView>
  </sheetViews>
  <sheetFormatPr baseColWidth="10" defaultColWidth="8.88671875" defaultRowHeight="14.4" x14ac:dyDescent="0.3"/>
  <cols>
    <col min="1" max="1" width="10.6640625" customWidth="1"/>
    <col min="2" max="2" width="34" bestFit="1" customWidth="1"/>
    <col min="3" max="3" width="28.44140625" bestFit="1" customWidth="1"/>
    <col min="4" max="80" width="17.5546875" customWidth="1"/>
    <col min="81" max="103" width="10.6640625" customWidth="1"/>
  </cols>
  <sheetData>
    <row r="1" spans="1:25" ht="80.099999999999994" customHeight="1" x14ac:dyDescent="0.3">
      <c r="A1" s="70" t="s">
        <v>2</v>
      </c>
      <c r="B1" s="65" t="s">
        <v>3</v>
      </c>
      <c r="C1" s="65" t="s">
        <v>4</v>
      </c>
      <c r="D1" t="s">
        <v>41</v>
      </c>
      <c r="E1" t="s">
        <v>69</v>
      </c>
      <c r="F1" t="s">
        <v>83</v>
      </c>
      <c r="G1" t="s">
        <v>87</v>
      </c>
      <c r="H1" t="s">
        <v>112</v>
      </c>
      <c r="I1" t="s">
        <v>116</v>
      </c>
      <c r="J1" t="s">
        <v>117</v>
      </c>
      <c r="K1" t="s">
        <v>118</v>
      </c>
      <c r="L1" t="s">
        <v>120</v>
      </c>
      <c r="M1" t="s">
        <v>134</v>
      </c>
      <c r="N1" t="s">
        <v>150</v>
      </c>
      <c r="O1" t="s">
        <v>157</v>
      </c>
      <c r="P1" t="s">
        <v>166</v>
      </c>
      <c r="Q1" t="s">
        <v>167</v>
      </c>
      <c r="R1" t="s">
        <v>168</v>
      </c>
      <c r="S1" t="s">
        <v>169</v>
      </c>
      <c r="T1" t="s">
        <v>171</v>
      </c>
      <c r="U1" t="s">
        <v>172</v>
      </c>
      <c r="V1" t="s">
        <v>183</v>
      </c>
      <c r="W1" t="s">
        <v>184</v>
      </c>
      <c r="X1" t="s">
        <v>185</v>
      </c>
      <c r="Y1" t="s">
        <v>186</v>
      </c>
    </row>
    <row r="2" spans="1:25" x14ac:dyDescent="0.3">
      <c r="A2" s="111">
        <v>762458</v>
      </c>
      <c r="B2" s="109" t="s">
        <v>317</v>
      </c>
      <c r="C2" s="109" t="s">
        <v>200</v>
      </c>
      <c r="D2" t="s">
        <v>6</v>
      </c>
      <c r="H2" t="s">
        <v>6</v>
      </c>
      <c r="L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</row>
    <row r="3" spans="1:25" x14ac:dyDescent="0.3">
      <c r="A3" s="71">
        <v>762438</v>
      </c>
      <c r="B3" s="108" t="s">
        <v>318</v>
      </c>
      <c r="C3" s="108" t="s">
        <v>200</v>
      </c>
      <c r="D3" t="s">
        <v>6</v>
      </c>
      <c r="H3" t="s">
        <v>6</v>
      </c>
      <c r="L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</row>
    <row r="4" spans="1:25" x14ac:dyDescent="0.3">
      <c r="A4" s="71">
        <v>766561</v>
      </c>
      <c r="B4" s="108" t="s">
        <v>319</v>
      </c>
      <c r="C4" s="108" t="s">
        <v>200</v>
      </c>
      <c r="D4" t="s">
        <v>6</v>
      </c>
      <c r="H4" t="s">
        <v>6</v>
      </c>
      <c r="L4" t="s">
        <v>6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</row>
    <row r="5" spans="1:25" x14ac:dyDescent="0.3">
      <c r="A5" s="71">
        <v>773140</v>
      </c>
      <c r="B5" s="108" t="s">
        <v>320</v>
      </c>
      <c r="C5" s="108" t="s">
        <v>200</v>
      </c>
      <c r="D5" t="s">
        <v>6</v>
      </c>
      <c r="H5" t="s">
        <v>6</v>
      </c>
      <c r="L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</row>
    <row r="6" spans="1:25" x14ac:dyDescent="0.3">
      <c r="A6" s="71">
        <v>761252</v>
      </c>
      <c r="B6" s="108" t="s">
        <v>321</v>
      </c>
      <c r="C6" s="108" t="s">
        <v>200</v>
      </c>
      <c r="D6" t="s">
        <v>6</v>
      </c>
      <c r="G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O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</row>
    <row r="7" spans="1:25" x14ac:dyDescent="0.3">
      <c r="A7" s="71">
        <v>766843</v>
      </c>
      <c r="B7" s="108" t="s">
        <v>322</v>
      </c>
      <c r="C7" s="108" t="s">
        <v>200</v>
      </c>
      <c r="D7" t="s">
        <v>6</v>
      </c>
      <c r="G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O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  <c r="Y7" t="s">
        <v>6</v>
      </c>
    </row>
    <row r="8" spans="1:25" x14ac:dyDescent="0.3">
      <c r="A8" s="71">
        <v>773508</v>
      </c>
      <c r="B8" s="108" t="s">
        <v>323</v>
      </c>
      <c r="C8" s="108" t="s">
        <v>200</v>
      </c>
      <c r="D8" t="s">
        <v>6</v>
      </c>
      <c r="G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O8" t="s">
        <v>6</v>
      </c>
      <c r="T8" t="s">
        <v>6</v>
      </c>
      <c r="U8" t="s">
        <v>6</v>
      </c>
      <c r="V8" t="s">
        <v>6</v>
      </c>
      <c r="W8" t="s">
        <v>6</v>
      </c>
      <c r="X8" t="s">
        <v>6</v>
      </c>
      <c r="Y8" t="s">
        <v>6</v>
      </c>
    </row>
    <row r="9" spans="1:25" x14ac:dyDescent="0.3">
      <c r="A9" s="71">
        <v>775290</v>
      </c>
      <c r="B9" s="108" t="s">
        <v>324</v>
      </c>
      <c r="C9" s="108" t="s">
        <v>200</v>
      </c>
      <c r="D9" t="s">
        <v>6</v>
      </c>
      <c r="G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O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  <c r="Y9" t="s">
        <v>6</v>
      </c>
    </row>
    <row r="10" spans="1:25" x14ac:dyDescent="0.3">
      <c r="A10" s="71">
        <v>773278</v>
      </c>
      <c r="B10" s="108" t="s">
        <v>325</v>
      </c>
      <c r="C10" s="108" t="s">
        <v>200</v>
      </c>
      <c r="D10" t="s">
        <v>6</v>
      </c>
      <c r="G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O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  <c r="Y10" t="s">
        <v>6</v>
      </c>
    </row>
    <row r="11" spans="1:25" x14ac:dyDescent="0.3">
      <c r="A11" s="71">
        <v>772756</v>
      </c>
      <c r="B11" s="108" t="s">
        <v>326</v>
      </c>
      <c r="C11" s="108" t="s">
        <v>200</v>
      </c>
      <c r="D11" t="s">
        <v>6</v>
      </c>
      <c r="G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O11" t="s">
        <v>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  <c r="Y11" t="s">
        <v>6</v>
      </c>
    </row>
    <row r="12" spans="1:25" x14ac:dyDescent="0.3">
      <c r="A12" s="71">
        <v>776478</v>
      </c>
      <c r="B12" s="108" t="s">
        <v>327</v>
      </c>
      <c r="C12" s="108" t="s">
        <v>200</v>
      </c>
      <c r="D12" t="s">
        <v>6</v>
      </c>
      <c r="G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O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</row>
    <row r="13" spans="1:25" x14ac:dyDescent="0.3">
      <c r="A13" s="71">
        <v>769896</v>
      </c>
      <c r="B13" s="108" t="s">
        <v>328</v>
      </c>
      <c r="C13" s="108" t="s">
        <v>200</v>
      </c>
      <c r="D13" t="s">
        <v>6</v>
      </c>
      <c r="E13" t="s">
        <v>6</v>
      </c>
      <c r="F13" t="s">
        <v>6</v>
      </c>
      <c r="L13" t="s">
        <v>6</v>
      </c>
    </row>
    <row r="14" spans="1:25" x14ac:dyDescent="0.3">
      <c r="A14" s="71">
        <v>771412</v>
      </c>
      <c r="B14" s="108" t="s">
        <v>329</v>
      </c>
      <c r="C14" s="108" t="s">
        <v>200</v>
      </c>
      <c r="D14" t="s">
        <v>6</v>
      </c>
      <c r="E14" t="s">
        <v>6</v>
      </c>
      <c r="F14" t="s">
        <v>6</v>
      </c>
      <c r="L14" t="s">
        <v>6</v>
      </c>
    </row>
    <row r="15" spans="1:25" x14ac:dyDescent="0.3">
      <c r="A15" s="71">
        <v>773112</v>
      </c>
      <c r="B15" s="108" t="s">
        <v>330</v>
      </c>
      <c r="C15" s="108" t="s">
        <v>200</v>
      </c>
      <c r="D15" t="s">
        <v>6</v>
      </c>
      <c r="E15" t="s">
        <v>6</v>
      </c>
      <c r="F15" t="s">
        <v>6</v>
      </c>
      <c r="L15" t="s">
        <v>6</v>
      </c>
    </row>
    <row r="16" spans="1:25" x14ac:dyDescent="0.3">
      <c r="A16" s="71">
        <v>773187</v>
      </c>
      <c r="B16" s="108" t="s">
        <v>331</v>
      </c>
      <c r="C16" s="108" t="s">
        <v>200</v>
      </c>
      <c r="D16" t="s">
        <v>6</v>
      </c>
      <c r="E16" t="s">
        <v>6</v>
      </c>
      <c r="F16" t="s">
        <v>6</v>
      </c>
      <c r="L16" t="s">
        <v>6</v>
      </c>
    </row>
    <row r="17" spans="1:12" x14ac:dyDescent="0.3">
      <c r="A17" s="71">
        <v>773194</v>
      </c>
      <c r="B17" s="108" t="s">
        <v>332</v>
      </c>
      <c r="C17" s="108" t="s">
        <v>200</v>
      </c>
      <c r="D17" t="s">
        <v>6</v>
      </c>
      <c r="E17" t="s">
        <v>6</v>
      </c>
      <c r="F17" t="s">
        <v>6</v>
      </c>
      <c r="L17" t="s">
        <v>6</v>
      </c>
    </row>
    <row r="18" spans="1:12" x14ac:dyDescent="0.3">
      <c r="A18" s="71">
        <v>776360</v>
      </c>
      <c r="B18" s="108" t="s">
        <v>333</v>
      </c>
      <c r="C18" s="108" t="s">
        <v>200</v>
      </c>
      <c r="D18" t="s">
        <v>6</v>
      </c>
      <c r="E18" t="s">
        <v>6</v>
      </c>
      <c r="F18" t="s">
        <v>6</v>
      </c>
      <c r="L18" t="s">
        <v>6</v>
      </c>
    </row>
    <row r="19" spans="1:12" x14ac:dyDescent="0.3">
      <c r="A19" s="71">
        <v>767356</v>
      </c>
      <c r="B19" s="108" t="s">
        <v>334</v>
      </c>
      <c r="C19" s="108" t="s">
        <v>200</v>
      </c>
      <c r="D19" t="s">
        <v>6</v>
      </c>
      <c r="E19" t="s">
        <v>6</v>
      </c>
      <c r="F19" t="s">
        <v>6</v>
      </c>
      <c r="L19" t="s">
        <v>6</v>
      </c>
    </row>
  </sheetData>
  <phoneticPr fontId="13" type="noConversion"/>
  <conditionalFormatting sqref="CC41:CY1048576 Z20:AV40">
    <cfRule type="cellIs" dxfId="23" priority="4" operator="equal">
      <formula>"OK"</formula>
    </cfRule>
    <cfRule type="cellIs" dxfId="22" priority="5" operator="equal">
      <formula>"x"</formula>
    </cfRule>
  </conditionalFormatting>
  <conditionalFormatting sqref="D2:Y19">
    <cfRule type="containsText" dxfId="21" priority="1" operator="containsText" text="ok">
      <formula>NOT(ISERROR(SEARCH("ok",D2)))</formula>
    </cfRule>
    <cfRule type="containsText" dxfId="20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F5E3-5FBF-479F-BDD9-453D5C9AF6F0}">
  <sheetPr codeName="Sheet17"/>
  <dimension ref="A1:AB22"/>
  <sheetViews>
    <sheetView topLeftCell="B1" workbookViewId="0">
      <selection activeCell="D2" sqref="D2:AB22"/>
    </sheetView>
  </sheetViews>
  <sheetFormatPr baseColWidth="10" defaultColWidth="8.88671875" defaultRowHeight="14.4" x14ac:dyDescent="0.3"/>
  <cols>
    <col min="1" max="1" width="10.6640625" customWidth="1"/>
    <col min="2" max="2" width="34.88671875" bestFit="1" customWidth="1"/>
    <col min="3" max="3" width="58.109375" bestFit="1" customWidth="1"/>
    <col min="4" max="40" width="23.88671875" customWidth="1"/>
    <col min="41" max="67" width="10.6640625" customWidth="1"/>
  </cols>
  <sheetData>
    <row r="1" spans="1:28" ht="80.099999999999994" customHeight="1" x14ac:dyDescent="0.3">
      <c r="A1" s="70" t="s">
        <v>2</v>
      </c>
      <c r="B1" s="65" t="s">
        <v>3</v>
      </c>
      <c r="C1" s="65" t="s">
        <v>4</v>
      </c>
      <c r="D1" t="s">
        <v>41</v>
      </c>
      <c r="E1" t="s">
        <v>43</v>
      </c>
      <c r="F1" t="s">
        <v>47</v>
      </c>
      <c r="G1" t="s">
        <v>48</v>
      </c>
      <c r="H1" t="s">
        <v>59</v>
      </c>
      <c r="I1" t="s">
        <v>60</v>
      </c>
      <c r="J1" t="s">
        <v>92</v>
      </c>
      <c r="K1" t="s">
        <v>93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104</v>
      </c>
      <c r="S1" t="s">
        <v>106</v>
      </c>
      <c r="T1" t="s">
        <v>120</v>
      </c>
      <c r="U1" t="s">
        <v>133</v>
      </c>
      <c r="V1" t="s">
        <v>134</v>
      </c>
      <c r="W1" t="s">
        <v>135</v>
      </c>
      <c r="X1" t="s">
        <v>144</v>
      </c>
      <c r="Y1" t="s">
        <v>145</v>
      </c>
      <c r="Z1" t="s">
        <v>146</v>
      </c>
      <c r="AA1" t="s">
        <v>147</v>
      </c>
      <c r="AB1" t="s">
        <v>166</v>
      </c>
    </row>
    <row r="2" spans="1:28" x14ac:dyDescent="0.3">
      <c r="A2" s="111">
        <v>761731</v>
      </c>
      <c r="B2" s="109" t="s">
        <v>335</v>
      </c>
      <c r="C2" s="109" t="s">
        <v>199</v>
      </c>
      <c r="D2" t="s">
        <v>6</v>
      </c>
      <c r="G2" t="s">
        <v>6</v>
      </c>
      <c r="H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</row>
    <row r="3" spans="1:28" x14ac:dyDescent="0.3">
      <c r="A3" s="71">
        <v>771235</v>
      </c>
      <c r="B3" s="108" t="s">
        <v>336</v>
      </c>
      <c r="C3" s="108" t="s">
        <v>199</v>
      </c>
      <c r="D3" t="s">
        <v>6</v>
      </c>
      <c r="G3" t="s">
        <v>6</v>
      </c>
      <c r="H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</row>
    <row r="4" spans="1:28" x14ac:dyDescent="0.3">
      <c r="A4" s="71">
        <v>771536</v>
      </c>
      <c r="B4" s="108" t="s">
        <v>337</v>
      </c>
      <c r="C4" s="108" t="s">
        <v>199</v>
      </c>
      <c r="D4" t="s">
        <v>6</v>
      </c>
      <c r="G4" t="s">
        <v>6</v>
      </c>
      <c r="H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</row>
    <row r="5" spans="1:28" x14ac:dyDescent="0.3">
      <c r="A5" s="71">
        <v>773464</v>
      </c>
      <c r="B5" s="108" t="s">
        <v>338</v>
      </c>
      <c r="C5" s="108" t="s">
        <v>199</v>
      </c>
      <c r="D5" t="s">
        <v>6</v>
      </c>
      <c r="G5" t="s">
        <v>6</v>
      </c>
      <c r="H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</row>
    <row r="6" spans="1:28" x14ac:dyDescent="0.3">
      <c r="A6" s="71">
        <v>774006</v>
      </c>
      <c r="B6" s="108" t="s">
        <v>339</v>
      </c>
      <c r="C6" s="108" t="s">
        <v>199</v>
      </c>
      <c r="D6" t="s">
        <v>6</v>
      </c>
      <c r="G6" t="s">
        <v>6</v>
      </c>
      <c r="H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</row>
    <row r="7" spans="1:28" x14ac:dyDescent="0.3">
      <c r="A7" s="71">
        <v>775686</v>
      </c>
      <c r="B7" s="108" t="s">
        <v>340</v>
      </c>
      <c r="C7" s="108" t="s">
        <v>199</v>
      </c>
      <c r="D7" t="s">
        <v>6</v>
      </c>
      <c r="G7" t="s">
        <v>6</v>
      </c>
      <c r="H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</row>
    <row r="8" spans="1:28" x14ac:dyDescent="0.3">
      <c r="A8" s="71">
        <v>761858</v>
      </c>
      <c r="B8" s="108" t="s">
        <v>341</v>
      </c>
      <c r="C8" s="108" t="s">
        <v>199</v>
      </c>
      <c r="D8" t="s">
        <v>6</v>
      </c>
      <c r="G8" t="s">
        <v>6</v>
      </c>
      <c r="H8" t="s">
        <v>6</v>
      </c>
      <c r="S8" t="s">
        <v>6</v>
      </c>
      <c r="T8" t="s">
        <v>6</v>
      </c>
      <c r="U8" t="s">
        <v>6</v>
      </c>
      <c r="V8" t="s">
        <v>6</v>
      </c>
      <c r="W8" t="s">
        <v>6</v>
      </c>
    </row>
    <row r="9" spans="1:28" x14ac:dyDescent="0.3">
      <c r="A9" s="71">
        <v>765124</v>
      </c>
      <c r="B9" s="108" t="s">
        <v>342</v>
      </c>
      <c r="C9" s="108" t="s">
        <v>199</v>
      </c>
      <c r="D9" t="s">
        <v>6</v>
      </c>
      <c r="G9" t="s">
        <v>6</v>
      </c>
      <c r="H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</row>
    <row r="10" spans="1:28" x14ac:dyDescent="0.3">
      <c r="A10" s="71">
        <v>765177</v>
      </c>
      <c r="B10" s="108" t="s">
        <v>343</v>
      </c>
      <c r="C10" s="108" t="s">
        <v>199</v>
      </c>
      <c r="D10" t="s">
        <v>6</v>
      </c>
      <c r="G10" t="s">
        <v>6</v>
      </c>
      <c r="H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</row>
    <row r="11" spans="1:28" x14ac:dyDescent="0.3">
      <c r="A11" s="71">
        <v>770632</v>
      </c>
      <c r="B11" s="108" t="s">
        <v>344</v>
      </c>
      <c r="C11" s="108" t="s">
        <v>199</v>
      </c>
      <c r="D11" t="s">
        <v>6</v>
      </c>
      <c r="G11" t="s">
        <v>6</v>
      </c>
      <c r="H11" t="s">
        <v>6</v>
      </c>
      <c r="S11" t="s">
        <v>6</v>
      </c>
      <c r="T11" t="s">
        <v>6</v>
      </c>
      <c r="U11" t="s">
        <v>6</v>
      </c>
      <c r="V11" t="s">
        <v>6</v>
      </c>
      <c r="W11" t="s">
        <v>6</v>
      </c>
    </row>
    <row r="12" spans="1:28" x14ac:dyDescent="0.3">
      <c r="A12" s="71">
        <v>769987</v>
      </c>
      <c r="B12" s="108" t="s">
        <v>345</v>
      </c>
      <c r="C12" s="108" t="s">
        <v>199</v>
      </c>
      <c r="D12" t="s">
        <v>6</v>
      </c>
      <c r="E12" t="s">
        <v>6</v>
      </c>
      <c r="F12" t="s">
        <v>6</v>
      </c>
      <c r="G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T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</row>
    <row r="13" spans="1:28" x14ac:dyDescent="0.3">
      <c r="A13" s="71">
        <v>761251</v>
      </c>
      <c r="B13" s="108" t="s">
        <v>346</v>
      </c>
      <c r="C13" s="108" t="s">
        <v>199</v>
      </c>
      <c r="H13" t="s">
        <v>6</v>
      </c>
      <c r="T13" t="s">
        <v>6</v>
      </c>
      <c r="U13" t="s">
        <v>6</v>
      </c>
      <c r="V13" t="s">
        <v>6</v>
      </c>
      <c r="W13" t="s">
        <v>6</v>
      </c>
    </row>
    <row r="14" spans="1:28" x14ac:dyDescent="0.3">
      <c r="A14" s="71">
        <v>761253</v>
      </c>
      <c r="B14" s="108" t="s">
        <v>347</v>
      </c>
      <c r="C14" s="108" t="s">
        <v>199</v>
      </c>
      <c r="T14" t="s">
        <v>6</v>
      </c>
      <c r="U14" t="s">
        <v>6</v>
      </c>
      <c r="W14" t="s">
        <v>6</v>
      </c>
    </row>
    <row r="15" spans="1:28" x14ac:dyDescent="0.3">
      <c r="A15" s="71">
        <v>761260</v>
      </c>
      <c r="B15" s="108" t="s">
        <v>348</v>
      </c>
      <c r="C15" s="108" t="s">
        <v>199</v>
      </c>
      <c r="T15" t="s">
        <v>6</v>
      </c>
      <c r="U15" t="s">
        <v>6</v>
      </c>
      <c r="W15" t="s">
        <v>6</v>
      </c>
    </row>
    <row r="16" spans="1:28" x14ac:dyDescent="0.3">
      <c r="A16" s="71">
        <v>761316</v>
      </c>
      <c r="B16" s="108" t="s">
        <v>349</v>
      </c>
      <c r="C16" s="108" t="s">
        <v>199</v>
      </c>
      <c r="H16" t="s">
        <v>6</v>
      </c>
      <c r="T16" t="s">
        <v>6</v>
      </c>
      <c r="U16" t="s">
        <v>6</v>
      </c>
      <c r="V16" t="s">
        <v>6</v>
      </c>
      <c r="W16" t="s">
        <v>6</v>
      </c>
    </row>
    <row r="17" spans="1:23" x14ac:dyDescent="0.3">
      <c r="A17" s="71">
        <v>767195</v>
      </c>
      <c r="B17" s="108" t="s">
        <v>350</v>
      </c>
      <c r="C17" s="108" t="s">
        <v>199</v>
      </c>
      <c r="H17" t="s">
        <v>6</v>
      </c>
      <c r="T17" t="s">
        <v>6</v>
      </c>
      <c r="U17" t="s">
        <v>6</v>
      </c>
      <c r="V17" t="s">
        <v>6</v>
      </c>
      <c r="W17" t="s">
        <v>6</v>
      </c>
    </row>
    <row r="18" spans="1:23" x14ac:dyDescent="0.3">
      <c r="A18" s="71">
        <v>770327</v>
      </c>
      <c r="B18" s="108" t="s">
        <v>351</v>
      </c>
      <c r="C18" s="108" t="s">
        <v>199</v>
      </c>
      <c r="H18" t="s">
        <v>6</v>
      </c>
      <c r="T18" t="s">
        <v>6</v>
      </c>
      <c r="U18" t="s">
        <v>6</v>
      </c>
      <c r="V18" t="s">
        <v>6</v>
      </c>
      <c r="W18" t="s">
        <v>6</v>
      </c>
    </row>
    <row r="19" spans="1:23" x14ac:dyDescent="0.3">
      <c r="A19" s="71">
        <v>770929</v>
      </c>
      <c r="B19" s="108" t="s">
        <v>352</v>
      </c>
      <c r="C19" s="108" t="s">
        <v>199</v>
      </c>
      <c r="H19" t="s">
        <v>6</v>
      </c>
      <c r="T19" t="s">
        <v>6</v>
      </c>
      <c r="U19" t="s">
        <v>6</v>
      </c>
      <c r="V19" t="s">
        <v>6</v>
      </c>
      <c r="W19" t="s">
        <v>6</v>
      </c>
    </row>
    <row r="20" spans="1:23" x14ac:dyDescent="0.3">
      <c r="A20" s="71">
        <v>771904</v>
      </c>
      <c r="B20" s="108" t="s">
        <v>353</v>
      </c>
      <c r="C20" s="108" t="s">
        <v>199</v>
      </c>
      <c r="H20" t="s">
        <v>6</v>
      </c>
      <c r="T20" t="s">
        <v>6</v>
      </c>
      <c r="U20" t="s">
        <v>6</v>
      </c>
      <c r="V20" t="s">
        <v>6</v>
      </c>
      <c r="W20" t="s">
        <v>6</v>
      </c>
    </row>
    <row r="21" spans="1:23" x14ac:dyDescent="0.3">
      <c r="A21" s="71">
        <v>774181</v>
      </c>
      <c r="B21" s="108" t="s">
        <v>354</v>
      </c>
      <c r="C21" s="108" t="s">
        <v>199</v>
      </c>
      <c r="H21" t="s">
        <v>6</v>
      </c>
      <c r="T21" t="s">
        <v>6</v>
      </c>
      <c r="U21" t="s">
        <v>6</v>
      </c>
      <c r="V21" t="s">
        <v>6</v>
      </c>
      <c r="W21" t="s">
        <v>6</v>
      </c>
    </row>
    <row r="22" spans="1:23" x14ac:dyDescent="0.3">
      <c r="A22" s="72">
        <v>776428</v>
      </c>
      <c r="B22" s="110" t="s">
        <v>355</v>
      </c>
      <c r="C22" s="110" t="s">
        <v>199</v>
      </c>
    </row>
  </sheetData>
  <phoneticPr fontId="13" type="noConversion"/>
  <conditionalFormatting sqref="AO23:BO1048576">
    <cfRule type="cellIs" dxfId="19" priority="4" operator="equal">
      <formula>"Ok"</formula>
    </cfRule>
    <cfRule type="cellIs" dxfId="18" priority="5" operator="equal">
      <formula>"x"</formula>
    </cfRule>
  </conditionalFormatting>
  <conditionalFormatting sqref="D2:AB22">
    <cfRule type="containsText" dxfId="17" priority="1" operator="containsText" text="ok">
      <formula>NOT(ISERROR(SEARCH("ok",D2)))</formula>
    </cfRule>
    <cfRule type="containsText" dxfId="16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A289-00CD-4A17-AE12-3A111303AD0D}">
  <sheetPr codeName="Sheet18"/>
  <dimension ref="A1:R2"/>
  <sheetViews>
    <sheetView topLeftCell="C1" workbookViewId="0">
      <selection activeCell="D2" sqref="D2:R2"/>
    </sheetView>
  </sheetViews>
  <sheetFormatPr baseColWidth="10" defaultColWidth="8.88671875" defaultRowHeight="14.4" x14ac:dyDescent="0.3"/>
  <cols>
    <col min="1" max="1" width="10.6640625" customWidth="1"/>
    <col min="2" max="2" width="32.44140625" bestFit="1" customWidth="1"/>
    <col min="3" max="3" width="37.44140625" bestFit="1" customWidth="1"/>
    <col min="4" max="22" width="10.6640625" customWidth="1"/>
  </cols>
  <sheetData>
    <row r="1" spans="1:18" ht="80.099999999999994" customHeight="1" x14ac:dyDescent="0.3">
      <c r="A1" s="74" t="s">
        <v>2</v>
      </c>
      <c r="B1" s="66" t="s">
        <v>3</v>
      </c>
      <c r="C1" s="66" t="s">
        <v>4</v>
      </c>
      <c r="D1" t="s">
        <v>41</v>
      </c>
      <c r="E1" t="s">
        <v>45</v>
      </c>
      <c r="F1" t="s">
        <v>56</v>
      </c>
      <c r="G1" t="s">
        <v>76</v>
      </c>
      <c r="H1" t="s">
        <v>102</v>
      </c>
      <c r="I1" t="s">
        <v>109</v>
      </c>
      <c r="J1" t="s">
        <v>120</v>
      </c>
      <c r="K1" t="s">
        <v>126</v>
      </c>
      <c r="L1" t="s">
        <v>128</v>
      </c>
      <c r="M1" t="s">
        <v>129</v>
      </c>
      <c r="N1" t="s">
        <v>146</v>
      </c>
      <c r="O1" t="s">
        <v>150</v>
      </c>
      <c r="P1" t="s">
        <v>151</v>
      </c>
      <c r="Q1" t="s">
        <v>158</v>
      </c>
      <c r="R1" t="s">
        <v>159</v>
      </c>
    </row>
    <row r="2" spans="1:18" x14ac:dyDescent="0.3">
      <c r="A2" s="71">
        <v>765420</v>
      </c>
      <c r="B2" s="69" t="s">
        <v>519</v>
      </c>
      <c r="C2" s="69" t="s">
        <v>194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</row>
  </sheetData>
  <phoneticPr fontId="13" type="noConversion"/>
  <conditionalFormatting sqref="S11:V1048576">
    <cfRule type="cellIs" dxfId="15" priority="4" operator="equal">
      <formula>"ok"</formula>
    </cfRule>
    <cfRule type="cellIs" dxfId="14" priority="5" operator="equal">
      <formula>"x"</formula>
    </cfRule>
  </conditionalFormatting>
  <conditionalFormatting sqref="D2:R2">
    <cfRule type="containsText" dxfId="13" priority="1" operator="containsText" text="ok">
      <formula>NOT(ISERROR(SEARCH("ok",D2)))</formula>
    </cfRule>
    <cfRule type="containsText" dxfId="12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382E-9628-486B-B70D-465081E0767C}">
  <sheetPr codeName="Sheet19"/>
  <dimension ref="A1:ER36"/>
  <sheetViews>
    <sheetView workbookViewId="0">
      <selection activeCell="D2" sqref="D2:BU36"/>
    </sheetView>
  </sheetViews>
  <sheetFormatPr baseColWidth="10" defaultColWidth="8.88671875" defaultRowHeight="14.4" x14ac:dyDescent="0.3"/>
  <cols>
    <col min="1" max="1" width="10.6640625" customWidth="1"/>
    <col min="2" max="2" width="40.44140625" bestFit="1" customWidth="1"/>
    <col min="3" max="3" width="35" bestFit="1" customWidth="1"/>
    <col min="4" max="73" width="17" customWidth="1"/>
    <col min="74" max="147" width="10.6640625" customWidth="1"/>
    <col min="148" max="148" width="10.6640625" style="69" customWidth="1"/>
  </cols>
  <sheetData>
    <row r="1" spans="1:148" ht="80.099999999999994" customHeight="1" x14ac:dyDescent="0.3">
      <c r="A1" s="58" t="s">
        <v>2</v>
      </c>
      <c r="B1" s="58" t="s">
        <v>3</v>
      </c>
      <c r="C1" s="58" t="s">
        <v>4</v>
      </c>
      <c r="D1" t="s">
        <v>41</v>
      </c>
      <c r="E1" t="s">
        <v>43</v>
      </c>
      <c r="F1" t="s">
        <v>44</v>
      </c>
      <c r="G1" t="s">
        <v>45</v>
      </c>
      <c r="H1" t="s">
        <v>47</v>
      </c>
      <c r="I1" t="s">
        <v>48</v>
      </c>
      <c r="J1" t="s">
        <v>52</v>
      </c>
      <c r="K1" t="s">
        <v>56</v>
      </c>
      <c r="L1" t="s">
        <v>58</v>
      </c>
      <c r="M1" t="s">
        <v>60</v>
      </c>
      <c r="N1" t="s">
        <v>69</v>
      </c>
      <c r="O1" t="s">
        <v>73</v>
      </c>
      <c r="P1" t="s">
        <v>76</v>
      </c>
      <c r="Q1" t="s">
        <v>77</v>
      </c>
      <c r="R1" t="s">
        <v>82</v>
      </c>
      <c r="S1" t="s">
        <v>87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122</v>
      </c>
      <c r="AW1" t="s">
        <v>126</v>
      </c>
      <c r="AX1" t="s">
        <v>128</v>
      </c>
      <c r="AY1" t="s">
        <v>129</v>
      </c>
      <c r="AZ1" t="s">
        <v>134</v>
      </c>
      <c r="BA1" t="s">
        <v>144</v>
      </c>
      <c r="BB1" t="s">
        <v>145</v>
      </c>
      <c r="BC1" t="s">
        <v>146</v>
      </c>
      <c r="BD1" t="s">
        <v>147</v>
      </c>
      <c r="BE1" t="s">
        <v>150</v>
      </c>
      <c r="BF1" t="s">
        <v>151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166</v>
      </c>
      <c r="BN1" t="s">
        <v>171</v>
      </c>
      <c r="BO1" t="s">
        <v>174</v>
      </c>
      <c r="BP1" t="s">
        <v>175</v>
      </c>
      <c r="BQ1" t="s">
        <v>179</v>
      </c>
      <c r="BR1" t="s">
        <v>183</v>
      </c>
      <c r="BS1" t="s">
        <v>184</v>
      </c>
      <c r="BT1" t="s">
        <v>185</v>
      </c>
      <c r="BU1" t="s">
        <v>186</v>
      </c>
      <c r="ER1"/>
    </row>
    <row r="2" spans="1:148" x14ac:dyDescent="0.3">
      <c r="A2" s="7">
        <v>774232</v>
      </c>
      <c r="B2" s="69" t="s">
        <v>485</v>
      </c>
      <c r="C2" s="69" t="s">
        <v>196</v>
      </c>
      <c r="D2" t="s">
        <v>6</v>
      </c>
      <c r="E2" t="s">
        <v>6</v>
      </c>
      <c r="H2" t="s">
        <v>6</v>
      </c>
      <c r="I2" t="s">
        <v>6</v>
      </c>
      <c r="T2" t="s">
        <v>6</v>
      </c>
      <c r="U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U2" t="s">
        <v>6</v>
      </c>
      <c r="BA2" t="s">
        <v>6</v>
      </c>
      <c r="BB2" t="s">
        <v>6</v>
      </c>
      <c r="BC2" t="s">
        <v>6</v>
      </c>
      <c r="BD2" t="s">
        <v>6</v>
      </c>
      <c r="ER2"/>
    </row>
    <row r="3" spans="1:148" x14ac:dyDescent="0.3">
      <c r="A3" s="7">
        <v>774268</v>
      </c>
      <c r="B3" s="69" t="s">
        <v>486</v>
      </c>
      <c r="C3" s="69" t="s">
        <v>196</v>
      </c>
      <c r="D3" t="s">
        <v>6</v>
      </c>
      <c r="E3" t="s">
        <v>6</v>
      </c>
      <c r="H3" t="s">
        <v>6</v>
      </c>
      <c r="I3" t="s">
        <v>6</v>
      </c>
      <c r="M3" t="s">
        <v>6</v>
      </c>
      <c r="T3" t="s">
        <v>6</v>
      </c>
      <c r="U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F3" t="s">
        <v>6</v>
      </c>
      <c r="AU3" t="s">
        <v>6</v>
      </c>
      <c r="BA3" t="s">
        <v>6</v>
      </c>
      <c r="BB3" t="s">
        <v>6</v>
      </c>
      <c r="BC3" t="s">
        <v>6</v>
      </c>
      <c r="BD3" t="s">
        <v>6</v>
      </c>
      <c r="ER3"/>
    </row>
    <row r="4" spans="1:148" x14ac:dyDescent="0.3">
      <c r="A4" s="7">
        <v>766535</v>
      </c>
      <c r="B4" s="69" t="s">
        <v>487</v>
      </c>
      <c r="C4" s="69" t="s">
        <v>196</v>
      </c>
      <c r="D4" t="s">
        <v>6</v>
      </c>
      <c r="E4" t="s">
        <v>6</v>
      </c>
      <c r="H4" t="s">
        <v>6</v>
      </c>
      <c r="I4" t="s">
        <v>6</v>
      </c>
      <c r="J4" t="s">
        <v>6</v>
      </c>
      <c r="M4" t="s">
        <v>6</v>
      </c>
      <c r="O4" t="s">
        <v>6</v>
      </c>
      <c r="Q4" t="s">
        <v>6</v>
      </c>
      <c r="R4" t="s">
        <v>6</v>
      </c>
      <c r="T4" t="s">
        <v>6</v>
      </c>
      <c r="U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F4" t="s">
        <v>6</v>
      </c>
      <c r="AJ4" t="s">
        <v>6</v>
      </c>
      <c r="AU4" t="s">
        <v>6</v>
      </c>
      <c r="BA4" t="s">
        <v>6</v>
      </c>
      <c r="BB4" t="s">
        <v>6</v>
      </c>
      <c r="BC4" t="s">
        <v>6</v>
      </c>
      <c r="BD4" t="s">
        <v>6</v>
      </c>
      <c r="ER4"/>
    </row>
    <row r="5" spans="1:148" x14ac:dyDescent="0.3">
      <c r="A5" s="7">
        <v>771174</v>
      </c>
      <c r="B5" s="69" t="s">
        <v>428</v>
      </c>
      <c r="C5" s="69" t="s">
        <v>196</v>
      </c>
      <c r="D5" t="s">
        <v>6</v>
      </c>
      <c r="E5" t="s">
        <v>6</v>
      </c>
      <c r="H5" t="s">
        <v>6</v>
      </c>
      <c r="I5" t="s">
        <v>6</v>
      </c>
      <c r="M5" t="s">
        <v>6</v>
      </c>
      <c r="T5" t="s">
        <v>6</v>
      </c>
      <c r="U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F5" t="s">
        <v>6</v>
      </c>
      <c r="AU5" t="s">
        <v>6</v>
      </c>
      <c r="BA5" t="s">
        <v>6</v>
      </c>
      <c r="BB5" t="s">
        <v>6</v>
      </c>
      <c r="BC5" t="s">
        <v>6</v>
      </c>
      <c r="BD5" t="s">
        <v>6</v>
      </c>
      <c r="ER5"/>
    </row>
    <row r="6" spans="1:148" x14ac:dyDescent="0.3">
      <c r="A6" s="7">
        <v>761525</v>
      </c>
      <c r="B6" s="69" t="s">
        <v>488</v>
      </c>
      <c r="C6" s="69" t="s">
        <v>196</v>
      </c>
      <c r="D6" t="s">
        <v>6</v>
      </c>
      <c r="E6" t="s">
        <v>6</v>
      </c>
      <c r="H6" t="s">
        <v>6</v>
      </c>
      <c r="I6" t="s">
        <v>6</v>
      </c>
      <c r="M6" t="s">
        <v>6</v>
      </c>
      <c r="T6" t="s">
        <v>6</v>
      </c>
      <c r="U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  <c r="AF6" t="s">
        <v>6</v>
      </c>
      <c r="AU6" t="s">
        <v>6</v>
      </c>
      <c r="BA6" t="s">
        <v>6</v>
      </c>
      <c r="BB6" t="s">
        <v>6</v>
      </c>
      <c r="BC6" t="s">
        <v>6</v>
      </c>
      <c r="BD6" t="s">
        <v>6</v>
      </c>
      <c r="ER6"/>
    </row>
    <row r="7" spans="1:148" x14ac:dyDescent="0.3">
      <c r="A7" s="7">
        <v>772845</v>
      </c>
      <c r="B7" s="69" t="s">
        <v>489</v>
      </c>
      <c r="C7" s="69" t="s">
        <v>196</v>
      </c>
      <c r="D7" t="s">
        <v>6</v>
      </c>
      <c r="E7" t="s">
        <v>6</v>
      </c>
      <c r="H7" t="s">
        <v>6</v>
      </c>
      <c r="I7" t="s">
        <v>6</v>
      </c>
      <c r="M7" t="s">
        <v>6</v>
      </c>
      <c r="T7" t="s">
        <v>6</v>
      </c>
      <c r="U7" t="s">
        <v>6</v>
      </c>
      <c r="X7" t="s">
        <v>6</v>
      </c>
      <c r="Y7" t="s">
        <v>6</v>
      </c>
      <c r="Z7" t="s">
        <v>6</v>
      </c>
      <c r="AA7" t="s">
        <v>6</v>
      </c>
      <c r="AB7" t="s">
        <v>6</v>
      </c>
      <c r="AC7" t="s">
        <v>6</v>
      </c>
      <c r="AF7" t="s">
        <v>6</v>
      </c>
      <c r="AU7" t="s">
        <v>6</v>
      </c>
      <c r="BA7" t="s">
        <v>6</v>
      </c>
      <c r="BB7" t="s">
        <v>6</v>
      </c>
      <c r="BC7" t="s">
        <v>6</v>
      </c>
      <c r="BD7" t="s">
        <v>6</v>
      </c>
      <c r="ER7"/>
    </row>
    <row r="8" spans="1:148" x14ac:dyDescent="0.3">
      <c r="A8" s="7">
        <v>773641</v>
      </c>
      <c r="B8" s="69" t="s">
        <v>490</v>
      </c>
      <c r="C8" s="69" t="s">
        <v>196</v>
      </c>
      <c r="D8" t="s">
        <v>6</v>
      </c>
      <c r="E8" t="s">
        <v>6</v>
      </c>
      <c r="H8" t="s">
        <v>6</v>
      </c>
      <c r="I8" t="s">
        <v>6</v>
      </c>
      <c r="M8" t="s">
        <v>6</v>
      </c>
      <c r="T8" t="s">
        <v>6</v>
      </c>
      <c r="U8" t="s">
        <v>6</v>
      </c>
      <c r="X8" t="s">
        <v>6</v>
      </c>
      <c r="Y8" t="s">
        <v>6</v>
      </c>
      <c r="Z8" t="s">
        <v>6</v>
      </c>
      <c r="AA8" t="s">
        <v>6</v>
      </c>
      <c r="AB8" t="s">
        <v>6</v>
      </c>
      <c r="AC8" t="s">
        <v>6</v>
      </c>
      <c r="AF8" t="s">
        <v>6</v>
      </c>
      <c r="AU8" t="s">
        <v>6</v>
      </c>
      <c r="BA8" t="s">
        <v>6</v>
      </c>
      <c r="BB8" t="s">
        <v>6</v>
      </c>
      <c r="BC8" t="s">
        <v>6</v>
      </c>
      <c r="BD8" t="s">
        <v>6</v>
      </c>
      <c r="ER8"/>
    </row>
    <row r="9" spans="1:148" x14ac:dyDescent="0.3">
      <c r="A9" s="7">
        <v>773486</v>
      </c>
      <c r="B9" s="69" t="s">
        <v>491</v>
      </c>
      <c r="C9" s="69" t="s">
        <v>196</v>
      </c>
      <c r="D9" t="s">
        <v>6</v>
      </c>
      <c r="E9" t="s">
        <v>6</v>
      </c>
      <c r="H9" t="s">
        <v>6</v>
      </c>
      <c r="I9" t="s">
        <v>6</v>
      </c>
      <c r="M9" t="s">
        <v>6</v>
      </c>
      <c r="T9" t="s">
        <v>6</v>
      </c>
      <c r="U9" t="s">
        <v>6</v>
      </c>
      <c r="X9" t="s">
        <v>6</v>
      </c>
      <c r="Y9" t="s">
        <v>6</v>
      </c>
      <c r="Z9" t="s">
        <v>6</v>
      </c>
      <c r="AA9" t="s">
        <v>6</v>
      </c>
      <c r="AB9" t="s">
        <v>6</v>
      </c>
      <c r="AC9" t="s">
        <v>6</v>
      </c>
      <c r="AF9" t="s">
        <v>6</v>
      </c>
      <c r="AU9" t="s">
        <v>6</v>
      </c>
      <c r="BA9" t="s">
        <v>6</v>
      </c>
      <c r="BB9" t="s">
        <v>6</v>
      </c>
      <c r="BC9" t="s">
        <v>6</v>
      </c>
      <c r="BD9" t="s">
        <v>6</v>
      </c>
      <c r="ER9"/>
    </row>
    <row r="10" spans="1:148" x14ac:dyDescent="0.3">
      <c r="A10" s="7">
        <v>774022</v>
      </c>
      <c r="B10" s="69" t="s">
        <v>492</v>
      </c>
      <c r="C10" s="69" t="s">
        <v>196</v>
      </c>
      <c r="D10" t="s">
        <v>6</v>
      </c>
      <c r="E10" t="s">
        <v>6</v>
      </c>
      <c r="G10" t="s">
        <v>6</v>
      </c>
      <c r="H10" t="s">
        <v>6</v>
      </c>
      <c r="I10" t="s">
        <v>6</v>
      </c>
      <c r="K10" t="s">
        <v>6</v>
      </c>
      <c r="M10" t="s">
        <v>6</v>
      </c>
      <c r="P10" t="s">
        <v>6</v>
      </c>
      <c r="T10" t="s">
        <v>6</v>
      </c>
      <c r="U10" t="s">
        <v>6</v>
      </c>
      <c r="X10" t="s">
        <v>6</v>
      </c>
      <c r="Y10" t="s">
        <v>6</v>
      </c>
      <c r="Z10" t="s">
        <v>6</v>
      </c>
      <c r="AA10" t="s">
        <v>6</v>
      </c>
      <c r="AB10" t="s">
        <v>6</v>
      </c>
      <c r="AC10" t="s">
        <v>6</v>
      </c>
      <c r="AD10" t="s">
        <v>6</v>
      </c>
      <c r="AF10" t="s">
        <v>6</v>
      </c>
      <c r="AJ10" t="s">
        <v>6</v>
      </c>
      <c r="AU10" t="s">
        <v>6</v>
      </c>
      <c r="AW10" t="s">
        <v>6</v>
      </c>
      <c r="AX10" t="s">
        <v>6</v>
      </c>
      <c r="AY10" t="s">
        <v>6</v>
      </c>
      <c r="BA10" t="s">
        <v>6</v>
      </c>
      <c r="BB10" t="s">
        <v>6</v>
      </c>
      <c r="BC10" t="s">
        <v>6</v>
      </c>
      <c r="BD10" t="s">
        <v>6</v>
      </c>
      <c r="BE10" t="s">
        <v>6</v>
      </c>
      <c r="BF10" t="s">
        <v>6</v>
      </c>
      <c r="BI10" t="s">
        <v>6</v>
      </c>
      <c r="BJ10" t="s">
        <v>6</v>
      </c>
      <c r="BK10" t="s">
        <v>6</v>
      </c>
      <c r="BL10" t="s">
        <v>6</v>
      </c>
      <c r="ER10"/>
    </row>
    <row r="11" spans="1:148" x14ac:dyDescent="0.3">
      <c r="A11" s="7">
        <v>764880</v>
      </c>
      <c r="B11" s="69" t="s">
        <v>493</v>
      </c>
      <c r="C11" s="69" t="s">
        <v>196</v>
      </c>
      <c r="D11" t="s">
        <v>6</v>
      </c>
      <c r="E11" t="s">
        <v>6</v>
      </c>
      <c r="H11" t="s">
        <v>6</v>
      </c>
      <c r="I11" t="s">
        <v>6</v>
      </c>
      <c r="M11" t="s">
        <v>6</v>
      </c>
      <c r="T11" t="s">
        <v>6</v>
      </c>
      <c r="U11" t="s">
        <v>6</v>
      </c>
      <c r="X11" t="s">
        <v>6</v>
      </c>
      <c r="Y11" t="s">
        <v>6</v>
      </c>
      <c r="Z11" t="s">
        <v>6</v>
      </c>
      <c r="AA11" t="s">
        <v>6</v>
      </c>
      <c r="AB11" t="s">
        <v>6</v>
      </c>
      <c r="AC11" t="s">
        <v>6</v>
      </c>
      <c r="AF11" t="s">
        <v>6</v>
      </c>
      <c r="AU11" t="s">
        <v>6</v>
      </c>
      <c r="BA11" t="s">
        <v>6</v>
      </c>
      <c r="BB11" t="s">
        <v>6</v>
      </c>
      <c r="BC11" t="s">
        <v>6</v>
      </c>
      <c r="BD11" t="s">
        <v>6</v>
      </c>
      <c r="ER11"/>
    </row>
    <row r="12" spans="1:148" x14ac:dyDescent="0.3">
      <c r="A12" s="7">
        <v>774231</v>
      </c>
      <c r="B12" s="69" t="s">
        <v>494</v>
      </c>
      <c r="C12" s="69" t="s">
        <v>196</v>
      </c>
      <c r="D12" t="s">
        <v>6</v>
      </c>
      <c r="E12" t="s">
        <v>6</v>
      </c>
      <c r="G12" t="s">
        <v>6</v>
      </c>
      <c r="H12" t="s">
        <v>6</v>
      </c>
      <c r="I12" t="s">
        <v>6</v>
      </c>
      <c r="K12" t="s">
        <v>6</v>
      </c>
      <c r="M12" t="s">
        <v>6</v>
      </c>
      <c r="P12" t="s">
        <v>6</v>
      </c>
      <c r="T12" t="s">
        <v>6</v>
      </c>
      <c r="U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F12" t="s">
        <v>6</v>
      </c>
      <c r="AJ12" t="s">
        <v>6</v>
      </c>
      <c r="AU12" t="s">
        <v>6</v>
      </c>
      <c r="AW12" t="s">
        <v>6</v>
      </c>
      <c r="AX12" t="s">
        <v>6</v>
      </c>
      <c r="AY12" t="s">
        <v>6</v>
      </c>
      <c r="BA12" t="s">
        <v>6</v>
      </c>
      <c r="BB12" t="s">
        <v>6</v>
      </c>
      <c r="BC12" t="s">
        <v>6</v>
      </c>
      <c r="BD12" t="s">
        <v>6</v>
      </c>
      <c r="BE12" t="s">
        <v>6</v>
      </c>
      <c r="BF12" t="s">
        <v>6</v>
      </c>
      <c r="BH12" t="s">
        <v>6</v>
      </c>
      <c r="BI12" t="s">
        <v>6</v>
      </c>
      <c r="ER12"/>
    </row>
    <row r="13" spans="1:148" x14ac:dyDescent="0.3">
      <c r="A13" s="7">
        <v>774005</v>
      </c>
      <c r="B13" s="69" t="s">
        <v>495</v>
      </c>
      <c r="C13" s="69" t="s">
        <v>196</v>
      </c>
      <c r="D13" t="s">
        <v>6</v>
      </c>
      <c r="E13" t="s">
        <v>6</v>
      </c>
      <c r="F13" t="s">
        <v>6</v>
      </c>
      <c r="H13" t="s">
        <v>6</v>
      </c>
      <c r="I13" t="s">
        <v>6</v>
      </c>
      <c r="T13" t="s">
        <v>6</v>
      </c>
      <c r="U13" t="s">
        <v>6</v>
      </c>
      <c r="V13" t="s">
        <v>6</v>
      </c>
      <c r="W13" t="s">
        <v>6</v>
      </c>
      <c r="X13" t="s">
        <v>6</v>
      </c>
      <c r="Y13" t="s">
        <v>6</v>
      </c>
      <c r="Z13" t="s">
        <v>6</v>
      </c>
      <c r="AB13" t="s">
        <v>6</v>
      </c>
      <c r="AC13" t="s">
        <v>6</v>
      </c>
      <c r="AD13" t="s">
        <v>6</v>
      </c>
      <c r="BA13" t="s">
        <v>6</v>
      </c>
      <c r="BB13" t="s">
        <v>6</v>
      </c>
      <c r="BD13" t="s">
        <v>6</v>
      </c>
      <c r="ER13"/>
    </row>
    <row r="14" spans="1:148" x14ac:dyDescent="0.3">
      <c r="A14" s="7">
        <v>769987</v>
      </c>
      <c r="B14" s="69" t="s">
        <v>345</v>
      </c>
      <c r="C14" s="69" t="s">
        <v>196</v>
      </c>
      <c r="D14" t="s">
        <v>6</v>
      </c>
      <c r="E14" t="s">
        <v>6</v>
      </c>
      <c r="H14" t="s">
        <v>6</v>
      </c>
      <c r="I14" t="s">
        <v>6</v>
      </c>
      <c r="M14" t="s">
        <v>6</v>
      </c>
      <c r="T14" t="s">
        <v>6</v>
      </c>
      <c r="U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6</v>
      </c>
      <c r="AC14" t="s">
        <v>6</v>
      </c>
      <c r="AF14" t="s">
        <v>6</v>
      </c>
      <c r="AU14" t="s">
        <v>6</v>
      </c>
      <c r="BA14" t="s">
        <v>6</v>
      </c>
      <c r="BB14" t="s">
        <v>6</v>
      </c>
      <c r="BC14" t="s">
        <v>6</v>
      </c>
      <c r="BD14" t="s">
        <v>6</v>
      </c>
      <c r="BM14" t="s">
        <v>6</v>
      </c>
      <c r="ER14"/>
    </row>
    <row r="15" spans="1:148" x14ac:dyDescent="0.3">
      <c r="A15" s="7">
        <v>770784</v>
      </c>
      <c r="B15" s="69" t="s">
        <v>496</v>
      </c>
      <c r="C15" s="69" t="s">
        <v>196</v>
      </c>
      <c r="D15" t="s">
        <v>6</v>
      </c>
      <c r="E15" t="s">
        <v>6</v>
      </c>
      <c r="F15" t="s">
        <v>6</v>
      </c>
      <c r="H15" t="s">
        <v>6</v>
      </c>
      <c r="I15" t="s">
        <v>6</v>
      </c>
      <c r="L15" t="s">
        <v>6</v>
      </c>
      <c r="M15" t="s">
        <v>6</v>
      </c>
      <c r="T15" t="s">
        <v>6</v>
      </c>
      <c r="U15" t="s">
        <v>6</v>
      </c>
      <c r="V15" t="s">
        <v>6</v>
      </c>
      <c r="X15" t="s">
        <v>6</v>
      </c>
      <c r="Y15" t="s">
        <v>6</v>
      </c>
      <c r="Z15" t="s">
        <v>6</v>
      </c>
      <c r="AA15" t="s">
        <v>6</v>
      </c>
      <c r="AB15" t="s">
        <v>6</v>
      </c>
      <c r="AC15" t="s">
        <v>6</v>
      </c>
      <c r="AD15" t="s">
        <v>6</v>
      </c>
      <c r="AF15" t="s">
        <v>6</v>
      </c>
      <c r="AH15" t="s">
        <v>6</v>
      </c>
      <c r="AJ15" t="s">
        <v>6</v>
      </c>
      <c r="AU15" t="s">
        <v>6</v>
      </c>
      <c r="BA15" t="s">
        <v>6</v>
      </c>
      <c r="BB15" t="s">
        <v>6</v>
      </c>
      <c r="BC15" t="s">
        <v>6</v>
      </c>
      <c r="BD15" t="s">
        <v>6</v>
      </c>
      <c r="ER15"/>
    </row>
    <row r="16" spans="1:148" x14ac:dyDescent="0.3">
      <c r="A16" s="7">
        <v>765240</v>
      </c>
      <c r="B16" s="69" t="s">
        <v>497</v>
      </c>
      <c r="C16" s="69" t="s">
        <v>196</v>
      </c>
      <c r="D16" t="s">
        <v>6</v>
      </c>
      <c r="E16" t="s">
        <v>6</v>
      </c>
      <c r="F16" t="s">
        <v>6</v>
      </c>
      <c r="H16" t="s">
        <v>6</v>
      </c>
      <c r="I16" t="s">
        <v>6</v>
      </c>
      <c r="L16" t="s">
        <v>6</v>
      </c>
      <c r="M16" t="s">
        <v>6</v>
      </c>
      <c r="T16" t="s">
        <v>6</v>
      </c>
      <c r="U16" t="s">
        <v>6</v>
      </c>
      <c r="V16" t="s">
        <v>6</v>
      </c>
      <c r="X16" t="s">
        <v>6</v>
      </c>
      <c r="Y16" t="s">
        <v>6</v>
      </c>
      <c r="Z16" t="s">
        <v>6</v>
      </c>
      <c r="AA16" t="s">
        <v>6</v>
      </c>
      <c r="AB16" t="s">
        <v>6</v>
      </c>
      <c r="AC16" t="s">
        <v>6</v>
      </c>
      <c r="AF16" t="s">
        <v>6</v>
      </c>
      <c r="AH16" t="s">
        <v>6</v>
      </c>
      <c r="AJ16" t="s">
        <v>6</v>
      </c>
      <c r="AU16" t="s">
        <v>6</v>
      </c>
      <c r="BA16" t="s">
        <v>6</v>
      </c>
      <c r="BB16" t="s">
        <v>6</v>
      </c>
      <c r="BC16" t="s">
        <v>6</v>
      </c>
      <c r="BD16" t="s">
        <v>6</v>
      </c>
      <c r="ER16"/>
    </row>
    <row r="17" spans="1:148" x14ac:dyDescent="0.3">
      <c r="A17" s="7">
        <v>769466</v>
      </c>
      <c r="B17" s="69" t="s">
        <v>498</v>
      </c>
      <c r="C17" s="69" t="s">
        <v>196</v>
      </c>
      <c r="D17" t="s">
        <v>6</v>
      </c>
      <c r="E17" t="s">
        <v>6</v>
      </c>
      <c r="H17" t="s">
        <v>6</v>
      </c>
      <c r="I17" t="s">
        <v>6</v>
      </c>
      <c r="M17" t="s">
        <v>6</v>
      </c>
      <c r="T17" t="s">
        <v>6</v>
      </c>
      <c r="U17" t="s">
        <v>6</v>
      </c>
      <c r="X17" t="s">
        <v>6</v>
      </c>
      <c r="Y17" t="s">
        <v>6</v>
      </c>
      <c r="Z17" t="s">
        <v>6</v>
      </c>
      <c r="AA17" t="s">
        <v>6</v>
      </c>
      <c r="AB17" t="s">
        <v>6</v>
      </c>
      <c r="AC17" t="s">
        <v>6</v>
      </c>
      <c r="AF17" t="s">
        <v>6</v>
      </c>
      <c r="AU17" t="s">
        <v>6</v>
      </c>
      <c r="BA17" t="s">
        <v>6</v>
      </c>
      <c r="BB17" t="s">
        <v>6</v>
      </c>
      <c r="BD17" t="s">
        <v>6</v>
      </c>
      <c r="ER17"/>
    </row>
    <row r="18" spans="1:148" x14ac:dyDescent="0.3">
      <c r="A18" s="7">
        <v>771242</v>
      </c>
      <c r="B18" s="69" t="s">
        <v>499</v>
      </c>
      <c r="C18" s="69" t="s">
        <v>196</v>
      </c>
      <c r="D18" t="s">
        <v>6</v>
      </c>
      <c r="E18" t="s">
        <v>6</v>
      </c>
      <c r="H18" t="s">
        <v>6</v>
      </c>
      <c r="I18" t="s">
        <v>6</v>
      </c>
      <c r="U18" t="s">
        <v>6</v>
      </c>
      <c r="Y18" t="s">
        <v>6</v>
      </c>
      <c r="AC18" t="s">
        <v>6</v>
      </c>
      <c r="AJ18" t="s">
        <v>6</v>
      </c>
      <c r="AK18" t="s">
        <v>6</v>
      </c>
      <c r="AL18" t="s">
        <v>6</v>
      </c>
      <c r="AN18" t="s">
        <v>6</v>
      </c>
      <c r="AO18" t="s">
        <v>6</v>
      </c>
      <c r="AP18" t="s">
        <v>6</v>
      </c>
      <c r="AQ18" t="s">
        <v>6</v>
      </c>
      <c r="AR18" t="s">
        <v>6</v>
      </c>
      <c r="AS18" t="s">
        <v>6</v>
      </c>
      <c r="AT18" t="s">
        <v>6</v>
      </c>
      <c r="AU18" t="s">
        <v>6</v>
      </c>
      <c r="BA18" t="s">
        <v>6</v>
      </c>
      <c r="BB18" t="s">
        <v>6</v>
      </c>
      <c r="BD18" t="s">
        <v>6</v>
      </c>
      <c r="ER18"/>
    </row>
    <row r="19" spans="1:148" x14ac:dyDescent="0.3">
      <c r="A19" s="7">
        <v>770120</v>
      </c>
      <c r="B19" s="69" t="s">
        <v>500</v>
      </c>
      <c r="C19" s="69" t="s">
        <v>196</v>
      </c>
      <c r="D19" t="s">
        <v>6</v>
      </c>
      <c r="E19" t="s">
        <v>6</v>
      </c>
      <c r="H19" t="s">
        <v>6</v>
      </c>
      <c r="M19" t="s">
        <v>6</v>
      </c>
      <c r="T19" t="s">
        <v>6</v>
      </c>
      <c r="U19" t="s">
        <v>6</v>
      </c>
      <c r="Y19" t="s">
        <v>6</v>
      </c>
      <c r="AC19" t="s">
        <v>6</v>
      </c>
      <c r="AF19" t="s">
        <v>6</v>
      </c>
      <c r="AH19" t="s">
        <v>6</v>
      </c>
      <c r="AJ19" t="s">
        <v>6</v>
      </c>
      <c r="AK19" t="s">
        <v>6</v>
      </c>
      <c r="AM19" t="s">
        <v>6</v>
      </c>
      <c r="AP19" t="s">
        <v>6</v>
      </c>
      <c r="AQ19" t="s">
        <v>6</v>
      </c>
      <c r="AR19" t="s">
        <v>6</v>
      </c>
      <c r="AS19" t="s">
        <v>6</v>
      </c>
      <c r="AT19" t="s">
        <v>6</v>
      </c>
      <c r="AU19" t="s">
        <v>6</v>
      </c>
      <c r="BA19" t="s">
        <v>6</v>
      </c>
      <c r="BB19" t="s">
        <v>6</v>
      </c>
      <c r="BD19" t="s">
        <v>6</v>
      </c>
      <c r="ER19"/>
    </row>
    <row r="20" spans="1:148" x14ac:dyDescent="0.3">
      <c r="A20" s="7">
        <v>763354</v>
      </c>
      <c r="B20" s="69" t="s">
        <v>217</v>
      </c>
      <c r="C20" s="69" t="s">
        <v>196</v>
      </c>
      <c r="D20" t="s">
        <v>6</v>
      </c>
      <c r="E20" t="s">
        <v>6</v>
      </c>
      <c r="F20" t="s">
        <v>6</v>
      </c>
      <c r="H20" t="s">
        <v>6</v>
      </c>
      <c r="I20" t="s">
        <v>6</v>
      </c>
      <c r="M20" t="s">
        <v>6</v>
      </c>
      <c r="T20" t="s">
        <v>6</v>
      </c>
      <c r="U20" t="s">
        <v>6</v>
      </c>
      <c r="X20" t="s">
        <v>6</v>
      </c>
      <c r="Y20" t="s">
        <v>6</v>
      </c>
      <c r="Z20" t="s">
        <v>6</v>
      </c>
      <c r="AA20" t="s">
        <v>6</v>
      </c>
      <c r="AB20" t="s">
        <v>6</v>
      </c>
      <c r="AC20" t="s">
        <v>6</v>
      </c>
      <c r="AF20" t="s">
        <v>6</v>
      </c>
      <c r="AJ20" t="s">
        <v>6</v>
      </c>
      <c r="AK20" t="s">
        <v>6</v>
      </c>
      <c r="AL20" t="s">
        <v>6</v>
      </c>
      <c r="AM20" t="s">
        <v>6</v>
      </c>
      <c r="AP20" t="s">
        <v>6</v>
      </c>
      <c r="AQ20" t="s">
        <v>6</v>
      </c>
      <c r="AR20" t="s">
        <v>6</v>
      </c>
      <c r="AS20" t="s">
        <v>6</v>
      </c>
      <c r="AT20" t="s">
        <v>6</v>
      </c>
      <c r="AU20" t="s">
        <v>6</v>
      </c>
      <c r="BA20" t="s">
        <v>6</v>
      </c>
      <c r="BB20" t="s">
        <v>6</v>
      </c>
      <c r="BC20" t="s">
        <v>6</v>
      </c>
      <c r="BD20" t="s">
        <v>6</v>
      </c>
      <c r="ER20"/>
    </row>
    <row r="21" spans="1:148" x14ac:dyDescent="0.3">
      <c r="A21" s="7">
        <v>770288</v>
      </c>
      <c r="B21" s="69" t="s">
        <v>501</v>
      </c>
      <c r="C21" s="69" t="s">
        <v>196</v>
      </c>
      <c r="D21" t="s">
        <v>6</v>
      </c>
      <c r="E21" t="s">
        <v>6</v>
      </c>
      <c r="H21" t="s">
        <v>6</v>
      </c>
      <c r="I21" t="s">
        <v>6</v>
      </c>
      <c r="M21" t="s">
        <v>6</v>
      </c>
      <c r="T21" t="s">
        <v>6</v>
      </c>
      <c r="U21" t="s">
        <v>6</v>
      </c>
      <c r="X21" t="s">
        <v>6</v>
      </c>
      <c r="Y21" t="s">
        <v>6</v>
      </c>
      <c r="Z21" t="s">
        <v>6</v>
      </c>
      <c r="AA21" t="s">
        <v>6</v>
      </c>
      <c r="AB21" t="s">
        <v>6</v>
      </c>
      <c r="AC21" t="s">
        <v>6</v>
      </c>
      <c r="AF21" t="s">
        <v>6</v>
      </c>
      <c r="AK21" t="s">
        <v>6</v>
      </c>
      <c r="AM21" t="s">
        <v>6</v>
      </c>
      <c r="AU21" t="s">
        <v>6</v>
      </c>
      <c r="BA21" t="s">
        <v>6</v>
      </c>
      <c r="BB21" t="s">
        <v>6</v>
      </c>
      <c r="BC21" t="s">
        <v>6</v>
      </c>
      <c r="BD21" t="s">
        <v>6</v>
      </c>
      <c r="BO21" t="s">
        <v>6</v>
      </c>
      <c r="BP21" t="s">
        <v>6</v>
      </c>
      <c r="ER21"/>
    </row>
    <row r="22" spans="1:148" x14ac:dyDescent="0.3">
      <c r="A22" s="7">
        <v>771109</v>
      </c>
      <c r="B22" s="69" t="s">
        <v>502</v>
      </c>
      <c r="C22" s="69" t="s">
        <v>196</v>
      </c>
      <c r="D22" t="s">
        <v>6</v>
      </c>
      <c r="E22" t="s">
        <v>6</v>
      </c>
      <c r="H22" t="s">
        <v>6</v>
      </c>
      <c r="I22" t="s">
        <v>6</v>
      </c>
      <c r="M22" t="s">
        <v>6</v>
      </c>
      <c r="N22" t="s">
        <v>6</v>
      </c>
      <c r="T22" t="s">
        <v>6</v>
      </c>
      <c r="U22" t="s">
        <v>6</v>
      </c>
      <c r="Y22" t="s">
        <v>6</v>
      </c>
      <c r="AA22" t="s">
        <v>6</v>
      </c>
      <c r="AB22" t="s">
        <v>6</v>
      </c>
      <c r="AC22" t="s">
        <v>6</v>
      </c>
      <c r="AF22" t="s">
        <v>6</v>
      </c>
      <c r="AU22" t="s">
        <v>6</v>
      </c>
      <c r="BA22" t="s">
        <v>6</v>
      </c>
      <c r="BB22" t="s">
        <v>6</v>
      </c>
      <c r="BC22" t="s">
        <v>6</v>
      </c>
      <c r="BD22" t="s">
        <v>6</v>
      </c>
      <c r="BQ22" t="s">
        <v>6</v>
      </c>
      <c r="ER22"/>
    </row>
    <row r="23" spans="1:148" x14ac:dyDescent="0.3">
      <c r="A23" s="7">
        <v>776476</v>
      </c>
      <c r="B23" s="69" t="s">
        <v>503</v>
      </c>
      <c r="C23" s="69" t="s">
        <v>196</v>
      </c>
      <c r="D23" t="s">
        <v>6</v>
      </c>
      <c r="E23" t="s">
        <v>6</v>
      </c>
      <c r="H23" t="s">
        <v>6</v>
      </c>
      <c r="I23" t="s">
        <v>6</v>
      </c>
      <c r="M23" t="s">
        <v>6</v>
      </c>
      <c r="T23" t="s">
        <v>6</v>
      </c>
      <c r="U23" t="s">
        <v>6</v>
      </c>
      <c r="X23" t="s">
        <v>6</v>
      </c>
      <c r="Y23" t="s">
        <v>6</v>
      </c>
      <c r="Z23" t="s">
        <v>6</v>
      </c>
      <c r="AA23" t="s">
        <v>6</v>
      </c>
      <c r="AB23" t="s">
        <v>6</v>
      </c>
      <c r="AC23" t="s">
        <v>6</v>
      </c>
      <c r="AF23" t="s">
        <v>6</v>
      </c>
      <c r="AI23" t="s">
        <v>6</v>
      </c>
      <c r="AK23" t="s">
        <v>6</v>
      </c>
      <c r="AM23" t="s">
        <v>6</v>
      </c>
      <c r="AU23" t="s">
        <v>6</v>
      </c>
      <c r="BA23" t="s">
        <v>6</v>
      </c>
      <c r="BB23" t="s">
        <v>6</v>
      </c>
      <c r="BC23" t="s">
        <v>6</v>
      </c>
      <c r="BD23" t="s">
        <v>6</v>
      </c>
      <c r="BO23" t="s">
        <v>6</v>
      </c>
      <c r="BP23" t="s">
        <v>6</v>
      </c>
      <c r="ER23"/>
    </row>
    <row r="24" spans="1:148" x14ac:dyDescent="0.3">
      <c r="A24" s="7">
        <v>776169</v>
      </c>
      <c r="B24" s="69" t="s">
        <v>504</v>
      </c>
      <c r="C24" s="69" t="s">
        <v>196</v>
      </c>
      <c r="D24" t="s">
        <v>6</v>
      </c>
      <c r="E24" t="s">
        <v>6</v>
      </c>
      <c r="H24" t="s">
        <v>6</v>
      </c>
      <c r="I24" t="s">
        <v>6</v>
      </c>
      <c r="M24" t="s">
        <v>6</v>
      </c>
      <c r="T24" t="s">
        <v>6</v>
      </c>
      <c r="U24" t="s">
        <v>6</v>
      </c>
      <c r="X24" t="s">
        <v>6</v>
      </c>
      <c r="Y24" t="s">
        <v>6</v>
      </c>
      <c r="Z24" t="s">
        <v>6</v>
      </c>
      <c r="AA24" t="s">
        <v>6</v>
      </c>
      <c r="AB24" t="s">
        <v>6</v>
      </c>
      <c r="AC24" t="s">
        <v>6</v>
      </c>
      <c r="AF24" t="s">
        <v>6</v>
      </c>
      <c r="BA24" t="s">
        <v>6</v>
      </c>
      <c r="BB24" t="s">
        <v>6</v>
      </c>
      <c r="BC24" t="s">
        <v>6</v>
      </c>
      <c r="BD24" t="s">
        <v>6</v>
      </c>
      <c r="ER24"/>
    </row>
    <row r="25" spans="1:148" x14ac:dyDescent="0.3">
      <c r="A25" s="7">
        <v>767806</v>
      </c>
      <c r="B25" s="69" t="s">
        <v>505</v>
      </c>
      <c r="C25" s="69" t="s">
        <v>196</v>
      </c>
      <c r="D25" t="s">
        <v>6</v>
      </c>
      <c r="E25" t="s">
        <v>6</v>
      </c>
      <c r="H25" t="s">
        <v>6</v>
      </c>
      <c r="I25" t="s">
        <v>6</v>
      </c>
      <c r="M25" t="s">
        <v>6</v>
      </c>
      <c r="S25" t="s">
        <v>6</v>
      </c>
      <c r="T25" t="s">
        <v>6</v>
      </c>
      <c r="U25" t="s">
        <v>6</v>
      </c>
      <c r="X25" t="s">
        <v>6</v>
      </c>
      <c r="Y25" t="s">
        <v>6</v>
      </c>
      <c r="Z25" t="s">
        <v>6</v>
      </c>
      <c r="AA25" t="s">
        <v>6</v>
      </c>
      <c r="AB25" t="s">
        <v>6</v>
      </c>
      <c r="AC25" t="s">
        <v>6</v>
      </c>
      <c r="AF25" t="s">
        <v>6</v>
      </c>
      <c r="AQ25" t="s">
        <v>6</v>
      </c>
      <c r="AR25" t="s">
        <v>6</v>
      </c>
      <c r="AS25" t="s">
        <v>6</v>
      </c>
      <c r="AU25" t="s">
        <v>6</v>
      </c>
      <c r="AZ25" t="s">
        <v>6</v>
      </c>
      <c r="BA25" t="s">
        <v>6</v>
      </c>
      <c r="BB25" t="s">
        <v>6</v>
      </c>
      <c r="BC25" t="s">
        <v>6</v>
      </c>
      <c r="BD25" t="s">
        <v>6</v>
      </c>
      <c r="BG25" t="s">
        <v>6</v>
      </c>
      <c r="BN25" t="s">
        <v>6</v>
      </c>
      <c r="BR25" t="s">
        <v>6</v>
      </c>
      <c r="BS25" t="s">
        <v>6</v>
      </c>
      <c r="BT25" t="s">
        <v>6</v>
      </c>
      <c r="BU25" t="s">
        <v>6</v>
      </c>
      <c r="ER25"/>
    </row>
    <row r="26" spans="1:148" x14ac:dyDescent="0.3">
      <c r="A26" s="7">
        <v>775425</v>
      </c>
      <c r="B26" s="69" t="s">
        <v>506</v>
      </c>
      <c r="C26" s="69" t="s">
        <v>196</v>
      </c>
      <c r="D26" t="s">
        <v>6</v>
      </c>
      <c r="E26" t="s">
        <v>6</v>
      </c>
      <c r="H26" t="s">
        <v>6</v>
      </c>
      <c r="I26" t="s">
        <v>6</v>
      </c>
      <c r="M26" t="s">
        <v>6</v>
      </c>
      <c r="T26" t="s">
        <v>6</v>
      </c>
      <c r="U26" t="s">
        <v>6</v>
      </c>
      <c r="X26" t="s">
        <v>6</v>
      </c>
      <c r="Y26" t="s">
        <v>6</v>
      </c>
      <c r="Z26" t="s">
        <v>6</v>
      </c>
      <c r="AA26" t="s">
        <v>6</v>
      </c>
      <c r="AB26" t="s">
        <v>6</v>
      </c>
      <c r="AC26" t="s">
        <v>6</v>
      </c>
      <c r="AF26" t="s">
        <v>6</v>
      </c>
      <c r="AU26" t="s">
        <v>6</v>
      </c>
      <c r="BA26" t="s">
        <v>6</v>
      </c>
      <c r="BB26" t="s">
        <v>6</v>
      </c>
      <c r="BC26" t="s">
        <v>6</v>
      </c>
      <c r="BD26" t="s">
        <v>6</v>
      </c>
      <c r="ER26"/>
    </row>
    <row r="27" spans="1:148" x14ac:dyDescent="0.3">
      <c r="A27" s="7">
        <v>761206</v>
      </c>
      <c r="B27" s="69" t="s">
        <v>507</v>
      </c>
      <c r="C27" s="69" t="s">
        <v>196</v>
      </c>
      <c r="D27" t="s">
        <v>6</v>
      </c>
      <c r="E27" t="s">
        <v>6</v>
      </c>
      <c r="F27" t="s">
        <v>6</v>
      </c>
      <c r="H27" t="s">
        <v>6</v>
      </c>
      <c r="I27" t="s">
        <v>6</v>
      </c>
      <c r="M27" t="s">
        <v>6</v>
      </c>
      <c r="O27" t="s">
        <v>6</v>
      </c>
      <c r="T27" t="s">
        <v>6</v>
      </c>
      <c r="U27" t="s">
        <v>6</v>
      </c>
      <c r="Y27" t="s">
        <v>6</v>
      </c>
      <c r="AA27" t="s">
        <v>6</v>
      </c>
      <c r="AB27" t="s">
        <v>6</v>
      </c>
      <c r="AC27" t="s">
        <v>6</v>
      </c>
      <c r="AF27" t="s">
        <v>6</v>
      </c>
      <c r="AJ27" t="s">
        <v>6</v>
      </c>
      <c r="AU27" t="s">
        <v>6</v>
      </c>
      <c r="BA27" t="s">
        <v>6</v>
      </c>
      <c r="BB27" t="s">
        <v>6</v>
      </c>
      <c r="BD27" t="s">
        <v>6</v>
      </c>
      <c r="ER27"/>
    </row>
    <row r="28" spans="1:148" x14ac:dyDescent="0.3">
      <c r="A28" s="7">
        <v>761268</v>
      </c>
      <c r="B28" s="69" t="s">
        <v>508</v>
      </c>
      <c r="C28" s="69" t="s">
        <v>196</v>
      </c>
      <c r="E28" t="s">
        <v>6</v>
      </c>
      <c r="H28" t="s">
        <v>6</v>
      </c>
      <c r="I28" t="s">
        <v>6</v>
      </c>
      <c r="M28" t="s">
        <v>6</v>
      </c>
      <c r="T28" t="s">
        <v>6</v>
      </c>
      <c r="U28" t="s">
        <v>6</v>
      </c>
      <c r="X28" t="s">
        <v>6</v>
      </c>
      <c r="Y28" t="s">
        <v>6</v>
      </c>
      <c r="Z28" t="s">
        <v>6</v>
      </c>
      <c r="AB28" t="s">
        <v>6</v>
      </c>
      <c r="AC28" t="s">
        <v>6</v>
      </c>
      <c r="AF28" t="s">
        <v>6</v>
      </c>
      <c r="AU28" t="s">
        <v>6</v>
      </c>
      <c r="BA28" t="s">
        <v>6</v>
      </c>
      <c r="BB28" t="s">
        <v>6</v>
      </c>
      <c r="BD28" t="s">
        <v>6</v>
      </c>
      <c r="ER28"/>
    </row>
    <row r="29" spans="1:148" x14ac:dyDescent="0.3">
      <c r="A29" s="7">
        <v>763672</v>
      </c>
      <c r="B29" s="69" t="s">
        <v>509</v>
      </c>
      <c r="C29" s="69" t="s">
        <v>196</v>
      </c>
      <c r="D29" t="s">
        <v>6</v>
      </c>
      <c r="E29" t="s">
        <v>6</v>
      </c>
      <c r="H29" t="s">
        <v>6</v>
      </c>
      <c r="I29" t="s">
        <v>6</v>
      </c>
      <c r="M29" t="s">
        <v>6</v>
      </c>
      <c r="U29" t="s">
        <v>6</v>
      </c>
      <c r="X29" t="s">
        <v>6</v>
      </c>
      <c r="Y29" t="s">
        <v>6</v>
      </c>
      <c r="Z29" t="s">
        <v>6</v>
      </c>
      <c r="AB29" t="s">
        <v>6</v>
      </c>
      <c r="AC29" t="s">
        <v>6</v>
      </c>
      <c r="AF29" t="s">
        <v>6</v>
      </c>
      <c r="AH29" t="s">
        <v>6</v>
      </c>
      <c r="AI29" t="s">
        <v>6</v>
      </c>
      <c r="AJ29" t="s">
        <v>6</v>
      </c>
      <c r="AK29" t="s">
        <v>6</v>
      </c>
      <c r="AL29" t="s">
        <v>6</v>
      </c>
      <c r="AM29" t="s">
        <v>6</v>
      </c>
      <c r="AO29" t="s">
        <v>6</v>
      </c>
      <c r="AP29" t="s">
        <v>6</v>
      </c>
      <c r="AQ29" t="s">
        <v>6</v>
      </c>
      <c r="AR29" t="s">
        <v>6</v>
      </c>
      <c r="AS29" t="s">
        <v>6</v>
      </c>
      <c r="AT29" t="s">
        <v>6</v>
      </c>
      <c r="AU29" t="s">
        <v>6</v>
      </c>
      <c r="BA29" t="s">
        <v>6</v>
      </c>
      <c r="BB29" t="s">
        <v>6</v>
      </c>
      <c r="BD29" t="s">
        <v>6</v>
      </c>
      <c r="ER29"/>
    </row>
    <row r="30" spans="1:148" x14ac:dyDescent="0.3">
      <c r="A30" s="7">
        <v>761543</v>
      </c>
      <c r="B30" s="69" t="s">
        <v>510</v>
      </c>
      <c r="C30" s="69" t="s">
        <v>196</v>
      </c>
      <c r="D30" t="s">
        <v>6</v>
      </c>
      <c r="E30" t="s">
        <v>6</v>
      </c>
      <c r="F30" t="s">
        <v>6</v>
      </c>
      <c r="H30" t="s">
        <v>6</v>
      </c>
      <c r="I30" t="s">
        <v>6</v>
      </c>
      <c r="M30" t="s">
        <v>6</v>
      </c>
      <c r="T30" t="s">
        <v>6</v>
      </c>
      <c r="U30" t="s">
        <v>6</v>
      </c>
      <c r="X30" t="s">
        <v>6</v>
      </c>
      <c r="Y30" t="s">
        <v>6</v>
      </c>
      <c r="Z30" t="s">
        <v>6</v>
      </c>
      <c r="AA30" t="s">
        <v>6</v>
      </c>
      <c r="AB30" t="s">
        <v>6</v>
      </c>
      <c r="AC30" t="s">
        <v>6</v>
      </c>
      <c r="AF30" t="s">
        <v>6</v>
      </c>
      <c r="AI30" t="s">
        <v>6</v>
      </c>
      <c r="AJ30" t="s">
        <v>6</v>
      </c>
      <c r="AK30" t="s">
        <v>6</v>
      </c>
      <c r="AM30" t="s">
        <v>6</v>
      </c>
      <c r="AP30" t="s">
        <v>6</v>
      </c>
      <c r="AQ30" t="s">
        <v>6</v>
      </c>
      <c r="AR30" t="s">
        <v>6</v>
      </c>
      <c r="AS30" t="s">
        <v>6</v>
      </c>
      <c r="AT30" t="s">
        <v>6</v>
      </c>
      <c r="AU30" t="s">
        <v>6</v>
      </c>
      <c r="BA30" t="s">
        <v>6</v>
      </c>
      <c r="BB30" t="s">
        <v>6</v>
      </c>
      <c r="BC30" t="s">
        <v>6</v>
      </c>
      <c r="BD30" t="s">
        <v>6</v>
      </c>
      <c r="ER30"/>
    </row>
    <row r="31" spans="1:148" x14ac:dyDescent="0.3">
      <c r="A31" s="7">
        <v>773751</v>
      </c>
      <c r="B31" s="69" t="s">
        <v>511</v>
      </c>
      <c r="C31" s="69" t="s">
        <v>196</v>
      </c>
      <c r="D31" t="s">
        <v>6</v>
      </c>
      <c r="E31" t="s">
        <v>6</v>
      </c>
      <c r="F31" t="s">
        <v>6</v>
      </c>
      <c r="H31" t="s">
        <v>6</v>
      </c>
      <c r="I31" t="s">
        <v>6</v>
      </c>
      <c r="M31" t="s">
        <v>6</v>
      </c>
      <c r="S31" t="s">
        <v>6</v>
      </c>
      <c r="T31" t="s">
        <v>6</v>
      </c>
      <c r="U31" t="s">
        <v>6</v>
      </c>
      <c r="X31" t="s">
        <v>6</v>
      </c>
      <c r="Y31" t="s">
        <v>6</v>
      </c>
      <c r="Z31" t="s">
        <v>6</v>
      </c>
      <c r="AA31" t="s">
        <v>6</v>
      </c>
      <c r="AB31" t="s">
        <v>6</v>
      </c>
      <c r="AC31" t="s">
        <v>6</v>
      </c>
      <c r="AF31" t="s">
        <v>6</v>
      </c>
      <c r="AG31" t="s">
        <v>6</v>
      </c>
      <c r="AU31" t="s">
        <v>6</v>
      </c>
      <c r="BA31" t="s">
        <v>6</v>
      </c>
      <c r="BB31" t="s">
        <v>6</v>
      </c>
      <c r="BC31" t="s">
        <v>6</v>
      </c>
      <c r="BD31" t="s">
        <v>6</v>
      </c>
      <c r="ER31"/>
    </row>
    <row r="32" spans="1:148" x14ac:dyDescent="0.3">
      <c r="A32" s="7">
        <v>770183</v>
      </c>
      <c r="B32" s="69" t="s">
        <v>512</v>
      </c>
      <c r="C32" s="69" t="s">
        <v>196</v>
      </c>
      <c r="D32" t="s">
        <v>6</v>
      </c>
      <c r="E32" t="s">
        <v>6</v>
      </c>
      <c r="F32" t="s">
        <v>6</v>
      </c>
      <c r="H32" t="s">
        <v>6</v>
      </c>
      <c r="I32" t="s">
        <v>6</v>
      </c>
      <c r="M32" t="s">
        <v>6</v>
      </c>
      <c r="S32" t="s">
        <v>6</v>
      </c>
      <c r="T32" t="s">
        <v>6</v>
      </c>
      <c r="U32" t="s">
        <v>6</v>
      </c>
      <c r="V32" t="s">
        <v>6</v>
      </c>
      <c r="X32" t="s">
        <v>6</v>
      </c>
      <c r="Y32" t="s">
        <v>6</v>
      </c>
      <c r="Z32" t="s">
        <v>6</v>
      </c>
      <c r="AA32" t="s">
        <v>6</v>
      </c>
      <c r="AB32" t="s">
        <v>6</v>
      </c>
      <c r="AC32" t="s">
        <v>6</v>
      </c>
      <c r="AE32" t="s">
        <v>6</v>
      </c>
      <c r="AF32" t="s">
        <v>6</v>
      </c>
      <c r="AU32" t="s">
        <v>6</v>
      </c>
      <c r="AV32" t="s">
        <v>6</v>
      </c>
      <c r="BA32" t="s">
        <v>6</v>
      </c>
      <c r="BB32" t="s">
        <v>6</v>
      </c>
      <c r="BC32" t="s">
        <v>6</v>
      </c>
      <c r="BD32" t="s">
        <v>6</v>
      </c>
      <c r="ER32"/>
    </row>
    <row r="33" spans="1:148" x14ac:dyDescent="0.3">
      <c r="A33" s="7">
        <v>770288</v>
      </c>
      <c r="B33" s="69" t="s">
        <v>501</v>
      </c>
      <c r="C33" s="69" t="s">
        <v>196</v>
      </c>
      <c r="D33" t="s">
        <v>6</v>
      </c>
      <c r="E33" t="s">
        <v>6</v>
      </c>
      <c r="H33" t="s">
        <v>6</v>
      </c>
      <c r="I33" t="s">
        <v>6</v>
      </c>
      <c r="M33" t="s">
        <v>6</v>
      </c>
      <c r="T33" t="s">
        <v>6</v>
      </c>
      <c r="U33" t="s">
        <v>6</v>
      </c>
      <c r="X33" t="s">
        <v>6</v>
      </c>
      <c r="Y33" t="s">
        <v>6</v>
      </c>
      <c r="Z33" t="s">
        <v>6</v>
      </c>
      <c r="AA33" t="s">
        <v>6</v>
      </c>
      <c r="AB33" t="s">
        <v>6</v>
      </c>
      <c r="AC33" t="s">
        <v>6</v>
      </c>
      <c r="AF33" t="s">
        <v>6</v>
      </c>
      <c r="AK33" t="s">
        <v>6</v>
      </c>
      <c r="AM33" t="s">
        <v>6</v>
      </c>
      <c r="AU33" t="s">
        <v>6</v>
      </c>
      <c r="BA33" t="s">
        <v>6</v>
      </c>
      <c r="BB33" t="s">
        <v>6</v>
      </c>
      <c r="BC33" t="s">
        <v>6</v>
      </c>
      <c r="BD33" t="s">
        <v>6</v>
      </c>
      <c r="BO33" t="s">
        <v>6</v>
      </c>
      <c r="BP33" t="s">
        <v>6</v>
      </c>
      <c r="ER33"/>
    </row>
    <row r="34" spans="1:148" x14ac:dyDescent="0.3">
      <c r="A34" s="7">
        <v>769466</v>
      </c>
      <c r="B34" s="69" t="s">
        <v>498</v>
      </c>
      <c r="C34" s="69" t="s">
        <v>196</v>
      </c>
      <c r="D34" t="s">
        <v>6</v>
      </c>
      <c r="E34" t="s">
        <v>6</v>
      </c>
      <c r="H34" t="s">
        <v>6</v>
      </c>
      <c r="I34" t="s">
        <v>6</v>
      </c>
      <c r="M34" t="s">
        <v>6</v>
      </c>
      <c r="T34" t="s">
        <v>6</v>
      </c>
      <c r="U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6</v>
      </c>
      <c r="AC34" t="s">
        <v>6</v>
      </c>
      <c r="AF34" t="s">
        <v>6</v>
      </c>
      <c r="AU34" t="s">
        <v>6</v>
      </c>
      <c r="BA34" t="s">
        <v>6</v>
      </c>
      <c r="BB34" t="s">
        <v>6</v>
      </c>
      <c r="BD34" t="s">
        <v>6</v>
      </c>
      <c r="ER34"/>
    </row>
    <row r="35" spans="1:148" x14ac:dyDescent="0.3">
      <c r="A35" s="7">
        <v>773190</v>
      </c>
      <c r="B35" s="69" t="s">
        <v>513</v>
      </c>
      <c r="C35" s="69" t="s">
        <v>196</v>
      </c>
      <c r="D35" t="s">
        <v>6</v>
      </c>
      <c r="E35" t="s">
        <v>6</v>
      </c>
      <c r="H35" t="s">
        <v>6</v>
      </c>
      <c r="I35" t="s">
        <v>6</v>
      </c>
      <c r="M35" t="s">
        <v>6</v>
      </c>
      <c r="T35" t="s">
        <v>6</v>
      </c>
      <c r="U35" t="s">
        <v>6</v>
      </c>
      <c r="X35" t="s">
        <v>6</v>
      </c>
      <c r="Y35" t="s">
        <v>6</v>
      </c>
      <c r="Z35" t="s">
        <v>6</v>
      </c>
      <c r="AA35" t="s">
        <v>6</v>
      </c>
      <c r="AB35" t="s">
        <v>6</v>
      </c>
      <c r="AC35" t="s">
        <v>6</v>
      </c>
      <c r="AF35" t="s">
        <v>6</v>
      </c>
      <c r="AU35" t="s">
        <v>6</v>
      </c>
      <c r="BA35" t="s">
        <v>6</v>
      </c>
      <c r="BB35" t="s">
        <v>6</v>
      </c>
      <c r="BC35" t="s">
        <v>6</v>
      </c>
      <c r="BD35" t="s">
        <v>6</v>
      </c>
      <c r="ER35"/>
    </row>
    <row r="36" spans="1:148" x14ac:dyDescent="0.3">
      <c r="A36" s="7">
        <v>764692</v>
      </c>
      <c r="B36" s="69" t="s">
        <v>514</v>
      </c>
      <c r="C36" s="69" t="s">
        <v>196</v>
      </c>
      <c r="D36" t="s">
        <v>6</v>
      </c>
      <c r="E36" t="s">
        <v>6</v>
      </c>
      <c r="F36" t="s">
        <v>6</v>
      </c>
      <c r="V36" t="s">
        <v>6</v>
      </c>
      <c r="W36" t="s">
        <v>6</v>
      </c>
      <c r="AC36" t="s">
        <v>6</v>
      </c>
      <c r="BA36" t="s">
        <v>6</v>
      </c>
      <c r="ER36"/>
    </row>
  </sheetData>
  <phoneticPr fontId="13" type="noConversion"/>
  <conditionalFormatting sqref="BV37:ER1048576">
    <cfRule type="cellIs" dxfId="11" priority="4" operator="equal">
      <formula>"ok"</formula>
    </cfRule>
    <cfRule type="cellIs" dxfId="10" priority="5" operator="equal">
      <formula>"x"</formula>
    </cfRule>
  </conditionalFormatting>
  <conditionalFormatting sqref="D2:BU36">
    <cfRule type="containsText" dxfId="9" priority="1" operator="containsText" text="ok">
      <formula>NOT(ISERROR(SEARCH("ok",D2)))</formula>
    </cfRule>
    <cfRule type="containsText" dxfId="8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20C0-327B-41D8-B3A8-F47B1DAF2CFC}">
  <sheetPr codeName="Sheet20"/>
  <dimension ref="A1:G21"/>
  <sheetViews>
    <sheetView zoomScaleNormal="100" workbookViewId="0">
      <selection activeCell="D18" sqref="D18"/>
    </sheetView>
  </sheetViews>
  <sheetFormatPr baseColWidth="10" defaultColWidth="8.88671875" defaultRowHeight="14.4" x14ac:dyDescent="0.3"/>
  <cols>
    <col min="1" max="1" width="10.6640625" customWidth="1"/>
    <col min="2" max="2" width="36.33203125" bestFit="1" customWidth="1"/>
    <col min="3" max="3" width="19.88671875" bestFit="1" customWidth="1"/>
    <col min="4" max="7" width="19.88671875" customWidth="1"/>
    <col min="8" max="13" width="10.6640625" customWidth="1"/>
  </cols>
  <sheetData>
    <row r="1" spans="1:7" ht="80.099999999999994" customHeight="1" x14ac:dyDescent="0.3">
      <c r="A1" s="74" t="s">
        <v>2</v>
      </c>
      <c r="B1" s="66" t="s">
        <v>3</v>
      </c>
      <c r="C1" s="66" t="s">
        <v>4</v>
      </c>
      <c r="D1" t="s">
        <v>38</v>
      </c>
      <c r="E1" t="s">
        <v>39</v>
      </c>
      <c r="F1" t="s">
        <v>44</v>
      </c>
      <c r="G1" t="s">
        <v>116</v>
      </c>
    </row>
    <row r="2" spans="1:7" x14ac:dyDescent="0.3">
      <c r="A2" s="111">
        <v>772758</v>
      </c>
      <c r="B2" s="109" t="s">
        <v>356</v>
      </c>
      <c r="C2" s="109" t="s">
        <v>195</v>
      </c>
      <c r="D2" t="s">
        <v>6</v>
      </c>
      <c r="E2" t="s">
        <v>6</v>
      </c>
      <c r="F2" t="s">
        <v>6</v>
      </c>
      <c r="G2" t="s">
        <v>6</v>
      </c>
    </row>
    <row r="3" spans="1:7" x14ac:dyDescent="0.3">
      <c r="A3" s="71">
        <v>773284</v>
      </c>
      <c r="B3" s="108" t="s">
        <v>357</v>
      </c>
      <c r="C3" s="108" t="s">
        <v>195</v>
      </c>
      <c r="D3" t="s">
        <v>6</v>
      </c>
      <c r="E3" t="s">
        <v>6</v>
      </c>
      <c r="F3" t="s">
        <v>6</v>
      </c>
      <c r="G3" t="s">
        <v>6</v>
      </c>
    </row>
    <row r="4" spans="1:7" x14ac:dyDescent="0.3">
      <c r="A4" s="71">
        <v>770835</v>
      </c>
      <c r="B4" s="108" t="s">
        <v>358</v>
      </c>
      <c r="C4" s="108" t="s">
        <v>195</v>
      </c>
      <c r="D4" t="s">
        <v>6</v>
      </c>
      <c r="E4" t="s">
        <v>6</v>
      </c>
      <c r="F4" t="s">
        <v>6</v>
      </c>
      <c r="G4" t="s">
        <v>6</v>
      </c>
    </row>
    <row r="5" spans="1:7" x14ac:dyDescent="0.3">
      <c r="A5" s="71">
        <v>775456</v>
      </c>
      <c r="B5" s="108" t="s">
        <v>359</v>
      </c>
      <c r="C5" s="108" t="s">
        <v>195</v>
      </c>
      <c r="D5" t="s">
        <v>6</v>
      </c>
      <c r="E5" t="s">
        <v>6</v>
      </c>
      <c r="F5" t="s">
        <v>6</v>
      </c>
      <c r="G5" t="s">
        <v>6</v>
      </c>
    </row>
    <row r="6" spans="1:7" x14ac:dyDescent="0.3">
      <c r="A6" s="71">
        <v>771898</v>
      </c>
      <c r="B6" s="108" t="s">
        <v>360</v>
      </c>
      <c r="C6" s="108" t="s">
        <v>195</v>
      </c>
      <c r="D6" t="s">
        <v>6</v>
      </c>
      <c r="E6" t="s">
        <v>6</v>
      </c>
      <c r="F6" t="s">
        <v>6</v>
      </c>
      <c r="G6" t="s">
        <v>6</v>
      </c>
    </row>
    <row r="7" spans="1:7" x14ac:dyDescent="0.3">
      <c r="A7" s="71">
        <v>773460</v>
      </c>
      <c r="B7" s="108" t="s">
        <v>361</v>
      </c>
      <c r="C7" s="108" t="s">
        <v>195</v>
      </c>
      <c r="D7" t="s">
        <v>6</v>
      </c>
      <c r="E7" t="s">
        <v>6</v>
      </c>
      <c r="F7" t="s">
        <v>6</v>
      </c>
      <c r="G7" t="s">
        <v>6</v>
      </c>
    </row>
    <row r="8" spans="1:7" x14ac:dyDescent="0.3">
      <c r="A8" s="71">
        <v>774182</v>
      </c>
      <c r="B8" s="108" t="s">
        <v>362</v>
      </c>
      <c r="C8" s="108" t="s">
        <v>195</v>
      </c>
      <c r="D8" t="s">
        <v>6</v>
      </c>
      <c r="E8" t="s">
        <v>6</v>
      </c>
      <c r="F8" t="s">
        <v>6</v>
      </c>
      <c r="G8" t="s">
        <v>6</v>
      </c>
    </row>
    <row r="9" spans="1:7" x14ac:dyDescent="0.3">
      <c r="A9" s="71">
        <v>767949</v>
      </c>
      <c r="B9" s="108" t="s">
        <v>363</v>
      </c>
      <c r="C9" s="108" t="s">
        <v>195</v>
      </c>
      <c r="D9" t="s">
        <v>6</v>
      </c>
      <c r="E9" t="s">
        <v>6</v>
      </c>
      <c r="F9" t="s">
        <v>6</v>
      </c>
    </row>
    <row r="10" spans="1:7" x14ac:dyDescent="0.3">
      <c r="A10" s="72">
        <v>770161</v>
      </c>
      <c r="B10" s="110" t="s">
        <v>364</v>
      </c>
      <c r="C10" s="110" t="s">
        <v>195</v>
      </c>
      <c r="D10" t="s">
        <v>6</v>
      </c>
      <c r="E10" t="s">
        <v>6</v>
      </c>
      <c r="F10" t="s">
        <v>6</v>
      </c>
      <c r="G10" t="s">
        <v>6</v>
      </c>
    </row>
    <row r="21" spans="3:7" x14ac:dyDescent="0.3">
      <c r="C21" s="46"/>
      <c r="D21" s="46"/>
      <c r="E21" s="46"/>
      <c r="F21" s="46"/>
      <c r="G21" s="46"/>
    </row>
  </sheetData>
  <phoneticPr fontId="13" type="noConversion"/>
  <conditionalFormatting sqref="H6:M1048576">
    <cfRule type="cellIs" dxfId="7" priority="4" operator="equal">
      <formula>"OK"</formula>
    </cfRule>
    <cfRule type="cellIs" dxfId="6" priority="5" operator="equal">
      <formula>"x"</formula>
    </cfRule>
  </conditionalFormatting>
  <conditionalFormatting sqref="D2:G10">
    <cfRule type="containsText" dxfId="5" priority="1" operator="containsText" text="ok">
      <formula>NOT(ISERROR(SEARCH("ok",D2)))</formula>
    </cfRule>
    <cfRule type="containsText" dxfId="4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F129-3FCF-4409-B9EB-B0C0EC985888}">
  <sheetPr codeName="Sheet21"/>
  <dimension ref="A1:I5"/>
  <sheetViews>
    <sheetView workbookViewId="0">
      <selection activeCell="C2" sqref="C2"/>
    </sheetView>
  </sheetViews>
  <sheetFormatPr baseColWidth="10" defaultColWidth="8.88671875" defaultRowHeight="14.4" x14ac:dyDescent="0.3"/>
  <cols>
    <col min="1" max="1" width="10.6640625" customWidth="1"/>
    <col min="2" max="2" width="35" bestFit="1" customWidth="1"/>
    <col min="3" max="3" width="48.21875" bestFit="1" customWidth="1"/>
    <col min="4" max="25" width="10.6640625" customWidth="1"/>
  </cols>
  <sheetData>
    <row r="1" spans="1:9" ht="80.099999999999994" customHeight="1" x14ac:dyDescent="0.3">
      <c r="A1" s="74" t="s">
        <v>2</v>
      </c>
      <c r="B1" s="66" t="s">
        <v>3</v>
      </c>
      <c r="C1" s="66" t="s">
        <v>4</v>
      </c>
      <c r="D1" t="s">
        <v>44</v>
      </c>
      <c r="E1" t="s">
        <v>47</v>
      </c>
      <c r="F1" t="s">
        <v>56</v>
      </c>
      <c r="G1" t="s">
        <v>107</v>
      </c>
      <c r="H1" t="s">
        <v>170</v>
      </c>
      <c r="I1" t="s">
        <v>177</v>
      </c>
    </row>
    <row r="2" spans="1:9" x14ac:dyDescent="0.3">
      <c r="A2" s="114">
        <v>762375</v>
      </c>
      <c r="B2" s="115" t="s">
        <v>515</v>
      </c>
      <c r="C2" s="115" t="s">
        <v>197</v>
      </c>
      <c r="E2" t="s">
        <v>6</v>
      </c>
      <c r="F2" t="s">
        <v>6</v>
      </c>
      <c r="G2" t="s">
        <v>6</v>
      </c>
      <c r="H2" t="s">
        <v>6</v>
      </c>
      <c r="I2" t="s">
        <v>6</v>
      </c>
    </row>
    <row r="3" spans="1:9" x14ac:dyDescent="0.3">
      <c r="A3" s="114">
        <v>761244</v>
      </c>
      <c r="B3" s="115" t="s">
        <v>516</v>
      </c>
      <c r="C3" s="115" t="s">
        <v>197</v>
      </c>
      <c r="F3" t="s">
        <v>6</v>
      </c>
      <c r="G3" t="s">
        <v>6</v>
      </c>
      <c r="H3" t="s">
        <v>6</v>
      </c>
      <c r="I3" t="s">
        <v>6</v>
      </c>
    </row>
    <row r="4" spans="1:9" x14ac:dyDescent="0.3">
      <c r="A4" s="114">
        <v>772870</v>
      </c>
      <c r="B4" s="115" t="s">
        <v>517</v>
      </c>
      <c r="C4" s="115" t="s">
        <v>197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</row>
    <row r="5" spans="1:9" x14ac:dyDescent="0.3">
      <c r="A5" s="114">
        <v>774254</v>
      </c>
      <c r="B5" s="115" t="s">
        <v>518</v>
      </c>
      <c r="C5" s="115" t="s">
        <v>197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</row>
  </sheetData>
  <phoneticPr fontId="13" type="noConversion"/>
  <conditionalFormatting sqref="J3:Y1048576">
    <cfRule type="cellIs" dxfId="3" priority="4" operator="equal">
      <formula>"Ok"</formula>
    </cfRule>
    <cfRule type="cellIs" dxfId="2" priority="5" operator="equal">
      <formula>"x"</formula>
    </cfRule>
  </conditionalFormatting>
  <conditionalFormatting sqref="D2:I5">
    <cfRule type="containsText" dxfId="1" priority="1" operator="containsText" text="ok">
      <formula>NOT(ISERROR(SEARCH("ok",D2)))</formula>
    </cfRule>
    <cfRule type="containsText" dxfId="0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A094-6837-40AF-99BB-2A3F895A051E}">
  <sheetPr codeName="Sheet2"/>
  <dimension ref="C3:C4"/>
  <sheetViews>
    <sheetView workbookViewId="0">
      <selection activeCell="C5" sqref="C5"/>
    </sheetView>
  </sheetViews>
  <sheetFormatPr baseColWidth="10" defaultColWidth="9.109375" defaultRowHeight="14.4" x14ac:dyDescent="0.3"/>
  <sheetData>
    <row r="3" spans="3:3" x14ac:dyDescent="0.3">
      <c r="C3" t="s">
        <v>32</v>
      </c>
    </row>
    <row r="4" spans="3:3" x14ac:dyDescent="0.3">
      <c r="C4" t="s">
        <v>33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A74C-A617-46FB-8B2D-7C6CDDA5C2B5}">
  <sheetPr codeName="Sheet5"/>
  <dimension ref="A1:B2013"/>
  <sheetViews>
    <sheetView zoomScale="55" zoomScaleNormal="55" workbookViewId="0">
      <selection activeCell="B37" sqref="B37"/>
    </sheetView>
  </sheetViews>
  <sheetFormatPr baseColWidth="10" defaultColWidth="10.88671875" defaultRowHeight="14.4" x14ac:dyDescent="0.3"/>
  <cols>
    <col min="2" max="2" width="20.77734375" customWidth="1"/>
  </cols>
  <sheetData>
    <row r="1" spans="1:2" x14ac:dyDescent="0.3">
      <c r="A1">
        <v>761198</v>
      </c>
      <c r="B1" t="str">
        <f>"Empleado_" &amp; A1</f>
        <v>Empleado_761198</v>
      </c>
    </row>
    <row r="2" spans="1:2" x14ac:dyDescent="0.3">
      <c r="A2">
        <v>761206</v>
      </c>
      <c r="B2" t="str">
        <f t="shared" ref="B2:B65" si="0">"Empleado_" &amp; A2</f>
        <v>Empleado_761206</v>
      </c>
    </row>
    <row r="3" spans="1:2" x14ac:dyDescent="0.3">
      <c r="A3">
        <v>761222</v>
      </c>
      <c r="B3" t="str">
        <f t="shared" si="0"/>
        <v>Empleado_761222</v>
      </c>
    </row>
    <row r="4" spans="1:2" x14ac:dyDescent="0.3">
      <c r="A4">
        <v>761244</v>
      </c>
      <c r="B4" t="str">
        <f t="shared" si="0"/>
        <v>Empleado_761244</v>
      </c>
    </row>
    <row r="5" spans="1:2" x14ac:dyDescent="0.3">
      <c r="A5">
        <v>761251</v>
      </c>
      <c r="B5" t="str">
        <f t="shared" si="0"/>
        <v>Empleado_761251</v>
      </c>
    </row>
    <row r="6" spans="1:2" x14ac:dyDescent="0.3">
      <c r="A6">
        <v>761252</v>
      </c>
      <c r="B6" t="str">
        <f t="shared" si="0"/>
        <v>Empleado_761252</v>
      </c>
    </row>
    <row r="7" spans="1:2" x14ac:dyDescent="0.3">
      <c r="A7">
        <v>761253</v>
      </c>
      <c r="B7" t="str">
        <f t="shared" si="0"/>
        <v>Empleado_761253</v>
      </c>
    </row>
    <row r="8" spans="1:2" x14ac:dyDescent="0.3">
      <c r="A8">
        <v>761258</v>
      </c>
      <c r="B8" t="str">
        <f t="shared" si="0"/>
        <v>Empleado_761258</v>
      </c>
    </row>
    <row r="9" spans="1:2" x14ac:dyDescent="0.3">
      <c r="A9">
        <v>761260</v>
      </c>
      <c r="B9" t="str">
        <f t="shared" si="0"/>
        <v>Empleado_761260</v>
      </c>
    </row>
    <row r="10" spans="1:2" x14ac:dyDescent="0.3">
      <c r="A10">
        <v>761264</v>
      </c>
      <c r="B10" t="str">
        <f t="shared" si="0"/>
        <v>Empleado_761264</v>
      </c>
    </row>
    <row r="11" spans="1:2" x14ac:dyDescent="0.3">
      <c r="A11">
        <v>761268</v>
      </c>
      <c r="B11" t="str">
        <f t="shared" si="0"/>
        <v>Empleado_761268</v>
      </c>
    </row>
    <row r="12" spans="1:2" x14ac:dyDescent="0.3">
      <c r="A12">
        <v>761279</v>
      </c>
      <c r="B12" t="str">
        <f t="shared" si="0"/>
        <v>Empleado_761279</v>
      </c>
    </row>
    <row r="13" spans="1:2" x14ac:dyDescent="0.3">
      <c r="A13">
        <v>761316</v>
      </c>
      <c r="B13" t="str">
        <f t="shared" si="0"/>
        <v>Empleado_761316</v>
      </c>
    </row>
    <row r="14" spans="1:2" x14ac:dyDescent="0.3">
      <c r="A14">
        <v>761326</v>
      </c>
      <c r="B14" t="str">
        <f t="shared" si="0"/>
        <v>Empleado_761326</v>
      </c>
    </row>
    <row r="15" spans="1:2" x14ac:dyDescent="0.3">
      <c r="A15">
        <v>761341</v>
      </c>
      <c r="B15" t="str">
        <f t="shared" si="0"/>
        <v>Empleado_761341</v>
      </c>
    </row>
    <row r="16" spans="1:2" x14ac:dyDescent="0.3">
      <c r="A16">
        <v>761344</v>
      </c>
      <c r="B16" t="str">
        <f t="shared" si="0"/>
        <v>Empleado_761344</v>
      </c>
    </row>
    <row r="17" spans="1:2" x14ac:dyDescent="0.3">
      <c r="A17">
        <v>761350</v>
      </c>
      <c r="B17" t="str">
        <f t="shared" si="0"/>
        <v>Empleado_761350</v>
      </c>
    </row>
    <row r="18" spans="1:2" x14ac:dyDescent="0.3">
      <c r="A18">
        <v>761362</v>
      </c>
      <c r="B18" t="str">
        <f t="shared" si="0"/>
        <v>Empleado_761362</v>
      </c>
    </row>
    <row r="19" spans="1:2" x14ac:dyDescent="0.3">
      <c r="A19">
        <v>761371</v>
      </c>
      <c r="B19" t="str">
        <f t="shared" si="0"/>
        <v>Empleado_761371</v>
      </c>
    </row>
    <row r="20" spans="1:2" x14ac:dyDescent="0.3">
      <c r="A20">
        <v>761388</v>
      </c>
      <c r="B20" t="str">
        <f t="shared" si="0"/>
        <v>Empleado_761388</v>
      </c>
    </row>
    <row r="21" spans="1:2" x14ac:dyDescent="0.3">
      <c r="A21">
        <v>761391</v>
      </c>
      <c r="B21" t="str">
        <f t="shared" si="0"/>
        <v>Empleado_761391</v>
      </c>
    </row>
    <row r="22" spans="1:2" x14ac:dyDescent="0.3">
      <c r="A22">
        <v>761398</v>
      </c>
      <c r="B22" t="str">
        <f t="shared" si="0"/>
        <v>Empleado_761398</v>
      </c>
    </row>
    <row r="23" spans="1:2" x14ac:dyDescent="0.3">
      <c r="A23">
        <v>761437</v>
      </c>
      <c r="B23" t="str">
        <f t="shared" si="0"/>
        <v>Empleado_761437</v>
      </c>
    </row>
    <row r="24" spans="1:2" x14ac:dyDescent="0.3">
      <c r="A24">
        <v>761453</v>
      </c>
      <c r="B24" t="str">
        <f t="shared" si="0"/>
        <v>Empleado_761453</v>
      </c>
    </row>
    <row r="25" spans="1:2" x14ac:dyDescent="0.3">
      <c r="A25">
        <v>761456</v>
      </c>
      <c r="B25" t="str">
        <f t="shared" si="0"/>
        <v>Empleado_761456</v>
      </c>
    </row>
    <row r="26" spans="1:2" x14ac:dyDescent="0.3">
      <c r="A26">
        <v>761465</v>
      </c>
      <c r="B26" t="str">
        <f t="shared" si="0"/>
        <v>Empleado_761465</v>
      </c>
    </row>
    <row r="27" spans="1:2" x14ac:dyDescent="0.3">
      <c r="A27">
        <v>761498</v>
      </c>
      <c r="B27" t="str">
        <f t="shared" si="0"/>
        <v>Empleado_761498</v>
      </c>
    </row>
    <row r="28" spans="1:2" x14ac:dyDescent="0.3">
      <c r="A28">
        <v>761499</v>
      </c>
      <c r="B28" t="str">
        <f t="shared" si="0"/>
        <v>Empleado_761499</v>
      </c>
    </row>
    <row r="29" spans="1:2" x14ac:dyDescent="0.3">
      <c r="A29">
        <v>761525</v>
      </c>
      <c r="B29" t="str">
        <f t="shared" si="0"/>
        <v>Empleado_761525</v>
      </c>
    </row>
    <row r="30" spans="1:2" x14ac:dyDescent="0.3">
      <c r="A30">
        <v>761543</v>
      </c>
      <c r="B30" t="str">
        <f t="shared" si="0"/>
        <v>Empleado_761543</v>
      </c>
    </row>
    <row r="31" spans="1:2" x14ac:dyDescent="0.3">
      <c r="A31">
        <v>761557</v>
      </c>
      <c r="B31" t="str">
        <f t="shared" si="0"/>
        <v>Empleado_761557</v>
      </c>
    </row>
    <row r="32" spans="1:2" x14ac:dyDescent="0.3">
      <c r="A32">
        <v>761563</v>
      </c>
      <c r="B32" t="str">
        <f t="shared" si="0"/>
        <v>Empleado_761563</v>
      </c>
    </row>
    <row r="33" spans="1:2" x14ac:dyDescent="0.3">
      <c r="A33">
        <v>761570</v>
      </c>
      <c r="B33" t="str">
        <f t="shared" si="0"/>
        <v>Empleado_761570</v>
      </c>
    </row>
    <row r="34" spans="1:2" x14ac:dyDescent="0.3">
      <c r="A34">
        <v>761575</v>
      </c>
      <c r="B34" t="str">
        <f t="shared" si="0"/>
        <v>Empleado_761575</v>
      </c>
    </row>
    <row r="35" spans="1:2" x14ac:dyDescent="0.3">
      <c r="A35">
        <v>761621</v>
      </c>
      <c r="B35" t="str">
        <f t="shared" si="0"/>
        <v>Empleado_761621</v>
      </c>
    </row>
    <row r="36" spans="1:2" x14ac:dyDescent="0.3">
      <c r="A36">
        <v>761631</v>
      </c>
      <c r="B36" t="str">
        <f t="shared" si="0"/>
        <v>Empleado_761631</v>
      </c>
    </row>
    <row r="37" spans="1:2" x14ac:dyDescent="0.3">
      <c r="A37">
        <v>761634</v>
      </c>
      <c r="B37" t="str">
        <f t="shared" si="0"/>
        <v>Empleado_761634</v>
      </c>
    </row>
    <row r="38" spans="1:2" x14ac:dyDescent="0.3">
      <c r="A38">
        <v>761644</v>
      </c>
      <c r="B38" t="str">
        <f t="shared" si="0"/>
        <v>Empleado_761644</v>
      </c>
    </row>
    <row r="39" spans="1:2" x14ac:dyDescent="0.3">
      <c r="A39">
        <v>761654</v>
      </c>
      <c r="B39" t="str">
        <f t="shared" si="0"/>
        <v>Empleado_761654</v>
      </c>
    </row>
    <row r="40" spans="1:2" x14ac:dyDescent="0.3">
      <c r="A40">
        <v>761680</v>
      </c>
      <c r="B40" t="str">
        <f t="shared" si="0"/>
        <v>Empleado_761680</v>
      </c>
    </row>
    <row r="41" spans="1:2" x14ac:dyDescent="0.3">
      <c r="A41">
        <v>761691</v>
      </c>
      <c r="B41" t="str">
        <f t="shared" si="0"/>
        <v>Empleado_761691</v>
      </c>
    </row>
    <row r="42" spans="1:2" x14ac:dyDescent="0.3">
      <c r="A42">
        <v>761716</v>
      </c>
      <c r="B42" t="str">
        <f t="shared" si="0"/>
        <v>Empleado_761716</v>
      </c>
    </row>
    <row r="43" spans="1:2" x14ac:dyDescent="0.3">
      <c r="A43">
        <v>761720</v>
      </c>
      <c r="B43" t="str">
        <f t="shared" si="0"/>
        <v>Empleado_761720</v>
      </c>
    </row>
    <row r="44" spans="1:2" x14ac:dyDescent="0.3">
      <c r="A44">
        <v>761731</v>
      </c>
      <c r="B44" t="str">
        <f t="shared" si="0"/>
        <v>Empleado_761731</v>
      </c>
    </row>
    <row r="45" spans="1:2" x14ac:dyDescent="0.3">
      <c r="A45">
        <v>761736</v>
      </c>
      <c r="B45" t="str">
        <f t="shared" si="0"/>
        <v>Empleado_761736</v>
      </c>
    </row>
    <row r="46" spans="1:2" x14ac:dyDescent="0.3">
      <c r="A46">
        <v>761746</v>
      </c>
      <c r="B46" t="str">
        <f t="shared" si="0"/>
        <v>Empleado_761746</v>
      </c>
    </row>
    <row r="47" spans="1:2" x14ac:dyDescent="0.3">
      <c r="A47">
        <v>761754</v>
      </c>
      <c r="B47" t="str">
        <f t="shared" si="0"/>
        <v>Empleado_761754</v>
      </c>
    </row>
    <row r="48" spans="1:2" x14ac:dyDescent="0.3">
      <c r="A48">
        <v>761769</v>
      </c>
      <c r="B48" t="str">
        <f t="shared" si="0"/>
        <v>Empleado_761769</v>
      </c>
    </row>
    <row r="49" spans="1:2" x14ac:dyDescent="0.3">
      <c r="A49">
        <v>761808</v>
      </c>
      <c r="B49" t="str">
        <f t="shared" si="0"/>
        <v>Empleado_761808</v>
      </c>
    </row>
    <row r="50" spans="1:2" x14ac:dyDescent="0.3">
      <c r="A50">
        <v>761815</v>
      </c>
      <c r="B50" t="str">
        <f t="shared" si="0"/>
        <v>Empleado_761815</v>
      </c>
    </row>
    <row r="51" spans="1:2" x14ac:dyDescent="0.3">
      <c r="A51">
        <v>761825</v>
      </c>
      <c r="B51" t="str">
        <f t="shared" si="0"/>
        <v>Empleado_761825</v>
      </c>
    </row>
    <row r="52" spans="1:2" x14ac:dyDescent="0.3">
      <c r="A52">
        <v>761833</v>
      </c>
      <c r="B52" t="str">
        <f t="shared" si="0"/>
        <v>Empleado_761833</v>
      </c>
    </row>
    <row r="53" spans="1:2" x14ac:dyDescent="0.3">
      <c r="A53">
        <v>761858</v>
      </c>
      <c r="B53" t="str">
        <f t="shared" si="0"/>
        <v>Empleado_761858</v>
      </c>
    </row>
    <row r="54" spans="1:2" x14ac:dyDescent="0.3">
      <c r="A54">
        <v>761870</v>
      </c>
      <c r="B54" t="str">
        <f t="shared" si="0"/>
        <v>Empleado_761870</v>
      </c>
    </row>
    <row r="55" spans="1:2" x14ac:dyDescent="0.3">
      <c r="A55">
        <v>761883</v>
      </c>
      <c r="B55" t="str">
        <f t="shared" si="0"/>
        <v>Empleado_761883</v>
      </c>
    </row>
    <row r="56" spans="1:2" x14ac:dyDescent="0.3">
      <c r="A56">
        <v>761951</v>
      </c>
      <c r="B56" t="str">
        <f t="shared" si="0"/>
        <v>Empleado_761951</v>
      </c>
    </row>
    <row r="57" spans="1:2" x14ac:dyDescent="0.3">
      <c r="A57">
        <v>761961</v>
      </c>
      <c r="B57" t="str">
        <f t="shared" si="0"/>
        <v>Empleado_761961</v>
      </c>
    </row>
    <row r="58" spans="1:2" x14ac:dyDescent="0.3">
      <c r="A58">
        <v>761965</v>
      </c>
      <c r="B58" t="str">
        <f t="shared" si="0"/>
        <v>Empleado_761965</v>
      </c>
    </row>
    <row r="59" spans="1:2" x14ac:dyDescent="0.3">
      <c r="A59">
        <v>761984</v>
      </c>
      <c r="B59" t="str">
        <f t="shared" si="0"/>
        <v>Empleado_761984</v>
      </c>
    </row>
    <row r="60" spans="1:2" x14ac:dyDescent="0.3">
      <c r="A60">
        <v>761988</v>
      </c>
      <c r="B60" t="str">
        <f t="shared" si="0"/>
        <v>Empleado_761988</v>
      </c>
    </row>
    <row r="61" spans="1:2" x14ac:dyDescent="0.3">
      <c r="A61">
        <v>761995</v>
      </c>
      <c r="B61" t="str">
        <f t="shared" si="0"/>
        <v>Empleado_761995</v>
      </c>
    </row>
    <row r="62" spans="1:2" x14ac:dyDescent="0.3">
      <c r="A62">
        <v>762008</v>
      </c>
      <c r="B62" t="str">
        <f t="shared" si="0"/>
        <v>Empleado_762008</v>
      </c>
    </row>
    <row r="63" spans="1:2" x14ac:dyDescent="0.3">
      <c r="A63">
        <v>762012</v>
      </c>
      <c r="B63" t="str">
        <f t="shared" si="0"/>
        <v>Empleado_762012</v>
      </c>
    </row>
    <row r="64" spans="1:2" x14ac:dyDescent="0.3">
      <c r="A64">
        <v>762019</v>
      </c>
      <c r="B64" t="str">
        <f t="shared" si="0"/>
        <v>Empleado_762019</v>
      </c>
    </row>
    <row r="65" spans="1:2" x14ac:dyDescent="0.3">
      <c r="A65">
        <v>762023</v>
      </c>
      <c r="B65" t="str">
        <f t="shared" si="0"/>
        <v>Empleado_762023</v>
      </c>
    </row>
    <row r="66" spans="1:2" x14ac:dyDescent="0.3">
      <c r="A66">
        <v>762032</v>
      </c>
      <c r="B66" t="str">
        <f t="shared" ref="B66:B129" si="1">"Empleado_" &amp; A66</f>
        <v>Empleado_762032</v>
      </c>
    </row>
    <row r="67" spans="1:2" x14ac:dyDescent="0.3">
      <c r="A67">
        <v>762034</v>
      </c>
      <c r="B67" t="str">
        <f t="shared" si="1"/>
        <v>Empleado_762034</v>
      </c>
    </row>
    <row r="68" spans="1:2" x14ac:dyDescent="0.3">
      <c r="A68">
        <v>762035</v>
      </c>
      <c r="B68" t="str">
        <f t="shared" si="1"/>
        <v>Empleado_762035</v>
      </c>
    </row>
    <row r="69" spans="1:2" x14ac:dyDescent="0.3">
      <c r="A69">
        <v>762040</v>
      </c>
      <c r="B69" t="str">
        <f t="shared" si="1"/>
        <v>Empleado_762040</v>
      </c>
    </row>
    <row r="70" spans="1:2" x14ac:dyDescent="0.3">
      <c r="A70">
        <v>762099</v>
      </c>
      <c r="B70" t="str">
        <f t="shared" si="1"/>
        <v>Empleado_762099</v>
      </c>
    </row>
    <row r="71" spans="1:2" x14ac:dyDescent="0.3">
      <c r="A71">
        <v>762100</v>
      </c>
      <c r="B71" t="str">
        <f t="shared" si="1"/>
        <v>Empleado_762100</v>
      </c>
    </row>
    <row r="72" spans="1:2" x14ac:dyDescent="0.3">
      <c r="A72">
        <v>762102</v>
      </c>
      <c r="B72" t="str">
        <f t="shared" si="1"/>
        <v>Empleado_762102</v>
      </c>
    </row>
    <row r="73" spans="1:2" x14ac:dyDescent="0.3">
      <c r="A73">
        <v>762127</v>
      </c>
      <c r="B73" t="str">
        <f t="shared" si="1"/>
        <v>Empleado_762127</v>
      </c>
    </row>
    <row r="74" spans="1:2" x14ac:dyDescent="0.3">
      <c r="A74">
        <v>762153</v>
      </c>
      <c r="B74" t="str">
        <f t="shared" si="1"/>
        <v>Empleado_762153</v>
      </c>
    </row>
    <row r="75" spans="1:2" x14ac:dyDescent="0.3">
      <c r="A75">
        <v>762169</v>
      </c>
      <c r="B75" t="str">
        <f t="shared" si="1"/>
        <v>Empleado_762169</v>
      </c>
    </row>
    <row r="76" spans="1:2" x14ac:dyDescent="0.3">
      <c r="A76">
        <v>762205</v>
      </c>
      <c r="B76" t="str">
        <f t="shared" si="1"/>
        <v>Empleado_762205</v>
      </c>
    </row>
    <row r="77" spans="1:2" x14ac:dyDescent="0.3">
      <c r="A77">
        <v>762214</v>
      </c>
      <c r="B77" t="str">
        <f t="shared" si="1"/>
        <v>Empleado_762214</v>
      </c>
    </row>
    <row r="78" spans="1:2" x14ac:dyDescent="0.3">
      <c r="A78">
        <v>762237</v>
      </c>
      <c r="B78" t="str">
        <f t="shared" si="1"/>
        <v>Empleado_762237</v>
      </c>
    </row>
    <row r="79" spans="1:2" x14ac:dyDescent="0.3">
      <c r="A79">
        <v>762239</v>
      </c>
      <c r="B79" t="str">
        <f t="shared" si="1"/>
        <v>Empleado_762239</v>
      </c>
    </row>
    <row r="80" spans="1:2" x14ac:dyDescent="0.3">
      <c r="A80">
        <v>762243</v>
      </c>
      <c r="B80" t="str">
        <f t="shared" si="1"/>
        <v>Empleado_762243</v>
      </c>
    </row>
    <row r="81" spans="1:2" x14ac:dyDescent="0.3">
      <c r="A81">
        <v>762249</v>
      </c>
      <c r="B81" t="str">
        <f t="shared" si="1"/>
        <v>Empleado_762249</v>
      </c>
    </row>
    <row r="82" spans="1:2" x14ac:dyDescent="0.3">
      <c r="A82">
        <v>762265</v>
      </c>
      <c r="B82" t="str">
        <f t="shared" si="1"/>
        <v>Empleado_762265</v>
      </c>
    </row>
    <row r="83" spans="1:2" x14ac:dyDescent="0.3">
      <c r="A83">
        <v>762282</v>
      </c>
      <c r="B83" t="str">
        <f t="shared" si="1"/>
        <v>Empleado_762282</v>
      </c>
    </row>
    <row r="84" spans="1:2" x14ac:dyDescent="0.3">
      <c r="A84">
        <v>762283</v>
      </c>
      <c r="B84" t="str">
        <f t="shared" si="1"/>
        <v>Empleado_762283</v>
      </c>
    </row>
    <row r="85" spans="1:2" x14ac:dyDescent="0.3">
      <c r="A85">
        <v>762305</v>
      </c>
      <c r="B85" t="str">
        <f t="shared" si="1"/>
        <v>Empleado_762305</v>
      </c>
    </row>
    <row r="86" spans="1:2" x14ac:dyDescent="0.3">
      <c r="A86">
        <v>762359</v>
      </c>
      <c r="B86" t="str">
        <f t="shared" si="1"/>
        <v>Empleado_762359</v>
      </c>
    </row>
    <row r="87" spans="1:2" x14ac:dyDescent="0.3">
      <c r="A87">
        <v>762369</v>
      </c>
      <c r="B87" t="str">
        <f t="shared" si="1"/>
        <v>Empleado_762369</v>
      </c>
    </row>
    <row r="88" spans="1:2" x14ac:dyDescent="0.3">
      <c r="A88">
        <v>762375</v>
      </c>
      <c r="B88" t="str">
        <f t="shared" si="1"/>
        <v>Empleado_762375</v>
      </c>
    </row>
    <row r="89" spans="1:2" x14ac:dyDescent="0.3">
      <c r="A89">
        <v>762383</v>
      </c>
      <c r="B89" t="str">
        <f t="shared" si="1"/>
        <v>Empleado_762383</v>
      </c>
    </row>
    <row r="90" spans="1:2" x14ac:dyDescent="0.3">
      <c r="A90">
        <v>762393</v>
      </c>
      <c r="B90" t="str">
        <f t="shared" si="1"/>
        <v>Empleado_762393</v>
      </c>
    </row>
    <row r="91" spans="1:2" x14ac:dyDescent="0.3">
      <c r="A91">
        <v>762406</v>
      </c>
      <c r="B91" t="str">
        <f t="shared" si="1"/>
        <v>Empleado_762406</v>
      </c>
    </row>
    <row r="92" spans="1:2" x14ac:dyDescent="0.3">
      <c r="A92">
        <v>762422</v>
      </c>
      <c r="B92" t="str">
        <f t="shared" si="1"/>
        <v>Empleado_762422</v>
      </c>
    </row>
    <row r="93" spans="1:2" x14ac:dyDescent="0.3">
      <c r="A93">
        <v>762438</v>
      </c>
      <c r="B93" t="str">
        <f t="shared" si="1"/>
        <v>Empleado_762438</v>
      </c>
    </row>
    <row r="94" spans="1:2" x14ac:dyDescent="0.3">
      <c r="A94">
        <v>762458</v>
      </c>
      <c r="B94" t="str">
        <f t="shared" si="1"/>
        <v>Empleado_762458</v>
      </c>
    </row>
    <row r="95" spans="1:2" x14ac:dyDescent="0.3">
      <c r="A95">
        <v>762513</v>
      </c>
      <c r="B95" t="str">
        <f t="shared" si="1"/>
        <v>Empleado_762513</v>
      </c>
    </row>
    <row r="96" spans="1:2" x14ac:dyDescent="0.3">
      <c r="A96">
        <v>762524</v>
      </c>
      <c r="B96" t="str">
        <f t="shared" si="1"/>
        <v>Empleado_762524</v>
      </c>
    </row>
    <row r="97" spans="1:2" x14ac:dyDescent="0.3">
      <c r="A97">
        <v>762545</v>
      </c>
      <c r="B97" t="str">
        <f t="shared" si="1"/>
        <v>Empleado_762545</v>
      </c>
    </row>
    <row r="98" spans="1:2" x14ac:dyDescent="0.3">
      <c r="A98">
        <v>762551</v>
      </c>
      <c r="B98" t="str">
        <f t="shared" si="1"/>
        <v>Empleado_762551</v>
      </c>
    </row>
    <row r="99" spans="1:2" x14ac:dyDescent="0.3">
      <c r="A99">
        <v>762561</v>
      </c>
      <c r="B99" t="str">
        <f t="shared" si="1"/>
        <v>Empleado_762561</v>
      </c>
    </row>
    <row r="100" spans="1:2" x14ac:dyDescent="0.3">
      <c r="A100">
        <v>762674</v>
      </c>
      <c r="B100" t="str">
        <f t="shared" si="1"/>
        <v>Empleado_762674</v>
      </c>
    </row>
    <row r="101" spans="1:2" x14ac:dyDescent="0.3">
      <c r="A101">
        <v>762734</v>
      </c>
      <c r="B101" t="str">
        <f t="shared" si="1"/>
        <v>Empleado_762734</v>
      </c>
    </row>
    <row r="102" spans="1:2" x14ac:dyDescent="0.3">
      <c r="A102">
        <v>762740</v>
      </c>
      <c r="B102" t="str">
        <f t="shared" si="1"/>
        <v>Empleado_762740</v>
      </c>
    </row>
    <row r="103" spans="1:2" x14ac:dyDescent="0.3">
      <c r="A103">
        <v>762796</v>
      </c>
      <c r="B103" t="str">
        <f t="shared" si="1"/>
        <v>Empleado_762796</v>
      </c>
    </row>
    <row r="104" spans="1:2" x14ac:dyDescent="0.3">
      <c r="A104">
        <v>762895</v>
      </c>
      <c r="B104" t="str">
        <f t="shared" si="1"/>
        <v>Empleado_762895</v>
      </c>
    </row>
    <row r="105" spans="1:2" x14ac:dyDescent="0.3">
      <c r="A105">
        <v>762911</v>
      </c>
      <c r="B105" t="str">
        <f t="shared" si="1"/>
        <v>Empleado_762911</v>
      </c>
    </row>
    <row r="106" spans="1:2" x14ac:dyDescent="0.3">
      <c r="A106">
        <v>762932</v>
      </c>
      <c r="B106" t="str">
        <f t="shared" si="1"/>
        <v>Empleado_762932</v>
      </c>
    </row>
    <row r="107" spans="1:2" x14ac:dyDescent="0.3">
      <c r="A107">
        <v>762958</v>
      </c>
      <c r="B107" t="str">
        <f t="shared" si="1"/>
        <v>Empleado_762958</v>
      </c>
    </row>
    <row r="108" spans="1:2" x14ac:dyDescent="0.3">
      <c r="A108">
        <v>762967</v>
      </c>
      <c r="B108" t="str">
        <f t="shared" si="1"/>
        <v>Empleado_762967</v>
      </c>
    </row>
    <row r="109" spans="1:2" x14ac:dyDescent="0.3">
      <c r="A109">
        <v>762987</v>
      </c>
      <c r="B109" t="str">
        <f t="shared" si="1"/>
        <v>Empleado_762987</v>
      </c>
    </row>
    <row r="110" spans="1:2" x14ac:dyDescent="0.3">
      <c r="A110">
        <v>763004</v>
      </c>
      <c r="B110" t="str">
        <f t="shared" si="1"/>
        <v>Empleado_763004</v>
      </c>
    </row>
    <row r="111" spans="1:2" x14ac:dyDescent="0.3">
      <c r="A111">
        <v>763022</v>
      </c>
      <c r="B111" t="str">
        <f t="shared" si="1"/>
        <v>Empleado_763022</v>
      </c>
    </row>
    <row r="112" spans="1:2" x14ac:dyDescent="0.3">
      <c r="A112">
        <v>763051</v>
      </c>
      <c r="B112" t="str">
        <f t="shared" si="1"/>
        <v>Empleado_763051</v>
      </c>
    </row>
    <row r="113" spans="1:2" x14ac:dyDescent="0.3">
      <c r="A113">
        <v>763052</v>
      </c>
      <c r="B113" t="str">
        <f t="shared" si="1"/>
        <v>Empleado_763052</v>
      </c>
    </row>
    <row r="114" spans="1:2" x14ac:dyDescent="0.3">
      <c r="A114">
        <v>763055</v>
      </c>
      <c r="B114" t="str">
        <f t="shared" si="1"/>
        <v>Empleado_763055</v>
      </c>
    </row>
    <row r="115" spans="1:2" x14ac:dyDescent="0.3">
      <c r="A115">
        <v>763070</v>
      </c>
      <c r="B115" t="str">
        <f t="shared" si="1"/>
        <v>Empleado_763070</v>
      </c>
    </row>
    <row r="116" spans="1:2" x14ac:dyDescent="0.3">
      <c r="A116">
        <v>763071</v>
      </c>
      <c r="B116" t="str">
        <f t="shared" si="1"/>
        <v>Empleado_763071</v>
      </c>
    </row>
    <row r="117" spans="1:2" x14ac:dyDescent="0.3">
      <c r="A117">
        <v>763093</v>
      </c>
      <c r="B117" t="str">
        <f t="shared" si="1"/>
        <v>Empleado_763093</v>
      </c>
    </row>
    <row r="118" spans="1:2" x14ac:dyDescent="0.3">
      <c r="A118">
        <v>763116</v>
      </c>
      <c r="B118" t="str">
        <f t="shared" si="1"/>
        <v>Empleado_763116</v>
      </c>
    </row>
    <row r="119" spans="1:2" x14ac:dyDescent="0.3">
      <c r="A119">
        <v>763133</v>
      </c>
      <c r="B119" t="str">
        <f t="shared" si="1"/>
        <v>Empleado_763133</v>
      </c>
    </row>
    <row r="120" spans="1:2" x14ac:dyDescent="0.3">
      <c r="A120">
        <v>763148</v>
      </c>
      <c r="B120" t="str">
        <f t="shared" si="1"/>
        <v>Empleado_763148</v>
      </c>
    </row>
    <row r="121" spans="1:2" x14ac:dyDescent="0.3">
      <c r="A121">
        <v>763159</v>
      </c>
      <c r="B121" t="str">
        <f t="shared" si="1"/>
        <v>Empleado_763159</v>
      </c>
    </row>
    <row r="122" spans="1:2" x14ac:dyDescent="0.3">
      <c r="A122">
        <v>763160</v>
      </c>
      <c r="B122" t="str">
        <f t="shared" si="1"/>
        <v>Empleado_763160</v>
      </c>
    </row>
    <row r="123" spans="1:2" x14ac:dyDescent="0.3">
      <c r="A123">
        <v>763182</v>
      </c>
      <c r="B123" t="str">
        <f t="shared" si="1"/>
        <v>Empleado_763182</v>
      </c>
    </row>
    <row r="124" spans="1:2" x14ac:dyDescent="0.3">
      <c r="A124">
        <v>763191</v>
      </c>
      <c r="B124" t="str">
        <f t="shared" si="1"/>
        <v>Empleado_763191</v>
      </c>
    </row>
    <row r="125" spans="1:2" x14ac:dyDescent="0.3">
      <c r="A125">
        <v>763208</v>
      </c>
      <c r="B125" t="str">
        <f t="shared" si="1"/>
        <v>Empleado_763208</v>
      </c>
    </row>
    <row r="126" spans="1:2" x14ac:dyDescent="0.3">
      <c r="A126">
        <v>763262</v>
      </c>
      <c r="B126" t="str">
        <f t="shared" si="1"/>
        <v>Empleado_763262</v>
      </c>
    </row>
    <row r="127" spans="1:2" x14ac:dyDescent="0.3">
      <c r="A127">
        <v>763272</v>
      </c>
      <c r="B127" t="str">
        <f t="shared" si="1"/>
        <v>Empleado_763272</v>
      </c>
    </row>
    <row r="128" spans="1:2" x14ac:dyDescent="0.3">
      <c r="A128">
        <v>763311</v>
      </c>
      <c r="B128" t="str">
        <f t="shared" si="1"/>
        <v>Empleado_763311</v>
      </c>
    </row>
    <row r="129" spans="1:2" x14ac:dyDescent="0.3">
      <c r="A129">
        <v>763337</v>
      </c>
      <c r="B129" t="str">
        <f t="shared" si="1"/>
        <v>Empleado_763337</v>
      </c>
    </row>
    <row r="130" spans="1:2" x14ac:dyDescent="0.3">
      <c r="A130">
        <v>763354</v>
      </c>
      <c r="B130" t="str">
        <f t="shared" ref="B130:B193" si="2">"Empleado_" &amp; A130</f>
        <v>Empleado_763354</v>
      </c>
    </row>
    <row r="131" spans="1:2" x14ac:dyDescent="0.3">
      <c r="A131">
        <v>763359</v>
      </c>
      <c r="B131" t="str">
        <f t="shared" si="2"/>
        <v>Empleado_763359</v>
      </c>
    </row>
    <row r="132" spans="1:2" x14ac:dyDescent="0.3">
      <c r="A132">
        <v>763364</v>
      </c>
      <c r="B132" t="str">
        <f t="shared" si="2"/>
        <v>Empleado_763364</v>
      </c>
    </row>
    <row r="133" spans="1:2" x14ac:dyDescent="0.3">
      <c r="A133">
        <v>763456</v>
      </c>
      <c r="B133" t="str">
        <f t="shared" si="2"/>
        <v>Empleado_763456</v>
      </c>
    </row>
    <row r="134" spans="1:2" x14ac:dyDescent="0.3">
      <c r="A134">
        <v>763467</v>
      </c>
      <c r="B134" t="str">
        <f t="shared" si="2"/>
        <v>Empleado_763467</v>
      </c>
    </row>
    <row r="135" spans="1:2" x14ac:dyDescent="0.3">
      <c r="A135">
        <v>763488</v>
      </c>
      <c r="B135" t="str">
        <f t="shared" si="2"/>
        <v>Empleado_763488</v>
      </c>
    </row>
    <row r="136" spans="1:2" x14ac:dyDescent="0.3">
      <c r="A136">
        <v>763501</v>
      </c>
      <c r="B136" t="str">
        <f t="shared" si="2"/>
        <v>Empleado_763501</v>
      </c>
    </row>
    <row r="137" spans="1:2" x14ac:dyDescent="0.3">
      <c r="A137">
        <v>763514</v>
      </c>
      <c r="B137" t="str">
        <f t="shared" si="2"/>
        <v>Empleado_763514</v>
      </c>
    </row>
    <row r="138" spans="1:2" x14ac:dyDescent="0.3">
      <c r="A138">
        <v>763519</v>
      </c>
      <c r="B138" t="str">
        <f t="shared" si="2"/>
        <v>Empleado_763519</v>
      </c>
    </row>
    <row r="139" spans="1:2" x14ac:dyDescent="0.3">
      <c r="A139">
        <v>763526</v>
      </c>
      <c r="B139" t="str">
        <f t="shared" si="2"/>
        <v>Empleado_763526</v>
      </c>
    </row>
    <row r="140" spans="1:2" x14ac:dyDescent="0.3">
      <c r="A140">
        <v>763527</v>
      </c>
      <c r="B140" t="str">
        <f t="shared" si="2"/>
        <v>Empleado_763527</v>
      </c>
    </row>
    <row r="141" spans="1:2" x14ac:dyDescent="0.3">
      <c r="A141">
        <v>763566</v>
      </c>
      <c r="B141" t="str">
        <f t="shared" si="2"/>
        <v>Empleado_763566</v>
      </c>
    </row>
    <row r="142" spans="1:2" x14ac:dyDescent="0.3">
      <c r="A142">
        <v>763577</v>
      </c>
      <c r="B142" t="str">
        <f t="shared" si="2"/>
        <v>Empleado_763577</v>
      </c>
    </row>
    <row r="143" spans="1:2" x14ac:dyDescent="0.3">
      <c r="A143">
        <v>763615</v>
      </c>
      <c r="B143" t="str">
        <f t="shared" si="2"/>
        <v>Empleado_763615</v>
      </c>
    </row>
    <row r="144" spans="1:2" x14ac:dyDescent="0.3">
      <c r="A144">
        <v>763672</v>
      </c>
      <c r="B144" t="str">
        <f t="shared" si="2"/>
        <v>Empleado_763672</v>
      </c>
    </row>
    <row r="145" spans="1:2" x14ac:dyDescent="0.3">
      <c r="A145">
        <v>763673</v>
      </c>
      <c r="B145" t="str">
        <f t="shared" si="2"/>
        <v>Empleado_763673</v>
      </c>
    </row>
    <row r="146" spans="1:2" x14ac:dyDescent="0.3">
      <c r="A146">
        <v>763674</v>
      </c>
      <c r="B146" t="str">
        <f t="shared" si="2"/>
        <v>Empleado_763674</v>
      </c>
    </row>
    <row r="147" spans="1:2" x14ac:dyDescent="0.3">
      <c r="A147">
        <v>763684</v>
      </c>
      <c r="B147" t="str">
        <f t="shared" si="2"/>
        <v>Empleado_763684</v>
      </c>
    </row>
    <row r="148" spans="1:2" x14ac:dyDescent="0.3">
      <c r="A148">
        <v>763727</v>
      </c>
      <c r="B148" t="str">
        <f t="shared" si="2"/>
        <v>Empleado_763727</v>
      </c>
    </row>
    <row r="149" spans="1:2" x14ac:dyDescent="0.3">
      <c r="A149">
        <v>763736</v>
      </c>
      <c r="B149" t="str">
        <f t="shared" si="2"/>
        <v>Empleado_763736</v>
      </c>
    </row>
    <row r="150" spans="1:2" x14ac:dyDescent="0.3">
      <c r="A150">
        <v>763751</v>
      </c>
      <c r="B150" t="str">
        <f t="shared" si="2"/>
        <v>Empleado_763751</v>
      </c>
    </row>
    <row r="151" spans="1:2" x14ac:dyDescent="0.3">
      <c r="A151">
        <v>763796</v>
      </c>
      <c r="B151" t="str">
        <f t="shared" si="2"/>
        <v>Empleado_763796</v>
      </c>
    </row>
    <row r="152" spans="1:2" x14ac:dyDescent="0.3">
      <c r="A152">
        <v>763800</v>
      </c>
      <c r="B152" t="str">
        <f t="shared" si="2"/>
        <v>Empleado_763800</v>
      </c>
    </row>
    <row r="153" spans="1:2" x14ac:dyDescent="0.3">
      <c r="A153">
        <v>763862</v>
      </c>
      <c r="B153" t="str">
        <f t="shared" si="2"/>
        <v>Empleado_763862</v>
      </c>
    </row>
    <row r="154" spans="1:2" x14ac:dyDescent="0.3">
      <c r="A154">
        <v>763876</v>
      </c>
      <c r="B154" t="str">
        <f t="shared" si="2"/>
        <v>Empleado_763876</v>
      </c>
    </row>
    <row r="155" spans="1:2" x14ac:dyDescent="0.3">
      <c r="A155">
        <v>763880</v>
      </c>
      <c r="B155" t="str">
        <f t="shared" si="2"/>
        <v>Empleado_763880</v>
      </c>
    </row>
    <row r="156" spans="1:2" x14ac:dyDescent="0.3">
      <c r="A156">
        <v>763902</v>
      </c>
      <c r="B156" t="str">
        <f t="shared" si="2"/>
        <v>Empleado_763902</v>
      </c>
    </row>
    <row r="157" spans="1:2" x14ac:dyDescent="0.3">
      <c r="A157">
        <v>763911</v>
      </c>
      <c r="B157" t="str">
        <f t="shared" si="2"/>
        <v>Empleado_763911</v>
      </c>
    </row>
    <row r="158" spans="1:2" x14ac:dyDescent="0.3">
      <c r="A158">
        <v>763923</v>
      </c>
      <c r="B158" t="str">
        <f t="shared" si="2"/>
        <v>Empleado_763923</v>
      </c>
    </row>
    <row r="159" spans="1:2" x14ac:dyDescent="0.3">
      <c r="A159">
        <v>763924</v>
      </c>
      <c r="B159" t="str">
        <f t="shared" si="2"/>
        <v>Empleado_763924</v>
      </c>
    </row>
    <row r="160" spans="1:2" x14ac:dyDescent="0.3">
      <c r="A160">
        <v>763925</v>
      </c>
      <c r="B160" t="str">
        <f t="shared" si="2"/>
        <v>Empleado_763925</v>
      </c>
    </row>
    <row r="161" spans="1:2" x14ac:dyDescent="0.3">
      <c r="A161">
        <v>763929</v>
      </c>
      <c r="B161" t="str">
        <f t="shared" si="2"/>
        <v>Empleado_763929</v>
      </c>
    </row>
    <row r="162" spans="1:2" x14ac:dyDescent="0.3">
      <c r="A162">
        <v>763935</v>
      </c>
      <c r="B162" t="str">
        <f t="shared" si="2"/>
        <v>Empleado_763935</v>
      </c>
    </row>
    <row r="163" spans="1:2" x14ac:dyDescent="0.3">
      <c r="A163">
        <v>763965</v>
      </c>
      <c r="B163" t="str">
        <f t="shared" si="2"/>
        <v>Empleado_763965</v>
      </c>
    </row>
    <row r="164" spans="1:2" x14ac:dyDescent="0.3">
      <c r="A164">
        <v>763969</v>
      </c>
      <c r="B164" t="str">
        <f t="shared" si="2"/>
        <v>Empleado_763969</v>
      </c>
    </row>
    <row r="165" spans="1:2" x14ac:dyDescent="0.3">
      <c r="A165">
        <v>763985</v>
      </c>
      <c r="B165" t="str">
        <f t="shared" si="2"/>
        <v>Empleado_763985</v>
      </c>
    </row>
    <row r="166" spans="1:2" x14ac:dyDescent="0.3">
      <c r="A166">
        <v>764013</v>
      </c>
      <c r="B166" t="str">
        <f t="shared" si="2"/>
        <v>Empleado_764013</v>
      </c>
    </row>
    <row r="167" spans="1:2" x14ac:dyDescent="0.3">
      <c r="A167">
        <v>764019</v>
      </c>
      <c r="B167" t="str">
        <f t="shared" si="2"/>
        <v>Empleado_764019</v>
      </c>
    </row>
    <row r="168" spans="1:2" x14ac:dyDescent="0.3">
      <c r="A168">
        <v>764099</v>
      </c>
      <c r="B168" t="str">
        <f t="shared" si="2"/>
        <v>Empleado_764099</v>
      </c>
    </row>
    <row r="169" spans="1:2" x14ac:dyDescent="0.3">
      <c r="A169">
        <v>764105</v>
      </c>
      <c r="B169" t="str">
        <f t="shared" si="2"/>
        <v>Empleado_764105</v>
      </c>
    </row>
    <row r="170" spans="1:2" x14ac:dyDescent="0.3">
      <c r="A170">
        <v>764125</v>
      </c>
      <c r="B170" t="str">
        <f t="shared" si="2"/>
        <v>Empleado_764125</v>
      </c>
    </row>
    <row r="171" spans="1:2" x14ac:dyDescent="0.3">
      <c r="A171">
        <v>764216</v>
      </c>
      <c r="B171" t="str">
        <f t="shared" si="2"/>
        <v>Empleado_764216</v>
      </c>
    </row>
    <row r="172" spans="1:2" x14ac:dyDescent="0.3">
      <c r="A172">
        <v>764231</v>
      </c>
      <c r="B172" t="str">
        <f t="shared" si="2"/>
        <v>Empleado_764231</v>
      </c>
    </row>
    <row r="173" spans="1:2" x14ac:dyDescent="0.3">
      <c r="A173">
        <v>764246</v>
      </c>
      <c r="B173" t="str">
        <f t="shared" si="2"/>
        <v>Empleado_764246</v>
      </c>
    </row>
    <row r="174" spans="1:2" x14ac:dyDescent="0.3">
      <c r="A174">
        <v>764263</v>
      </c>
      <c r="B174" t="str">
        <f t="shared" si="2"/>
        <v>Empleado_764263</v>
      </c>
    </row>
    <row r="175" spans="1:2" x14ac:dyDescent="0.3">
      <c r="A175">
        <v>764265</v>
      </c>
      <c r="B175" t="str">
        <f t="shared" si="2"/>
        <v>Empleado_764265</v>
      </c>
    </row>
    <row r="176" spans="1:2" x14ac:dyDescent="0.3">
      <c r="A176">
        <v>764267</v>
      </c>
      <c r="B176" t="str">
        <f t="shared" si="2"/>
        <v>Empleado_764267</v>
      </c>
    </row>
    <row r="177" spans="1:2" x14ac:dyDescent="0.3">
      <c r="A177">
        <v>764280</v>
      </c>
      <c r="B177" t="str">
        <f t="shared" si="2"/>
        <v>Empleado_764280</v>
      </c>
    </row>
    <row r="178" spans="1:2" x14ac:dyDescent="0.3">
      <c r="A178">
        <v>764339</v>
      </c>
      <c r="B178" t="str">
        <f t="shared" si="2"/>
        <v>Empleado_764339</v>
      </c>
    </row>
    <row r="179" spans="1:2" x14ac:dyDescent="0.3">
      <c r="A179">
        <v>764342</v>
      </c>
      <c r="B179" t="str">
        <f t="shared" si="2"/>
        <v>Empleado_764342</v>
      </c>
    </row>
    <row r="180" spans="1:2" x14ac:dyDescent="0.3">
      <c r="A180">
        <v>764348</v>
      </c>
      <c r="B180" t="str">
        <f t="shared" si="2"/>
        <v>Empleado_764348</v>
      </c>
    </row>
    <row r="181" spans="1:2" x14ac:dyDescent="0.3">
      <c r="A181">
        <v>764390</v>
      </c>
      <c r="B181" t="str">
        <f t="shared" si="2"/>
        <v>Empleado_764390</v>
      </c>
    </row>
    <row r="182" spans="1:2" x14ac:dyDescent="0.3">
      <c r="A182">
        <v>764426</v>
      </c>
      <c r="B182" t="str">
        <f t="shared" si="2"/>
        <v>Empleado_764426</v>
      </c>
    </row>
    <row r="183" spans="1:2" x14ac:dyDescent="0.3">
      <c r="A183">
        <v>764436</v>
      </c>
      <c r="B183" t="str">
        <f t="shared" si="2"/>
        <v>Empleado_764436</v>
      </c>
    </row>
    <row r="184" spans="1:2" x14ac:dyDescent="0.3">
      <c r="A184">
        <v>764448</v>
      </c>
      <c r="B184" t="str">
        <f t="shared" si="2"/>
        <v>Empleado_764448</v>
      </c>
    </row>
    <row r="185" spans="1:2" x14ac:dyDescent="0.3">
      <c r="A185">
        <v>764467</v>
      </c>
      <c r="B185" t="str">
        <f t="shared" si="2"/>
        <v>Empleado_764467</v>
      </c>
    </row>
    <row r="186" spans="1:2" x14ac:dyDescent="0.3">
      <c r="A186">
        <v>764505</v>
      </c>
      <c r="B186" t="str">
        <f t="shared" si="2"/>
        <v>Empleado_764505</v>
      </c>
    </row>
    <row r="187" spans="1:2" x14ac:dyDescent="0.3">
      <c r="A187">
        <v>764543</v>
      </c>
      <c r="B187" t="str">
        <f t="shared" si="2"/>
        <v>Empleado_764543</v>
      </c>
    </row>
    <row r="188" spans="1:2" x14ac:dyDescent="0.3">
      <c r="A188">
        <v>764546</v>
      </c>
      <c r="B188" t="str">
        <f t="shared" si="2"/>
        <v>Empleado_764546</v>
      </c>
    </row>
    <row r="189" spans="1:2" x14ac:dyDescent="0.3">
      <c r="A189">
        <v>764568</v>
      </c>
      <c r="B189" t="str">
        <f t="shared" si="2"/>
        <v>Empleado_764568</v>
      </c>
    </row>
    <row r="190" spans="1:2" x14ac:dyDescent="0.3">
      <c r="A190">
        <v>764573</v>
      </c>
      <c r="B190" t="str">
        <f t="shared" si="2"/>
        <v>Empleado_764573</v>
      </c>
    </row>
    <row r="191" spans="1:2" x14ac:dyDescent="0.3">
      <c r="A191">
        <v>764576</v>
      </c>
      <c r="B191" t="str">
        <f t="shared" si="2"/>
        <v>Empleado_764576</v>
      </c>
    </row>
    <row r="192" spans="1:2" x14ac:dyDescent="0.3">
      <c r="A192">
        <v>764585</v>
      </c>
      <c r="B192" t="str">
        <f t="shared" si="2"/>
        <v>Empleado_764585</v>
      </c>
    </row>
    <row r="193" spans="1:2" x14ac:dyDescent="0.3">
      <c r="A193">
        <v>764616</v>
      </c>
      <c r="B193" t="str">
        <f t="shared" si="2"/>
        <v>Empleado_764616</v>
      </c>
    </row>
    <row r="194" spans="1:2" x14ac:dyDescent="0.3">
      <c r="A194">
        <v>764646</v>
      </c>
      <c r="B194" t="str">
        <f t="shared" ref="B194:B257" si="3">"Empleado_" &amp; A194</f>
        <v>Empleado_764646</v>
      </c>
    </row>
    <row r="195" spans="1:2" x14ac:dyDescent="0.3">
      <c r="A195">
        <v>764691</v>
      </c>
      <c r="B195" t="str">
        <f t="shared" si="3"/>
        <v>Empleado_764691</v>
      </c>
    </row>
    <row r="196" spans="1:2" x14ac:dyDescent="0.3">
      <c r="A196">
        <v>764692</v>
      </c>
      <c r="B196" t="str">
        <f t="shared" si="3"/>
        <v>Empleado_764692</v>
      </c>
    </row>
    <row r="197" spans="1:2" x14ac:dyDescent="0.3">
      <c r="A197">
        <v>764697</v>
      </c>
      <c r="B197" t="str">
        <f t="shared" si="3"/>
        <v>Empleado_764697</v>
      </c>
    </row>
    <row r="198" spans="1:2" x14ac:dyDescent="0.3">
      <c r="A198">
        <v>764702</v>
      </c>
      <c r="B198" t="str">
        <f t="shared" si="3"/>
        <v>Empleado_764702</v>
      </c>
    </row>
    <row r="199" spans="1:2" x14ac:dyDescent="0.3">
      <c r="A199">
        <v>764705</v>
      </c>
      <c r="B199" t="str">
        <f t="shared" si="3"/>
        <v>Empleado_764705</v>
      </c>
    </row>
    <row r="200" spans="1:2" x14ac:dyDescent="0.3">
      <c r="A200">
        <v>764758</v>
      </c>
      <c r="B200" t="str">
        <f t="shared" si="3"/>
        <v>Empleado_764758</v>
      </c>
    </row>
    <row r="201" spans="1:2" x14ac:dyDescent="0.3">
      <c r="A201">
        <v>764761</v>
      </c>
      <c r="B201" t="str">
        <f t="shared" si="3"/>
        <v>Empleado_764761</v>
      </c>
    </row>
    <row r="202" spans="1:2" x14ac:dyDescent="0.3">
      <c r="A202">
        <v>764762</v>
      </c>
      <c r="B202" t="str">
        <f t="shared" si="3"/>
        <v>Empleado_764762</v>
      </c>
    </row>
    <row r="203" spans="1:2" x14ac:dyDescent="0.3">
      <c r="A203">
        <v>764765</v>
      </c>
      <c r="B203" t="str">
        <f t="shared" si="3"/>
        <v>Empleado_764765</v>
      </c>
    </row>
    <row r="204" spans="1:2" x14ac:dyDescent="0.3">
      <c r="A204">
        <v>764782</v>
      </c>
      <c r="B204" t="str">
        <f t="shared" si="3"/>
        <v>Empleado_764782</v>
      </c>
    </row>
    <row r="205" spans="1:2" x14ac:dyDescent="0.3">
      <c r="A205">
        <v>764848</v>
      </c>
      <c r="B205" t="str">
        <f t="shared" si="3"/>
        <v>Empleado_764848</v>
      </c>
    </row>
    <row r="206" spans="1:2" x14ac:dyDescent="0.3">
      <c r="A206">
        <v>764850</v>
      </c>
      <c r="B206" t="str">
        <f t="shared" si="3"/>
        <v>Empleado_764850</v>
      </c>
    </row>
    <row r="207" spans="1:2" x14ac:dyDescent="0.3">
      <c r="A207">
        <v>764876</v>
      </c>
      <c r="B207" t="str">
        <f t="shared" si="3"/>
        <v>Empleado_764876</v>
      </c>
    </row>
    <row r="208" spans="1:2" x14ac:dyDescent="0.3">
      <c r="A208">
        <v>764880</v>
      </c>
      <c r="B208" t="str">
        <f t="shared" si="3"/>
        <v>Empleado_764880</v>
      </c>
    </row>
    <row r="209" spans="1:2" x14ac:dyDescent="0.3">
      <c r="A209">
        <v>764897</v>
      </c>
      <c r="B209" t="str">
        <f t="shared" si="3"/>
        <v>Empleado_764897</v>
      </c>
    </row>
    <row r="210" spans="1:2" x14ac:dyDescent="0.3">
      <c r="A210">
        <v>764904</v>
      </c>
      <c r="B210" t="str">
        <f t="shared" si="3"/>
        <v>Empleado_764904</v>
      </c>
    </row>
    <row r="211" spans="1:2" x14ac:dyDescent="0.3">
      <c r="A211">
        <v>764911</v>
      </c>
      <c r="B211" t="str">
        <f t="shared" si="3"/>
        <v>Empleado_764911</v>
      </c>
    </row>
    <row r="212" spans="1:2" x14ac:dyDescent="0.3">
      <c r="A212">
        <v>764913</v>
      </c>
      <c r="B212" t="str">
        <f t="shared" si="3"/>
        <v>Empleado_764913</v>
      </c>
    </row>
    <row r="213" spans="1:2" x14ac:dyDescent="0.3">
      <c r="A213">
        <v>764928</v>
      </c>
      <c r="B213" t="str">
        <f t="shared" si="3"/>
        <v>Empleado_764928</v>
      </c>
    </row>
    <row r="214" spans="1:2" x14ac:dyDescent="0.3">
      <c r="A214">
        <v>764943</v>
      </c>
      <c r="B214" t="str">
        <f t="shared" si="3"/>
        <v>Empleado_764943</v>
      </c>
    </row>
    <row r="215" spans="1:2" x14ac:dyDescent="0.3">
      <c r="A215">
        <v>764953</v>
      </c>
      <c r="B215" t="str">
        <f t="shared" si="3"/>
        <v>Empleado_764953</v>
      </c>
    </row>
    <row r="216" spans="1:2" x14ac:dyDescent="0.3">
      <c r="A216">
        <v>764954</v>
      </c>
      <c r="B216" t="str">
        <f t="shared" si="3"/>
        <v>Empleado_764954</v>
      </c>
    </row>
    <row r="217" spans="1:2" x14ac:dyDescent="0.3">
      <c r="A217">
        <v>764955</v>
      </c>
      <c r="B217" t="str">
        <f t="shared" si="3"/>
        <v>Empleado_764955</v>
      </c>
    </row>
    <row r="218" spans="1:2" x14ac:dyDescent="0.3">
      <c r="A218">
        <v>764970</v>
      </c>
      <c r="B218" t="str">
        <f t="shared" si="3"/>
        <v>Empleado_764970</v>
      </c>
    </row>
    <row r="219" spans="1:2" x14ac:dyDescent="0.3">
      <c r="A219">
        <v>764984</v>
      </c>
      <c r="B219" t="str">
        <f t="shared" si="3"/>
        <v>Empleado_764984</v>
      </c>
    </row>
    <row r="220" spans="1:2" x14ac:dyDescent="0.3">
      <c r="A220">
        <v>764993</v>
      </c>
      <c r="B220" t="str">
        <f t="shared" si="3"/>
        <v>Empleado_764993</v>
      </c>
    </row>
    <row r="221" spans="1:2" x14ac:dyDescent="0.3">
      <c r="A221">
        <v>764994</v>
      </c>
      <c r="B221" t="str">
        <f t="shared" si="3"/>
        <v>Empleado_764994</v>
      </c>
    </row>
    <row r="222" spans="1:2" x14ac:dyDescent="0.3">
      <c r="A222">
        <v>765007</v>
      </c>
      <c r="B222" t="str">
        <f t="shared" si="3"/>
        <v>Empleado_765007</v>
      </c>
    </row>
    <row r="223" spans="1:2" x14ac:dyDescent="0.3">
      <c r="A223">
        <v>765124</v>
      </c>
      <c r="B223" t="str">
        <f t="shared" si="3"/>
        <v>Empleado_765124</v>
      </c>
    </row>
    <row r="224" spans="1:2" x14ac:dyDescent="0.3">
      <c r="A224">
        <v>765135</v>
      </c>
      <c r="B224" t="str">
        <f t="shared" si="3"/>
        <v>Empleado_765135</v>
      </c>
    </row>
    <row r="225" spans="1:2" x14ac:dyDescent="0.3">
      <c r="A225">
        <v>765144</v>
      </c>
      <c r="B225" t="str">
        <f t="shared" si="3"/>
        <v>Empleado_765144</v>
      </c>
    </row>
    <row r="226" spans="1:2" x14ac:dyDescent="0.3">
      <c r="A226">
        <v>765150</v>
      </c>
      <c r="B226" t="str">
        <f t="shared" si="3"/>
        <v>Empleado_765150</v>
      </c>
    </row>
    <row r="227" spans="1:2" x14ac:dyDescent="0.3">
      <c r="A227">
        <v>765177</v>
      </c>
      <c r="B227" t="str">
        <f t="shared" si="3"/>
        <v>Empleado_765177</v>
      </c>
    </row>
    <row r="228" spans="1:2" x14ac:dyDescent="0.3">
      <c r="A228">
        <v>765182</v>
      </c>
      <c r="B228" t="str">
        <f t="shared" si="3"/>
        <v>Empleado_765182</v>
      </c>
    </row>
    <row r="229" spans="1:2" x14ac:dyDescent="0.3">
      <c r="A229">
        <v>765199</v>
      </c>
      <c r="B229" t="str">
        <f t="shared" si="3"/>
        <v>Empleado_765199</v>
      </c>
    </row>
    <row r="230" spans="1:2" x14ac:dyDescent="0.3">
      <c r="A230">
        <v>765207</v>
      </c>
      <c r="B230" t="str">
        <f t="shared" si="3"/>
        <v>Empleado_765207</v>
      </c>
    </row>
    <row r="231" spans="1:2" x14ac:dyDescent="0.3">
      <c r="A231">
        <v>765212</v>
      </c>
      <c r="B231" t="str">
        <f t="shared" si="3"/>
        <v>Empleado_765212</v>
      </c>
    </row>
    <row r="232" spans="1:2" x14ac:dyDescent="0.3">
      <c r="A232">
        <v>765236</v>
      </c>
      <c r="B232" t="str">
        <f t="shared" si="3"/>
        <v>Empleado_765236</v>
      </c>
    </row>
    <row r="233" spans="1:2" x14ac:dyDescent="0.3">
      <c r="A233">
        <v>765240</v>
      </c>
      <c r="B233" t="str">
        <f t="shared" si="3"/>
        <v>Empleado_765240</v>
      </c>
    </row>
    <row r="234" spans="1:2" x14ac:dyDescent="0.3">
      <c r="A234">
        <v>765271</v>
      </c>
      <c r="B234" t="str">
        <f t="shared" si="3"/>
        <v>Empleado_765271</v>
      </c>
    </row>
    <row r="235" spans="1:2" x14ac:dyDescent="0.3">
      <c r="A235">
        <v>765273</v>
      </c>
      <c r="B235" t="str">
        <f t="shared" si="3"/>
        <v>Empleado_765273</v>
      </c>
    </row>
    <row r="236" spans="1:2" x14ac:dyDescent="0.3">
      <c r="A236">
        <v>765274</v>
      </c>
      <c r="B236" t="str">
        <f t="shared" si="3"/>
        <v>Empleado_765274</v>
      </c>
    </row>
    <row r="237" spans="1:2" x14ac:dyDescent="0.3">
      <c r="A237">
        <v>765296</v>
      </c>
      <c r="B237" t="str">
        <f t="shared" si="3"/>
        <v>Empleado_765296</v>
      </c>
    </row>
    <row r="238" spans="1:2" x14ac:dyDescent="0.3">
      <c r="A238">
        <v>765316</v>
      </c>
      <c r="B238" t="str">
        <f t="shared" si="3"/>
        <v>Empleado_765316</v>
      </c>
    </row>
    <row r="239" spans="1:2" x14ac:dyDescent="0.3">
      <c r="A239">
        <v>765383</v>
      </c>
      <c r="B239" t="str">
        <f t="shared" si="3"/>
        <v>Empleado_765383</v>
      </c>
    </row>
    <row r="240" spans="1:2" x14ac:dyDescent="0.3">
      <c r="A240">
        <v>765387</v>
      </c>
      <c r="B240" t="str">
        <f t="shared" si="3"/>
        <v>Empleado_765387</v>
      </c>
    </row>
    <row r="241" spans="1:2" x14ac:dyDescent="0.3">
      <c r="A241">
        <v>765405</v>
      </c>
      <c r="B241" t="str">
        <f t="shared" si="3"/>
        <v>Empleado_765405</v>
      </c>
    </row>
    <row r="242" spans="1:2" x14ac:dyDescent="0.3">
      <c r="A242">
        <v>765419</v>
      </c>
      <c r="B242" t="str">
        <f t="shared" si="3"/>
        <v>Empleado_765419</v>
      </c>
    </row>
    <row r="243" spans="1:2" x14ac:dyDescent="0.3">
      <c r="A243">
        <v>765420</v>
      </c>
      <c r="B243" t="str">
        <f t="shared" si="3"/>
        <v>Empleado_765420</v>
      </c>
    </row>
    <row r="244" spans="1:2" x14ac:dyDescent="0.3">
      <c r="A244">
        <v>765424</v>
      </c>
      <c r="B244" t="str">
        <f t="shared" si="3"/>
        <v>Empleado_765424</v>
      </c>
    </row>
    <row r="245" spans="1:2" x14ac:dyDescent="0.3">
      <c r="A245">
        <v>765444</v>
      </c>
      <c r="B245" t="str">
        <f t="shared" si="3"/>
        <v>Empleado_765444</v>
      </c>
    </row>
    <row r="246" spans="1:2" x14ac:dyDescent="0.3">
      <c r="A246">
        <v>765459</v>
      </c>
      <c r="B246" t="str">
        <f t="shared" si="3"/>
        <v>Empleado_765459</v>
      </c>
    </row>
    <row r="247" spans="1:2" x14ac:dyDescent="0.3">
      <c r="A247">
        <v>765460</v>
      </c>
      <c r="B247" t="str">
        <f t="shared" si="3"/>
        <v>Empleado_765460</v>
      </c>
    </row>
    <row r="248" spans="1:2" x14ac:dyDescent="0.3">
      <c r="A248">
        <v>765497</v>
      </c>
      <c r="B248" t="str">
        <f t="shared" si="3"/>
        <v>Empleado_765497</v>
      </c>
    </row>
    <row r="249" spans="1:2" x14ac:dyDescent="0.3">
      <c r="A249">
        <v>765498</v>
      </c>
      <c r="B249" t="str">
        <f t="shared" si="3"/>
        <v>Empleado_765498</v>
      </c>
    </row>
    <row r="250" spans="1:2" x14ac:dyDescent="0.3">
      <c r="A250">
        <v>765513</v>
      </c>
      <c r="B250" t="str">
        <f t="shared" si="3"/>
        <v>Empleado_765513</v>
      </c>
    </row>
    <row r="251" spans="1:2" x14ac:dyDescent="0.3">
      <c r="A251">
        <v>765514</v>
      </c>
      <c r="B251" t="str">
        <f t="shared" si="3"/>
        <v>Empleado_765514</v>
      </c>
    </row>
    <row r="252" spans="1:2" x14ac:dyDescent="0.3">
      <c r="A252">
        <v>765518</v>
      </c>
      <c r="B252" t="str">
        <f t="shared" si="3"/>
        <v>Empleado_765518</v>
      </c>
    </row>
    <row r="253" spans="1:2" x14ac:dyDescent="0.3">
      <c r="A253">
        <v>765536</v>
      </c>
      <c r="B253" t="str">
        <f t="shared" si="3"/>
        <v>Empleado_765536</v>
      </c>
    </row>
    <row r="254" spans="1:2" x14ac:dyDescent="0.3">
      <c r="A254">
        <v>765546</v>
      </c>
      <c r="B254" t="str">
        <f t="shared" si="3"/>
        <v>Empleado_765546</v>
      </c>
    </row>
    <row r="255" spans="1:2" x14ac:dyDescent="0.3">
      <c r="A255">
        <v>765571</v>
      </c>
      <c r="B255" t="str">
        <f t="shared" si="3"/>
        <v>Empleado_765571</v>
      </c>
    </row>
    <row r="256" spans="1:2" x14ac:dyDescent="0.3">
      <c r="A256">
        <v>765593</v>
      </c>
      <c r="B256" t="str">
        <f t="shared" si="3"/>
        <v>Empleado_765593</v>
      </c>
    </row>
    <row r="257" spans="1:2" x14ac:dyDescent="0.3">
      <c r="A257">
        <v>765689</v>
      </c>
      <c r="B257" t="str">
        <f t="shared" si="3"/>
        <v>Empleado_765689</v>
      </c>
    </row>
    <row r="258" spans="1:2" x14ac:dyDescent="0.3">
      <c r="A258">
        <v>765706</v>
      </c>
      <c r="B258" t="str">
        <f t="shared" ref="B258:B321" si="4">"Empleado_" &amp; A258</f>
        <v>Empleado_765706</v>
      </c>
    </row>
    <row r="259" spans="1:2" x14ac:dyDescent="0.3">
      <c r="A259">
        <v>765708</v>
      </c>
      <c r="B259" t="str">
        <f t="shared" si="4"/>
        <v>Empleado_765708</v>
      </c>
    </row>
    <row r="260" spans="1:2" x14ac:dyDescent="0.3">
      <c r="A260">
        <v>765715</v>
      </c>
      <c r="B260" t="str">
        <f t="shared" si="4"/>
        <v>Empleado_765715</v>
      </c>
    </row>
    <row r="261" spans="1:2" x14ac:dyDescent="0.3">
      <c r="A261">
        <v>765729</v>
      </c>
      <c r="B261" t="str">
        <f t="shared" si="4"/>
        <v>Empleado_765729</v>
      </c>
    </row>
    <row r="262" spans="1:2" x14ac:dyDescent="0.3">
      <c r="A262">
        <v>765735</v>
      </c>
      <c r="B262" t="str">
        <f t="shared" si="4"/>
        <v>Empleado_765735</v>
      </c>
    </row>
    <row r="263" spans="1:2" x14ac:dyDescent="0.3">
      <c r="A263">
        <v>765736</v>
      </c>
      <c r="B263" t="str">
        <f t="shared" si="4"/>
        <v>Empleado_765736</v>
      </c>
    </row>
    <row r="264" spans="1:2" x14ac:dyDescent="0.3">
      <c r="A264">
        <v>765757</v>
      </c>
      <c r="B264" t="str">
        <f t="shared" si="4"/>
        <v>Empleado_765757</v>
      </c>
    </row>
    <row r="265" spans="1:2" x14ac:dyDescent="0.3">
      <c r="A265">
        <v>765762</v>
      </c>
      <c r="B265" t="str">
        <f t="shared" si="4"/>
        <v>Empleado_765762</v>
      </c>
    </row>
    <row r="266" spans="1:2" x14ac:dyDescent="0.3">
      <c r="A266">
        <v>765775</v>
      </c>
      <c r="B266" t="str">
        <f t="shared" si="4"/>
        <v>Empleado_765775</v>
      </c>
    </row>
    <row r="267" spans="1:2" x14ac:dyDescent="0.3">
      <c r="A267">
        <v>765788</v>
      </c>
      <c r="B267" t="str">
        <f t="shared" si="4"/>
        <v>Empleado_765788</v>
      </c>
    </row>
    <row r="268" spans="1:2" x14ac:dyDescent="0.3">
      <c r="A268">
        <v>765790</v>
      </c>
      <c r="B268" t="str">
        <f t="shared" si="4"/>
        <v>Empleado_765790</v>
      </c>
    </row>
    <row r="269" spans="1:2" x14ac:dyDescent="0.3">
      <c r="A269">
        <v>765802</v>
      </c>
      <c r="B269" t="str">
        <f t="shared" si="4"/>
        <v>Empleado_765802</v>
      </c>
    </row>
    <row r="270" spans="1:2" x14ac:dyDescent="0.3">
      <c r="A270">
        <v>765823</v>
      </c>
      <c r="B270" t="str">
        <f t="shared" si="4"/>
        <v>Empleado_765823</v>
      </c>
    </row>
    <row r="271" spans="1:2" x14ac:dyDescent="0.3">
      <c r="A271">
        <v>765833</v>
      </c>
      <c r="B271" t="str">
        <f t="shared" si="4"/>
        <v>Empleado_765833</v>
      </c>
    </row>
    <row r="272" spans="1:2" x14ac:dyDescent="0.3">
      <c r="A272">
        <v>765904</v>
      </c>
      <c r="B272" t="str">
        <f t="shared" si="4"/>
        <v>Empleado_765904</v>
      </c>
    </row>
    <row r="273" spans="1:2" x14ac:dyDescent="0.3">
      <c r="A273">
        <v>765911</v>
      </c>
      <c r="B273" t="str">
        <f t="shared" si="4"/>
        <v>Empleado_765911</v>
      </c>
    </row>
    <row r="274" spans="1:2" x14ac:dyDescent="0.3">
      <c r="A274">
        <v>765957</v>
      </c>
      <c r="B274" t="str">
        <f t="shared" si="4"/>
        <v>Empleado_765957</v>
      </c>
    </row>
    <row r="275" spans="1:2" x14ac:dyDescent="0.3">
      <c r="A275">
        <v>765974</v>
      </c>
      <c r="B275" t="str">
        <f t="shared" si="4"/>
        <v>Empleado_765974</v>
      </c>
    </row>
    <row r="276" spans="1:2" x14ac:dyDescent="0.3">
      <c r="A276">
        <v>766003</v>
      </c>
      <c r="B276" t="str">
        <f t="shared" si="4"/>
        <v>Empleado_766003</v>
      </c>
    </row>
    <row r="277" spans="1:2" x14ac:dyDescent="0.3">
      <c r="A277">
        <v>766029</v>
      </c>
      <c r="B277" t="str">
        <f t="shared" si="4"/>
        <v>Empleado_766029</v>
      </c>
    </row>
    <row r="278" spans="1:2" x14ac:dyDescent="0.3">
      <c r="A278">
        <v>766038</v>
      </c>
      <c r="B278" t="str">
        <f t="shared" si="4"/>
        <v>Empleado_766038</v>
      </c>
    </row>
    <row r="279" spans="1:2" x14ac:dyDescent="0.3">
      <c r="A279">
        <v>766040</v>
      </c>
      <c r="B279" t="str">
        <f t="shared" si="4"/>
        <v>Empleado_766040</v>
      </c>
    </row>
    <row r="280" spans="1:2" x14ac:dyDescent="0.3">
      <c r="A280">
        <v>766054</v>
      </c>
      <c r="B280" t="str">
        <f t="shared" si="4"/>
        <v>Empleado_766054</v>
      </c>
    </row>
    <row r="281" spans="1:2" x14ac:dyDescent="0.3">
      <c r="A281">
        <v>766083</v>
      </c>
      <c r="B281" t="str">
        <f t="shared" si="4"/>
        <v>Empleado_766083</v>
      </c>
    </row>
    <row r="282" spans="1:2" x14ac:dyDescent="0.3">
      <c r="A282">
        <v>766145</v>
      </c>
      <c r="B282" t="str">
        <f t="shared" si="4"/>
        <v>Empleado_766145</v>
      </c>
    </row>
    <row r="283" spans="1:2" x14ac:dyDescent="0.3">
      <c r="A283">
        <v>766175</v>
      </c>
      <c r="B283" t="str">
        <f t="shared" si="4"/>
        <v>Empleado_766175</v>
      </c>
    </row>
    <row r="284" spans="1:2" x14ac:dyDescent="0.3">
      <c r="A284">
        <v>766184</v>
      </c>
      <c r="B284" t="str">
        <f t="shared" si="4"/>
        <v>Empleado_766184</v>
      </c>
    </row>
    <row r="285" spans="1:2" x14ac:dyDescent="0.3">
      <c r="A285">
        <v>766190</v>
      </c>
      <c r="B285" t="str">
        <f t="shared" si="4"/>
        <v>Empleado_766190</v>
      </c>
    </row>
    <row r="286" spans="1:2" x14ac:dyDescent="0.3">
      <c r="A286">
        <v>766206</v>
      </c>
      <c r="B286" t="str">
        <f t="shared" si="4"/>
        <v>Empleado_766206</v>
      </c>
    </row>
    <row r="287" spans="1:2" x14ac:dyDescent="0.3">
      <c r="A287">
        <v>766219</v>
      </c>
      <c r="B287" t="str">
        <f t="shared" si="4"/>
        <v>Empleado_766219</v>
      </c>
    </row>
    <row r="288" spans="1:2" x14ac:dyDescent="0.3">
      <c r="A288">
        <v>766223</v>
      </c>
      <c r="B288" t="str">
        <f t="shared" si="4"/>
        <v>Empleado_766223</v>
      </c>
    </row>
    <row r="289" spans="1:2" x14ac:dyDescent="0.3">
      <c r="A289">
        <v>766331</v>
      </c>
      <c r="B289" t="str">
        <f t="shared" si="4"/>
        <v>Empleado_766331</v>
      </c>
    </row>
    <row r="290" spans="1:2" x14ac:dyDescent="0.3">
      <c r="A290">
        <v>766339</v>
      </c>
      <c r="B290" t="str">
        <f t="shared" si="4"/>
        <v>Empleado_766339</v>
      </c>
    </row>
    <row r="291" spans="1:2" x14ac:dyDescent="0.3">
      <c r="A291">
        <v>766346</v>
      </c>
      <c r="B291" t="str">
        <f t="shared" si="4"/>
        <v>Empleado_766346</v>
      </c>
    </row>
    <row r="292" spans="1:2" x14ac:dyDescent="0.3">
      <c r="A292">
        <v>766347</v>
      </c>
      <c r="B292" t="str">
        <f t="shared" si="4"/>
        <v>Empleado_766347</v>
      </c>
    </row>
    <row r="293" spans="1:2" x14ac:dyDescent="0.3">
      <c r="A293">
        <v>766361</v>
      </c>
      <c r="B293" t="str">
        <f t="shared" si="4"/>
        <v>Empleado_766361</v>
      </c>
    </row>
    <row r="294" spans="1:2" x14ac:dyDescent="0.3">
      <c r="A294">
        <v>766384</v>
      </c>
      <c r="B294" t="str">
        <f t="shared" si="4"/>
        <v>Empleado_766384</v>
      </c>
    </row>
    <row r="295" spans="1:2" x14ac:dyDescent="0.3">
      <c r="A295">
        <v>766394</v>
      </c>
      <c r="B295" t="str">
        <f t="shared" si="4"/>
        <v>Empleado_766394</v>
      </c>
    </row>
    <row r="296" spans="1:2" x14ac:dyDescent="0.3">
      <c r="A296">
        <v>766411</v>
      </c>
      <c r="B296" t="str">
        <f t="shared" si="4"/>
        <v>Empleado_766411</v>
      </c>
    </row>
    <row r="297" spans="1:2" x14ac:dyDescent="0.3">
      <c r="A297">
        <v>766423</v>
      </c>
      <c r="B297" t="str">
        <f t="shared" si="4"/>
        <v>Empleado_766423</v>
      </c>
    </row>
    <row r="298" spans="1:2" x14ac:dyDescent="0.3">
      <c r="A298">
        <v>766493</v>
      </c>
      <c r="B298" t="str">
        <f t="shared" si="4"/>
        <v>Empleado_766493</v>
      </c>
    </row>
    <row r="299" spans="1:2" x14ac:dyDescent="0.3">
      <c r="A299">
        <v>766504</v>
      </c>
      <c r="B299" t="str">
        <f t="shared" si="4"/>
        <v>Empleado_766504</v>
      </c>
    </row>
    <row r="300" spans="1:2" x14ac:dyDescent="0.3">
      <c r="A300">
        <v>766506</v>
      </c>
      <c r="B300" t="str">
        <f t="shared" si="4"/>
        <v>Empleado_766506</v>
      </c>
    </row>
    <row r="301" spans="1:2" x14ac:dyDescent="0.3">
      <c r="A301">
        <v>766524</v>
      </c>
      <c r="B301" t="str">
        <f t="shared" si="4"/>
        <v>Empleado_766524</v>
      </c>
    </row>
    <row r="302" spans="1:2" x14ac:dyDescent="0.3">
      <c r="A302">
        <v>766535</v>
      </c>
      <c r="B302" t="str">
        <f t="shared" si="4"/>
        <v>Empleado_766535</v>
      </c>
    </row>
    <row r="303" spans="1:2" x14ac:dyDescent="0.3">
      <c r="A303">
        <v>766537</v>
      </c>
      <c r="B303" t="str">
        <f t="shared" si="4"/>
        <v>Empleado_766537</v>
      </c>
    </row>
    <row r="304" spans="1:2" x14ac:dyDescent="0.3">
      <c r="A304">
        <v>766551</v>
      </c>
      <c r="B304" t="str">
        <f t="shared" si="4"/>
        <v>Empleado_766551</v>
      </c>
    </row>
    <row r="305" spans="1:2" x14ac:dyDescent="0.3">
      <c r="A305">
        <v>766561</v>
      </c>
      <c r="B305" t="str">
        <f t="shared" si="4"/>
        <v>Empleado_766561</v>
      </c>
    </row>
    <row r="306" spans="1:2" x14ac:dyDescent="0.3">
      <c r="A306">
        <v>766563</v>
      </c>
      <c r="B306" t="str">
        <f t="shared" si="4"/>
        <v>Empleado_766563</v>
      </c>
    </row>
    <row r="307" spans="1:2" x14ac:dyDescent="0.3">
      <c r="A307">
        <v>766578</v>
      </c>
      <c r="B307" t="str">
        <f t="shared" si="4"/>
        <v>Empleado_766578</v>
      </c>
    </row>
    <row r="308" spans="1:2" x14ac:dyDescent="0.3">
      <c r="A308">
        <v>766647</v>
      </c>
      <c r="B308" t="str">
        <f t="shared" si="4"/>
        <v>Empleado_766647</v>
      </c>
    </row>
    <row r="309" spans="1:2" x14ac:dyDescent="0.3">
      <c r="A309">
        <v>766677</v>
      </c>
      <c r="B309" t="str">
        <f t="shared" si="4"/>
        <v>Empleado_766677</v>
      </c>
    </row>
    <row r="310" spans="1:2" x14ac:dyDescent="0.3">
      <c r="A310">
        <v>766692</v>
      </c>
      <c r="B310" t="str">
        <f t="shared" si="4"/>
        <v>Empleado_766692</v>
      </c>
    </row>
    <row r="311" spans="1:2" x14ac:dyDescent="0.3">
      <c r="A311">
        <v>766703</v>
      </c>
      <c r="B311" t="str">
        <f t="shared" si="4"/>
        <v>Empleado_766703</v>
      </c>
    </row>
    <row r="312" spans="1:2" x14ac:dyDescent="0.3">
      <c r="A312">
        <v>766711</v>
      </c>
      <c r="B312" t="str">
        <f t="shared" si="4"/>
        <v>Empleado_766711</v>
      </c>
    </row>
    <row r="313" spans="1:2" x14ac:dyDescent="0.3">
      <c r="A313">
        <v>766727</v>
      </c>
      <c r="B313" t="str">
        <f t="shared" si="4"/>
        <v>Empleado_766727</v>
      </c>
    </row>
    <row r="314" spans="1:2" x14ac:dyDescent="0.3">
      <c r="A314">
        <v>766729</v>
      </c>
      <c r="B314" t="str">
        <f t="shared" si="4"/>
        <v>Empleado_766729</v>
      </c>
    </row>
    <row r="315" spans="1:2" x14ac:dyDescent="0.3">
      <c r="A315">
        <v>766736</v>
      </c>
      <c r="B315" t="str">
        <f t="shared" si="4"/>
        <v>Empleado_766736</v>
      </c>
    </row>
    <row r="316" spans="1:2" x14ac:dyDescent="0.3">
      <c r="A316">
        <v>766738</v>
      </c>
      <c r="B316" t="str">
        <f t="shared" si="4"/>
        <v>Empleado_766738</v>
      </c>
    </row>
    <row r="317" spans="1:2" x14ac:dyDescent="0.3">
      <c r="A317">
        <v>766745</v>
      </c>
      <c r="B317" t="str">
        <f t="shared" si="4"/>
        <v>Empleado_766745</v>
      </c>
    </row>
    <row r="318" spans="1:2" x14ac:dyDescent="0.3">
      <c r="A318">
        <v>766758</v>
      </c>
      <c r="B318" t="str">
        <f t="shared" si="4"/>
        <v>Empleado_766758</v>
      </c>
    </row>
    <row r="319" spans="1:2" x14ac:dyDescent="0.3">
      <c r="A319">
        <v>766767</v>
      </c>
      <c r="B319" t="str">
        <f t="shared" si="4"/>
        <v>Empleado_766767</v>
      </c>
    </row>
    <row r="320" spans="1:2" x14ac:dyDescent="0.3">
      <c r="A320">
        <v>766805</v>
      </c>
      <c r="B320" t="str">
        <f t="shared" si="4"/>
        <v>Empleado_766805</v>
      </c>
    </row>
    <row r="321" spans="1:2" x14ac:dyDescent="0.3">
      <c r="A321">
        <v>766810</v>
      </c>
      <c r="B321" t="str">
        <f t="shared" si="4"/>
        <v>Empleado_766810</v>
      </c>
    </row>
    <row r="322" spans="1:2" x14ac:dyDescent="0.3">
      <c r="A322">
        <v>766816</v>
      </c>
      <c r="B322" t="str">
        <f t="shared" ref="B322:B385" si="5">"Empleado_" &amp; A322</f>
        <v>Empleado_766816</v>
      </c>
    </row>
    <row r="323" spans="1:2" x14ac:dyDescent="0.3">
      <c r="A323">
        <v>766834</v>
      </c>
      <c r="B323" t="str">
        <f t="shared" si="5"/>
        <v>Empleado_766834</v>
      </c>
    </row>
    <row r="324" spans="1:2" x14ac:dyDescent="0.3">
      <c r="A324">
        <v>766840</v>
      </c>
      <c r="B324" t="str">
        <f t="shared" si="5"/>
        <v>Empleado_766840</v>
      </c>
    </row>
    <row r="325" spans="1:2" x14ac:dyDescent="0.3">
      <c r="A325">
        <v>766843</v>
      </c>
      <c r="B325" t="str">
        <f t="shared" si="5"/>
        <v>Empleado_766843</v>
      </c>
    </row>
    <row r="326" spans="1:2" x14ac:dyDescent="0.3">
      <c r="A326">
        <v>766883</v>
      </c>
      <c r="B326" t="str">
        <f t="shared" si="5"/>
        <v>Empleado_766883</v>
      </c>
    </row>
    <row r="327" spans="1:2" x14ac:dyDescent="0.3">
      <c r="A327">
        <v>766884</v>
      </c>
      <c r="B327" t="str">
        <f t="shared" si="5"/>
        <v>Empleado_766884</v>
      </c>
    </row>
    <row r="328" spans="1:2" x14ac:dyDescent="0.3">
      <c r="A328">
        <v>766888</v>
      </c>
      <c r="B328" t="str">
        <f t="shared" si="5"/>
        <v>Empleado_766888</v>
      </c>
    </row>
    <row r="329" spans="1:2" x14ac:dyDescent="0.3">
      <c r="A329">
        <v>766898</v>
      </c>
      <c r="B329" t="str">
        <f t="shared" si="5"/>
        <v>Empleado_766898</v>
      </c>
    </row>
    <row r="330" spans="1:2" x14ac:dyDescent="0.3">
      <c r="A330">
        <v>766913</v>
      </c>
      <c r="B330" t="str">
        <f t="shared" si="5"/>
        <v>Empleado_766913</v>
      </c>
    </row>
    <row r="331" spans="1:2" x14ac:dyDescent="0.3">
      <c r="A331">
        <v>767005</v>
      </c>
      <c r="B331" t="str">
        <f t="shared" si="5"/>
        <v>Empleado_767005</v>
      </c>
    </row>
    <row r="332" spans="1:2" x14ac:dyDescent="0.3">
      <c r="A332">
        <v>767022</v>
      </c>
      <c r="B332" t="str">
        <f t="shared" si="5"/>
        <v>Empleado_767022</v>
      </c>
    </row>
    <row r="333" spans="1:2" x14ac:dyDescent="0.3">
      <c r="A333">
        <v>767028</v>
      </c>
      <c r="B333" t="str">
        <f t="shared" si="5"/>
        <v>Empleado_767028</v>
      </c>
    </row>
    <row r="334" spans="1:2" x14ac:dyDescent="0.3">
      <c r="A334">
        <v>767047</v>
      </c>
      <c r="B334" t="str">
        <f t="shared" si="5"/>
        <v>Empleado_767047</v>
      </c>
    </row>
    <row r="335" spans="1:2" x14ac:dyDescent="0.3">
      <c r="A335">
        <v>767049</v>
      </c>
      <c r="B335" t="str">
        <f t="shared" si="5"/>
        <v>Empleado_767049</v>
      </c>
    </row>
    <row r="336" spans="1:2" x14ac:dyDescent="0.3">
      <c r="A336">
        <v>767050</v>
      </c>
      <c r="B336" t="str">
        <f t="shared" si="5"/>
        <v>Empleado_767050</v>
      </c>
    </row>
    <row r="337" spans="1:2" x14ac:dyDescent="0.3">
      <c r="A337">
        <v>767075</v>
      </c>
      <c r="B337" t="str">
        <f t="shared" si="5"/>
        <v>Empleado_767075</v>
      </c>
    </row>
    <row r="338" spans="1:2" x14ac:dyDescent="0.3">
      <c r="A338">
        <v>767089</v>
      </c>
      <c r="B338" t="str">
        <f t="shared" si="5"/>
        <v>Empleado_767089</v>
      </c>
    </row>
    <row r="339" spans="1:2" x14ac:dyDescent="0.3">
      <c r="A339">
        <v>767113</v>
      </c>
      <c r="B339" t="str">
        <f t="shared" si="5"/>
        <v>Empleado_767113</v>
      </c>
    </row>
    <row r="340" spans="1:2" x14ac:dyDescent="0.3">
      <c r="A340">
        <v>767128</v>
      </c>
      <c r="B340" t="str">
        <f t="shared" si="5"/>
        <v>Empleado_767128</v>
      </c>
    </row>
    <row r="341" spans="1:2" x14ac:dyDescent="0.3">
      <c r="A341">
        <v>767149</v>
      </c>
      <c r="B341" t="str">
        <f t="shared" si="5"/>
        <v>Empleado_767149</v>
      </c>
    </row>
    <row r="342" spans="1:2" x14ac:dyDescent="0.3">
      <c r="A342">
        <v>767162</v>
      </c>
      <c r="B342" t="str">
        <f t="shared" si="5"/>
        <v>Empleado_767162</v>
      </c>
    </row>
    <row r="343" spans="1:2" x14ac:dyDescent="0.3">
      <c r="A343">
        <v>767167</v>
      </c>
      <c r="B343" t="str">
        <f t="shared" si="5"/>
        <v>Empleado_767167</v>
      </c>
    </row>
    <row r="344" spans="1:2" x14ac:dyDescent="0.3">
      <c r="A344">
        <v>767172</v>
      </c>
      <c r="B344" t="str">
        <f t="shared" si="5"/>
        <v>Empleado_767172</v>
      </c>
    </row>
    <row r="345" spans="1:2" x14ac:dyDescent="0.3">
      <c r="A345">
        <v>767173</v>
      </c>
      <c r="B345" t="str">
        <f t="shared" si="5"/>
        <v>Empleado_767173</v>
      </c>
    </row>
    <row r="346" spans="1:2" x14ac:dyDescent="0.3">
      <c r="A346">
        <v>767195</v>
      </c>
      <c r="B346" t="str">
        <f t="shared" si="5"/>
        <v>Empleado_767195</v>
      </c>
    </row>
    <row r="347" spans="1:2" x14ac:dyDescent="0.3">
      <c r="A347">
        <v>767206</v>
      </c>
      <c r="B347" t="str">
        <f t="shared" si="5"/>
        <v>Empleado_767206</v>
      </c>
    </row>
    <row r="348" spans="1:2" x14ac:dyDescent="0.3">
      <c r="A348">
        <v>767209</v>
      </c>
      <c r="B348" t="str">
        <f t="shared" si="5"/>
        <v>Empleado_767209</v>
      </c>
    </row>
    <row r="349" spans="1:2" x14ac:dyDescent="0.3">
      <c r="A349">
        <v>767236</v>
      </c>
      <c r="B349" t="str">
        <f t="shared" si="5"/>
        <v>Empleado_767236</v>
      </c>
    </row>
    <row r="350" spans="1:2" x14ac:dyDescent="0.3">
      <c r="A350">
        <v>767241</v>
      </c>
      <c r="B350" t="str">
        <f t="shared" si="5"/>
        <v>Empleado_767241</v>
      </c>
    </row>
    <row r="351" spans="1:2" x14ac:dyDescent="0.3">
      <c r="A351">
        <v>767335</v>
      </c>
      <c r="B351" t="str">
        <f t="shared" si="5"/>
        <v>Empleado_767335</v>
      </c>
    </row>
    <row r="352" spans="1:2" x14ac:dyDescent="0.3">
      <c r="A352">
        <v>767356</v>
      </c>
      <c r="B352" t="str">
        <f t="shared" si="5"/>
        <v>Empleado_767356</v>
      </c>
    </row>
    <row r="353" spans="1:2" x14ac:dyDescent="0.3">
      <c r="A353">
        <v>767373</v>
      </c>
      <c r="B353" t="str">
        <f t="shared" si="5"/>
        <v>Empleado_767373</v>
      </c>
    </row>
    <row r="354" spans="1:2" x14ac:dyDescent="0.3">
      <c r="A354">
        <v>767380</v>
      </c>
      <c r="B354" t="str">
        <f t="shared" si="5"/>
        <v>Empleado_767380</v>
      </c>
    </row>
    <row r="355" spans="1:2" x14ac:dyDescent="0.3">
      <c r="A355">
        <v>767406</v>
      </c>
      <c r="B355" t="str">
        <f t="shared" si="5"/>
        <v>Empleado_767406</v>
      </c>
    </row>
    <row r="356" spans="1:2" x14ac:dyDescent="0.3">
      <c r="A356">
        <v>767449</v>
      </c>
      <c r="B356" t="str">
        <f t="shared" si="5"/>
        <v>Empleado_767449</v>
      </c>
    </row>
    <row r="357" spans="1:2" x14ac:dyDescent="0.3">
      <c r="A357">
        <v>767493</v>
      </c>
      <c r="B357" t="str">
        <f t="shared" si="5"/>
        <v>Empleado_767493</v>
      </c>
    </row>
    <row r="358" spans="1:2" x14ac:dyDescent="0.3">
      <c r="A358">
        <v>767507</v>
      </c>
      <c r="B358" t="str">
        <f t="shared" si="5"/>
        <v>Empleado_767507</v>
      </c>
    </row>
    <row r="359" spans="1:2" x14ac:dyDescent="0.3">
      <c r="A359">
        <v>767510</v>
      </c>
      <c r="B359" t="str">
        <f t="shared" si="5"/>
        <v>Empleado_767510</v>
      </c>
    </row>
    <row r="360" spans="1:2" x14ac:dyDescent="0.3">
      <c r="A360">
        <v>767549</v>
      </c>
      <c r="B360" t="str">
        <f t="shared" si="5"/>
        <v>Empleado_767549</v>
      </c>
    </row>
    <row r="361" spans="1:2" x14ac:dyDescent="0.3">
      <c r="A361">
        <v>767562</v>
      </c>
      <c r="B361" t="str">
        <f t="shared" si="5"/>
        <v>Empleado_767562</v>
      </c>
    </row>
    <row r="362" spans="1:2" x14ac:dyDescent="0.3">
      <c r="A362">
        <v>767585</v>
      </c>
      <c r="B362" t="str">
        <f t="shared" si="5"/>
        <v>Empleado_767585</v>
      </c>
    </row>
    <row r="363" spans="1:2" x14ac:dyDescent="0.3">
      <c r="A363">
        <v>767634</v>
      </c>
      <c r="B363" t="str">
        <f t="shared" si="5"/>
        <v>Empleado_767634</v>
      </c>
    </row>
    <row r="364" spans="1:2" x14ac:dyDescent="0.3">
      <c r="A364">
        <v>767653</v>
      </c>
      <c r="B364" t="str">
        <f t="shared" si="5"/>
        <v>Empleado_767653</v>
      </c>
    </row>
    <row r="365" spans="1:2" x14ac:dyDescent="0.3">
      <c r="A365">
        <v>767655</v>
      </c>
      <c r="B365" t="str">
        <f t="shared" si="5"/>
        <v>Empleado_767655</v>
      </c>
    </row>
    <row r="366" spans="1:2" x14ac:dyDescent="0.3">
      <c r="A366">
        <v>767676</v>
      </c>
      <c r="B366" t="str">
        <f t="shared" si="5"/>
        <v>Empleado_767676</v>
      </c>
    </row>
    <row r="367" spans="1:2" x14ac:dyDescent="0.3">
      <c r="A367">
        <v>767681</v>
      </c>
      <c r="B367" t="str">
        <f t="shared" si="5"/>
        <v>Empleado_767681</v>
      </c>
    </row>
    <row r="368" spans="1:2" x14ac:dyDescent="0.3">
      <c r="A368">
        <v>767687</v>
      </c>
      <c r="B368" t="str">
        <f t="shared" si="5"/>
        <v>Empleado_767687</v>
      </c>
    </row>
    <row r="369" spans="1:2" x14ac:dyDescent="0.3">
      <c r="A369">
        <v>767702</v>
      </c>
      <c r="B369" t="str">
        <f t="shared" si="5"/>
        <v>Empleado_767702</v>
      </c>
    </row>
    <row r="370" spans="1:2" x14ac:dyDescent="0.3">
      <c r="A370">
        <v>767734</v>
      </c>
      <c r="B370" t="str">
        <f t="shared" si="5"/>
        <v>Empleado_767734</v>
      </c>
    </row>
    <row r="371" spans="1:2" x14ac:dyDescent="0.3">
      <c r="A371">
        <v>767739</v>
      </c>
      <c r="B371" t="str">
        <f t="shared" si="5"/>
        <v>Empleado_767739</v>
      </c>
    </row>
    <row r="372" spans="1:2" x14ac:dyDescent="0.3">
      <c r="A372">
        <v>767766</v>
      </c>
      <c r="B372" t="str">
        <f t="shared" si="5"/>
        <v>Empleado_767766</v>
      </c>
    </row>
    <row r="373" spans="1:2" x14ac:dyDescent="0.3">
      <c r="A373">
        <v>767768</v>
      </c>
      <c r="B373" t="str">
        <f t="shared" si="5"/>
        <v>Empleado_767768</v>
      </c>
    </row>
    <row r="374" spans="1:2" x14ac:dyDescent="0.3">
      <c r="A374">
        <v>767779</v>
      </c>
      <c r="B374" t="str">
        <f t="shared" si="5"/>
        <v>Empleado_767779</v>
      </c>
    </row>
    <row r="375" spans="1:2" x14ac:dyDescent="0.3">
      <c r="A375">
        <v>767787</v>
      </c>
      <c r="B375" t="str">
        <f t="shared" si="5"/>
        <v>Empleado_767787</v>
      </c>
    </row>
    <row r="376" spans="1:2" x14ac:dyDescent="0.3">
      <c r="A376">
        <v>767805</v>
      </c>
      <c r="B376" t="str">
        <f t="shared" si="5"/>
        <v>Empleado_767805</v>
      </c>
    </row>
    <row r="377" spans="1:2" x14ac:dyDescent="0.3">
      <c r="A377">
        <v>767806</v>
      </c>
      <c r="B377" t="str">
        <f t="shared" si="5"/>
        <v>Empleado_767806</v>
      </c>
    </row>
    <row r="378" spans="1:2" x14ac:dyDescent="0.3">
      <c r="A378">
        <v>767815</v>
      </c>
      <c r="B378" t="str">
        <f t="shared" si="5"/>
        <v>Empleado_767815</v>
      </c>
    </row>
    <row r="379" spans="1:2" x14ac:dyDescent="0.3">
      <c r="A379">
        <v>767835</v>
      </c>
      <c r="B379" t="str">
        <f t="shared" si="5"/>
        <v>Empleado_767835</v>
      </c>
    </row>
    <row r="380" spans="1:2" x14ac:dyDescent="0.3">
      <c r="A380">
        <v>767839</v>
      </c>
      <c r="B380" t="str">
        <f t="shared" si="5"/>
        <v>Empleado_767839</v>
      </c>
    </row>
    <row r="381" spans="1:2" x14ac:dyDescent="0.3">
      <c r="A381">
        <v>767840</v>
      </c>
      <c r="B381" t="str">
        <f t="shared" si="5"/>
        <v>Empleado_767840</v>
      </c>
    </row>
    <row r="382" spans="1:2" x14ac:dyDescent="0.3">
      <c r="A382">
        <v>767851</v>
      </c>
      <c r="B382" t="str">
        <f t="shared" si="5"/>
        <v>Empleado_767851</v>
      </c>
    </row>
    <row r="383" spans="1:2" x14ac:dyDescent="0.3">
      <c r="A383">
        <v>767881</v>
      </c>
      <c r="B383" t="str">
        <f t="shared" si="5"/>
        <v>Empleado_767881</v>
      </c>
    </row>
    <row r="384" spans="1:2" x14ac:dyDescent="0.3">
      <c r="A384">
        <v>767882</v>
      </c>
      <c r="B384" t="str">
        <f t="shared" si="5"/>
        <v>Empleado_767882</v>
      </c>
    </row>
    <row r="385" spans="1:2" x14ac:dyDescent="0.3">
      <c r="A385">
        <v>767901</v>
      </c>
      <c r="B385" t="str">
        <f t="shared" si="5"/>
        <v>Empleado_767901</v>
      </c>
    </row>
    <row r="386" spans="1:2" x14ac:dyDescent="0.3">
      <c r="A386">
        <v>767934</v>
      </c>
      <c r="B386" t="str">
        <f t="shared" ref="B386:B449" si="6">"Empleado_" &amp; A386</f>
        <v>Empleado_767934</v>
      </c>
    </row>
    <row r="387" spans="1:2" x14ac:dyDescent="0.3">
      <c r="A387">
        <v>767949</v>
      </c>
      <c r="B387" t="str">
        <f t="shared" si="6"/>
        <v>Empleado_767949</v>
      </c>
    </row>
    <row r="388" spans="1:2" x14ac:dyDescent="0.3">
      <c r="A388">
        <v>767980</v>
      </c>
      <c r="B388" t="str">
        <f t="shared" si="6"/>
        <v>Empleado_767980</v>
      </c>
    </row>
    <row r="389" spans="1:2" x14ac:dyDescent="0.3">
      <c r="A389">
        <v>768008</v>
      </c>
      <c r="B389" t="str">
        <f t="shared" si="6"/>
        <v>Empleado_768008</v>
      </c>
    </row>
    <row r="390" spans="1:2" x14ac:dyDescent="0.3">
      <c r="A390">
        <v>768011</v>
      </c>
      <c r="B390" t="str">
        <f t="shared" si="6"/>
        <v>Empleado_768011</v>
      </c>
    </row>
    <row r="391" spans="1:2" x14ac:dyDescent="0.3">
      <c r="A391">
        <v>768013</v>
      </c>
      <c r="B391" t="str">
        <f t="shared" si="6"/>
        <v>Empleado_768013</v>
      </c>
    </row>
    <row r="392" spans="1:2" x14ac:dyDescent="0.3">
      <c r="A392">
        <v>768014</v>
      </c>
      <c r="B392" t="str">
        <f t="shared" si="6"/>
        <v>Empleado_768014</v>
      </c>
    </row>
    <row r="393" spans="1:2" x14ac:dyDescent="0.3">
      <c r="A393">
        <v>768045</v>
      </c>
      <c r="B393" t="str">
        <f t="shared" si="6"/>
        <v>Empleado_768045</v>
      </c>
    </row>
    <row r="394" spans="1:2" x14ac:dyDescent="0.3">
      <c r="A394">
        <v>768058</v>
      </c>
      <c r="B394" t="str">
        <f t="shared" si="6"/>
        <v>Empleado_768058</v>
      </c>
    </row>
    <row r="395" spans="1:2" x14ac:dyDescent="0.3">
      <c r="A395">
        <v>768108</v>
      </c>
      <c r="B395" t="str">
        <f t="shared" si="6"/>
        <v>Empleado_768108</v>
      </c>
    </row>
    <row r="396" spans="1:2" x14ac:dyDescent="0.3">
      <c r="A396">
        <v>768141</v>
      </c>
      <c r="B396" t="str">
        <f t="shared" si="6"/>
        <v>Empleado_768141</v>
      </c>
    </row>
    <row r="397" spans="1:2" x14ac:dyDescent="0.3">
      <c r="A397">
        <v>768231</v>
      </c>
      <c r="B397" t="str">
        <f t="shared" si="6"/>
        <v>Empleado_768231</v>
      </c>
    </row>
    <row r="398" spans="1:2" x14ac:dyDescent="0.3">
      <c r="A398">
        <v>768241</v>
      </c>
      <c r="B398" t="str">
        <f t="shared" si="6"/>
        <v>Empleado_768241</v>
      </c>
    </row>
    <row r="399" spans="1:2" x14ac:dyDescent="0.3">
      <c r="A399">
        <v>768273</v>
      </c>
      <c r="B399" t="str">
        <f t="shared" si="6"/>
        <v>Empleado_768273</v>
      </c>
    </row>
    <row r="400" spans="1:2" x14ac:dyDescent="0.3">
      <c r="A400">
        <v>768290</v>
      </c>
      <c r="B400" t="str">
        <f t="shared" si="6"/>
        <v>Empleado_768290</v>
      </c>
    </row>
    <row r="401" spans="1:2" x14ac:dyDescent="0.3">
      <c r="A401">
        <v>768293</v>
      </c>
      <c r="B401" t="str">
        <f t="shared" si="6"/>
        <v>Empleado_768293</v>
      </c>
    </row>
    <row r="402" spans="1:2" x14ac:dyDescent="0.3">
      <c r="A402">
        <v>768300</v>
      </c>
      <c r="B402" t="str">
        <f t="shared" si="6"/>
        <v>Empleado_768300</v>
      </c>
    </row>
    <row r="403" spans="1:2" x14ac:dyDescent="0.3">
      <c r="A403">
        <v>768307</v>
      </c>
      <c r="B403" t="str">
        <f t="shared" si="6"/>
        <v>Empleado_768307</v>
      </c>
    </row>
    <row r="404" spans="1:2" x14ac:dyDescent="0.3">
      <c r="A404">
        <v>768315</v>
      </c>
      <c r="B404" t="str">
        <f t="shared" si="6"/>
        <v>Empleado_768315</v>
      </c>
    </row>
    <row r="405" spans="1:2" x14ac:dyDescent="0.3">
      <c r="A405">
        <v>768317</v>
      </c>
      <c r="B405" t="str">
        <f t="shared" si="6"/>
        <v>Empleado_768317</v>
      </c>
    </row>
    <row r="406" spans="1:2" x14ac:dyDescent="0.3">
      <c r="A406">
        <v>768333</v>
      </c>
      <c r="B406" t="str">
        <f t="shared" si="6"/>
        <v>Empleado_768333</v>
      </c>
    </row>
    <row r="407" spans="1:2" x14ac:dyDescent="0.3">
      <c r="A407">
        <v>768354</v>
      </c>
      <c r="B407" t="str">
        <f t="shared" si="6"/>
        <v>Empleado_768354</v>
      </c>
    </row>
    <row r="408" spans="1:2" x14ac:dyDescent="0.3">
      <c r="A408">
        <v>768364</v>
      </c>
      <c r="B408" t="str">
        <f t="shared" si="6"/>
        <v>Empleado_768364</v>
      </c>
    </row>
    <row r="409" spans="1:2" x14ac:dyDescent="0.3">
      <c r="A409">
        <v>768390</v>
      </c>
      <c r="B409" t="str">
        <f t="shared" si="6"/>
        <v>Empleado_768390</v>
      </c>
    </row>
    <row r="410" spans="1:2" x14ac:dyDescent="0.3">
      <c r="A410">
        <v>768392</v>
      </c>
      <c r="B410" t="str">
        <f t="shared" si="6"/>
        <v>Empleado_768392</v>
      </c>
    </row>
    <row r="411" spans="1:2" x14ac:dyDescent="0.3">
      <c r="A411">
        <v>768395</v>
      </c>
      <c r="B411" t="str">
        <f t="shared" si="6"/>
        <v>Empleado_768395</v>
      </c>
    </row>
    <row r="412" spans="1:2" x14ac:dyDescent="0.3">
      <c r="A412">
        <v>768405</v>
      </c>
      <c r="B412" t="str">
        <f t="shared" si="6"/>
        <v>Empleado_768405</v>
      </c>
    </row>
    <row r="413" spans="1:2" x14ac:dyDescent="0.3">
      <c r="A413">
        <v>768409</v>
      </c>
      <c r="B413" t="str">
        <f t="shared" si="6"/>
        <v>Empleado_768409</v>
      </c>
    </row>
    <row r="414" spans="1:2" x14ac:dyDescent="0.3">
      <c r="A414">
        <v>768422</v>
      </c>
      <c r="B414" t="str">
        <f t="shared" si="6"/>
        <v>Empleado_768422</v>
      </c>
    </row>
    <row r="415" spans="1:2" x14ac:dyDescent="0.3">
      <c r="A415">
        <v>768425</v>
      </c>
      <c r="B415" t="str">
        <f t="shared" si="6"/>
        <v>Empleado_768425</v>
      </c>
    </row>
    <row r="416" spans="1:2" x14ac:dyDescent="0.3">
      <c r="A416">
        <v>768552</v>
      </c>
      <c r="B416" t="str">
        <f t="shared" si="6"/>
        <v>Empleado_768552</v>
      </c>
    </row>
    <row r="417" spans="1:2" x14ac:dyDescent="0.3">
      <c r="A417">
        <v>768579</v>
      </c>
      <c r="B417" t="str">
        <f t="shared" si="6"/>
        <v>Empleado_768579</v>
      </c>
    </row>
    <row r="418" spans="1:2" x14ac:dyDescent="0.3">
      <c r="A418">
        <v>768585</v>
      </c>
      <c r="B418" t="str">
        <f t="shared" si="6"/>
        <v>Empleado_768585</v>
      </c>
    </row>
    <row r="419" spans="1:2" x14ac:dyDescent="0.3">
      <c r="A419">
        <v>768601</v>
      </c>
      <c r="B419" t="str">
        <f t="shared" si="6"/>
        <v>Empleado_768601</v>
      </c>
    </row>
    <row r="420" spans="1:2" x14ac:dyDescent="0.3">
      <c r="A420">
        <v>768616</v>
      </c>
      <c r="B420" t="str">
        <f t="shared" si="6"/>
        <v>Empleado_768616</v>
      </c>
    </row>
    <row r="421" spans="1:2" x14ac:dyDescent="0.3">
      <c r="A421">
        <v>768623</v>
      </c>
      <c r="B421" t="str">
        <f t="shared" si="6"/>
        <v>Empleado_768623</v>
      </c>
    </row>
    <row r="422" spans="1:2" x14ac:dyDescent="0.3">
      <c r="A422">
        <v>768658</v>
      </c>
      <c r="B422" t="str">
        <f t="shared" si="6"/>
        <v>Empleado_768658</v>
      </c>
    </row>
    <row r="423" spans="1:2" x14ac:dyDescent="0.3">
      <c r="A423">
        <v>768659</v>
      </c>
      <c r="B423" t="str">
        <f t="shared" si="6"/>
        <v>Empleado_768659</v>
      </c>
    </row>
    <row r="424" spans="1:2" x14ac:dyDescent="0.3">
      <c r="A424">
        <v>768681</v>
      </c>
      <c r="B424" t="str">
        <f t="shared" si="6"/>
        <v>Empleado_768681</v>
      </c>
    </row>
    <row r="425" spans="1:2" x14ac:dyDescent="0.3">
      <c r="A425">
        <v>768682</v>
      </c>
      <c r="B425" t="str">
        <f t="shared" si="6"/>
        <v>Empleado_768682</v>
      </c>
    </row>
    <row r="426" spans="1:2" x14ac:dyDescent="0.3">
      <c r="A426">
        <v>768692</v>
      </c>
      <c r="B426" t="str">
        <f t="shared" si="6"/>
        <v>Empleado_768692</v>
      </c>
    </row>
    <row r="427" spans="1:2" x14ac:dyDescent="0.3">
      <c r="A427">
        <v>768699</v>
      </c>
      <c r="B427" t="str">
        <f t="shared" si="6"/>
        <v>Empleado_768699</v>
      </c>
    </row>
    <row r="428" spans="1:2" x14ac:dyDescent="0.3">
      <c r="A428">
        <v>768709</v>
      </c>
      <c r="B428" t="str">
        <f t="shared" si="6"/>
        <v>Empleado_768709</v>
      </c>
    </row>
    <row r="429" spans="1:2" x14ac:dyDescent="0.3">
      <c r="A429">
        <v>768738</v>
      </c>
      <c r="B429" t="str">
        <f t="shared" si="6"/>
        <v>Empleado_768738</v>
      </c>
    </row>
    <row r="430" spans="1:2" x14ac:dyDescent="0.3">
      <c r="A430">
        <v>768744</v>
      </c>
      <c r="B430" t="str">
        <f t="shared" si="6"/>
        <v>Empleado_768744</v>
      </c>
    </row>
    <row r="431" spans="1:2" x14ac:dyDescent="0.3">
      <c r="A431">
        <v>768771</v>
      </c>
      <c r="B431" t="str">
        <f t="shared" si="6"/>
        <v>Empleado_768771</v>
      </c>
    </row>
    <row r="432" spans="1:2" x14ac:dyDescent="0.3">
      <c r="A432">
        <v>768773</v>
      </c>
      <c r="B432" t="str">
        <f t="shared" si="6"/>
        <v>Empleado_768773</v>
      </c>
    </row>
    <row r="433" spans="1:2" x14ac:dyDescent="0.3">
      <c r="A433">
        <v>768777</v>
      </c>
      <c r="B433" t="str">
        <f t="shared" si="6"/>
        <v>Empleado_768777</v>
      </c>
    </row>
    <row r="434" spans="1:2" x14ac:dyDescent="0.3">
      <c r="A434">
        <v>768818</v>
      </c>
      <c r="B434" t="str">
        <f t="shared" si="6"/>
        <v>Empleado_768818</v>
      </c>
    </row>
    <row r="435" spans="1:2" x14ac:dyDescent="0.3">
      <c r="A435">
        <v>768820</v>
      </c>
      <c r="B435" t="str">
        <f t="shared" si="6"/>
        <v>Empleado_768820</v>
      </c>
    </row>
    <row r="436" spans="1:2" x14ac:dyDescent="0.3">
      <c r="A436">
        <v>768842</v>
      </c>
      <c r="B436" t="str">
        <f t="shared" si="6"/>
        <v>Empleado_768842</v>
      </c>
    </row>
    <row r="437" spans="1:2" x14ac:dyDescent="0.3">
      <c r="A437">
        <v>768851</v>
      </c>
      <c r="B437" t="str">
        <f t="shared" si="6"/>
        <v>Empleado_768851</v>
      </c>
    </row>
    <row r="438" spans="1:2" x14ac:dyDescent="0.3">
      <c r="A438">
        <v>768874</v>
      </c>
      <c r="B438" t="str">
        <f t="shared" si="6"/>
        <v>Empleado_768874</v>
      </c>
    </row>
    <row r="439" spans="1:2" x14ac:dyDescent="0.3">
      <c r="A439">
        <v>768892</v>
      </c>
      <c r="B439" t="str">
        <f t="shared" si="6"/>
        <v>Empleado_768892</v>
      </c>
    </row>
    <row r="440" spans="1:2" x14ac:dyDescent="0.3">
      <c r="A440">
        <v>768911</v>
      </c>
      <c r="B440" t="str">
        <f t="shared" si="6"/>
        <v>Empleado_768911</v>
      </c>
    </row>
    <row r="441" spans="1:2" x14ac:dyDescent="0.3">
      <c r="A441">
        <v>768974</v>
      </c>
      <c r="B441" t="str">
        <f t="shared" si="6"/>
        <v>Empleado_768974</v>
      </c>
    </row>
    <row r="442" spans="1:2" x14ac:dyDescent="0.3">
      <c r="A442">
        <v>768977</v>
      </c>
      <c r="B442" t="str">
        <f t="shared" si="6"/>
        <v>Empleado_768977</v>
      </c>
    </row>
    <row r="443" spans="1:2" x14ac:dyDescent="0.3">
      <c r="A443">
        <v>769009</v>
      </c>
      <c r="B443" t="str">
        <f t="shared" si="6"/>
        <v>Empleado_769009</v>
      </c>
    </row>
    <row r="444" spans="1:2" x14ac:dyDescent="0.3">
      <c r="A444">
        <v>769018</v>
      </c>
      <c r="B444" t="str">
        <f t="shared" si="6"/>
        <v>Empleado_769018</v>
      </c>
    </row>
    <row r="445" spans="1:2" x14ac:dyDescent="0.3">
      <c r="A445">
        <v>769036</v>
      </c>
      <c r="B445" t="str">
        <f t="shared" si="6"/>
        <v>Empleado_769036</v>
      </c>
    </row>
    <row r="446" spans="1:2" x14ac:dyDescent="0.3">
      <c r="A446">
        <v>769043</v>
      </c>
      <c r="B446" t="str">
        <f t="shared" si="6"/>
        <v>Empleado_769043</v>
      </c>
    </row>
    <row r="447" spans="1:2" x14ac:dyDescent="0.3">
      <c r="A447">
        <v>769058</v>
      </c>
      <c r="B447" t="str">
        <f t="shared" si="6"/>
        <v>Empleado_769058</v>
      </c>
    </row>
    <row r="448" spans="1:2" x14ac:dyDescent="0.3">
      <c r="A448">
        <v>769062</v>
      </c>
      <c r="B448" t="str">
        <f t="shared" si="6"/>
        <v>Empleado_769062</v>
      </c>
    </row>
    <row r="449" spans="1:2" x14ac:dyDescent="0.3">
      <c r="A449">
        <v>769074</v>
      </c>
      <c r="B449" t="str">
        <f t="shared" si="6"/>
        <v>Empleado_769074</v>
      </c>
    </row>
    <row r="450" spans="1:2" x14ac:dyDescent="0.3">
      <c r="A450">
        <v>769093</v>
      </c>
      <c r="B450" t="str">
        <f t="shared" ref="B450:B513" si="7">"Empleado_" &amp; A450</f>
        <v>Empleado_769093</v>
      </c>
    </row>
    <row r="451" spans="1:2" x14ac:dyDescent="0.3">
      <c r="A451">
        <v>769099</v>
      </c>
      <c r="B451" t="str">
        <f t="shared" si="7"/>
        <v>Empleado_769099</v>
      </c>
    </row>
    <row r="452" spans="1:2" x14ac:dyDescent="0.3">
      <c r="A452">
        <v>769141</v>
      </c>
      <c r="B452" t="str">
        <f t="shared" si="7"/>
        <v>Empleado_769141</v>
      </c>
    </row>
    <row r="453" spans="1:2" x14ac:dyDescent="0.3">
      <c r="A453">
        <v>769146</v>
      </c>
      <c r="B453" t="str">
        <f t="shared" si="7"/>
        <v>Empleado_769146</v>
      </c>
    </row>
    <row r="454" spans="1:2" x14ac:dyDescent="0.3">
      <c r="A454">
        <v>769147</v>
      </c>
      <c r="B454" t="str">
        <f t="shared" si="7"/>
        <v>Empleado_769147</v>
      </c>
    </row>
    <row r="455" spans="1:2" x14ac:dyDescent="0.3">
      <c r="A455">
        <v>769176</v>
      </c>
      <c r="B455" t="str">
        <f t="shared" si="7"/>
        <v>Empleado_769176</v>
      </c>
    </row>
    <row r="456" spans="1:2" x14ac:dyDescent="0.3">
      <c r="A456">
        <v>769275</v>
      </c>
      <c r="B456" t="str">
        <f t="shared" si="7"/>
        <v>Empleado_769275</v>
      </c>
    </row>
    <row r="457" spans="1:2" x14ac:dyDescent="0.3">
      <c r="A457">
        <v>769277</v>
      </c>
      <c r="B457" t="str">
        <f t="shared" si="7"/>
        <v>Empleado_769277</v>
      </c>
    </row>
    <row r="458" spans="1:2" x14ac:dyDescent="0.3">
      <c r="A458">
        <v>769296</v>
      </c>
      <c r="B458" t="str">
        <f t="shared" si="7"/>
        <v>Empleado_769296</v>
      </c>
    </row>
    <row r="459" spans="1:2" x14ac:dyDescent="0.3">
      <c r="A459">
        <v>769305</v>
      </c>
      <c r="B459" t="str">
        <f t="shared" si="7"/>
        <v>Empleado_769305</v>
      </c>
    </row>
    <row r="460" spans="1:2" x14ac:dyDescent="0.3">
      <c r="A460">
        <v>769310</v>
      </c>
      <c r="B460" t="str">
        <f t="shared" si="7"/>
        <v>Empleado_769310</v>
      </c>
    </row>
    <row r="461" spans="1:2" x14ac:dyDescent="0.3">
      <c r="A461">
        <v>769322</v>
      </c>
      <c r="B461" t="str">
        <f t="shared" si="7"/>
        <v>Empleado_769322</v>
      </c>
    </row>
    <row r="462" spans="1:2" x14ac:dyDescent="0.3">
      <c r="A462">
        <v>769347</v>
      </c>
      <c r="B462" t="str">
        <f t="shared" si="7"/>
        <v>Empleado_769347</v>
      </c>
    </row>
    <row r="463" spans="1:2" x14ac:dyDescent="0.3">
      <c r="A463">
        <v>769380</v>
      </c>
      <c r="B463" t="str">
        <f t="shared" si="7"/>
        <v>Empleado_769380</v>
      </c>
    </row>
    <row r="464" spans="1:2" x14ac:dyDescent="0.3">
      <c r="A464">
        <v>769382</v>
      </c>
      <c r="B464" t="str">
        <f t="shared" si="7"/>
        <v>Empleado_769382</v>
      </c>
    </row>
    <row r="465" spans="1:2" x14ac:dyDescent="0.3">
      <c r="A465">
        <v>769419</v>
      </c>
      <c r="B465" t="str">
        <f t="shared" si="7"/>
        <v>Empleado_769419</v>
      </c>
    </row>
    <row r="466" spans="1:2" x14ac:dyDescent="0.3">
      <c r="A466">
        <v>769423</v>
      </c>
      <c r="B466" t="str">
        <f t="shared" si="7"/>
        <v>Empleado_769423</v>
      </c>
    </row>
    <row r="467" spans="1:2" x14ac:dyDescent="0.3">
      <c r="A467">
        <v>769424</v>
      </c>
      <c r="B467" t="str">
        <f t="shared" si="7"/>
        <v>Empleado_769424</v>
      </c>
    </row>
    <row r="468" spans="1:2" x14ac:dyDescent="0.3">
      <c r="A468">
        <v>769453</v>
      </c>
      <c r="B468" t="str">
        <f t="shared" si="7"/>
        <v>Empleado_769453</v>
      </c>
    </row>
    <row r="469" spans="1:2" x14ac:dyDescent="0.3">
      <c r="A469">
        <v>769458</v>
      </c>
      <c r="B469" t="str">
        <f t="shared" si="7"/>
        <v>Empleado_769458</v>
      </c>
    </row>
    <row r="470" spans="1:2" x14ac:dyDescent="0.3">
      <c r="A470">
        <v>769462</v>
      </c>
      <c r="B470" t="str">
        <f t="shared" si="7"/>
        <v>Empleado_769462</v>
      </c>
    </row>
    <row r="471" spans="1:2" x14ac:dyDescent="0.3">
      <c r="A471">
        <v>769466</v>
      </c>
      <c r="B471" t="str">
        <f t="shared" si="7"/>
        <v>Empleado_769466</v>
      </c>
    </row>
    <row r="472" spans="1:2" x14ac:dyDescent="0.3">
      <c r="A472">
        <v>769473</v>
      </c>
      <c r="B472" t="str">
        <f t="shared" si="7"/>
        <v>Empleado_769473</v>
      </c>
    </row>
    <row r="473" spans="1:2" x14ac:dyDescent="0.3">
      <c r="A473">
        <v>769480</v>
      </c>
      <c r="B473" t="str">
        <f t="shared" si="7"/>
        <v>Empleado_769480</v>
      </c>
    </row>
    <row r="474" spans="1:2" x14ac:dyDescent="0.3">
      <c r="A474">
        <v>769493</v>
      </c>
      <c r="B474" t="str">
        <f t="shared" si="7"/>
        <v>Empleado_769493</v>
      </c>
    </row>
    <row r="475" spans="1:2" x14ac:dyDescent="0.3">
      <c r="A475">
        <v>769505</v>
      </c>
      <c r="B475" t="str">
        <f t="shared" si="7"/>
        <v>Empleado_769505</v>
      </c>
    </row>
    <row r="476" spans="1:2" x14ac:dyDescent="0.3">
      <c r="A476">
        <v>769514</v>
      </c>
      <c r="B476" t="str">
        <f t="shared" si="7"/>
        <v>Empleado_769514</v>
      </c>
    </row>
    <row r="477" spans="1:2" x14ac:dyDescent="0.3">
      <c r="A477">
        <v>769520</v>
      </c>
      <c r="B477" t="str">
        <f t="shared" si="7"/>
        <v>Empleado_769520</v>
      </c>
    </row>
    <row r="478" spans="1:2" x14ac:dyDescent="0.3">
      <c r="A478">
        <v>769523</v>
      </c>
      <c r="B478" t="str">
        <f t="shared" si="7"/>
        <v>Empleado_769523</v>
      </c>
    </row>
    <row r="479" spans="1:2" x14ac:dyDescent="0.3">
      <c r="A479">
        <v>769528</v>
      </c>
      <c r="B479" t="str">
        <f t="shared" si="7"/>
        <v>Empleado_769528</v>
      </c>
    </row>
    <row r="480" spans="1:2" x14ac:dyDescent="0.3">
      <c r="A480">
        <v>769547</v>
      </c>
      <c r="B480" t="str">
        <f t="shared" si="7"/>
        <v>Empleado_769547</v>
      </c>
    </row>
    <row r="481" spans="1:2" x14ac:dyDescent="0.3">
      <c r="A481">
        <v>769548</v>
      </c>
      <c r="B481" t="str">
        <f t="shared" si="7"/>
        <v>Empleado_769548</v>
      </c>
    </row>
    <row r="482" spans="1:2" x14ac:dyDescent="0.3">
      <c r="A482">
        <v>769555</v>
      </c>
      <c r="B482" t="str">
        <f t="shared" si="7"/>
        <v>Empleado_769555</v>
      </c>
    </row>
    <row r="483" spans="1:2" x14ac:dyDescent="0.3">
      <c r="A483">
        <v>769557</v>
      </c>
      <c r="B483" t="str">
        <f t="shared" si="7"/>
        <v>Empleado_769557</v>
      </c>
    </row>
    <row r="484" spans="1:2" x14ac:dyDescent="0.3">
      <c r="A484">
        <v>769563</v>
      </c>
      <c r="B484" t="str">
        <f t="shared" si="7"/>
        <v>Empleado_769563</v>
      </c>
    </row>
    <row r="485" spans="1:2" x14ac:dyDescent="0.3">
      <c r="A485">
        <v>769578</v>
      </c>
      <c r="B485" t="str">
        <f t="shared" si="7"/>
        <v>Empleado_769578</v>
      </c>
    </row>
    <row r="486" spans="1:2" x14ac:dyDescent="0.3">
      <c r="A486">
        <v>769582</v>
      </c>
      <c r="B486" t="str">
        <f t="shared" si="7"/>
        <v>Empleado_769582</v>
      </c>
    </row>
    <row r="487" spans="1:2" x14ac:dyDescent="0.3">
      <c r="A487">
        <v>769601</v>
      </c>
      <c r="B487" t="str">
        <f t="shared" si="7"/>
        <v>Empleado_769601</v>
      </c>
    </row>
    <row r="488" spans="1:2" x14ac:dyDescent="0.3">
      <c r="A488">
        <v>769603</v>
      </c>
      <c r="B488" t="str">
        <f t="shared" si="7"/>
        <v>Empleado_769603</v>
      </c>
    </row>
    <row r="489" spans="1:2" x14ac:dyDescent="0.3">
      <c r="A489">
        <v>769611</v>
      </c>
      <c r="B489" t="str">
        <f t="shared" si="7"/>
        <v>Empleado_769611</v>
      </c>
    </row>
    <row r="490" spans="1:2" x14ac:dyDescent="0.3">
      <c r="A490">
        <v>769612</v>
      </c>
      <c r="B490" t="str">
        <f t="shared" si="7"/>
        <v>Empleado_769612</v>
      </c>
    </row>
    <row r="491" spans="1:2" x14ac:dyDescent="0.3">
      <c r="A491">
        <v>769614</v>
      </c>
      <c r="B491" t="str">
        <f t="shared" si="7"/>
        <v>Empleado_769614</v>
      </c>
    </row>
    <row r="492" spans="1:2" x14ac:dyDescent="0.3">
      <c r="A492">
        <v>769637</v>
      </c>
      <c r="B492" t="str">
        <f t="shared" si="7"/>
        <v>Empleado_769637</v>
      </c>
    </row>
    <row r="493" spans="1:2" x14ac:dyDescent="0.3">
      <c r="A493">
        <v>769646</v>
      </c>
      <c r="B493" t="str">
        <f t="shared" si="7"/>
        <v>Empleado_769646</v>
      </c>
    </row>
    <row r="494" spans="1:2" x14ac:dyDescent="0.3">
      <c r="A494">
        <v>769680</v>
      </c>
      <c r="B494" t="str">
        <f t="shared" si="7"/>
        <v>Empleado_769680</v>
      </c>
    </row>
    <row r="495" spans="1:2" x14ac:dyDescent="0.3">
      <c r="A495">
        <v>769685</v>
      </c>
      <c r="B495" t="str">
        <f t="shared" si="7"/>
        <v>Empleado_769685</v>
      </c>
    </row>
    <row r="496" spans="1:2" x14ac:dyDescent="0.3">
      <c r="A496">
        <v>769688</v>
      </c>
      <c r="B496" t="str">
        <f t="shared" si="7"/>
        <v>Empleado_769688</v>
      </c>
    </row>
    <row r="497" spans="1:2" x14ac:dyDescent="0.3">
      <c r="A497">
        <v>769692</v>
      </c>
      <c r="B497" t="str">
        <f t="shared" si="7"/>
        <v>Empleado_769692</v>
      </c>
    </row>
    <row r="498" spans="1:2" x14ac:dyDescent="0.3">
      <c r="A498">
        <v>769714</v>
      </c>
      <c r="B498" t="str">
        <f t="shared" si="7"/>
        <v>Empleado_769714</v>
      </c>
    </row>
    <row r="499" spans="1:2" x14ac:dyDescent="0.3">
      <c r="A499">
        <v>769719</v>
      </c>
      <c r="B499" t="str">
        <f t="shared" si="7"/>
        <v>Empleado_769719</v>
      </c>
    </row>
    <row r="500" spans="1:2" x14ac:dyDescent="0.3">
      <c r="A500">
        <v>769738</v>
      </c>
      <c r="B500" t="str">
        <f t="shared" si="7"/>
        <v>Empleado_769738</v>
      </c>
    </row>
    <row r="501" spans="1:2" x14ac:dyDescent="0.3">
      <c r="A501">
        <v>769756</v>
      </c>
      <c r="B501" t="str">
        <f t="shared" si="7"/>
        <v>Empleado_769756</v>
      </c>
    </row>
    <row r="502" spans="1:2" x14ac:dyDescent="0.3">
      <c r="A502">
        <v>769761</v>
      </c>
      <c r="B502" t="str">
        <f t="shared" si="7"/>
        <v>Empleado_769761</v>
      </c>
    </row>
    <row r="503" spans="1:2" x14ac:dyDescent="0.3">
      <c r="A503">
        <v>769771</v>
      </c>
      <c r="B503" t="str">
        <f t="shared" si="7"/>
        <v>Empleado_769771</v>
      </c>
    </row>
    <row r="504" spans="1:2" x14ac:dyDescent="0.3">
      <c r="A504">
        <v>769772</v>
      </c>
      <c r="B504" t="str">
        <f t="shared" si="7"/>
        <v>Empleado_769772</v>
      </c>
    </row>
    <row r="505" spans="1:2" x14ac:dyDescent="0.3">
      <c r="A505">
        <v>769776</v>
      </c>
      <c r="B505" t="str">
        <f t="shared" si="7"/>
        <v>Empleado_769776</v>
      </c>
    </row>
    <row r="506" spans="1:2" x14ac:dyDescent="0.3">
      <c r="A506">
        <v>769783</v>
      </c>
      <c r="B506" t="str">
        <f t="shared" si="7"/>
        <v>Empleado_769783</v>
      </c>
    </row>
    <row r="507" spans="1:2" x14ac:dyDescent="0.3">
      <c r="A507">
        <v>769799</v>
      </c>
      <c r="B507" t="str">
        <f t="shared" si="7"/>
        <v>Empleado_769799</v>
      </c>
    </row>
    <row r="508" spans="1:2" x14ac:dyDescent="0.3">
      <c r="A508">
        <v>769806</v>
      </c>
      <c r="B508" t="str">
        <f t="shared" si="7"/>
        <v>Empleado_769806</v>
      </c>
    </row>
    <row r="509" spans="1:2" x14ac:dyDescent="0.3">
      <c r="A509">
        <v>769811</v>
      </c>
      <c r="B509" t="str">
        <f t="shared" si="7"/>
        <v>Empleado_769811</v>
      </c>
    </row>
    <row r="510" spans="1:2" x14ac:dyDescent="0.3">
      <c r="A510">
        <v>769820</v>
      </c>
      <c r="B510" t="str">
        <f t="shared" si="7"/>
        <v>Empleado_769820</v>
      </c>
    </row>
    <row r="511" spans="1:2" x14ac:dyDescent="0.3">
      <c r="A511">
        <v>769839</v>
      </c>
      <c r="B511" t="str">
        <f t="shared" si="7"/>
        <v>Empleado_769839</v>
      </c>
    </row>
    <row r="512" spans="1:2" x14ac:dyDescent="0.3">
      <c r="A512">
        <v>769854</v>
      </c>
      <c r="B512" t="str">
        <f t="shared" si="7"/>
        <v>Empleado_769854</v>
      </c>
    </row>
    <row r="513" spans="1:2" x14ac:dyDescent="0.3">
      <c r="A513">
        <v>769860</v>
      </c>
      <c r="B513" t="str">
        <f t="shared" si="7"/>
        <v>Empleado_769860</v>
      </c>
    </row>
    <row r="514" spans="1:2" x14ac:dyDescent="0.3">
      <c r="A514">
        <v>769864</v>
      </c>
      <c r="B514" t="str">
        <f t="shared" ref="B514:B577" si="8">"Empleado_" &amp; A514</f>
        <v>Empleado_769864</v>
      </c>
    </row>
    <row r="515" spans="1:2" x14ac:dyDescent="0.3">
      <c r="A515">
        <v>769874</v>
      </c>
      <c r="B515" t="str">
        <f t="shared" si="8"/>
        <v>Empleado_769874</v>
      </c>
    </row>
    <row r="516" spans="1:2" x14ac:dyDescent="0.3">
      <c r="A516">
        <v>769880</v>
      </c>
      <c r="B516" t="str">
        <f t="shared" si="8"/>
        <v>Empleado_769880</v>
      </c>
    </row>
    <row r="517" spans="1:2" x14ac:dyDescent="0.3">
      <c r="A517">
        <v>769893</v>
      </c>
      <c r="B517" t="str">
        <f t="shared" si="8"/>
        <v>Empleado_769893</v>
      </c>
    </row>
    <row r="518" spans="1:2" x14ac:dyDescent="0.3">
      <c r="A518">
        <v>769896</v>
      </c>
      <c r="B518" t="str">
        <f t="shared" si="8"/>
        <v>Empleado_769896</v>
      </c>
    </row>
    <row r="519" spans="1:2" x14ac:dyDescent="0.3">
      <c r="A519">
        <v>769901</v>
      </c>
      <c r="B519" t="str">
        <f t="shared" si="8"/>
        <v>Empleado_769901</v>
      </c>
    </row>
    <row r="520" spans="1:2" x14ac:dyDescent="0.3">
      <c r="A520">
        <v>769911</v>
      </c>
      <c r="B520" t="str">
        <f t="shared" si="8"/>
        <v>Empleado_769911</v>
      </c>
    </row>
    <row r="521" spans="1:2" x14ac:dyDescent="0.3">
      <c r="A521">
        <v>769917</v>
      </c>
      <c r="B521" t="str">
        <f t="shared" si="8"/>
        <v>Empleado_769917</v>
      </c>
    </row>
    <row r="522" spans="1:2" x14ac:dyDescent="0.3">
      <c r="A522">
        <v>769925</v>
      </c>
      <c r="B522" t="str">
        <f t="shared" si="8"/>
        <v>Empleado_769925</v>
      </c>
    </row>
    <row r="523" spans="1:2" x14ac:dyDescent="0.3">
      <c r="A523">
        <v>769926</v>
      </c>
      <c r="B523" t="str">
        <f t="shared" si="8"/>
        <v>Empleado_769926</v>
      </c>
    </row>
    <row r="524" spans="1:2" x14ac:dyDescent="0.3">
      <c r="A524">
        <v>769927</v>
      </c>
      <c r="B524" t="str">
        <f t="shared" si="8"/>
        <v>Empleado_769927</v>
      </c>
    </row>
    <row r="525" spans="1:2" x14ac:dyDescent="0.3">
      <c r="A525">
        <v>769929</v>
      </c>
      <c r="B525" t="str">
        <f t="shared" si="8"/>
        <v>Empleado_769929</v>
      </c>
    </row>
    <row r="526" spans="1:2" x14ac:dyDescent="0.3">
      <c r="A526">
        <v>769930</v>
      </c>
      <c r="B526" t="str">
        <f t="shared" si="8"/>
        <v>Empleado_769930</v>
      </c>
    </row>
    <row r="527" spans="1:2" x14ac:dyDescent="0.3">
      <c r="A527">
        <v>769934</v>
      </c>
      <c r="B527" t="str">
        <f t="shared" si="8"/>
        <v>Empleado_769934</v>
      </c>
    </row>
    <row r="528" spans="1:2" x14ac:dyDescent="0.3">
      <c r="A528">
        <v>769945</v>
      </c>
      <c r="B528" t="str">
        <f t="shared" si="8"/>
        <v>Empleado_769945</v>
      </c>
    </row>
    <row r="529" spans="1:2" x14ac:dyDescent="0.3">
      <c r="A529">
        <v>769947</v>
      </c>
      <c r="B529" t="str">
        <f t="shared" si="8"/>
        <v>Empleado_769947</v>
      </c>
    </row>
    <row r="530" spans="1:2" x14ac:dyDescent="0.3">
      <c r="A530">
        <v>769948</v>
      </c>
      <c r="B530" t="str">
        <f t="shared" si="8"/>
        <v>Empleado_769948</v>
      </c>
    </row>
    <row r="531" spans="1:2" x14ac:dyDescent="0.3">
      <c r="A531">
        <v>769953</v>
      </c>
      <c r="B531" t="str">
        <f t="shared" si="8"/>
        <v>Empleado_769953</v>
      </c>
    </row>
    <row r="532" spans="1:2" x14ac:dyDescent="0.3">
      <c r="A532">
        <v>769954</v>
      </c>
      <c r="B532" t="str">
        <f t="shared" si="8"/>
        <v>Empleado_769954</v>
      </c>
    </row>
    <row r="533" spans="1:2" x14ac:dyDescent="0.3">
      <c r="A533">
        <v>769955</v>
      </c>
      <c r="B533" t="str">
        <f t="shared" si="8"/>
        <v>Empleado_769955</v>
      </c>
    </row>
    <row r="534" spans="1:2" x14ac:dyDescent="0.3">
      <c r="A534">
        <v>769957</v>
      </c>
      <c r="B534" t="str">
        <f t="shared" si="8"/>
        <v>Empleado_769957</v>
      </c>
    </row>
    <row r="535" spans="1:2" x14ac:dyDescent="0.3">
      <c r="A535">
        <v>769971</v>
      </c>
      <c r="B535" t="str">
        <f t="shared" si="8"/>
        <v>Empleado_769971</v>
      </c>
    </row>
    <row r="536" spans="1:2" x14ac:dyDescent="0.3">
      <c r="A536">
        <v>769981</v>
      </c>
      <c r="B536" t="str">
        <f t="shared" si="8"/>
        <v>Empleado_769981</v>
      </c>
    </row>
    <row r="537" spans="1:2" x14ac:dyDescent="0.3">
      <c r="A537">
        <v>769982</v>
      </c>
      <c r="B537" t="str">
        <f t="shared" si="8"/>
        <v>Empleado_769982</v>
      </c>
    </row>
    <row r="538" spans="1:2" x14ac:dyDescent="0.3">
      <c r="A538">
        <v>769983</v>
      </c>
      <c r="B538" t="str">
        <f t="shared" si="8"/>
        <v>Empleado_769983</v>
      </c>
    </row>
    <row r="539" spans="1:2" x14ac:dyDescent="0.3">
      <c r="A539">
        <v>769986</v>
      </c>
      <c r="B539" t="str">
        <f t="shared" si="8"/>
        <v>Empleado_769986</v>
      </c>
    </row>
    <row r="540" spans="1:2" x14ac:dyDescent="0.3">
      <c r="A540">
        <v>769987</v>
      </c>
      <c r="B540" t="str">
        <f t="shared" si="8"/>
        <v>Empleado_769987</v>
      </c>
    </row>
    <row r="541" spans="1:2" x14ac:dyDescent="0.3">
      <c r="A541">
        <v>769988</v>
      </c>
      <c r="B541" t="str">
        <f t="shared" si="8"/>
        <v>Empleado_769988</v>
      </c>
    </row>
    <row r="542" spans="1:2" x14ac:dyDescent="0.3">
      <c r="A542">
        <v>769998</v>
      </c>
      <c r="B542" t="str">
        <f t="shared" si="8"/>
        <v>Empleado_769998</v>
      </c>
    </row>
    <row r="543" spans="1:2" x14ac:dyDescent="0.3">
      <c r="A543">
        <v>770006</v>
      </c>
      <c r="B543" t="str">
        <f t="shared" si="8"/>
        <v>Empleado_770006</v>
      </c>
    </row>
    <row r="544" spans="1:2" x14ac:dyDescent="0.3">
      <c r="A544">
        <v>770007</v>
      </c>
      <c r="B544" t="str">
        <f t="shared" si="8"/>
        <v>Empleado_770007</v>
      </c>
    </row>
    <row r="545" spans="1:2" x14ac:dyDescent="0.3">
      <c r="A545">
        <v>770023</v>
      </c>
      <c r="B545" t="str">
        <f t="shared" si="8"/>
        <v>Empleado_770023</v>
      </c>
    </row>
    <row r="546" spans="1:2" x14ac:dyDescent="0.3">
      <c r="A546">
        <v>770024</v>
      </c>
      <c r="B546" t="str">
        <f t="shared" si="8"/>
        <v>Empleado_770024</v>
      </c>
    </row>
    <row r="547" spans="1:2" x14ac:dyDescent="0.3">
      <c r="A547">
        <v>770038</v>
      </c>
      <c r="B547" t="str">
        <f t="shared" si="8"/>
        <v>Empleado_770038</v>
      </c>
    </row>
    <row r="548" spans="1:2" x14ac:dyDescent="0.3">
      <c r="A548">
        <v>770049</v>
      </c>
      <c r="B548" t="str">
        <f t="shared" si="8"/>
        <v>Empleado_770049</v>
      </c>
    </row>
    <row r="549" spans="1:2" x14ac:dyDescent="0.3">
      <c r="A549">
        <v>770051</v>
      </c>
      <c r="B549" t="str">
        <f t="shared" si="8"/>
        <v>Empleado_770051</v>
      </c>
    </row>
    <row r="550" spans="1:2" x14ac:dyDescent="0.3">
      <c r="A550">
        <v>770060</v>
      </c>
      <c r="B550" t="str">
        <f t="shared" si="8"/>
        <v>Empleado_770060</v>
      </c>
    </row>
    <row r="551" spans="1:2" x14ac:dyDescent="0.3">
      <c r="A551">
        <v>770077</v>
      </c>
      <c r="B551" t="str">
        <f t="shared" si="8"/>
        <v>Empleado_770077</v>
      </c>
    </row>
    <row r="552" spans="1:2" x14ac:dyDescent="0.3">
      <c r="A552">
        <v>770091</v>
      </c>
      <c r="B552" t="str">
        <f t="shared" si="8"/>
        <v>Empleado_770091</v>
      </c>
    </row>
    <row r="553" spans="1:2" x14ac:dyDescent="0.3">
      <c r="A553">
        <v>770120</v>
      </c>
      <c r="B553" t="str">
        <f t="shared" si="8"/>
        <v>Empleado_770120</v>
      </c>
    </row>
    <row r="554" spans="1:2" x14ac:dyDescent="0.3">
      <c r="A554">
        <v>770130</v>
      </c>
      <c r="B554" t="str">
        <f t="shared" si="8"/>
        <v>Empleado_770130</v>
      </c>
    </row>
    <row r="555" spans="1:2" x14ac:dyDescent="0.3">
      <c r="A555">
        <v>770142</v>
      </c>
      <c r="B555" t="str">
        <f t="shared" si="8"/>
        <v>Empleado_770142</v>
      </c>
    </row>
    <row r="556" spans="1:2" x14ac:dyDescent="0.3">
      <c r="A556">
        <v>770149</v>
      </c>
      <c r="B556" t="str">
        <f t="shared" si="8"/>
        <v>Empleado_770149</v>
      </c>
    </row>
    <row r="557" spans="1:2" x14ac:dyDescent="0.3">
      <c r="A557">
        <v>770161</v>
      </c>
      <c r="B557" t="str">
        <f t="shared" si="8"/>
        <v>Empleado_770161</v>
      </c>
    </row>
    <row r="558" spans="1:2" x14ac:dyDescent="0.3">
      <c r="A558">
        <v>770170</v>
      </c>
      <c r="B558" t="str">
        <f t="shared" si="8"/>
        <v>Empleado_770170</v>
      </c>
    </row>
    <row r="559" spans="1:2" x14ac:dyDescent="0.3">
      <c r="A559">
        <v>770175</v>
      </c>
      <c r="B559" t="str">
        <f t="shared" si="8"/>
        <v>Empleado_770175</v>
      </c>
    </row>
    <row r="560" spans="1:2" x14ac:dyDescent="0.3">
      <c r="A560">
        <v>770178</v>
      </c>
      <c r="B560" t="str">
        <f t="shared" si="8"/>
        <v>Empleado_770178</v>
      </c>
    </row>
    <row r="561" spans="1:2" x14ac:dyDescent="0.3">
      <c r="A561">
        <v>770183</v>
      </c>
      <c r="B561" t="str">
        <f t="shared" si="8"/>
        <v>Empleado_770183</v>
      </c>
    </row>
    <row r="562" spans="1:2" x14ac:dyDescent="0.3">
      <c r="A562">
        <v>770247</v>
      </c>
      <c r="B562" t="str">
        <f t="shared" si="8"/>
        <v>Empleado_770247</v>
      </c>
    </row>
    <row r="563" spans="1:2" x14ac:dyDescent="0.3">
      <c r="A563">
        <v>770249</v>
      </c>
      <c r="B563" t="str">
        <f t="shared" si="8"/>
        <v>Empleado_770249</v>
      </c>
    </row>
    <row r="564" spans="1:2" x14ac:dyDescent="0.3">
      <c r="A564">
        <v>770256</v>
      </c>
      <c r="B564" t="str">
        <f t="shared" si="8"/>
        <v>Empleado_770256</v>
      </c>
    </row>
    <row r="565" spans="1:2" x14ac:dyDescent="0.3">
      <c r="A565">
        <v>770269</v>
      </c>
      <c r="B565" t="str">
        <f t="shared" si="8"/>
        <v>Empleado_770269</v>
      </c>
    </row>
    <row r="566" spans="1:2" x14ac:dyDescent="0.3">
      <c r="A566">
        <v>770288</v>
      </c>
      <c r="B566" t="str">
        <f t="shared" si="8"/>
        <v>Empleado_770288</v>
      </c>
    </row>
    <row r="567" spans="1:2" x14ac:dyDescent="0.3">
      <c r="A567">
        <v>770305</v>
      </c>
      <c r="B567" t="str">
        <f t="shared" si="8"/>
        <v>Empleado_770305</v>
      </c>
    </row>
    <row r="568" spans="1:2" x14ac:dyDescent="0.3">
      <c r="A568">
        <v>770307</v>
      </c>
      <c r="B568" t="str">
        <f t="shared" si="8"/>
        <v>Empleado_770307</v>
      </c>
    </row>
    <row r="569" spans="1:2" x14ac:dyDescent="0.3">
      <c r="A569">
        <v>770317</v>
      </c>
      <c r="B569" t="str">
        <f t="shared" si="8"/>
        <v>Empleado_770317</v>
      </c>
    </row>
    <row r="570" spans="1:2" x14ac:dyDescent="0.3">
      <c r="A570">
        <v>770327</v>
      </c>
      <c r="B570" t="str">
        <f t="shared" si="8"/>
        <v>Empleado_770327</v>
      </c>
    </row>
    <row r="571" spans="1:2" x14ac:dyDescent="0.3">
      <c r="A571">
        <v>770359</v>
      </c>
      <c r="B571" t="str">
        <f t="shared" si="8"/>
        <v>Empleado_770359</v>
      </c>
    </row>
    <row r="572" spans="1:2" x14ac:dyDescent="0.3">
      <c r="A572">
        <v>770383</v>
      </c>
      <c r="B572" t="str">
        <f t="shared" si="8"/>
        <v>Empleado_770383</v>
      </c>
    </row>
    <row r="573" spans="1:2" x14ac:dyDescent="0.3">
      <c r="A573">
        <v>770390</v>
      </c>
      <c r="B573" t="str">
        <f t="shared" si="8"/>
        <v>Empleado_770390</v>
      </c>
    </row>
    <row r="574" spans="1:2" x14ac:dyDescent="0.3">
      <c r="A574">
        <v>770397</v>
      </c>
      <c r="B574" t="str">
        <f t="shared" si="8"/>
        <v>Empleado_770397</v>
      </c>
    </row>
    <row r="575" spans="1:2" x14ac:dyDescent="0.3">
      <c r="A575">
        <v>770421</v>
      </c>
      <c r="B575" t="str">
        <f t="shared" si="8"/>
        <v>Empleado_770421</v>
      </c>
    </row>
    <row r="576" spans="1:2" x14ac:dyDescent="0.3">
      <c r="A576">
        <v>770427</v>
      </c>
      <c r="B576" t="str">
        <f t="shared" si="8"/>
        <v>Empleado_770427</v>
      </c>
    </row>
    <row r="577" spans="1:2" x14ac:dyDescent="0.3">
      <c r="A577">
        <v>770437</v>
      </c>
      <c r="B577" t="str">
        <f t="shared" si="8"/>
        <v>Empleado_770437</v>
      </c>
    </row>
    <row r="578" spans="1:2" x14ac:dyDescent="0.3">
      <c r="A578">
        <v>770440</v>
      </c>
      <c r="B578" t="str">
        <f t="shared" ref="B578:B641" si="9">"Empleado_" &amp; A578</f>
        <v>Empleado_770440</v>
      </c>
    </row>
    <row r="579" spans="1:2" x14ac:dyDescent="0.3">
      <c r="A579">
        <v>770444</v>
      </c>
      <c r="B579" t="str">
        <f t="shared" si="9"/>
        <v>Empleado_770444</v>
      </c>
    </row>
    <row r="580" spans="1:2" x14ac:dyDescent="0.3">
      <c r="A580">
        <v>770479</v>
      </c>
      <c r="B580" t="str">
        <f t="shared" si="9"/>
        <v>Empleado_770479</v>
      </c>
    </row>
    <row r="581" spans="1:2" x14ac:dyDescent="0.3">
      <c r="A581">
        <v>770490</v>
      </c>
      <c r="B581" t="str">
        <f t="shared" si="9"/>
        <v>Empleado_770490</v>
      </c>
    </row>
    <row r="582" spans="1:2" x14ac:dyDescent="0.3">
      <c r="A582">
        <v>770501</v>
      </c>
      <c r="B582" t="str">
        <f t="shared" si="9"/>
        <v>Empleado_770501</v>
      </c>
    </row>
    <row r="583" spans="1:2" x14ac:dyDescent="0.3">
      <c r="A583">
        <v>770507</v>
      </c>
      <c r="B583" t="str">
        <f t="shared" si="9"/>
        <v>Empleado_770507</v>
      </c>
    </row>
    <row r="584" spans="1:2" x14ac:dyDescent="0.3">
      <c r="A584">
        <v>770508</v>
      </c>
      <c r="B584" t="str">
        <f t="shared" si="9"/>
        <v>Empleado_770508</v>
      </c>
    </row>
    <row r="585" spans="1:2" x14ac:dyDescent="0.3">
      <c r="A585">
        <v>770513</v>
      </c>
      <c r="B585" t="str">
        <f t="shared" si="9"/>
        <v>Empleado_770513</v>
      </c>
    </row>
    <row r="586" spans="1:2" x14ac:dyDescent="0.3">
      <c r="A586">
        <v>770517</v>
      </c>
      <c r="B586" t="str">
        <f t="shared" si="9"/>
        <v>Empleado_770517</v>
      </c>
    </row>
    <row r="587" spans="1:2" x14ac:dyDescent="0.3">
      <c r="A587">
        <v>770535</v>
      </c>
      <c r="B587" t="str">
        <f t="shared" si="9"/>
        <v>Empleado_770535</v>
      </c>
    </row>
    <row r="588" spans="1:2" x14ac:dyDescent="0.3">
      <c r="A588">
        <v>770551</v>
      </c>
      <c r="B588" t="str">
        <f t="shared" si="9"/>
        <v>Empleado_770551</v>
      </c>
    </row>
    <row r="589" spans="1:2" x14ac:dyDescent="0.3">
      <c r="A589">
        <v>770553</v>
      </c>
      <c r="B589" t="str">
        <f t="shared" si="9"/>
        <v>Empleado_770553</v>
      </c>
    </row>
    <row r="590" spans="1:2" x14ac:dyDescent="0.3">
      <c r="A590">
        <v>770556</v>
      </c>
      <c r="B590" t="str">
        <f t="shared" si="9"/>
        <v>Empleado_770556</v>
      </c>
    </row>
    <row r="591" spans="1:2" x14ac:dyDescent="0.3">
      <c r="A591">
        <v>770562</v>
      </c>
      <c r="B591" t="str">
        <f t="shared" si="9"/>
        <v>Empleado_770562</v>
      </c>
    </row>
    <row r="592" spans="1:2" x14ac:dyDescent="0.3">
      <c r="A592">
        <v>770569</v>
      </c>
      <c r="B592" t="str">
        <f t="shared" si="9"/>
        <v>Empleado_770569</v>
      </c>
    </row>
    <row r="593" spans="1:2" x14ac:dyDescent="0.3">
      <c r="A593">
        <v>770576</v>
      </c>
      <c r="B593" t="str">
        <f t="shared" si="9"/>
        <v>Empleado_770576</v>
      </c>
    </row>
    <row r="594" spans="1:2" x14ac:dyDescent="0.3">
      <c r="A594">
        <v>770581</v>
      </c>
      <c r="B594" t="str">
        <f t="shared" si="9"/>
        <v>Empleado_770581</v>
      </c>
    </row>
    <row r="595" spans="1:2" x14ac:dyDescent="0.3">
      <c r="A595">
        <v>770604</v>
      </c>
      <c r="B595" t="str">
        <f t="shared" si="9"/>
        <v>Empleado_770604</v>
      </c>
    </row>
    <row r="596" spans="1:2" x14ac:dyDescent="0.3">
      <c r="A596">
        <v>770624</v>
      </c>
      <c r="B596" t="str">
        <f t="shared" si="9"/>
        <v>Empleado_770624</v>
      </c>
    </row>
    <row r="597" spans="1:2" x14ac:dyDescent="0.3">
      <c r="A597">
        <v>770632</v>
      </c>
      <c r="B597" t="str">
        <f t="shared" si="9"/>
        <v>Empleado_770632</v>
      </c>
    </row>
    <row r="598" spans="1:2" x14ac:dyDescent="0.3">
      <c r="A598">
        <v>770634</v>
      </c>
      <c r="B598" t="str">
        <f t="shared" si="9"/>
        <v>Empleado_770634</v>
      </c>
    </row>
    <row r="599" spans="1:2" x14ac:dyDescent="0.3">
      <c r="A599">
        <v>770641</v>
      </c>
      <c r="B599" t="str">
        <f t="shared" si="9"/>
        <v>Empleado_770641</v>
      </c>
    </row>
    <row r="600" spans="1:2" x14ac:dyDescent="0.3">
      <c r="A600">
        <v>770653</v>
      </c>
      <c r="B600" t="str">
        <f t="shared" si="9"/>
        <v>Empleado_770653</v>
      </c>
    </row>
    <row r="601" spans="1:2" x14ac:dyDescent="0.3">
      <c r="A601">
        <v>770659</v>
      </c>
      <c r="B601" t="str">
        <f t="shared" si="9"/>
        <v>Empleado_770659</v>
      </c>
    </row>
    <row r="602" spans="1:2" x14ac:dyDescent="0.3">
      <c r="A602">
        <v>770661</v>
      </c>
      <c r="B602" t="str">
        <f t="shared" si="9"/>
        <v>Empleado_770661</v>
      </c>
    </row>
    <row r="603" spans="1:2" x14ac:dyDescent="0.3">
      <c r="A603">
        <v>770666</v>
      </c>
      <c r="B603" t="str">
        <f t="shared" si="9"/>
        <v>Empleado_770666</v>
      </c>
    </row>
    <row r="604" spans="1:2" x14ac:dyDescent="0.3">
      <c r="A604">
        <v>770687</v>
      </c>
      <c r="B604" t="str">
        <f t="shared" si="9"/>
        <v>Empleado_770687</v>
      </c>
    </row>
    <row r="605" spans="1:2" x14ac:dyDescent="0.3">
      <c r="A605">
        <v>770701</v>
      </c>
      <c r="B605" t="str">
        <f t="shared" si="9"/>
        <v>Empleado_770701</v>
      </c>
    </row>
    <row r="606" spans="1:2" x14ac:dyDescent="0.3">
      <c r="A606">
        <v>770707</v>
      </c>
      <c r="B606" t="str">
        <f t="shared" si="9"/>
        <v>Empleado_770707</v>
      </c>
    </row>
    <row r="607" spans="1:2" x14ac:dyDescent="0.3">
      <c r="A607">
        <v>770708</v>
      </c>
      <c r="B607" t="str">
        <f t="shared" si="9"/>
        <v>Empleado_770708</v>
      </c>
    </row>
    <row r="608" spans="1:2" x14ac:dyDescent="0.3">
      <c r="A608">
        <v>770722</v>
      </c>
      <c r="B608" t="str">
        <f t="shared" si="9"/>
        <v>Empleado_770722</v>
      </c>
    </row>
    <row r="609" spans="1:2" x14ac:dyDescent="0.3">
      <c r="A609">
        <v>770724</v>
      </c>
      <c r="B609" t="str">
        <f t="shared" si="9"/>
        <v>Empleado_770724</v>
      </c>
    </row>
    <row r="610" spans="1:2" x14ac:dyDescent="0.3">
      <c r="A610">
        <v>770747</v>
      </c>
      <c r="B610" t="str">
        <f t="shared" si="9"/>
        <v>Empleado_770747</v>
      </c>
    </row>
    <row r="611" spans="1:2" x14ac:dyDescent="0.3">
      <c r="A611">
        <v>770751</v>
      </c>
      <c r="B611" t="str">
        <f t="shared" si="9"/>
        <v>Empleado_770751</v>
      </c>
    </row>
    <row r="612" spans="1:2" x14ac:dyDescent="0.3">
      <c r="A612">
        <v>770764</v>
      </c>
      <c r="B612" t="str">
        <f t="shared" si="9"/>
        <v>Empleado_770764</v>
      </c>
    </row>
    <row r="613" spans="1:2" x14ac:dyDescent="0.3">
      <c r="A613">
        <v>770767</v>
      </c>
      <c r="B613" t="str">
        <f t="shared" si="9"/>
        <v>Empleado_770767</v>
      </c>
    </row>
    <row r="614" spans="1:2" x14ac:dyDescent="0.3">
      <c r="A614">
        <v>770771</v>
      </c>
      <c r="B614" t="str">
        <f t="shared" si="9"/>
        <v>Empleado_770771</v>
      </c>
    </row>
    <row r="615" spans="1:2" x14ac:dyDescent="0.3">
      <c r="A615">
        <v>770782</v>
      </c>
      <c r="B615" t="str">
        <f t="shared" si="9"/>
        <v>Empleado_770782</v>
      </c>
    </row>
    <row r="616" spans="1:2" x14ac:dyDescent="0.3">
      <c r="A616">
        <v>770784</v>
      </c>
      <c r="B616" t="str">
        <f t="shared" si="9"/>
        <v>Empleado_770784</v>
      </c>
    </row>
    <row r="617" spans="1:2" x14ac:dyDescent="0.3">
      <c r="A617">
        <v>770796</v>
      </c>
      <c r="B617" t="str">
        <f t="shared" si="9"/>
        <v>Empleado_770796</v>
      </c>
    </row>
    <row r="618" spans="1:2" x14ac:dyDescent="0.3">
      <c r="A618">
        <v>770798</v>
      </c>
      <c r="B618" t="str">
        <f t="shared" si="9"/>
        <v>Empleado_770798</v>
      </c>
    </row>
    <row r="619" spans="1:2" x14ac:dyDescent="0.3">
      <c r="A619">
        <v>770800</v>
      </c>
      <c r="B619" t="str">
        <f t="shared" si="9"/>
        <v>Empleado_770800</v>
      </c>
    </row>
    <row r="620" spans="1:2" x14ac:dyDescent="0.3">
      <c r="A620">
        <v>770803</v>
      </c>
      <c r="B620" t="str">
        <f t="shared" si="9"/>
        <v>Empleado_770803</v>
      </c>
    </row>
    <row r="621" spans="1:2" x14ac:dyDescent="0.3">
      <c r="A621">
        <v>770811</v>
      </c>
      <c r="B621" t="str">
        <f t="shared" si="9"/>
        <v>Empleado_770811</v>
      </c>
    </row>
    <row r="622" spans="1:2" x14ac:dyDescent="0.3">
      <c r="A622">
        <v>770835</v>
      </c>
      <c r="B622" t="str">
        <f t="shared" si="9"/>
        <v>Empleado_770835</v>
      </c>
    </row>
    <row r="623" spans="1:2" x14ac:dyDescent="0.3">
      <c r="A623">
        <v>770865</v>
      </c>
      <c r="B623" t="str">
        <f t="shared" si="9"/>
        <v>Empleado_770865</v>
      </c>
    </row>
    <row r="624" spans="1:2" x14ac:dyDescent="0.3">
      <c r="A624">
        <v>770870</v>
      </c>
      <c r="B624" t="str">
        <f t="shared" si="9"/>
        <v>Empleado_770870</v>
      </c>
    </row>
    <row r="625" spans="1:2" x14ac:dyDescent="0.3">
      <c r="A625">
        <v>770874</v>
      </c>
      <c r="B625" t="str">
        <f t="shared" si="9"/>
        <v>Empleado_770874</v>
      </c>
    </row>
    <row r="626" spans="1:2" x14ac:dyDescent="0.3">
      <c r="A626">
        <v>770895</v>
      </c>
      <c r="B626" t="str">
        <f t="shared" si="9"/>
        <v>Empleado_770895</v>
      </c>
    </row>
    <row r="627" spans="1:2" x14ac:dyDescent="0.3">
      <c r="A627">
        <v>770910</v>
      </c>
      <c r="B627" t="str">
        <f t="shared" si="9"/>
        <v>Empleado_770910</v>
      </c>
    </row>
    <row r="628" spans="1:2" x14ac:dyDescent="0.3">
      <c r="A628">
        <v>770918</v>
      </c>
      <c r="B628" t="str">
        <f t="shared" si="9"/>
        <v>Empleado_770918</v>
      </c>
    </row>
    <row r="629" spans="1:2" x14ac:dyDescent="0.3">
      <c r="A629">
        <v>770928</v>
      </c>
      <c r="B629" t="str">
        <f t="shared" si="9"/>
        <v>Empleado_770928</v>
      </c>
    </row>
    <row r="630" spans="1:2" x14ac:dyDescent="0.3">
      <c r="A630">
        <v>770929</v>
      </c>
      <c r="B630" t="str">
        <f t="shared" si="9"/>
        <v>Empleado_770929</v>
      </c>
    </row>
    <row r="631" spans="1:2" x14ac:dyDescent="0.3">
      <c r="A631">
        <v>770933</v>
      </c>
      <c r="B631" t="str">
        <f t="shared" si="9"/>
        <v>Empleado_770933</v>
      </c>
    </row>
    <row r="632" spans="1:2" x14ac:dyDescent="0.3">
      <c r="A632">
        <v>770939</v>
      </c>
      <c r="B632" t="str">
        <f t="shared" si="9"/>
        <v>Empleado_770939</v>
      </c>
    </row>
    <row r="633" spans="1:2" x14ac:dyDescent="0.3">
      <c r="A633">
        <v>770945</v>
      </c>
      <c r="B633" t="str">
        <f t="shared" si="9"/>
        <v>Empleado_770945</v>
      </c>
    </row>
    <row r="634" spans="1:2" x14ac:dyDescent="0.3">
      <c r="A634">
        <v>770947</v>
      </c>
      <c r="B634" t="str">
        <f t="shared" si="9"/>
        <v>Empleado_770947</v>
      </c>
    </row>
    <row r="635" spans="1:2" x14ac:dyDescent="0.3">
      <c r="A635">
        <v>770948</v>
      </c>
      <c r="B635" t="str">
        <f t="shared" si="9"/>
        <v>Empleado_770948</v>
      </c>
    </row>
    <row r="636" spans="1:2" x14ac:dyDescent="0.3">
      <c r="A636">
        <v>770949</v>
      </c>
      <c r="B636" t="str">
        <f t="shared" si="9"/>
        <v>Empleado_770949</v>
      </c>
    </row>
    <row r="637" spans="1:2" x14ac:dyDescent="0.3">
      <c r="A637">
        <v>770961</v>
      </c>
      <c r="B637" t="str">
        <f t="shared" si="9"/>
        <v>Empleado_770961</v>
      </c>
    </row>
    <row r="638" spans="1:2" x14ac:dyDescent="0.3">
      <c r="A638">
        <v>770963</v>
      </c>
      <c r="B638" t="str">
        <f t="shared" si="9"/>
        <v>Empleado_770963</v>
      </c>
    </row>
    <row r="639" spans="1:2" x14ac:dyDescent="0.3">
      <c r="A639">
        <v>770978</v>
      </c>
      <c r="B639" t="str">
        <f t="shared" si="9"/>
        <v>Empleado_770978</v>
      </c>
    </row>
    <row r="640" spans="1:2" x14ac:dyDescent="0.3">
      <c r="A640">
        <v>771003</v>
      </c>
      <c r="B640" t="str">
        <f t="shared" si="9"/>
        <v>Empleado_771003</v>
      </c>
    </row>
    <row r="641" spans="1:2" x14ac:dyDescent="0.3">
      <c r="A641">
        <v>771005</v>
      </c>
      <c r="B641" t="str">
        <f t="shared" si="9"/>
        <v>Empleado_771005</v>
      </c>
    </row>
    <row r="642" spans="1:2" x14ac:dyDescent="0.3">
      <c r="A642">
        <v>771006</v>
      </c>
      <c r="B642" t="str">
        <f t="shared" ref="B642:B705" si="10">"Empleado_" &amp; A642</f>
        <v>Empleado_771006</v>
      </c>
    </row>
    <row r="643" spans="1:2" x14ac:dyDescent="0.3">
      <c r="A643">
        <v>771020</v>
      </c>
      <c r="B643" t="str">
        <f t="shared" si="10"/>
        <v>Empleado_771020</v>
      </c>
    </row>
    <row r="644" spans="1:2" x14ac:dyDescent="0.3">
      <c r="A644">
        <v>771034</v>
      </c>
      <c r="B644" t="str">
        <f t="shared" si="10"/>
        <v>Empleado_771034</v>
      </c>
    </row>
    <row r="645" spans="1:2" x14ac:dyDescent="0.3">
      <c r="A645">
        <v>771043</v>
      </c>
      <c r="B645" t="str">
        <f t="shared" si="10"/>
        <v>Empleado_771043</v>
      </c>
    </row>
    <row r="646" spans="1:2" x14ac:dyDescent="0.3">
      <c r="A646">
        <v>771052</v>
      </c>
      <c r="B646" t="str">
        <f t="shared" si="10"/>
        <v>Empleado_771052</v>
      </c>
    </row>
    <row r="647" spans="1:2" x14ac:dyDescent="0.3">
      <c r="A647">
        <v>771072</v>
      </c>
      <c r="B647" t="str">
        <f t="shared" si="10"/>
        <v>Empleado_771072</v>
      </c>
    </row>
    <row r="648" spans="1:2" x14ac:dyDescent="0.3">
      <c r="A648">
        <v>771083</v>
      </c>
      <c r="B648" t="str">
        <f t="shared" si="10"/>
        <v>Empleado_771083</v>
      </c>
    </row>
    <row r="649" spans="1:2" x14ac:dyDescent="0.3">
      <c r="A649">
        <v>771084</v>
      </c>
      <c r="B649" t="str">
        <f t="shared" si="10"/>
        <v>Empleado_771084</v>
      </c>
    </row>
    <row r="650" spans="1:2" x14ac:dyDescent="0.3">
      <c r="A650">
        <v>771109</v>
      </c>
      <c r="B650" t="str">
        <f t="shared" si="10"/>
        <v>Empleado_771109</v>
      </c>
    </row>
    <row r="651" spans="1:2" x14ac:dyDescent="0.3">
      <c r="A651">
        <v>771117</v>
      </c>
      <c r="B651" t="str">
        <f t="shared" si="10"/>
        <v>Empleado_771117</v>
      </c>
    </row>
    <row r="652" spans="1:2" x14ac:dyDescent="0.3">
      <c r="A652">
        <v>771140</v>
      </c>
      <c r="B652" t="str">
        <f t="shared" si="10"/>
        <v>Empleado_771140</v>
      </c>
    </row>
    <row r="653" spans="1:2" x14ac:dyDescent="0.3">
      <c r="A653">
        <v>771141</v>
      </c>
      <c r="B653" t="str">
        <f t="shared" si="10"/>
        <v>Empleado_771141</v>
      </c>
    </row>
    <row r="654" spans="1:2" x14ac:dyDescent="0.3">
      <c r="A654">
        <v>771144</v>
      </c>
      <c r="B654" t="str">
        <f t="shared" si="10"/>
        <v>Empleado_771144</v>
      </c>
    </row>
    <row r="655" spans="1:2" x14ac:dyDescent="0.3">
      <c r="A655">
        <v>771151</v>
      </c>
      <c r="B655" t="str">
        <f t="shared" si="10"/>
        <v>Empleado_771151</v>
      </c>
    </row>
    <row r="656" spans="1:2" x14ac:dyDescent="0.3">
      <c r="A656">
        <v>771154</v>
      </c>
      <c r="B656" t="str">
        <f t="shared" si="10"/>
        <v>Empleado_771154</v>
      </c>
    </row>
    <row r="657" spans="1:2" x14ac:dyDescent="0.3">
      <c r="A657">
        <v>771155</v>
      </c>
      <c r="B657" t="str">
        <f t="shared" si="10"/>
        <v>Empleado_771155</v>
      </c>
    </row>
    <row r="658" spans="1:2" x14ac:dyDescent="0.3">
      <c r="A658">
        <v>771157</v>
      </c>
      <c r="B658" t="str">
        <f t="shared" si="10"/>
        <v>Empleado_771157</v>
      </c>
    </row>
    <row r="659" spans="1:2" x14ac:dyDescent="0.3">
      <c r="A659">
        <v>771166</v>
      </c>
      <c r="B659" t="str">
        <f t="shared" si="10"/>
        <v>Empleado_771166</v>
      </c>
    </row>
    <row r="660" spans="1:2" x14ac:dyDescent="0.3">
      <c r="A660">
        <v>771167</v>
      </c>
      <c r="B660" t="str">
        <f t="shared" si="10"/>
        <v>Empleado_771167</v>
      </c>
    </row>
    <row r="661" spans="1:2" x14ac:dyDescent="0.3">
      <c r="A661">
        <v>771190</v>
      </c>
      <c r="B661" t="str">
        <f t="shared" si="10"/>
        <v>Empleado_771190</v>
      </c>
    </row>
    <row r="662" spans="1:2" x14ac:dyDescent="0.3">
      <c r="A662">
        <v>771196</v>
      </c>
      <c r="B662" t="str">
        <f t="shared" si="10"/>
        <v>Empleado_771196</v>
      </c>
    </row>
    <row r="663" spans="1:2" x14ac:dyDescent="0.3">
      <c r="A663">
        <v>771197</v>
      </c>
      <c r="B663" t="str">
        <f t="shared" si="10"/>
        <v>Empleado_771197</v>
      </c>
    </row>
    <row r="664" spans="1:2" x14ac:dyDescent="0.3">
      <c r="A664">
        <v>771199</v>
      </c>
      <c r="B664" t="str">
        <f t="shared" si="10"/>
        <v>Empleado_771199</v>
      </c>
    </row>
    <row r="665" spans="1:2" x14ac:dyDescent="0.3">
      <c r="A665">
        <v>771203</v>
      </c>
      <c r="B665" t="str">
        <f t="shared" si="10"/>
        <v>Empleado_771203</v>
      </c>
    </row>
    <row r="666" spans="1:2" x14ac:dyDescent="0.3">
      <c r="A666">
        <v>771212</v>
      </c>
      <c r="B666" t="str">
        <f t="shared" si="10"/>
        <v>Empleado_771212</v>
      </c>
    </row>
    <row r="667" spans="1:2" x14ac:dyDescent="0.3">
      <c r="A667">
        <v>771232</v>
      </c>
      <c r="B667" t="str">
        <f t="shared" si="10"/>
        <v>Empleado_771232</v>
      </c>
    </row>
    <row r="668" spans="1:2" x14ac:dyDescent="0.3">
      <c r="A668">
        <v>771235</v>
      </c>
      <c r="B668" t="str">
        <f t="shared" si="10"/>
        <v>Empleado_771235</v>
      </c>
    </row>
    <row r="669" spans="1:2" x14ac:dyDescent="0.3">
      <c r="A669">
        <v>771240</v>
      </c>
      <c r="B669" t="str">
        <f t="shared" si="10"/>
        <v>Empleado_771240</v>
      </c>
    </row>
    <row r="670" spans="1:2" x14ac:dyDescent="0.3">
      <c r="A670">
        <v>771242</v>
      </c>
      <c r="B670" t="str">
        <f t="shared" si="10"/>
        <v>Empleado_771242</v>
      </c>
    </row>
    <row r="671" spans="1:2" x14ac:dyDescent="0.3">
      <c r="A671">
        <v>771264</v>
      </c>
      <c r="B671" t="str">
        <f t="shared" si="10"/>
        <v>Empleado_771264</v>
      </c>
    </row>
    <row r="672" spans="1:2" x14ac:dyDescent="0.3">
      <c r="A672">
        <v>771295</v>
      </c>
      <c r="B672" t="str">
        <f t="shared" si="10"/>
        <v>Empleado_771295</v>
      </c>
    </row>
    <row r="673" spans="1:2" x14ac:dyDescent="0.3">
      <c r="A673">
        <v>771304</v>
      </c>
      <c r="B673" t="str">
        <f t="shared" si="10"/>
        <v>Empleado_771304</v>
      </c>
    </row>
    <row r="674" spans="1:2" x14ac:dyDescent="0.3">
      <c r="A674">
        <v>771308</v>
      </c>
      <c r="B674" t="str">
        <f t="shared" si="10"/>
        <v>Empleado_771308</v>
      </c>
    </row>
    <row r="675" spans="1:2" x14ac:dyDescent="0.3">
      <c r="A675">
        <v>771341</v>
      </c>
      <c r="B675" t="str">
        <f t="shared" si="10"/>
        <v>Empleado_771341</v>
      </c>
    </row>
    <row r="676" spans="1:2" x14ac:dyDescent="0.3">
      <c r="A676">
        <v>771350</v>
      </c>
      <c r="B676" t="str">
        <f t="shared" si="10"/>
        <v>Empleado_771350</v>
      </c>
    </row>
    <row r="677" spans="1:2" x14ac:dyDescent="0.3">
      <c r="A677">
        <v>771356</v>
      </c>
      <c r="B677" t="str">
        <f t="shared" si="10"/>
        <v>Empleado_771356</v>
      </c>
    </row>
    <row r="678" spans="1:2" x14ac:dyDescent="0.3">
      <c r="A678">
        <v>771371</v>
      </c>
      <c r="B678" t="str">
        <f t="shared" si="10"/>
        <v>Empleado_771371</v>
      </c>
    </row>
    <row r="679" spans="1:2" x14ac:dyDescent="0.3">
      <c r="A679">
        <v>771373</v>
      </c>
      <c r="B679" t="str">
        <f t="shared" si="10"/>
        <v>Empleado_771373</v>
      </c>
    </row>
    <row r="680" spans="1:2" x14ac:dyDescent="0.3">
      <c r="A680">
        <v>771375</v>
      </c>
      <c r="B680" t="str">
        <f t="shared" si="10"/>
        <v>Empleado_771375</v>
      </c>
    </row>
    <row r="681" spans="1:2" x14ac:dyDescent="0.3">
      <c r="A681">
        <v>771379</v>
      </c>
      <c r="B681" t="str">
        <f t="shared" si="10"/>
        <v>Empleado_771379</v>
      </c>
    </row>
    <row r="682" spans="1:2" x14ac:dyDescent="0.3">
      <c r="A682">
        <v>771381</v>
      </c>
      <c r="B682" t="str">
        <f t="shared" si="10"/>
        <v>Empleado_771381</v>
      </c>
    </row>
    <row r="683" spans="1:2" x14ac:dyDescent="0.3">
      <c r="A683">
        <v>771411</v>
      </c>
      <c r="B683" t="str">
        <f t="shared" si="10"/>
        <v>Empleado_771411</v>
      </c>
    </row>
    <row r="684" spans="1:2" x14ac:dyDescent="0.3">
      <c r="A684">
        <v>771412</v>
      </c>
      <c r="B684" t="str">
        <f t="shared" si="10"/>
        <v>Empleado_771412</v>
      </c>
    </row>
    <row r="685" spans="1:2" x14ac:dyDescent="0.3">
      <c r="A685">
        <v>771414</v>
      </c>
      <c r="B685" t="str">
        <f t="shared" si="10"/>
        <v>Empleado_771414</v>
      </c>
    </row>
    <row r="686" spans="1:2" x14ac:dyDescent="0.3">
      <c r="A686">
        <v>771419</v>
      </c>
      <c r="B686" t="str">
        <f t="shared" si="10"/>
        <v>Empleado_771419</v>
      </c>
    </row>
    <row r="687" spans="1:2" x14ac:dyDescent="0.3">
      <c r="A687">
        <v>771420</v>
      </c>
      <c r="B687" t="str">
        <f t="shared" si="10"/>
        <v>Empleado_771420</v>
      </c>
    </row>
    <row r="688" spans="1:2" x14ac:dyDescent="0.3">
      <c r="A688">
        <v>771425</v>
      </c>
      <c r="B688" t="str">
        <f t="shared" si="10"/>
        <v>Empleado_771425</v>
      </c>
    </row>
    <row r="689" spans="1:2" x14ac:dyDescent="0.3">
      <c r="A689">
        <v>771452</v>
      </c>
      <c r="B689" t="str">
        <f t="shared" si="10"/>
        <v>Empleado_771452</v>
      </c>
    </row>
    <row r="690" spans="1:2" x14ac:dyDescent="0.3">
      <c r="A690">
        <v>771462</v>
      </c>
      <c r="B690" t="str">
        <f t="shared" si="10"/>
        <v>Empleado_771462</v>
      </c>
    </row>
    <row r="691" spans="1:2" x14ac:dyDescent="0.3">
      <c r="A691">
        <v>771474</v>
      </c>
      <c r="B691" t="str">
        <f t="shared" si="10"/>
        <v>Empleado_771474</v>
      </c>
    </row>
    <row r="692" spans="1:2" x14ac:dyDescent="0.3">
      <c r="A692">
        <v>771480</v>
      </c>
      <c r="B692" t="str">
        <f t="shared" si="10"/>
        <v>Empleado_771480</v>
      </c>
    </row>
    <row r="693" spans="1:2" x14ac:dyDescent="0.3">
      <c r="A693">
        <v>771481</v>
      </c>
      <c r="B693" t="str">
        <f t="shared" si="10"/>
        <v>Empleado_771481</v>
      </c>
    </row>
    <row r="694" spans="1:2" x14ac:dyDescent="0.3">
      <c r="A694">
        <v>771484</v>
      </c>
      <c r="B694" t="str">
        <f t="shared" si="10"/>
        <v>Empleado_771484</v>
      </c>
    </row>
    <row r="695" spans="1:2" x14ac:dyDescent="0.3">
      <c r="A695">
        <v>771485</v>
      </c>
      <c r="B695" t="str">
        <f t="shared" si="10"/>
        <v>Empleado_771485</v>
      </c>
    </row>
    <row r="696" spans="1:2" x14ac:dyDescent="0.3">
      <c r="A696">
        <v>771496</v>
      </c>
      <c r="B696" t="str">
        <f t="shared" si="10"/>
        <v>Empleado_771496</v>
      </c>
    </row>
    <row r="697" spans="1:2" x14ac:dyDescent="0.3">
      <c r="A697">
        <v>771500</v>
      </c>
      <c r="B697" t="str">
        <f t="shared" si="10"/>
        <v>Empleado_771500</v>
      </c>
    </row>
    <row r="698" spans="1:2" x14ac:dyDescent="0.3">
      <c r="A698">
        <v>771501</v>
      </c>
      <c r="B698" t="str">
        <f t="shared" si="10"/>
        <v>Empleado_771501</v>
      </c>
    </row>
    <row r="699" spans="1:2" x14ac:dyDescent="0.3">
      <c r="A699">
        <v>771503</v>
      </c>
      <c r="B699" t="str">
        <f t="shared" si="10"/>
        <v>Empleado_771503</v>
      </c>
    </row>
    <row r="700" spans="1:2" x14ac:dyDescent="0.3">
      <c r="A700">
        <v>771530</v>
      </c>
      <c r="B700" t="str">
        <f t="shared" si="10"/>
        <v>Empleado_771530</v>
      </c>
    </row>
    <row r="701" spans="1:2" x14ac:dyDescent="0.3">
      <c r="A701">
        <v>771532</v>
      </c>
      <c r="B701" t="str">
        <f t="shared" si="10"/>
        <v>Empleado_771532</v>
      </c>
    </row>
    <row r="702" spans="1:2" x14ac:dyDescent="0.3">
      <c r="A702">
        <v>771533</v>
      </c>
      <c r="B702" t="str">
        <f t="shared" si="10"/>
        <v>Empleado_771533</v>
      </c>
    </row>
    <row r="703" spans="1:2" x14ac:dyDescent="0.3">
      <c r="A703">
        <v>771536</v>
      </c>
      <c r="B703" t="str">
        <f t="shared" si="10"/>
        <v>Empleado_771536</v>
      </c>
    </row>
    <row r="704" spans="1:2" x14ac:dyDescent="0.3">
      <c r="A704">
        <v>771537</v>
      </c>
      <c r="B704" t="str">
        <f t="shared" si="10"/>
        <v>Empleado_771537</v>
      </c>
    </row>
    <row r="705" spans="1:2" x14ac:dyDescent="0.3">
      <c r="A705">
        <v>771567</v>
      </c>
      <c r="B705" t="str">
        <f t="shared" si="10"/>
        <v>Empleado_771567</v>
      </c>
    </row>
    <row r="706" spans="1:2" x14ac:dyDescent="0.3">
      <c r="A706">
        <v>771586</v>
      </c>
      <c r="B706" t="str">
        <f t="shared" ref="B706:B769" si="11">"Empleado_" &amp; A706</f>
        <v>Empleado_771586</v>
      </c>
    </row>
    <row r="707" spans="1:2" x14ac:dyDescent="0.3">
      <c r="A707">
        <v>771599</v>
      </c>
      <c r="B707" t="str">
        <f t="shared" si="11"/>
        <v>Empleado_771599</v>
      </c>
    </row>
    <row r="708" spans="1:2" x14ac:dyDescent="0.3">
      <c r="A708">
        <v>771610</v>
      </c>
      <c r="B708" t="str">
        <f t="shared" si="11"/>
        <v>Empleado_771610</v>
      </c>
    </row>
    <row r="709" spans="1:2" x14ac:dyDescent="0.3">
      <c r="A709">
        <v>771611</v>
      </c>
      <c r="B709" t="str">
        <f t="shared" si="11"/>
        <v>Empleado_771611</v>
      </c>
    </row>
    <row r="710" spans="1:2" x14ac:dyDescent="0.3">
      <c r="A710">
        <v>771639</v>
      </c>
      <c r="B710" t="str">
        <f t="shared" si="11"/>
        <v>Empleado_771639</v>
      </c>
    </row>
    <row r="711" spans="1:2" x14ac:dyDescent="0.3">
      <c r="A711">
        <v>771643</v>
      </c>
      <c r="B711" t="str">
        <f t="shared" si="11"/>
        <v>Empleado_771643</v>
      </c>
    </row>
    <row r="712" spans="1:2" x14ac:dyDescent="0.3">
      <c r="A712">
        <v>771644</v>
      </c>
      <c r="B712" t="str">
        <f t="shared" si="11"/>
        <v>Empleado_771644</v>
      </c>
    </row>
    <row r="713" spans="1:2" x14ac:dyDescent="0.3">
      <c r="A713">
        <v>771645</v>
      </c>
      <c r="B713" t="str">
        <f t="shared" si="11"/>
        <v>Empleado_771645</v>
      </c>
    </row>
    <row r="714" spans="1:2" x14ac:dyDescent="0.3">
      <c r="A714">
        <v>771646</v>
      </c>
      <c r="B714" t="str">
        <f t="shared" si="11"/>
        <v>Empleado_771646</v>
      </c>
    </row>
    <row r="715" spans="1:2" x14ac:dyDescent="0.3">
      <c r="A715">
        <v>771647</v>
      </c>
      <c r="B715" t="str">
        <f t="shared" si="11"/>
        <v>Empleado_771647</v>
      </c>
    </row>
    <row r="716" spans="1:2" x14ac:dyDescent="0.3">
      <c r="A716">
        <v>771649</v>
      </c>
      <c r="B716" t="str">
        <f t="shared" si="11"/>
        <v>Empleado_771649</v>
      </c>
    </row>
    <row r="717" spans="1:2" x14ac:dyDescent="0.3">
      <c r="A717">
        <v>771650</v>
      </c>
      <c r="B717" t="str">
        <f t="shared" si="11"/>
        <v>Empleado_771650</v>
      </c>
    </row>
    <row r="718" spans="1:2" x14ac:dyDescent="0.3">
      <c r="A718">
        <v>771655</v>
      </c>
      <c r="B718" t="str">
        <f t="shared" si="11"/>
        <v>Empleado_771655</v>
      </c>
    </row>
    <row r="719" spans="1:2" x14ac:dyDescent="0.3">
      <c r="A719">
        <v>771675</v>
      </c>
      <c r="B719" t="str">
        <f t="shared" si="11"/>
        <v>Empleado_771675</v>
      </c>
    </row>
    <row r="720" spans="1:2" x14ac:dyDescent="0.3">
      <c r="A720">
        <v>771677</v>
      </c>
      <c r="B720" t="str">
        <f t="shared" si="11"/>
        <v>Empleado_771677</v>
      </c>
    </row>
    <row r="721" spans="1:2" x14ac:dyDescent="0.3">
      <c r="A721">
        <v>771683</v>
      </c>
      <c r="B721" t="str">
        <f t="shared" si="11"/>
        <v>Empleado_771683</v>
      </c>
    </row>
    <row r="722" spans="1:2" x14ac:dyDescent="0.3">
      <c r="A722">
        <v>771684</v>
      </c>
      <c r="B722" t="str">
        <f t="shared" si="11"/>
        <v>Empleado_771684</v>
      </c>
    </row>
    <row r="723" spans="1:2" x14ac:dyDescent="0.3">
      <c r="A723">
        <v>771685</v>
      </c>
      <c r="B723" t="str">
        <f t="shared" si="11"/>
        <v>Empleado_771685</v>
      </c>
    </row>
    <row r="724" spans="1:2" x14ac:dyDescent="0.3">
      <c r="A724">
        <v>771687</v>
      </c>
      <c r="B724" t="str">
        <f t="shared" si="11"/>
        <v>Empleado_771687</v>
      </c>
    </row>
    <row r="725" spans="1:2" x14ac:dyDescent="0.3">
      <c r="A725">
        <v>771689</v>
      </c>
      <c r="B725" t="str">
        <f t="shared" si="11"/>
        <v>Empleado_771689</v>
      </c>
    </row>
    <row r="726" spans="1:2" x14ac:dyDescent="0.3">
      <c r="A726">
        <v>771694</v>
      </c>
      <c r="B726" t="str">
        <f t="shared" si="11"/>
        <v>Empleado_771694</v>
      </c>
    </row>
    <row r="727" spans="1:2" x14ac:dyDescent="0.3">
      <c r="A727">
        <v>771697</v>
      </c>
      <c r="B727" t="str">
        <f t="shared" si="11"/>
        <v>Empleado_771697</v>
      </c>
    </row>
    <row r="728" spans="1:2" x14ac:dyDescent="0.3">
      <c r="A728">
        <v>771710</v>
      </c>
      <c r="B728" t="str">
        <f t="shared" si="11"/>
        <v>Empleado_771710</v>
      </c>
    </row>
    <row r="729" spans="1:2" x14ac:dyDescent="0.3">
      <c r="A729">
        <v>771712</v>
      </c>
      <c r="B729" t="str">
        <f t="shared" si="11"/>
        <v>Empleado_771712</v>
      </c>
    </row>
    <row r="730" spans="1:2" x14ac:dyDescent="0.3">
      <c r="A730">
        <v>771727</v>
      </c>
      <c r="B730" t="str">
        <f t="shared" si="11"/>
        <v>Empleado_771727</v>
      </c>
    </row>
    <row r="731" spans="1:2" x14ac:dyDescent="0.3">
      <c r="A731">
        <v>771728</v>
      </c>
      <c r="B731" t="str">
        <f t="shared" si="11"/>
        <v>Empleado_771728</v>
      </c>
    </row>
    <row r="732" spans="1:2" x14ac:dyDescent="0.3">
      <c r="A732">
        <v>771737</v>
      </c>
      <c r="B732" t="str">
        <f t="shared" si="11"/>
        <v>Empleado_771737</v>
      </c>
    </row>
    <row r="733" spans="1:2" x14ac:dyDescent="0.3">
      <c r="A733">
        <v>771740</v>
      </c>
      <c r="B733" t="str">
        <f t="shared" si="11"/>
        <v>Empleado_771740</v>
      </c>
    </row>
    <row r="734" spans="1:2" x14ac:dyDescent="0.3">
      <c r="A734">
        <v>771748</v>
      </c>
      <c r="B734" t="str">
        <f t="shared" si="11"/>
        <v>Empleado_771748</v>
      </c>
    </row>
    <row r="735" spans="1:2" x14ac:dyDescent="0.3">
      <c r="A735">
        <v>771771</v>
      </c>
      <c r="B735" t="str">
        <f t="shared" si="11"/>
        <v>Empleado_771771</v>
      </c>
    </row>
    <row r="736" spans="1:2" x14ac:dyDescent="0.3">
      <c r="A736">
        <v>771773</v>
      </c>
      <c r="B736" t="str">
        <f t="shared" si="11"/>
        <v>Empleado_771773</v>
      </c>
    </row>
    <row r="737" spans="1:2" x14ac:dyDescent="0.3">
      <c r="A737">
        <v>771780</v>
      </c>
      <c r="B737" t="str">
        <f t="shared" si="11"/>
        <v>Empleado_771780</v>
      </c>
    </row>
    <row r="738" spans="1:2" x14ac:dyDescent="0.3">
      <c r="A738">
        <v>771792</v>
      </c>
      <c r="B738" t="str">
        <f t="shared" si="11"/>
        <v>Empleado_771792</v>
      </c>
    </row>
    <row r="739" spans="1:2" x14ac:dyDescent="0.3">
      <c r="A739">
        <v>771811</v>
      </c>
      <c r="B739" t="str">
        <f t="shared" si="11"/>
        <v>Empleado_771811</v>
      </c>
    </row>
    <row r="740" spans="1:2" x14ac:dyDescent="0.3">
      <c r="A740">
        <v>771818</v>
      </c>
      <c r="B740" t="str">
        <f t="shared" si="11"/>
        <v>Empleado_771818</v>
      </c>
    </row>
    <row r="741" spans="1:2" x14ac:dyDescent="0.3">
      <c r="A741">
        <v>771831</v>
      </c>
      <c r="B741" t="str">
        <f t="shared" si="11"/>
        <v>Empleado_771831</v>
      </c>
    </row>
    <row r="742" spans="1:2" x14ac:dyDescent="0.3">
      <c r="A742">
        <v>771839</v>
      </c>
      <c r="B742" t="str">
        <f t="shared" si="11"/>
        <v>Empleado_771839</v>
      </c>
    </row>
    <row r="743" spans="1:2" x14ac:dyDescent="0.3">
      <c r="A743">
        <v>771841</v>
      </c>
      <c r="B743" t="str">
        <f t="shared" si="11"/>
        <v>Empleado_771841</v>
      </c>
    </row>
    <row r="744" spans="1:2" x14ac:dyDescent="0.3">
      <c r="A744">
        <v>771842</v>
      </c>
      <c r="B744" t="str">
        <f t="shared" si="11"/>
        <v>Empleado_771842</v>
      </c>
    </row>
    <row r="745" spans="1:2" x14ac:dyDescent="0.3">
      <c r="A745">
        <v>771869</v>
      </c>
      <c r="B745" t="str">
        <f t="shared" si="11"/>
        <v>Empleado_771869</v>
      </c>
    </row>
    <row r="746" spans="1:2" x14ac:dyDescent="0.3">
      <c r="A746">
        <v>771871</v>
      </c>
      <c r="B746" t="str">
        <f t="shared" si="11"/>
        <v>Empleado_771871</v>
      </c>
    </row>
    <row r="747" spans="1:2" x14ac:dyDescent="0.3">
      <c r="A747">
        <v>771898</v>
      </c>
      <c r="B747" t="str">
        <f t="shared" si="11"/>
        <v>Empleado_771898</v>
      </c>
    </row>
    <row r="748" spans="1:2" x14ac:dyDescent="0.3">
      <c r="A748">
        <v>771904</v>
      </c>
      <c r="B748" t="str">
        <f t="shared" si="11"/>
        <v>Empleado_771904</v>
      </c>
    </row>
    <row r="749" spans="1:2" x14ac:dyDescent="0.3">
      <c r="A749">
        <v>771911</v>
      </c>
      <c r="B749" t="str">
        <f t="shared" si="11"/>
        <v>Empleado_771911</v>
      </c>
    </row>
    <row r="750" spans="1:2" x14ac:dyDescent="0.3">
      <c r="A750">
        <v>771917</v>
      </c>
      <c r="B750" t="str">
        <f t="shared" si="11"/>
        <v>Empleado_771917</v>
      </c>
    </row>
    <row r="751" spans="1:2" x14ac:dyDescent="0.3">
      <c r="A751">
        <v>771919</v>
      </c>
      <c r="B751" t="str">
        <f t="shared" si="11"/>
        <v>Empleado_771919</v>
      </c>
    </row>
    <row r="752" spans="1:2" x14ac:dyDescent="0.3">
      <c r="A752">
        <v>771920</v>
      </c>
      <c r="B752" t="str">
        <f t="shared" si="11"/>
        <v>Empleado_771920</v>
      </c>
    </row>
    <row r="753" spans="1:2" x14ac:dyDescent="0.3">
      <c r="A753">
        <v>771923</v>
      </c>
      <c r="B753" t="str">
        <f t="shared" si="11"/>
        <v>Empleado_771923</v>
      </c>
    </row>
    <row r="754" spans="1:2" x14ac:dyDescent="0.3">
      <c r="A754">
        <v>771960</v>
      </c>
      <c r="B754" t="str">
        <f t="shared" si="11"/>
        <v>Empleado_771960</v>
      </c>
    </row>
    <row r="755" spans="1:2" x14ac:dyDescent="0.3">
      <c r="A755">
        <v>771967</v>
      </c>
      <c r="B755" t="str">
        <f t="shared" si="11"/>
        <v>Empleado_771967</v>
      </c>
    </row>
    <row r="756" spans="1:2" x14ac:dyDescent="0.3">
      <c r="A756">
        <v>771975</v>
      </c>
      <c r="B756" t="str">
        <f t="shared" si="11"/>
        <v>Empleado_771975</v>
      </c>
    </row>
    <row r="757" spans="1:2" x14ac:dyDescent="0.3">
      <c r="A757">
        <v>771976</v>
      </c>
      <c r="B757" t="str">
        <f t="shared" si="11"/>
        <v>Empleado_771976</v>
      </c>
    </row>
    <row r="758" spans="1:2" x14ac:dyDescent="0.3">
      <c r="A758">
        <v>771985</v>
      </c>
      <c r="B758" t="str">
        <f t="shared" si="11"/>
        <v>Empleado_771985</v>
      </c>
    </row>
    <row r="759" spans="1:2" x14ac:dyDescent="0.3">
      <c r="A759">
        <v>771989</v>
      </c>
      <c r="B759" t="str">
        <f t="shared" si="11"/>
        <v>Empleado_771989</v>
      </c>
    </row>
    <row r="760" spans="1:2" x14ac:dyDescent="0.3">
      <c r="A760">
        <v>772002</v>
      </c>
      <c r="B760" t="str">
        <f t="shared" si="11"/>
        <v>Empleado_772002</v>
      </c>
    </row>
    <row r="761" spans="1:2" x14ac:dyDescent="0.3">
      <c r="A761">
        <v>772006</v>
      </c>
      <c r="B761" t="str">
        <f t="shared" si="11"/>
        <v>Empleado_772006</v>
      </c>
    </row>
    <row r="762" spans="1:2" x14ac:dyDescent="0.3">
      <c r="A762">
        <v>772050</v>
      </c>
      <c r="B762" t="str">
        <f t="shared" si="11"/>
        <v>Empleado_772050</v>
      </c>
    </row>
    <row r="763" spans="1:2" x14ac:dyDescent="0.3">
      <c r="A763">
        <v>772058</v>
      </c>
      <c r="B763" t="str">
        <f t="shared" si="11"/>
        <v>Empleado_772058</v>
      </c>
    </row>
    <row r="764" spans="1:2" x14ac:dyDescent="0.3">
      <c r="A764">
        <v>772059</v>
      </c>
      <c r="B764" t="str">
        <f t="shared" si="11"/>
        <v>Empleado_772059</v>
      </c>
    </row>
    <row r="765" spans="1:2" x14ac:dyDescent="0.3">
      <c r="A765">
        <v>772064</v>
      </c>
      <c r="B765" t="str">
        <f t="shared" si="11"/>
        <v>Empleado_772064</v>
      </c>
    </row>
    <row r="766" spans="1:2" x14ac:dyDescent="0.3">
      <c r="A766">
        <v>772074</v>
      </c>
      <c r="B766" t="str">
        <f t="shared" si="11"/>
        <v>Empleado_772074</v>
      </c>
    </row>
    <row r="767" spans="1:2" x14ac:dyDescent="0.3">
      <c r="A767">
        <v>772080</v>
      </c>
      <c r="B767" t="str">
        <f t="shared" si="11"/>
        <v>Empleado_772080</v>
      </c>
    </row>
    <row r="768" spans="1:2" x14ac:dyDescent="0.3">
      <c r="A768">
        <v>772085</v>
      </c>
      <c r="B768" t="str">
        <f t="shared" si="11"/>
        <v>Empleado_772085</v>
      </c>
    </row>
    <row r="769" spans="1:2" x14ac:dyDescent="0.3">
      <c r="A769">
        <v>772086</v>
      </c>
      <c r="B769" t="str">
        <f t="shared" si="11"/>
        <v>Empleado_772086</v>
      </c>
    </row>
    <row r="770" spans="1:2" x14ac:dyDescent="0.3">
      <c r="A770">
        <v>772104</v>
      </c>
      <c r="B770" t="str">
        <f t="shared" ref="B770:B833" si="12">"Empleado_" &amp; A770</f>
        <v>Empleado_772104</v>
      </c>
    </row>
    <row r="771" spans="1:2" x14ac:dyDescent="0.3">
      <c r="A771">
        <v>772117</v>
      </c>
      <c r="B771" t="str">
        <f t="shared" si="12"/>
        <v>Empleado_772117</v>
      </c>
    </row>
    <row r="772" spans="1:2" x14ac:dyDescent="0.3">
      <c r="A772">
        <v>772120</v>
      </c>
      <c r="B772" t="str">
        <f t="shared" si="12"/>
        <v>Empleado_772120</v>
      </c>
    </row>
    <row r="773" spans="1:2" x14ac:dyDescent="0.3">
      <c r="A773">
        <v>772149</v>
      </c>
      <c r="B773" t="str">
        <f t="shared" si="12"/>
        <v>Empleado_772149</v>
      </c>
    </row>
    <row r="774" spans="1:2" x14ac:dyDescent="0.3">
      <c r="A774">
        <v>772150</v>
      </c>
      <c r="B774" t="str">
        <f t="shared" si="12"/>
        <v>Empleado_772150</v>
      </c>
    </row>
    <row r="775" spans="1:2" x14ac:dyDescent="0.3">
      <c r="A775">
        <v>772157</v>
      </c>
      <c r="B775" t="str">
        <f t="shared" si="12"/>
        <v>Empleado_772157</v>
      </c>
    </row>
    <row r="776" spans="1:2" x14ac:dyDescent="0.3">
      <c r="A776">
        <v>772164</v>
      </c>
      <c r="B776" t="str">
        <f t="shared" si="12"/>
        <v>Empleado_772164</v>
      </c>
    </row>
    <row r="777" spans="1:2" x14ac:dyDescent="0.3">
      <c r="A777">
        <v>772167</v>
      </c>
      <c r="B777" t="str">
        <f t="shared" si="12"/>
        <v>Empleado_772167</v>
      </c>
    </row>
    <row r="778" spans="1:2" x14ac:dyDescent="0.3">
      <c r="A778">
        <v>772171</v>
      </c>
      <c r="B778" t="str">
        <f t="shared" si="12"/>
        <v>Empleado_772171</v>
      </c>
    </row>
    <row r="779" spans="1:2" x14ac:dyDescent="0.3">
      <c r="A779">
        <v>772198</v>
      </c>
      <c r="B779" t="str">
        <f t="shared" si="12"/>
        <v>Empleado_772198</v>
      </c>
    </row>
    <row r="780" spans="1:2" x14ac:dyDescent="0.3">
      <c r="A780">
        <v>772208</v>
      </c>
      <c r="B780" t="str">
        <f t="shared" si="12"/>
        <v>Empleado_772208</v>
      </c>
    </row>
    <row r="781" spans="1:2" x14ac:dyDescent="0.3">
      <c r="A781">
        <v>772213</v>
      </c>
      <c r="B781" t="str">
        <f t="shared" si="12"/>
        <v>Empleado_772213</v>
      </c>
    </row>
    <row r="782" spans="1:2" x14ac:dyDescent="0.3">
      <c r="A782">
        <v>772217</v>
      </c>
      <c r="B782" t="str">
        <f t="shared" si="12"/>
        <v>Empleado_772217</v>
      </c>
    </row>
    <row r="783" spans="1:2" x14ac:dyDescent="0.3">
      <c r="A783">
        <v>772230</v>
      </c>
      <c r="B783" t="str">
        <f t="shared" si="12"/>
        <v>Empleado_772230</v>
      </c>
    </row>
    <row r="784" spans="1:2" x14ac:dyDescent="0.3">
      <c r="A784">
        <v>772231</v>
      </c>
      <c r="B784" t="str">
        <f t="shared" si="12"/>
        <v>Empleado_772231</v>
      </c>
    </row>
    <row r="785" spans="1:2" x14ac:dyDescent="0.3">
      <c r="A785">
        <v>772250</v>
      </c>
      <c r="B785" t="str">
        <f t="shared" si="12"/>
        <v>Empleado_772250</v>
      </c>
    </row>
    <row r="786" spans="1:2" x14ac:dyDescent="0.3">
      <c r="A786">
        <v>772254</v>
      </c>
      <c r="B786" t="str">
        <f t="shared" si="12"/>
        <v>Empleado_772254</v>
      </c>
    </row>
    <row r="787" spans="1:2" x14ac:dyDescent="0.3">
      <c r="A787">
        <v>772279</v>
      </c>
      <c r="B787" t="str">
        <f t="shared" si="12"/>
        <v>Empleado_772279</v>
      </c>
    </row>
    <row r="788" spans="1:2" x14ac:dyDescent="0.3">
      <c r="A788">
        <v>772282</v>
      </c>
      <c r="B788" t="str">
        <f t="shared" si="12"/>
        <v>Empleado_772282</v>
      </c>
    </row>
    <row r="789" spans="1:2" x14ac:dyDescent="0.3">
      <c r="A789">
        <v>772283</v>
      </c>
      <c r="B789" t="str">
        <f t="shared" si="12"/>
        <v>Empleado_772283</v>
      </c>
    </row>
    <row r="790" spans="1:2" x14ac:dyDescent="0.3">
      <c r="A790">
        <v>772286</v>
      </c>
      <c r="B790" t="str">
        <f t="shared" si="12"/>
        <v>Empleado_772286</v>
      </c>
    </row>
    <row r="791" spans="1:2" x14ac:dyDescent="0.3">
      <c r="A791">
        <v>772294</v>
      </c>
      <c r="B791" t="str">
        <f t="shared" si="12"/>
        <v>Empleado_772294</v>
      </c>
    </row>
    <row r="792" spans="1:2" x14ac:dyDescent="0.3">
      <c r="A792">
        <v>772295</v>
      </c>
      <c r="B792" t="str">
        <f t="shared" si="12"/>
        <v>Empleado_772295</v>
      </c>
    </row>
    <row r="793" spans="1:2" x14ac:dyDescent="0.3">
      <c r="A793">
        <v>772296</v>
      </c>
      <c r="B793" t="str">
        <f t="shared" si="12"/>
        <v>Empleado_772296</v>
      </c>
    </row>
    <row r="794" spans="1:2" x14ac:dyDescent="0.3">
      <c r="A794">
        <v>772302</v>
      </c>
      <c r="B794" t="str">
        <f t="shared" si="12"/>
        <v>Empleado_772302</v>
      </c>
    </row>
    <row r="795" spans="1:2" x14ac:dyDescent="0.3">
      <c r="A795">
        <v>772305</v>
      </c>
      <c r="B795" t="str">
        <f t="shared" si="12"/>
        <v>Empleado_772305</v>
      </c>
    </row>
    <row r="796" spans="1:2" x14ac:dyDescent="0.3">
      <c r="A796">
        <v>772320</v>
      </c>
      <c r="B796" t="str">
        <f t="shared" si="12"/>
        <v>Empleado_772320</v>
      </c>
    </row>
    <row r="797" spans="1:2" x14ac:dyDescent="0.3">
      <c r="A797">
        <v>772338</v>
      </c>
      <c r="B797" t="str">
        <f t="shared" si="12"/>
        <v>Empleado_772338</v>
      </c>
    </row>
    <row r="798" spans="1:2" x14ac:dyDescent="0.3">
      <c r="A798">
        <v>772340</v>
      </c>
      <c r="B798" t="str">
        <f t="shared" si="12"/>
        <v>Empleado_772340</v>
      </c>
    </row>
    <row r="799" spans="1:2" x14ac:dyDescent="0.3">
      <c r="A799">
        <v>772341</v>
      </c>
      <c r="B799" t="str">
        <f t="shared" si="12"/>
        <v>Empleado_772341</v>
      </c>
    </row>
    <row r="800" spans="1:2" x14ac:dyDescent="0.3">
      <c r="A800">
        <v>772346</v>
      </c>
      <c r="B800" t="str">
        <f t="shared" si="12"/>
        <v>Empleado_772346</v>
      </c>
    </row>
    <row r="801" spans="1:2" x14ac:dyDescent="0.3">
      <c r="A801">
        <v>772351</v>
      </c>
      <c r="B801" t="str">
        <f t="shared" si="12"/>
        <v>Empleado_772351</v>
      </c>
    </row>
    <row r="802" spans="1:2" x14ac:dyDescent="0.3">
      <c r="A802">
        <v>772355</v>
      </c>
      <c r="B802" t="str">
        <f t="shared" si="12"/>
        <v>Empleado_772355</v>
      </c>
    </row>
    <row r="803" spans="1:2" x14ac:dyDescent="0.3">
      <c r="A803">
        <v>772359</v>
      </c>
      <c r="B803" t="str">
        <f t="shared" si="12"/>
        <v>Empleado_772359</v>
      </c>
    </row>
    <row r="804" spans="1:2" x14ac:dyDescent="0.3">
      <c r="A804">
        <v>772361</v>
      </c>
      <c r="B804" t="str">
        <f t="shared" si="12"/>
        <v>Empleado_772361</v>
      </c>
    </row>
    <row r="805" spans="1:2" x14ac:dyDescent="0.3">
      <c r="A805">
        <v>772375</v>
      </c>
      <c r="B805" t="str">
        <f t="shared" si="12"/>
        <v>Empleado_772375</v>
      </c>
    </row>
    <row r="806" spans="1:2" x14ac:dyDescent="0.3">
      <c r="A806">
        <v>772376</v>
      </c>
      <c r="B806" t="str">
        <f t="shared" si="12"/>
        <v>Empleado_772376</v>
      </c>
    </row>
    <row r="807" spans="1:2" x14ac:dyDescent="0.3">
      <c r="A807">
        <v>772379</v>
      </c>
      <c r="B807" t="str">
        <f t="shared" si="12"/>
        <v>Empleado_772379</v>
      </c>
    </row>
    <row r="808" spans="1:2" x14ac:dyDescent="0.3">
      <c r="A808">
        <v>772381</v>
      </c>
      <c r="B808" t="str">
        <f t="shared" si="12"/>
        <v>Empleado_772381</v>
      </c>
    </row>
    <row r="809" spans="1:2" x14ac:dyDescent="0.3">
      <c r="A809">
        <v>772392</v>
      </c>
      <c r="B809" t="str">
        <f t="shared" si="12"/>
        <v>Empleado_772392</v>
      </c>
    </row>
    <row r="810" spans="1:2" x14ac:dyDescent="0.3">
      <c r="A810">
        <v>772393</v>
      </c>
      <c r="B810" t="str">
        <f t="shared" si="12"/>
        <v>Empleado_772393</v>
      </c>
    </row>
    <row r="811" spans="1:2" x14ac:dyDescent="0.3">
      <c r="A811">
        <v>772396</v>
      </c>
      <c r="B811" t="str">
        <f t="shared" si="12"/>
        <v>Empleado_772396</v>
      </c>
    </row>
    <row r="812" spans="1:2" x14ac:dyDescent="0.3">
      <c r="A812">
        <v>772397</v>
      </c>
      <c r="B812" t="str">
        <f t="shared" si="12"/>
        <v>Empleado_772397</v>
      </c>
    </row>
    <row r="813" spans="1:2" x14ac:dyDescent="0.3">
      <c r="A813">
        <v>772412</v>
      </c>
      <c r="B813" t="str">
        <f t="shared" si="12"/>
        <v>Empleado_772412</v>
      </c>
    </row>
    <row r="814" spans="1:2" x14ac:dyDescent="0.3">
      <c r="A814">
        <v>772417</v>
      </c>
      <c r="B814" t="str">
        <f t="shared" si="12"/>
        <v>Empleado_772417</v>
      </c>
    </row>
    <row r="815" spans="1:2" x14ac:dyDescent="0.3">
      <c r="A815">
        <v>772430</v>
      </c>
      <c r="B815" t="str">
        <f t="shared" si="12"/>
        <v>Empleado_772430</v>
      </c>
    </row>
    <row r="816" spans="1:2" x14ac:dyDescent="0.3">
      <c r="A816">
        <v>772434</v>
      </c>
      <c r="B816" t="str">
        <f t="shared" si="12"/>
        <v>Empleado_772434</v>
      </c>
    </row>
    <row r="817" spans="1:2" x14ac:dyDescent="0.3">
      <c r="A817">
        <v>772435</v>
      </c>
      <c r="B817" t="str">
        <f t="shared" si="12"/>
        <v>Empleado_772435</v>
      </c>
    </row>
    <row r="818" spans="1:2" x14ac:dyDescent="0.3">
      <c r="A818">
        <v>772456</v>
      </c>
      <c r="B818" t="str">
        <f t="shared" si="12"/>
        <v>Empleado_772456</v>
      </c>
    </row>
    <row r="819" spans="1:2" x14ac:dyDescent="0.3">
      <c r="A819">
        <v>772458</v>
      </c>
      <c r="B819" t="str">
        <f t="shared" si="12"/>
        <v>Empleado_772458</v>
      </c>
    </row>
    <row r="820" spans="1:2" x14ac:dyDescent="0.3">
      <c r="A820">
        <v>772460</v>
      </c>
      <c r="B820" t="str">
        <f t="shared" si="12"/>
        <v>Empleado_772460</v>
      </c>
    </row>
    <row r="821" spans="1:2" x14ac:dyDescent="0.3">
      <c r="A821">
        <v>772465</v>
      </c>
      <c r="B821" t="str">
        <f t="shared" si="12"/>
        <v>Empleado_772465</v>
      </c>
    </row>
    <row r="822" spans="1:2" x14ac:dyDescent="0.3">
      <c r="A822">
        <v>772471</v>
      </c>
      <c r="B822" t="str">
        <f t="shared" si="12"/>
        <v>Empleado_772471</v>
      </c>
    </row>
    <row r="823" spans="1:2" x14ac:dyDescent="0.3">
      <c r="A823">
        <v>772477</v>
      </c>
      <c r="B823" t="str">
        <f t="shared" si="12"/>
        <v>Empleado_772477</v>
      </c>
    </row>
    <row r="824" spans="1:2" x14ac:dyDescent="0.3">
      <c r="A824">
        <v>772483</v>
      </c>
      <c r="B824" t="str">
        <f t="shared" si="12"/>
        <v>Empleado_772483</v>
      </c>
    </row>
    <row r="825" spans="1:2" x14ac:dyDescent="0.3">
      <c r="A825">
        <v>772492</v>
      </c>
      <c r="B825" t="str">
        <f t="shared" si="12"/>
        <v>Empleado_772492</v>
      </c>
    </row>
    <row r="826" spans="1:2" x14ac:dyDescent="0.3">
      <c r="A826">
        <v>772494</v>
      </c>
      <c r="B826" t="str">
        <f t="shared" si="12"/>
        <v>Empleado_772494</v>
      </c>
    </row>
    <row r="827" spans="1:2" x14ac:dyDescent="0.3">
      <c r="A827">
        <v>772496</v>
      </c>
      <c r="B827" t="str">
        <f t="shared" si="12"/>
        <v>Empleado_772496</v>
      </c>
    </row>
    <row r="828" spans="1:2" x14ac:dyDescent="0.3">
      <c r="A828">
        <v>772499</v>
      </c>
      <c r="B828" t="str">
        <f t="shared" si="12"/>
        <v>Empleado_772499</v>
      </c>
    </row>
    <row r="829" spans="1:2" x14ac:dyDescent="0.3">
      <c r="A829">
        <v>772508</v>
      </c>
      <c r="B829" t="str">
        <f t="shared" si="12"/>
        <v>Empleado_772508</v>
      </c>
    </row>
    <row r="830" spans="1:2" x14ac:dyDescent="0.3">
      <c r="A830">
        <v>772517</v>
      </c>
      <c r="B830" t="str">
        <f t="shared" si="12"/>
        <v>Empleado_772517</v>
      </c>
    </row>
    <row r="831" spans="1:2" x14ac:dyDescent="0.3">
      <c r="A831">
        <v>772523</v>
      </c>
      <c r="B831" t="str">
        <f t="shared" si="12"/>
        <v>Empleado_772523</v>
      </c>
    </row>
    <row r="832" spans="1:2" x14ac:dyDescent="0.3">
      <c r="A832">
        <v>772545</v>
      </c>
      <c r="B832" t="str">
        <f t="shared" si="12"/>
        <v>Empleado_772545</v>
      </c>
    </row>
    <row r="833" spans="1:2" x14ac:dyDescent="0.3">
      <c r="A833">
        <v>772547</v>
      </c>
      <c r="B833" t="str">
        <f t="shared" si="12"/>
        <v>Empleado_772547</v>
      </c>
    </row>
    <row r="834" spans="1:2" x14ac:dyDescent="0.3">
      <c r="A834">
        <v>772548</v>
      </c>
      <c r="B834" t="str">
        <f t="shared" ref="B834:B897" si="13">"Empleado_" &amp; A834</f>
        <v>Empleado_772548</v>
      </c>
    </row>
    <row r="835" spans="1:2" x14ac:dyDescent="0.3">
      <c r="A835">
        <v>772557</v>
      </c>
      <c r="B835" t="str">
        <f t="shared" si="13"/>
        <v>Empleado_772557</v>
      </c>
    </row>
    <row r="836" spans="1:2" x14ac:dyDescent="0.3">
      <c r="A836">
        <v>772567</v>
      </c>
      <c r="B836" t="str">
        <f t="shared" si="13"/>
        <v>Empleado_772567</v>
      </c>
    </row>
    <row r="837" spans="1:2" x14ac:dyDescent="0.3">
      <c r="A837">
        <v>772588</v>
      </c>
      <c r="B837" t="str">
        <f t="shared" si="13"/>
        <v>Empleado_772588</v>
      </c>
    </row>
    <row r="838" spans="1:2" x14ac:dyDescent="0.3">
      <c r="A838">
        <v>772593</v>
      </c>
      <c r="B838" t="str">
        <f t="shared" si="13"/>
        <v>Empleado_772593</v>
      </c>
    </row>
    <row r="839" spans="1:2" x14ac:dyDescent="0.3">
      <c r="A839">
        <v>772602</v>
      </c>
      <c r="B839" t="str">
        <f t="shared" si="13"/>
        <v>Empleado_772602</v>
      </c>
    </row>
    <row r="840" spans="1:2" x14ac:dyDescent="0.3">
      <c r="A840">
        <v>772603</v>
      </c>
      <c r="B840" t="str">
        <f t="shared" si="13"/>
        <v>Empleado_772603</v>
      </c>
    </row>
    <row r="841" spans="1:2" x14ac:dyDescent="0.3">
      <c r="A841">
        <v>772616</v>
      </c>
      <c r="B841" t="str">
        <f t="shared" si="13"/>
        <v>Empleado_772616</v>
      </c>
    </row>
    <row r="842" spans="1:2" x14ac:dyDescent="0.3">
      <c r="A842">
        <v>772619</v>
      </c>
      <c r="B842" t="str">
        <f t="shared" si="13"/>
        <v>Empleado_772619</v>
      </c>
    </row>
    <row r="843" spans="1:2" x14ac:dyDescent="0.3">
      <c r="A843">
        <v>772632</v>
      </c>
      <c r="B843" t="str">
        <f t="shared" si="13"/>
        <v>Empleado_772632</v>
      </c>
    </row>
    <row r="844" spans="1:2" x14ac:dyDescent="0.3">
      <c r="A844">
        <v>772642</v>
      </c>
      <c r="B844" t="str">
        <f t="shared" si="13"/>
        <v>Empleado_772642</v>
      </c>
    </row>
    <row r="845" spans="1:2" x14ac:dyDescent="0.3">
      <c r="A845">
        <v>772646</v>
      </c>
      <c r="B845" t="str">
        <f t="shared" si="13"/>
        <v>Empleado_772646</v>
      </c>
    </row>
    <row r="846" spans="1:2" x14ac:dyDescent="0.3">
      <c r="A846">
        <v>772648</v>
      </c>
      <c r="B846" t="str">
        <f t="shared" si="13"/>
        <v>Empleado_772648</v>
      </c>
    </row>
    <row r="847" spans="1:2" x14ac:dyDescent="0.3">
      <c r="A847">
        <v>772652</v>
      </c>
      <c r="B847" t="str">
        <f t="shared" si="13"/>
        <v>Empleado_772652</v>
      </c>
    </row>
    <row r="848" spans="1:2" x14ac:dyDescent="0.3">
      <c r="A848">
        <v>772657</v>
      </c>
      <c r="B848" t="str">
        <f t="shared" si="13"/>
        <v>Empleado_772657</v>
      </c>
    </row>
    <row r="849" spans="1:2" x14ac:dyDescent="0.3">
      <c r="A849">
        <v>772658</v>
      </c>
      <c r="B849" t="str">
        <f t="shared" si="13"/>
        <v>Empleado_772658</v>
      </c>
    </row>
    <row r="850" spans="1:2" x14ac:dyDescent="0.3">
      <c r="A850">
        <v>772661</v>
      </c>
      <c r="B850" t="str">
        <f t="shared" si="13"/>
        <v>Empleado_772661</v>
      </c>
    </row>
    <row r="851" spans="1:2" x14ac:dyDescent="0.3">
      <c r="A851">
        <v>772663</v>
      </c>
      <c r="B851" t="str">
        <f t="shared" si="13"/>
        <v>Empleado_772663</v>
      </c>
    </row>
    <row r="852" spans="1:2" x14ac:dyDescent="0.3">
      <c r="A852">
        <v>772664</v>
      </c>
      <c r="B852" t="str">
        <f t="shared" si="13"/>
        <v>Empleado_772664</v>
      </c>
    </row>
    <row r="853" spans="1:2" x14ac:dyDescent="0.3">
      <c r="A853">
        <v>772679</v>
      </c>
      <c r="B853" t="str">
        <f t="shared" si="13"/>
        <v>Empleado_772679</v>
      </c>
    </row>
    <row r="854" spans="1:2" x14ac:dyDescent="0.3">
      <c r="A854">
        <v>772706</v>
      </c>
      <c r="B854" t="str">
        <f t="shared" si="13"/>
        <v>Empleado_772706</v>
      </c>
    </row>
    <row r="855" spans="1:2" x14ac:dyDescent="0.3">
      <c r="A855">
        <v>772707</v>
      </c>
      <c r="B855" t="str">
        <f t="shared" si="13"/>
        <v>Empleado_772707</v>
      </c>
    </row>
    <row r="856" spans="1:2" x14ac:dyDescent="0.3">
      <c r="A856">
        <v>772709</v>
      </c>
      <c r="B856" t="str">
        <f t="shared" si="13"/>
        <v>Empleado_772709</v>
      </c>
    </row>
    <row r="857" spans="1:2" x14ac:dyDescent="0.3">
      <c r="A857">
        <v>772716</v>
      </c>
      <c r="B857" t="str">
        <f t="shared" si="13"/>
        <v>Empleado_772716</v>
      </c>
    </row>
    <row r="858" spans="1:2" x14ac:dyDescent="0.3">
      <c r="A858">
        <v>772717</v>
      </c>
      <c r="B858" t="str">
        <f t="shared" si="13"/>
        <v>Empleado_772717</v>
      </c>
    </row>
    <row r="859" spans="1:2" x14ac:dyDescent="0.3">
      <c r="A859">
        <v>772727</v>
      </c>
      <c r="B859" t="str">
        <f t="shared" si="13"/>
        <v>Empleado_772727</v>
      </c>
    </row>
    <row r="860" spans="1:2" x14ac:dyDescent="0.3">
      <c r="A860">
        <v>772735</v>
      </c>
      <c r="B860" t="str">
        <f t="shared" si="13"/>
        <v>Empleado_772735</v>
      </c>
    </row>
    <row r="861" spans="1:2" x14ac:dyDescent="0.3">
      <c r="A861">
        <v>772736</v>
      </c>
      <c r="B861" t="str">
        <f t="shared" si="13"/>
        <v>Empleado_772736</v>
      </c>
    </row>
    <row r="862" spans="1:2" x14ac:dyDescent="0.3">
      <c r="A862">
        <v>772743</v>
      </c>
      <c r="B862" t="str">
        <f t="shared" si="13"/>
        <v>Empleado_772743</v>
      </c>
    </row>
    <row r="863" spans="1:2" x14ac:dyDescent="0.3">
      <c r="A863">
        <v>772746</v>
      </c>
      <c r="B863" t="str">
        <f t="shared" si="13"/>
        <v>Empleado_772746</v>
      </c>
    </row>
    <row r="864" spans="1:2" x14ac:dyDescent="0.3">
      <c r="A864">
        <v>772747</v>
      </c>
      <c r="B864" t="str">
        <f t="shared" si="13"/>
        <v>Empleado_772747</v>
      </c>
    </row>
    <row r="865" spans="1:2" x14ac:dyDescent="0.3">
      <c r="A865">
        <v>772750</v>
      </c>
      <c r="B865" t="str">
        <f t="shared" si="13"/>
        <v>Empleado_772750</v>
      </c>
    </row>
    <row r="866" spans="1:2" x14ac:dyDescent="0.3">
      <c r="A866">
        <v>772753</v>
      </c>
      <c r="B866" t="str">
        <f t="shared" si="13"/>
        <v>Empleado_772753</v>
      </c>
    </row>
    <row r="867" spans="1:2" x14ac:dyDescent="0.3">
      <c r="A867">
        <v>772754</v>
      </c>
      <c r="B867" t="str">
        <f t="shared" si="13"/>
        <v>Empleado_772754</v>
      </c>
    </row>
    <row r="868" spans="1:2" x14ac:dyDescent="0.3">
      <c r="A868">
        <v>772755</v>
      </c>
      <c r="B868" t="str">
        <f t="shared" si="13"/>
        <v>Empleado_772755</v>
      </c>
    </row>
    <row r="869" spans="1:2" x14ac:dyDescent="0.3">
      <c r="A869">
        <v>772756</v>
      </c>
      <c r="B869" t="str">
        <f t="shared" si="13"/>
        <v>Empleado_772756</v>
      </c>
    </row>
    <row r="870" spans="1:2" x14ac:dyDescent="0.3">
      <c r="A870">
        <v>772758</v>
      </c>
      <c r="B870" t="str">
        <f t="shared" si="13"/>
        <v>Empleado_772758</v>
      </c>
    </row>
    <row r="871" spans="1:2" x14ac:dyDescent="0.3">
      <c r="A871">
        <v>772762</v>
      </c>
      <c r="B871" t="str">
        <f t="shared" si="13"/>
        <v>Empleado_772762</v>
      </c>
    </row>
    <row r="872" spans="1:2" x14ac:dyDescent="0.3">
      <c r="A872">
        <v>772763</v>
      </c>
      <c r="B872" t="str">
        <f t="shared" si="13"/>
        <v>Empleado_772763</v>
      </c>
    </row>
    <row r="873" spans="1:2" x14ac:dyDescent="0.3">
      <c r="A873">
        <v>772766</v>
      </c>
      <c r="B873" t="str">
        <f t="shared" si="13"/>
        <v>Empleado_772766</v>
      </c>
    </row>
    <row r="874" spans="1:2" x14ac:dyDescent="0.3">
      <c r="A874">
        <v>772768</v>
      </c>
      <c r="B874" t="str">
        <f t="shared" si="13"/>
        <v>Empleado_772768</v>
      </c>
    </row>
    <row r="875" spans="1:2" x14ac:dyDescent="0.3">
      <c r="A875">
        <v>772769</v>
      </c>
      <c r="B875" t="str">
        <f t="shared" si="13"/>
        <v>Empleado_772769</v>
      </c>
    </row>
    <row r="876" spans="1:2" x14ac:dyDescent="0.3">
      <c r="A876">
        <v>772772</v>
      </c>
      <c r="B876" t="str">
        <f t="shared" si="13"/>
        <v>Empleado_772772</v>
      </c>
    </row>
    <row r="877" spans="1:2" x14ac:dyDescent="0.3">
      <c r="A877">
        <v>772773</v>
      </c>
      <c r="B877" t="str">
        <f t="shared" si="13"/>
        <v>Empleado_772773</v>
      </c>
    </row>
    <row r="878" spans="1:2" x14ac:dyDescent="0.3">
      <c r="A878">
        <v>772791</v>
      </c>
      <c r="B878" t="str">
        <f t="shared" si="13"/>
        <v>Empleado_772791</v>
      </c>
    </row>
    <row r="879" spans="1:2" x14ac:dyDescent="0.3">
      <c r="A879">
        <v>772803</v>
      </c>
      <c r="B879" t="str">
        <f t="shared" si="13"/>
        <v>Empleado_772803</v>
      </c>
    </row>
    <row r="880" spans="1:2" x14ac:dyDescent="0.3">
      <c r="A880">
        <v>772804</v>
      </c>
      <c r="B880" t="str">
        <f t="shared" si="13"/>
        <v>Empleado_772804</v>
      </c>
    </row>
    <row r="881" spans="1:2" x14ac:dyDescent="0.3">
      <c r="A881">
        <v>772806</v>
      </c>
      <c r="B881" t="str">
        <f t="shared" si="13"/>
        <v>Empleado_772806</v>
      </c>
    </row>
    <row r="882" spans="1:2" x14ac:dyDescent="0.3">
      <c r="A882">
        <v>772813</v>
      </c>
      <c r="B882" t="str">
        <f t="shared" si="13"/>
        <v>Empleado_772813</v>
      </c>
    </row>
    <row r="883" spans="1:2" x14ac:dyDescent="0.3">
      <c r="A883">
        <v>772815</v>
      </c>
      <c r="B883" t="str">
        <f t="shared" si="13"/>
        <v>Empleado_772815</v>
      </c>
    </row>
    <row r="884" spans="1:2" x14ac:dyDescent="0.3">
      <c r="A884">
        <v>772821</v>
      </c>
      <c r="B884" t="str">
        <f t="shared" si="13"/>
        <v>Empleado_772821</v>
      </c>
    </row>
    <row r="885" spans="1:2" x14ac:dyDescent="0.3">
      <c r="A885">
        <v>772822</v>
      </c>
      <c r="B885" t="str">
        <f t="shared" si="13"/>
        <v>Empleado_772822</v>
      </c>
    </row>
    <row r="886" spans="1:2" x14ac:dyDescent="0.3">
      <c r="A886">
        <v>772832</v>
      </c>
      <c r="B886" t="str">
        <f t="shared" si="13"/>
        <v>Empleado_772832</v>
      </c>
    </row>
    <row r="887" spans="1:2" x14ac:dyDescent="0.3">
      <c r="A887">
        <v>772833</v>
      </c>
      <c r="B887" t="str">
        <f t="shared" si="13"/>
        <v>Empleado_772833</v>
      </c>
    </row>
    <row r="888" spans="1:2" x14ac:dyDescent="0.3">
      <c r="A888">
        <v>772849</v>
      </c>
      <c r="B888" t="str">
        <f t="shared" si="13"/>
        <v>Empleado_772849</v>
      </c>
    </row>
    <row r="889" spans="1:2" x14ac:dyDescent="0.3">
      <c r="A889">
        <v>772870</v>
      </c>
      <c r="B889" t="str">
        <f t="shared" si="13"/>
        <v>Empleado_772870</v>
      </c>
    </row>
    <row r="890" spans="1:2" x14ac:dyDescent="0.3">
      <c r="A890">
        <v>772881</v>
      </c>
      <c r="B890" t="str">
        <f t="shared" si="13"/>
        <v>Empleado_772881</v>
      </c>
    </row>
    <row r="891" spans="1:2" x14ac:dyDescent="0.3">
      <c r="A891">
        <v>772885</v>
      </c>
      <c r="B891" t="str">
        <f t="shared" si="13"/>
        <v>Empleado_772885</v>
      </c>
    </row>
    <row r="892" spans="1:2" x14ac:dyDescent="0.3">
      <c r="A892">
        <v>772889</v>
      </c>
      <c r="B892" t="str">
        <f t="shared" si="13"/>
        <v>Empleado_772889</v>
      </c>
    </row>
    <row r="893" spans="1:2" x14ac:dyDescent="0.3">
      <c r="A893">
        <v>772890</v>
      </c>
      <c r="B893" t="str">
        <f t="shared" si="13"/>
        <v>Empleado_772890</v>
      </c>
    </row>
    <row r="894" spans="1:2" x14ac:dyDescent="0.3">
      <c r="A894">
        <v>772891</v>
      </c>
      <c r="B894" t="str">
        <f t="shared" si="13"/>
        <v>Empleado_772891</v>
      </c>
    </row>
    <row r="895" spans="1:2" x14ac:dyDescent="0.3">
      <c r="A895">
        <v>772902</v>
      </c>
      <c r="B895" t="str">
        <f t="shared" si="13"/>
        <v>Empleado_772902</v>
      </c>
    </row>
    <row r="896" spans="1:2" x14ac:dyDescent="0.3">
      <c r="A896">
        <v>772906</v>
      </c>
      <c r="B896" t="str">
        <f t="shared" si="13"/>
        <v>Empleado_772906</v>
      </c>
    </row>
    <row r="897" spans="1:2" x14ac:dyDescent="0.3">
      <c r="A897">
        <v>772910</v>
      </c>
      <c r="B897" t="str">
        <f t="shared" si="13"/>
        <v>Empleado_772910</v>
      </c>
    </row>
    <row r="898" spans="1:2" x14ac:dyDescent="0.3">
      <c r="A898">
        <v>772913</v>
      </c>
      <c r="B898" t="str">
        <f t="shared" ref="B898:B961" si="14">"Empleado_" &amp; A898</f>
        <v>Empleado_772913</v>
      </c>
    </row>
    <row r="899" spans="1:2" x14ac:dyDescent="0.3">
      <c r="A899">
        <v>772918</v>
      </c>
      <c r="B899" t="str">
        <f t="shared" si="14"/>
        <v>Empleado_772918</v>
      </c>
    </row>
    <row r="900" spans="1:2" x14ac:dyDescent="0.3">
      <c r="A900">
        <v>772919</v>
      </c>
      <c r="B900" t="str">
        <f t="shared" si="14"/>
        <v>Empleado_772919</v>
      </c>
    </row>
    <row r="901" spans="1:2" x14ac:dyDescent="0.3">
      <c r="A901">
        <v>772921</v>
      </c>
      <c r="B901" t="str">
        <f t="shared" si="14"/>
        <v>Empleado_772921</v>
      </c>
    </row>
    <row r="902" spans="1:2" x14ac:dyDescent="0.3">
      <c r="A902">
        <v>772922</v>
      </c>
      <c r="B902" t="str">
        <f t="shared" si="14"/>
        <v>Empleado_772922</v>
      </c>
    </row>
    <row r="903" spans="1:2" x14ac:dyDescent="0.3">
      <c r="A903">
        <v>772923</v>
      </c>
      <c r="B903" t="str">
        <f t="shared" si="14"/>
        <v>Empleado_772923</v>
      </c>
    </row>
    <row r="904" spans="1:2" x14ac:dyDescent="0.3">
      <c r="A904">
        <v>772928</v>
      </c>
      <c r="B904" t="str">
        <f t="shared" si="14"/>
        <v>Empleado_772928</v>
      </c>
    </row>
    <row r="905" spans="1:2" x14ac:dyDescent="0.3">
      <c r="A905">
        <v>772929</v>
      </c>
      <c r="B905" t="str">
        <f t="shared" si="14"/>
        <v>Empleado_772929</v>
      </c>
    </row>
    <row r="906" spans="1:2" x14ac:dyDescent="0.3">
      <c r="A906">
        <v>772934</v>
      </c>
      <c r="B906" t="str">
        <f t="shared" si="14"/>
        <v>Empleado_772934</v>
      </c>
    </row>
    <row r="907" spans="1:2" x14ac:dyDescent="0.3">
      <c r="A907">
        <v>772940</v>
      </c>
      <c r="B907" t="str">
        <f t="shared" si="14"/>
        <v>Empleado_772940</v>
      </c>
    </row>
    <row r="908" spans="1:2" x14ac:dyDescent="0.3">
      <c r="A908">
        <v>772949</v>
      </c>
      <c r="B908" t="str">
        <f t="shared" si="14"/>
        <v>Empleado_772949</v>
      </c>
    </row>
    <row r="909" spans="1:2" x14ac:dyDescent="0.3">
      <c r="A909">
        <v>772952</v>
      </c>
      <c r="B909" t="str">
        <f t="shared" si="14"/>
        <v>Empleado_772952</v>
      </c>
    </row>
    <row r="910" spans="1:2" x14ac:dyDescent="0.3">
      <c r="A910">
        <v>772958</v>
      </c>
      <c r="B910" t="str">
        <f t="shared" si="14"/>
        <v>Empleado_772958</v>
      </c>
    </row>
    <row r="911" spans="1:2" x14ac:dyDescent="0.3">
      <c r="A911">
        <v>772959</v>
      </c>
      <c r="B911" t="str">
        <f t="shared" si="14"/>
        <v>Empleado_772959</v>
      </c>
    </row>
    <row r="912" spans="1:2" x14ac:dyDescent="0.3">
      <c r="A912">
        <v>772965</v>
      </c>
      <c r="B912" t="str">
        <f t="shared" si="14"/>
        <v>Empleado_772965</v>
      </c>
    </row>
    <row r="913" spans="1:2" x14ac:dyDescent="0.3">
      <c r="A913">
        <v>772974</v>
      </c>
      <c r="B913" t="str">
        <f t="shared" si="14"/>
        <v>Empleado_772974</v>
      </c>
    </row>
    <row r="914" spans="1:2" x14ac:dyDescent="0.3">
      <c r="A914">
        <v>772976</v>
      </c>
      <c r="B914" t="str">
        <f t="shared" si="14"/>
        <v>Empleado_772976</v>
      </c>
    </row>
    <row r="915" spans="1:2" x14ac:dyDescent="0.3">
      <c r="A915">
        <v>772982</v>
      </c>
      <c r="B915" t="str">
        <f t="shared" si="14"/>
        <v>Empleado_772982</v>
      </c>
    </row>
    <row r="916" spans="1:2" x14ac:dyDescent="0.3">
      <c r="A916">
        <v>772987</v>
      </c>
      <c r="B916" t="str">
        <f t="shared" si="14"/>
        <v>Empleado_772987</v>
      </c>
    </row>
    <row r="917" spans="1:2" x14ac:dyDescent="0.3">
      <c r="A917">
        <v>772989</v>
      </c>
      <c r="B917" t="str">
        <f t="shared" si="14"/>
        <v>Empleado_772989</v>
      </c>
    </row>
    <row r="918" spans="1:2" x14ac:dyDescent="0.3">
      <c r="A918">
        <v>772990</v>
      </c>
      <c r="B918" t="str">
        <f t="shared" si="14"/>
        <v>Empleado_772990</v>
      </c>
    </row>
    <row r="919" spans="1:2" x14ac:dyDescent="0.3">
      <c r="A919">
        <v>772993</v>
      </c>
      <c r="B919" t="str">
        <f t="shared" si="14"/>
        <v>Empleado_772993</v>
      </c>
    </row>
    <row r="920" spans="1:2" x14ac:dyDescent="0.3">
      <c r="A920">
        <v>772999</v>
      </c>
      <c r="B920" t="str">
        <f t="shared" si="14"/>
        <v>Empleado_772999</v>
      </c>
    </row>
    <row r="921" spans="1:2" x14ac:dyDescent="0.3">
      <c r="A921">
        <v>773009</v>
      </c>
      <c r="B921" t="str">
        <f t="shared" si="14"/>
        <v>Empleado_773009</v>
      </c>
    </row>
    <row r="922" spans="1:2" x14ac:dyDescent="0.3">
      <c r="A922">
        <v>773010</v>
      </c>
      <c r="B922" t="str">
        <f t="shared" si="14"/>
        <v>Empleado_773010</v>
      </c>
    </row>
    <row r="923" spans="1:2" x14ac:dyDescent="0.3">
      <c r="A923">
        <v>773019</v>
      </c>
      <c r="B923" t="str">
        <f t="shared" si="14"/>
        <v>Empleado_773019</v>
      </c>
    </row>
    <row r="924" spans="1:2" x14ac:dyDescent="0.3">
      <c r="A924">
        <v>773020</v>
      </c>
      <c r="B924" t="str">
        <f t="shared" si="14"/>
        <v>Empleado_773020</v>
      </c>
    </row>
    <row r="925" spans="1:2" x14ac:dyDescent="0.3">
      <c r="A925">
        <v>773024</v>
      </c>
      <c r="B925" t="str">
        <f t="shared" si="14"/>
        <v>Empleado_773024</v>
      </c>
    </row>
    <row r="926" spans="1:2" x14ac:dyDescent="0.3">
      <c r="A926">
        <v>773039</v>
      </c>
      <c r="B926" t="str">
        <f t="shared" si="14"/>
        <v>Empleado_773039</v>
      </c>
    </row>
    <row r="927" spans="1:2" x14ac:dyDescent="0.3">
      <c r="A927">
        <v>773040</v>
      </c>
      <c r="B927" t="str">
        <f t="shared" si="14"/>
        <v>Empleado_773040</v>
      </c>
    </row>
    <row r="928" spans="1:2" x14ac:dyDescent="0.3">
      <c r="A928">
        <v>773041</v>
      </c>
      <c r="B928" t="str">
        <f t="shared" si="14"/>
        <v>Empleado_773041</v>
      </c>
    </row>
    <row r="929" spans="1:2" x14ac:dyDescent="0.3">
      <c r="A929">
        <v>773045</v>
      </c>
      <c r="B929" t="str">
        <f t="shared" si="14"/>
        <v>Empleado_773045</v>
      </c>
    </row>
    <row r="930" spans="1:2" x14ac:dyDescent="0.3">
      <c r="A930">
        <v>773048</v>
      </c>
      <c r="B930" t="str">
        <f t="shared" si="14"/>
        <v>Empleado_773048</v>
      </c>
    </row>
    <row r="931" spans="1:2" x14ac:dyDescent="0.3">
      <c r="A931">
        <v>773050</v>
      </c>
      <c r="B931" t="str">
        <f t="shared" si="14"/>
        <v>Empleado_773050</v>
      </c>
    </row>
    <row r="932" spans="1:2" x14ac:dyDescent="0.3">
      <c r="A932">
        <v>773052</v>
      </c>
      <c r="B932" t="str">
        <f t="shared" si="14"/>
        <v>Empleado_773052</v>
      </c>
    </row>
    <row r="933" spans="1:2" x14ac:dyDescent="0.3">
      <c r="A933">
        <v>773054</v>
      </c>
      <c r="B933" t="str">
        <f t="shared" si="14"/>
        <v>Empleado_773054</v>
      </c>
    </row>
    <row r="934" spans="1:2" x14ac:dyDescent="0.3">
      <c r="A934">
        <v>773057</v>
      </c>
      <c r="B934" t="str">
        <f t="shared" si="14"/>
        <v>Empleado_773057</v>
      </c>
    </row>
    <row r="935" spans="1:2" x14ac:dyDescent="0.3">
      <c r="A935">
        <v>773070</v>
      </c>
      <c r="B935" t="str">
        <f t="shared" si="14"/>
        <v>Empleado_773070</v>
      </c>
    </row>
    <row r="936" spans="1:2" x14ac:dyDescent="0.3">
      <c r="A936">
        <v>773072</v>
      </c>
      <c r="B936" t="str">
        <f t="shared" si="14"/>
        <v>Empleado_773072</v>
      </c>
    </row>
    <row r="937" spans="1:2" x14ac:dyDescent="0.3">
      <c r="A937">
        <v>773085</v>
      </c>
      <c r="B937" t="str">
        <f t="shared" si="14"/>
        <v>Empleado_773085</v>
      </c>
    </row>
    <row r="938" spans="1:2" x14ac:dyDescent="0.3">
      <c r="A938">
        <v>773086</v>
      </c>
      <c r="B938" t="str">
        <f t="shared" si="14"/>
        <v>Empleado_773086</v>
      </c>
    </row>
    <row r="939" spans="1:2" x14ac:dyDescent="0.3">
      <c r="A939">
        <v>773089</v>
      </c>
      <c r="B939" t="str">
        <f t="shared" si="14"/>
        <v>Empleado_773089</v>
      </c>
    </row>
    <row r="940" spans="1:2" x14ac:dyDescent="0.3">
      <c r="A940">
        <v>773090</v>
      </c>
      <c r="B940" t="str">
        <f t="shared" si="14"/>
        <v>Empleado_773090</v>
      </c>
    </row>
    <row r="941" spans="1:2" x14ac:dyDescent="0.3">
      <c r="A941">
        <v>773091</v>
      </c>
      <c r="B941" t="str">
        <f t="shared" si="14"/>
        <v>Empleado_773091</v>
      </c>
    </row>
    <row r="942" spans="1:2" x14ac:dyDescent="0.3">
      <c r="A942">
        <v>773093</v>
      </c>
      <c r="B942" t="str">
        <f t="shared" si="14"/>
        <v>Empleado_773093</v>
      </c>
    </row>
    <row r="943" spans="1:2" x14ac:dyDescent="0.3">
      <c r="A943">
        <v>773095</v>
      </c>
      <c r="B943" t="str">
        <f t="shared" si="14"/>
        <v>Empleado_773095</v>
      </c>
    </row>
    <row r="944" spans="1:2" x14ac:dyDescent="0.3">
      <c r="A944">
        <v>773103</v>
      </c>
      <c r="B944" t="str">
        <f t="shared" si="14"/>
        <v>Empleado_773103</v>
      </c>
    </row>
    <row r="945" spans="1:2" x14ac:dyDescent="0.3">
      <c r="A945">
        <v>773105</v>
      </c>
      <c r="B945" t="str">
        <f t="shared" si="14"/>
        <v>Empleado_773105</v>
      </c>
    </row>
    <row r="946" spans="1:2" x14ac:dyDescent="0.3">
      <c r="A946">
        <v>773109</v>
      </c>
      <c r="B946" t="str">
        <f t="shared" si="14"/>
        <v>Empleado_773109</v>
      </c>
    </row>
    <row r="947" spans="1:2" x14ac:dyDescent="0.3">
      <c r="A947">
        <v>773111</v>
      </c>
      <c r="B947" t="str">
        <f t="shared" si="14"/>
        <v>Empleado_773111</v>
      </c>
    </row>
    <row r="948" spans="1:2" x14ac:dyDescent="0.3">
      <c r="A948">
        <v>773112</v>
      </c>
      <c r="B948" t="str">
        <f t="shared" si="14"/>
        <v>Empleado_773112</v>
      </c>
    </row>
    <row r="949" spans="1:2" x14ac:dyDescent="0.3">
      <c r="A949">
        <v>773113</v>
      </c>
      <c r="B949" t="str">
        <f t="shared" si="14"/>
        <v>Empleado_773113</v>
      </c>
    </row>
    <row r="950" spans="1:2" x14ac:dyDescent="0.3">
      <c r="A950">
        <v>773122</v>
      </c>
      <c r="B950" t="str">
        <f t="shared" si="14"/>
        <v>Empleado_773122</v>
      </c>
    </row>
    <row r="951" spans="1:2" x14ac:dyDescent="0.3">
      <c r="A951">
        <v>773126</v>
      </c>
      <c r="B951" t="str">
        <f t="shared" si="14"/>
        <v>Empleado_773126</v>
      </c>
    </row>
    <row r="952" spans="1:2" x14ac:dyDescent="0.3">
      <c r="A952">
        <v>773135</v>
      </c>
      <c r="B952" t="str">
        <f t="shared" si="14"/>
        <v>Empleado_773135</v>
      </c>
    </row>
    <row r="953" spans="1:2" x14ac:dyDescent="0.3">
      <c r="A953">
        <v>773140</v>
      </c>
      <c r="B953" t="str">
        <f t="shared" si="14"/>
        <v>Empleado_773140</v>
      </c>
    </row>
    <row r="954" spans="1:2" x14ac:dyDescent="0.3">
      <c r="A954">
        <v>773142</v>
      </c>
      <c r="B954" t="str">
        <f t="shared" si="14"/>
        <v>Empleado_773142</v>
      </c>
    </row>
    <row r="955" spans="1:2" x14ac:dyDescent="0.3">
      <c r="A955">
        <v>773143</v>
      </c>
      <c r="B955" t="str">
        <f t="shared" si="14"/>
        <v>Empleado_773143</v>
      </c>
    </row>
    <row r="956" spans="1:2" x14ac:dyDescent="0.3">
      <c r="A956">
        <v>773144</v>
      </c>
      <c r="B956" t="str">
        <f t="shared" si="14"/>
        <v>Empleado_773144</v>
      </c>
    </row>
    <row r="957" spans="1:2" x14ac:dyDescent="0.3">
      <c r="A957">
        <v>773146</v>
      </c>
      <c r="B957" t="str">
        <f t="shared" si="14"/>
        <v>Empleado_773146</v>
      </c>
    </row>
    <row r="958" spans="1:2" x14ac:dyDescent="0.3">
      <c r="A958">
        <v>773152</v>
      </c>
      <c r="B958" t="str">
        <f t="shared" si="14"/>
        <v>Empleado_773152</v>
      </c>
    </row>
    <row r="959" spans="1:2" x14ac:dyDescent="0.3">
      <c r="A959">
        <v>773154</v>
      </c>
      <c r="B959" t="str">
        <f t="shared" si="14"/>
        <v>Empleado_773154</v>
      </c>
    </row>
    <row r="960" spans="1:2" x14ac:dyDescent="0.3">
      <c r="A960">
        <v>773168</v>
      </c>
      <c r="B960" t="str">
        <f t="shared" si="14"/>
        <v>Empleado_773168</v>
      </c>
    </row>
    <row r="961" spans="1:2" x14ac:dyDescent="0.3">
      <c r="A961">
        <v>773173</v>
      </c>
      <c r="B961" t="str">
        <f t="shared" si="14"/>
        <v>Empleado_773173</v>
      </c>
    </row>
    <row r="962" spans="1:2" x14ac:dyDescent="0.3">
      <c r="A962">
        <v>773184</v>
      </c>
      <c r="B962" t="str">
        <f t="shared" ref="B962:B1025" si="15">"Empleado_" &amp; A962</f>
        <v>Empleado_773184</v>
      </c>
    </row>
    <row r="963" spans="1:2" x14ac:dyDescent="0.3">
      <c r="A963">
        <v>773186</v>
      </c>
      <c r="B963" t="str">
        <f t="shared" si="15"/>
        <v>Empleado_773186</v>
      </c>
    </row>
    <row r="964" spans="1:2" x14ac:dyDescent="0.3">
      <c r="A964">
        <v>773187</v>
      </c>
      <c r="B964" t="str">
        <f t="shared" si="15"/>
        <v>Empleado_773187</v>
      </c>
    </row>
    <row r="965" spans="1:2" x14ac:dyDescent="0.3">
      <c r="A965">
        <v>773188</v>
      </c>
      <c r="B965" t="str">
        <f t="shared" si="15"/>
        <v>Empleado_773188</v>
      </c>
    </row>
    <row r="966" spans="1:2" x14ac:dyDescent="0.3">
      <c r="A966">
        <v>773189</v>
      </c>
      <c r="B966" t="str">
        <f t="shared" si="15"/>
        <v>Empleado_773189</v>
      </c>
    </row>
    <row r="967" spans="1:2" x14ac:dyDescent="0.3">
      <c r="A967">
        <v>773190</v>
      </c>
      <c r="B967" t="str">
        <f t="shared" si="15"/>
        <v>Empleado_773190</v>
      </c>
    </row>
    <row r="968" spans="1:2" x14ac:dyDescent="0.3">
      <c r="A968">
        <v>773191</v>
      </c>
      <c r="B968" t="str">
        <f t="shared" si="15"/>
        <v>Empleado_773191</v>
      </c>
    </row>
    <row r="969" spans="1:2" x14ac:dyDescent="0.3">
      <c r="A969">
        <v>773192</v>
      </c>
      <c r="B969" t="str">
        <f t="shared" si="15"/>
        <v>Empleado_773192</v>
      </c>
    </row>
    <row r="970" spans="1:2" x14ac:dyDescent="0.3">
      <c r="A970">
        <v>773193</v>
      </c>
      <c r="B970" t="str">
        <f t="shared" si="15"/>
        <v>Empleado_773193</v>
      </c>
    </row>
    <row r="971" spans="1:2" x14ac:dyDescent="0.3">
      <c r="A971">
        <v>773194</v>
      </c>
      <c r="B971" t="str">
        <f t="shared" si="15"/>
        <v>Empleado_773194</v>
      </c>
    </row>
    <row r="972" spans="1:2" x14ac:dyDescent="0.3">
      <c r="A972">
        <v>773195</v>
      </c>
      <c r="B972" t="str">
        <f t="shared" si="15"/>
        <v>Empleado_773195</v>
      </c>
    </row>
    <row r="973" spans="1:2" x14ac:dyDescent="0.3">
      <c r="A973">
        <v>773197</v>
      </c>
      <c r="B973" t="str">
        <f t="shared" si="15"/>
        <v>Empleado_773197</v>
      </c>
    </row>
    <row r="974" spans="1:2" x14ac:dyDescent="0.3">
      <c r="A974">
        <v>773200</v>
      </c>
      <c r="B974" t="str">
        <f t="shared" si="15"/>
        <v>Empleado_773200</v>
      </c>
    </row>
    <row r="975" spans="1:2" x14ac:dyDescent="0.3">
      <c r="A975">
        <v>773201</v>
      </c>
      <c r="B975" t="str">
        <f t="shared" si="15"/>
        <v>Empleado_773201</v>
      </c>
    </row>
    <row r="976" spans="1:2" x14ac:dyDescent="0.3">
      <c r="A976">
        <v>773209</v>
      </c>
      <c r="B976" t="str">
        <f t="shared" si="15"/>
        <v>Empleado_773209</v>
      </c>
    </row>
    <row r="977" spans="1:2" x14ac:dyDescent="0.3">
      <c r="A977">
        <v>773210</v>
      </c>
      <c r="B977" t="str">
        <f t="shared" si="15"/>
        <v>Empleado_773210</v>
      </c>
    </row>
    <row r="978" spans="1:2" x14ac:dyDescent="0.3">
      <c r="A978">
        <v>773221</v>
      </c>
      <c r="B978" t="str">
        <f t="shared" si="15"/>
        <v>Empleado_773221</v>
      </c>
    </row>
    <row r="979" spans="1:2" x14ac:dyDescent="0.3">
      <c r="A979">
        <v>773226</v>
      </c>
      <c r="B979" t="str">
        <f t="shared" si="15"/>
        <v>Empleado_773226</v>
      </c>
    </row>
    <row r="980" spans="1:2" x14ac:dyDescent="0.3">
      <c r="A980">
        <v>773227</v>
      </c>
      <c r="B980" t="str">
        <f t="shared" si="15"/>
        <v>Empleado_773227</v>
      </c>
    </row>
    <row r="981" spans="1:2" x14ac:dyDescent="0.3">
      <c r="A981">
        <v>773231</v>
      </c>
      <c r="B981" t="str">
        <f t="shared" si="15"/>
        <v>Empleado_773231</v>
      </c>
    </row>
    <row r="982" spans="1:2" x14ac:dyDescent="0.3">
      <c r="A982">
        <v>773241</v>
      </c>
      <c r="B982" t="str">
        <f t="shared" si="15"/>
        <v>Empleado_773241</v>
      </c>
    </row>
    <row r="983" spans="1:2" x14ac:dyDescent="0.3">
      <c r="A983">
        <v>773246</v>
      </c>
      <c r="B983" t="str">
        <f t="shared" si="15"/>
        <v>Empleado_773246</v>
      </c>
    </row>
    <row r="984" spans="1:2" x14ac:dyDescent="0.3">
      <c r="A984">
        <v>773250</v>
      </c>
      <c r="B984" t="str">
        <f t="shared" si="15"/>
        <v>Empleado_773250</v>
      </c>
    </row>
    <row r="985" spans="1:2" x14ac:dyDescent="0.3">
      <c r="A985">
        <v>773260</v>
      </c>
      <c r="B985" t="str">
        <f t="shared" si="15"/>
        <v>Empleado_773260</v>
      </c>
    </row>
    <row r="986" spans="1:2" x14ac:dyDescent="0.3">
      <c r="A986">
        <v>773261</v>
      </c>
      <c r="B986" t="str">
        <f t="shared" si="15"/>
        <v>Empleado_773261</v>
      </c>
    </row>
    <row r="987" spans="1:2" x14ac:dyDescent="0.3">
      <c r="A987">
        <v>773263</v>
      </c>
      <c r="B987" t="str">
        <f t="shared" si="15"/>
        <v>Empleado_773263</v>
      </c>
    </row>
    <row r="988" spans="1:2" x14ac:dyDescent="0.3">
      <c r="A988">
        <v>773270</v>
      </c>
      <c r="B988" t="str">
        <f t="shared" si="15"/>
        <v>Empleado_773270</v>
      </c>
    </row>
    <row r="989" spans="1:2" x14ac:dyDescent="0.3">
      <c r="A989">
        <v>773272</v>
      </c>
      <c r="B989" t="str">
        <f t="shared" si="15"/>
        <v>Empleado_773272</v>
      </c>
    </row>
    <row r="990" spans="1:2" x14ac:dyDescent="0.3">
      <c r="A990">
        <v>773275</v>
      </c>
      <c r="B990" t="str">
        <f t="shared" si="15"/>
        <v>Empleado_773275</v>
      </c>
    </row>
    <row r="991" spans="1:2" x14ac:dyDescent="0.3">
      <c r="A991">
        <v>773278</v>
      </c>
      <c r="B991" t="str">
        <f t="shared" si="15"/>
        <v>Empleado_773278</v>
      </c>
    </row>
    <row r="992" spans="1:2" x14ac:dyDescent="0.3">
      <c r="A992">
        <v>773279</v>
      </c>
      <c r="B992" t="str">
        <f t="shared" si="15"/>
        <v>Empleado_773279</v>
      </c>
    </row>
    <row r="993" spans="1:2" x14ac:dyDescent="0.3">
      <c r="A993">
        <v>773280</v>
      </c>
      <c r="B993" t="str">
        <f t="shared" si="15"/>
        <v>Empleado_773280</v>
      </c>
    </row>
    <row r="994" spans="1:2" x14ac:dyDescent="0.3">
      <c r="A994">
        <v>773283</v>
      </c>
      <c r="B994" t="str">
        <f t="shared" si="15"/>
        <v>Empleado_773283</v>
      </c>
    </row>
    <row r="995" spans="1:2" x14ac:dyDescent="0.3">
      <c r="A995">
        <v>773284</v>
      </c>
      <c r="B995" t="str">
        <f t="shared" si="15"/>
        <v>Empleado_773284</v>
      </c>
    </row>
    <row r="996" spans="1:2" x14ac:dyDescent="0.3">
      <c r="A996">
        <v>773285</v>
      </c>
      <c r="B996" t="str">
        <f t="shared" si="15"/>
        <v>Empleado_773285</v>
      </c>
    </row>
    <row r="997" spans="1:2" x14ac:dyDescent="0.3">
      <c r="A997">
        <v>773287</v>
      </c>
      <c r="B997" t="str">
        <f t="shared" si="15"/>
        <v>Empleado_773287</v>
      </c>
    </row>
    <row r="998" spans="1:2" x14ac:dyDescent="0.3">
      <c r="A998">
        <v>773293</v>
      </c>
      <c r="B998" t="str">
        <f t="shared" si="15"/>
        <v>Empleado_773293</v>
      </c>
    </row>
    <row r="999" spans="1:2" x14ac:dyDescent="0.3">
      <c r="A999">
        <v>773305</v>
      </c>
      <c r="B999" t="str">
        <f t="shared" si="15"/>
        <v>Empleado_773305</v>
      </c>
    </row>
    <row r="1000" spans="1:2" x14ac:dyDescent="0.3">
      <c r="A1000">
        <v>773308</v>
      </c>
      <c r="B1000" t="str">
        <f t="shared" si="15"/>
        <v>Empleado_773308</v>
      </c>
    </row>
    <row r="1001" spans="1:2" x14ac:dyDescent="0.3">
      <c r="A1001">
        <v>773317</v>
      </c>
      <c r="B1001" t="str">
        <f t="shared" si="15"/>
        <v>Empleado_773317</v>
      </c>
    </row>
    <row r="1002" spans="1:2" x14ac:dyDescent="0.3">
      <c r="A1002">
        <v>773329</v>
      </c>
      <c r="B1002" t="str">
        <f t="shared" si="15"/>
        <v>Empleado_773329</v>
      </c>
    </row>
    <row r="1003" spans="1:2" x14ac:dyDescent="0.3">
      <c r="A1003">
        <v>773334</v>
      </c>
      <c r="B1003" t="str">
        <f t="shared" si="15"/>
        <v>Empleado_773334</v>
      </c>
    </row>
    <row r="1004" spans="1:2" x14ac:dyDescent="0.3">
      <c r="A1004">
        <v>773336</v>
      </c>
      <c r="B1004" t="str">
        <f t="shared" si="15"/>
        <v>Empleado_773336</v>
      </c>
    </row>
    <row r="1005" spans="1:2" x14ac:dyDescent="0.3">
      <c r="A1005">
        <v>773341</v>
      </c>
      <c r="B1005" t="str">
        <f t="shared" si="15"/>
        <v>Empleado_773341</v>
      </c>
    </row>
    <row r="1006" spans="1:2" x14ac:dyDescent="0.3">
      <c r="A1006">
        <v>773344</v>
      </c>
      <c r="B1006" t="str">
        <f t="shared" si="15"/>
        <v>Empleado_773344</v>
      </c>
    </row>
    <row r="1007" spans="1:2" x14ac:dyDescent="0.3">
      <c r="A1007">
        <v>773345</v>
      </c>
      <c r="B1007" t="str">
        <f t="shared" si="15"/>
        <v>Empleado_773345</v>
      </c>
    </row>
    <row r="1008" spans="1:2" x14ac:dyDescent="0.3">
      <c r="A1008">
        <v>773357</v>
      </c>
      <c r="B1008" t="str">
        <f t="shared" si="15"/>
        <v>Empleado_773357</v>
      </c>
    </row>
    <row r="1009" spans="1:2" x14ac:dyDescent="0.3">
      <c r="A1009">
        <v>773366</v>
      </c>
      <c r="B1009" t="str">
        <f t="shared" si="15"/>
        <v>Empleado_773366</v>
      </c>
    </row>
    <row r="1010" spans="1:2" x14ac:dyDescent="0.3">
      <c r="A1010">
        <v>773369</v>
      </c>
      <c r="B1010" t="str">
        <f t="shared" si="15"/>
        <v>Empleado_773369</v>
      </c>
    </row>
    <row r="1011" spans="1:2" x14ac:dyDescent="0.3">
      <c r="A1011">
        <v>773371</v>
      </c>
      <c r="B1011" t="str">
        <f t="shared" si="15"/>
        <v>Empleado_773371</v>
      </c>
    </row>
    <row r="1012" spans="1:2" x14ac:dyDescent="0.3">
      <c r="A1012">
        <v>773373</v>
      </c>
      <c r="B1012" t="str">
        <f t="shared" si="15"/>
        <v>Empleado_773373</v>
      </c>
    </row>
    <row r="1013" spans="1:2" x14ac:dyDescent="0.3">
      <c r="A1013">
        <v>773382</v>
      </c>
      <c r="B1013" t="str">
        <f t="shared" si="15"/>
        <v>Empleado_773382</v>
      </c>
    </row>
    <row r="1014" spans="1:2" x14ac:dyDescent="0.3">
      <c r="A1014">
        <v>773384</v>
      </c>
      <c r="B1014" t="str">
        <f t="shared" si="15"/>
        <v>Empleado_773384</v>
      </c>
    </row>
    <row r="1015" spans="1:2" x14ac:dyDescent="0.3">
      <c r="A1015">
        <v>773390</v>
      </c>
      <c r="B1015" t="str">
        <f t="shared" si="15"/>
        <v>Empleado_773390</v>
      </c>
    </row>
    <row r="1016" spans="1:2" x14ac:dyDescent="0.3">
      <c r="A1016">
        <v>773400</v>
      </c>
      <c r="B1016" t="str">
        <f t="shared" si="15"/>
        <v>Empleado_773400</v>
      </c>
    </row>
    <row r="1017" spans="1:2" x14ac:dyDescent="0.3">
      <c r="A1017">
        <v>773402</v>
      </c>
      <c r="B1017" t="str">
        <f t="shared" si="15"/>
        <v>Empleado_773402</v>
      </c>
    </row>
    <row r="1018" spans="1:2" x14ac:dyDescent="0.3">
      <c r="A1018">
        <v>773408</v>
      </c>
      <c r="B1018" t="str">
        <f t="shared" si="15"/>
        <v>Empleado_773408</v>
      </c>
    </row>
    <row r="1019" spans="1:2" x14ac:dyDescent="0.3">
      <c r="A1019">
        <v>773412</v>
      </c>
      <c r="B1019" t="str">
        <f t="shared" si="15"/>
        <v>Empleado_773412</v>
      </c>
    </row>
    <row r="1020" spans="1:2" x14ac:dyDescent="0.3">
      <c r="A1020">
        <v>773413</v>
      </c>
      <c r="B1020" t="str">
        <f t="shared" si="15"/>
        <v>Empleado_773413</v>
      </c>
    </row>
    <row r="1021" spans="1:2" x14ac:dyDescent="0.3">
      <c r="A1021">
        <v>773424</v>
      </c>
      <c r="B1021" t="str">
        <f t="shared" si="15"/>
        <v>Empleado_773424</v>
      </c>
    </row>
    <row r="1022" spans="1:2" x14ac:dyDescent="0.3">
      <c r="A1022">
        <v>773429</v>
      </c>
      <c r="B1022" t="str">
        <f t="shared" si="15"/>
        <v>Empleado_773429</v>
      </c>
    </row>
    <row r="1023" spans="1:2" x14ac:dyDescent="0.3">
      <c r="A1023">
        <v>773432</v>
      </c>
      <c r="B1023" t="str">
        <f t="shared" si="15"/>
        <v>Empleado_773432</v>
      </c>
    </row>
    <row r="1024" spans="1:2" x14ac:dyDescent="0.3">
      <c r="A1024">
        <v>773435</v>
      </c>
      <c r="B1024" t="str">
        <f t="shared" si="15"/>
        <v>Empleado_773435</v>
      </c>
    </row>
    <row r="1025" spans="1:2" x14ac:dyDescent="0.3">
      <c r="A1025">
        <v>773441</v>
      </c>
      <c r="B1025" t="str">
        <f t="shared" si="15"/>
        <v>Empleado_773441</v>
      </c>
    </row>
    <row r="1026" spans="1:2" x14ac:dyDescent="0.3">
      <c r="A1026">
        <v>773442</v>
      </c>
      <c r="B1026" t="str">
        <f t="shared" ref="B1026:B1089" si="16">"Empleado_" &amp; A1026</f>
        <v>Empleado_773442</v>
      </c>
    </row>
    <row r="1027" spans="1:2" x14ac:dyDescent="0.3">
      <c r="A1027">
        <v>773443</v>
      </c>
      <c r="B1027" t="str">
        <f t="shared" si="16"/>
        <v>Empleado_773443</v>
      </c>
    </row>
    <row r="1028" spans="1:2" x14ac:dyDescent="0.3">
      <c r="A1028">
        <v>773447</v>
      </c>
      <c r="B1028" t="str">
        <f t="shared" si="16"/>
        <v>Empleado_773447</v>
      </c>
    </row>
    <row r="1029" spans="1:2" x14ac:dyDescent="0.3">
      <c r="A1029">
        <v>773448</v>
      </c>
      <c r="B1029" t="str">
        <f t="shared" si="16"/>
        <v>Empleado_773448</v>
      </c>
    </row>
    <row r="1030" spans="1:2" x14ac:dyDescent="0.3">
      <c r="A1030">
        <v>773452</v>
      </c>
      <c r="B1030" t="str">
        <f t="shared" si="16"/>
        <v>Empleado_773452</v>
      </c>
    </row>
    <row r="1031" spans="1:2" x14ac:dyDescent="0.3">
      <c r="A1031">
        <v>773453</v>
      </c>
      <c r="B1031" t="str">
        <f t="shared" si="16"/>
        <v>Empleado_773453</v>
      </c>
    </row>
    <row r="1032" spans="1:2" x14ac:dyDescent="0.3">
      <c r="A1032">
        <v>773460</v>
      </c>
      <c r="B1032" t="str">
        <f t="shared" si="16"/>
        <v>Empleado_773460</v>
      </c>
    </row>
    <row r="1033" spans="1:2" x14ac:dyDescent="0.3">
      <c r="A1033">
        <v>773462</v>
      </c>
      <c r="B1033" t="str">
        <f t="shared" si="16"/>
        <v>Empleado_773462</v>
      </c>
    </row>
    <row r="1034" spans="1:2" x14ac:dyDescent="0.3">
      <c r="A1034">
        <v>773464</v>
      </c>
      <c r="B1034" t="str">
        <f t="shared" si="16"/>
        <v>Empleado_773464</v>
      </c>
    </row>
    <row r="1035" spans="1:2" x14ac:dyDescent="0.3">
      <c r="A1035">
        <v>773465</v>
      </c>
      <c r="B1035" t="str">
        <f t="shared" si="16"/>
        <v>Empleado_773465</v>
      </c>
    </row>
    <row r="1036" spans="1:2" x14ac:dyDescent="0.3">
      <c r="A1036">
        <v>773479</v>
      </c>
      <c r="B1036" t="str">
        <f t="shared" si="16"/>
        <v>Empleado_773479</v>
      </c>
    </row>
    <row r="1037" spans="1:2" x14ac:dyDescent="0.3">
      <c r="A1037">
        <v>773481</v>
      </c>
      <c r="B1037" t="str">
        <f t="shared" si="16"/>
        <v>Empleado_773481</v>
      </c>
    </row>
    <row r="1038" spans="1:2" x14ac:dyDescent="0.3">
      <c r="A1038">
        <v>773486</v>
      </c>
      <c r="B1038" t="str">
        <f t="shared" si="16"/>
        <v>Empleado_773486</v>
      </c>
    </row>
    <row r="1039" spans="1:2" x14ac:dyDescent="0.3">
      <c r="A1039">
        <v>773487</v>
      </c>
      <c r="B1039" t="str">
        <f t="shared" si="16"/>
        <v>Empleado_773487</v>
      </c>
    </row>
    <row r="1040" spans="1:2" x14ac:dyDescent="0.3">
      <c r="A1040">
        <v>773489</v>
      </c>
      <c r="B1040" t="str">
        <f t="shared" si="16"/>
        <v>Empleado_773489</v>
      </c>
    </row>
    <row r="1041" spans="1:2" x14ac:dyDescent="0.3">
      <c r="A1041">
        <v>773490</v>
      </c>
      <c r="B1041" t="str">
        <f t="shared" si="16"/>
        <v>Empleado_773490</v>
      </c>
    </row>
    <row r="1042" spans="1:2" x14ac:dyDescent="0.3">
      <c r="A1042">
        <v>773491</v>
      </c>
      <c r="B1042" t="str">
        <f t="shared" si="16"/>
        <v>Empleado_773491</v>
      </c>
    </row>
    <row r="1043" spans="1:2" x14ac:dyDescent="0.3">
      <c r="A1043">
        <v>773492</v>
      </c>
      <c r="B1043" t="str">
        <f t="shared" si="16"/>
        <v>Empleado_773492</v>
      </c>
    </row>
    <row r="1044" spans="1:2" x14ac:dyDescent="0.3">
      <c r="A1044">
        <v>773494</v>
      </c>
      <c r="B1044" t="str">
        <f t="shared" si="16"/>
        <v>Empleado_773494</v>
      </c>
    </row>
    <row r="1045" spans="1:2" x14ac:dyDescent="0.3">
      <c r="A1045">
        <v>773495</v>
      </c>
      <c r="B1045" t="str">
        <f t="shared" si="16"/>
        <v>Empleado_773495</v>
      </c>
    </row>
    <row r="1046" spans="1:2" x14ac:dyDescent="0.3">
      <c r="A1046">
        <v>773496</v>
      </c>
      <c r="B1046" t="str">
        <f t="shared" si="16"/>
        <v>Empleado_773496</v>
      </c>
    </row>
    <row r="1047" spans="1:2" x14ac:dyDescent="0.3">
      <c r="A1047">
        <v>773499</v>
      </c>
      <c r="B1047" t="str">
        <f t="shared" si="16"/>
        <v>Empleado_773499</v>
      </c>
    </row>
    <row r="1048" spans="1:2" x14ac:dyDescent="0.3">
      <c r="A1048">
        <v>773500</v>
      </c>
      <c r="B1048" t="str">
        <f t="shared" si="16"/>
        <v>Empleado_773500</v>
      </c>
    </row>
    <row r="1049" spans="1:2" x14ac:dyDescent="0.3">
      <c r="A1049">
        <v>773501</v>
      </c>
      <c r="B1049" t="str">
        <f t="shared" si="16"/>
        <v>Empleado_773501</v>
      </c>
    </row>
    <row r="1050" spans="1:2" x14ac:dyDescent="0.3">
      <c r="A1050">
        <v>773502</v>
      </c>
      <c r="B1050" t="str">
        <f t="shared" si="16"/>
        <v>Empleado_773502</v>
      </c>
    </row>
    <row r="1051" spans="1:2" x14ac:dyDescent="0.3">
      <c r="A1051">
        <v>773504</v>
      </c>
      <c r="B1051" t="str">
        <f t="shared" si="16"/>
        <v>Empleado_773504</v>
      </c>
    </row>
    <row r="1052" spans="1:2" x14ac:dyDescent="0.3">
      <c r="A1052">
        <v>773505</v>
      </c>
      <c r="B1052" t="str">
        <f t="shared" si="16"/>
        <v>Empleado_773505</v>
      </c>
    </row>
    <row r="1053" spans="1:2" x14ac:dyDescent="0.3">
      <c r="A1053">
        <v>773506</v>
      </c>
      <c r="B1053" t="str">
        <f t="shared" si="16"/>
        <v>Empleado_773506</v>
      </c>
    </row>
    <row r="1054" spans="1:2" x14ac:dyDescent="0.3">
      <c r="A1054">
        <v>773507</v>
      </c>
      <c r="B1054" t="str">
        <f t="shared" si="16"/>
        <v>Empleado_773507</v>
      </c>
    </row>
    <row r="1055" spans="1:2" x14ac:dyDescent="0.3">
      <c r="A1055">
        <v>773508</v>
      </c>
      <c r="B1055" t="str">
        <f t="shared" si="16"/>
        <v>Empleado_773508</v>
      </c>
    </row>
    <row r="1056" spans="1:2" x14ac:dyDescent="0.3">
      <c r="A1056">
        <v>773510</v>
      </c>
      <c r="B1056" t="str">
        <f t="shared" si="16"/>
        <v>Empleado_773510</v>
      </c>
    </row>
    <row r="1057" spans="1:2" x14ac:dyDescent="0.3">
      <c r="A1057">
        <v>773517</v>
      </c>
      <c r="B1057" t="str">
        <f t="shared" si="16"/>
        <v>Empleado_773517</v>
      </c>
    </row>
    <row r="1058" spans="1:2" x14ac:dyDescent="0.3">
      <c r="A1058">
        <v>773521</v>
      </c>
      <c r="B1058" t="str">
        <f t="shared" si="16"/>
        <v>Empleado_773521</v>
      </c>
    </row>
    <row r="1059" spans="1:2" x14ac:dyDescent="0.3">
      <c r="A1059">
        <v>773532</v>
      </c>
      <c r="B1059" t="str">
        <f t="shared" si="16"/>
        <v>Empleado_773532</v>
      </c>
    </row>
    <row r="1060" spans="1:2" x14ac:dyDescent="0.3">
      <c r="A1060">
        <v>773537</v>
      </c>
      <c r="B1060" t="str">
        <f t="shared" si="16"/>
        <v>Empleado_773537</v>
      </c>
    </row>
    <row r="1061" spans="1:2" x14ac:dyDescent="0.3">
      <c r="A1061">
        <v>773540</v>
      </c>
      <c r="B1061" t="str">
        <f t="shared" si="16"/>
        <v>Empleado_773540</v>
      </c>
    </row>
    <row r="1062" spans="1:2" x14ac:dyDescent="0.3">
      <c r="A1062">
        <v>773544</v>
      </c>
      <c r="B1062" t="str">
        <f t="shared" si="16"/>
        <v>Empleado_773544</v>
      </c>
    </row>
    <row r="1063" spans="1:2" x14ac:dyDescent="0.3">
      <c r="A1063">
        <v>773547</v>
      </c>
      <c r="B1063" t="str">
        <f t="shared" si="16"/>
        <v>Empleado_773547</v>
      </c>
    </row>
    <row r="1064" spans="1:2" x14ac:dyDescent="0.3">
      <c r="A1064">
        <v>773548</v>
      </c>
      <c r="B1064" t="str">
        <f t="shared" si="16"/>
        <v>Empleado_773548</v>
      </c>
    </row>
    <row r="1065" spans="1:2" x14ac:dyDescent="0.3">
      <c r="A1065">
        <v>773549</v>
      </c>
      <c r="B1065" t="str">
        <f t="shared" si="16"/>
        <v>Empleado_773549</v>
      </c>
    </row>
    <row r="1066" spans="1:2" x14ac:dyDescent="0.3">
      <c r="A1066">
        <v>773552</v>
      </c>
      <c r="B1066" t="str">
        <f t="shared" si="16"/>
        <v>Empleado_773552</v>
      </c>
    </row>
    <row r="1067" spans="1:2" x14ac:dyDescent="0.3">
      <c r="A1067">
        <v>773557</v>
      </c>
      <c r="B1067" t="str">
        <f t="shared" si="16"/>
        <v>Empleado_773557</v>
      </c>
    </row>
    <row r="1068" spans="1:2" x14ac:dyDescent="0.3">
      <c r="A1068">
        <v>773562</v>
      </c>
      <c r="B1068" t="str">
        <f t="shared" si="16"/>
        <v>Empleado_773562</v>
      </c>
    </row>
    <row r="1069" spans="1:2" x14ac:dyDescent="0.3">
      <c r="A1069">
        <v>773573</v>
      </c>
      <c r="B1069" t="str">
        <f t="shared" si="16"/>
        <v>Empleado_773573</v>
      </c>
    </row>
    <row r="1070" spans="1:2" x14ac:dyDescent="0.3">
      <c r="A1070">
        <v>773575</v>
      </c>
      <c r="B1070" t="str">
        <f t="shared" si="16"/>
        <v>Empleado_773575</v>
      </c>
    </row>
    <row r="1071" spans="1:2" x14ac:dyDescent="0.3">
      <c r="A1071">
        <v>773582</v>
      </c>
      <c r="B1071" t="str">
        <f t="shared" si="16"/>
        <v>Empleado_773582</v>
      </c>
    </row>
    <row r="1072" spans="1:2" x14ac:dyDescent="0.3">
      <c r="A1072">
        <v>773585</v>
      </c>
      <c r="B1072" t="str">
        <f t="shared" si="16"/>
        <v>Empleado_773585</v>
      </c>
    </row>
    <row r="1073" spans="1:2" x14ac:dyDescent="0.3">
      <c r="A1073">
        <v>773587</v>
      </c>
      <c r="B1073" t="str">
        <f t="shared" si="16"/>
        <v>Empleado_773587</v>
      </c>
    </row>
    <row r="1074" spans="1:2" x14ac:dyDescent="0.3">
      <c r="A1074">
        <v>773612</v>
      </c>
      <c r="B1074" t="str">
        <f t="shared" si="16"/>
        <v>Empleado_773612</v>
      </c>
    </row>
    <row r="1075" spans="1:2" x14ac:dyDescent="0.3">
      <c r="A1075">
        <v>773613</v>
      </c>
      <c r="B1075" t="str">
        <f t="shared" si="16"/>
        <v>Empleado_773613</v>
      </c>
    </row>
    <row r="1076" spans="1:2" x14ac:dyDescent="0.3">
      <c r="A1076">
        <v>773617</v>
      </c>
      <c r="B1076" t="str">
        <f t="shared" si="16"/>
        <v>Empleado_773617</v>
      </c>
    </row>
    <row r="1077" spans="1:2" x14ac:dyDescent="0.3">
      <c r="A1077">
        <v>773621</v>
      </c>
      <c r="B1077" t="str">
        <f t="shared" si="16"/>
        <v>Empleado_773621</v>
      </c>
    </row>
    <row r="1078" spans="1:2" x14ac:dyDescent="0.3">
      <c r="A1078">
        <v>773637</v>
      </c>
      <c r="B1078" t="str">
        <f t="shared" si="16"/>
        <v>Empleado_773637</v>
      </c>
    </row>
    <row r="1079" spans="1:2" x14ac:dyDescent="0.3">
      <c r="A1079">
        <v>773638</v>
      </c>
      <c r="B1079" t="str">
        <f t="shared" si="16"/>
        <v>Empleado_773638</v>
      </c>
    </row>
    <row r="1080" spans="1:2" x14ac:dyDescent="0.3">
      <c r="A1080">
        <v>773641</v>
      </c>
      <c r="B1080" t="str">
        <f t="shared" si="16"/>
        <v>Empleado_773641</v>
      </c>
    </row>
    <row r="1081" spans="1:2" x14ac:dyDescent="0.3">
      <c r="A1081">
        <v>773644</v>
      </c>
      <c r="B1081" t="str">
        <f t="shared" si="16"/>
        <v>Empleado_773644</v>
      </c>
    </row>
    <row r="1082" spans="1:2" x14ac:dyDescent="0.3">
      <c r="A1082">
        <v>773660</v>
      </c>
      <c r="B1082" t="str">
        <f t="shared" si="16"/>
        <v>Empleado_773660</v>
      </c>
    </row>
    <row r="1083" spans="1:2" x14ac:dyDescent="0.3">
      <c r="A1083">
        <v>773661</v>
      </c>
      <c r="B1083" t="str">
        <f t="shared" si="16"/>
        <v>Empleado_773661</v>
      </c>
    </row>
    <row r="1084" spans="1:2" x14ac:dyDescent="0.3">
      <c r="A1084">
        <v>773664</v>
      </c>
      <c r="B1084" t="str">
        <f t="shared" si="16"/>
        <v>Empleado_773664</v>
      </c>
    </row>
    <row r="1085" spans="1:2" x14ac:dyDescent="0.3">
      <c r="A1085">
        <v>773666</v>
      </c>
      <c r="B1085" t="str">
        <f t="shared" si="16"/>
        <v>Empleado_773666</v>
      </c>
    </row>
    <row r="1086" spans="1:2" x14ac:dyDescent="0.3">
      <c r="A1086">
        <v>773667</v>
      </c>
      <c r="B1086" t="str">
        <f t="shared" si="16"/>
        <v>Empleado_773667</v>
      </c>
    </row>
    <row r="1087" spans="1:2" x14ac:dyDescent="0.3">
      <c r="A1087">
        <v>773670</v>
      </c>
      <c r="B1087" t="str">
        <f t="shared" si="16"/>
        <v>Empleado_773670</v>
      </c>
    </row>
    <row r="1088" spans="1:2" x14ac:dyDescent="0.3">
      <c r="A1088">
        <v>773671</v>
      </c>
      <c r="B1088" t="str">
        <f t="shared" si="16"/>
        <v>Empleado_773671</v>
      </c>
    </row>
    <row r="1089" spans="1:2" x14ac:dyDescent="0.3">
      <c r="A1089">
        <v>773672</v>
      </c>
      <c r="B1089" t="str">
        <f t="shared" si="16"/>
        <v>Empleado_773672</v>
      </c>
    </row>
    <row r="1090" spans="1:2" x14ac:dyDescent="0.3">
      <c r="A1090">
        <v>773687</v>
      </c>
      <c r="B1090" t="str">
        <f t="shared" ref="B1090:B1153" si="17">"Empleado_" &amp; A1090</f>
        <v>Empleado_773687</v>
      </c>
    </row>
    <row r="1091" spans="1:2" x14ac:dyDescent="0.3">
      <c r="A1091">
        <v>773696</v>
      </c>
      <c r="B1091" t="str">
        <f t="shared" si="17"/>
        <v>Empleado_773696</v>
      </c>
    </row>
    <row r="1092" spans="1:2" x14ac:dyDescent="0.3">
      <c r="A1092">
        <v>773700</v>
      </c>
      <c r="B1092" t="str">
        <f t="shared" si="17"/>
        <v>Empleado_773700</v>
      </c>
    </row>
    <row r="1093" spans="1:2" x14ac:dyDescent="0.3">
      <c r="A1093">
        <v>773708</v>
      </c>
      <c r="B1093" t="str">
        <f t="shared" si="17"/>
        <v>Empleado_773708</v>
      </c>
    </row>
    <row r="1094" spans="1:2" x14ac:dyDescent="0.3">
      <c r="A1094">
        <v>773710</v>
      </c>
      <c r="B1094" t="str">
        <f t="shared" si="17"/>
        <v>Empleado_773710</v>
      </c>
    </row>
    <row r="1095" spans="1:2" x14ac:dyDescent="0.3">
      <c r="A1095">
        <v>773711</v>
      </c>
      <c r="B1095" t="str">
        <f t="shared" si="17"/>
        <v>Empleado_773711</v>
      </c>
    </row>
    <row r="1096" spans="1:2" x14ac:dyDescent="0.3">
      <c r="A1096">
        <v>773712</v>
      </c>
      <c r="B1096" t="str">
        <f t="shared" si="17"/>
        <v>Empleado_773712</v>
      </c>
    </row>
    <row r="1097" spans="1:2" x14ac:dyDescent="0.3">
      <c r="A1097">
        <v>773714</v>
      </c>
      <c r="B1097" t="str">
        <f t="shared" si="17"/>
        <v>Empleado_773714</v>
      </c>
    </row>
    <row r="1098" spans="1:2" x14ac:dyDescent="0.3">
      <c r="A1098">
        <v>773719</v>
      </c>
      <c r="B1098" t="str">
        <f t="shared" si="17"/>
        <v>Empleado_773719</v>
      </c>
    </row>
    <row r="1099" spans="1:2" x14ac:dyDescent="0.3">
      <c r="A1099">
        <v>773735</v>
      </c>
      <c r="B1099" t="str">
        <f t="shared" si="17"/>
        <v>Empleado_773735</v>
      </c>
    </row>
    <row r="1100" spans="1:2" x14ac:dyDescent="0.3">
      <c r="A1100">
        <v>773738</v>
      </c>
      <c r="B1100" t="str">
        <f t="shared" si="17"/>
        <v>Empleado_773738</v>
      </c>
    </row>
    <row r="1101" spans="1:2" x14ac:dyDescent="0.3">
      <c r="A1101">
        <v>773741</v>
      </c>
      <c r="B1101" t="str">
        <f t="shared" si="17"/>
        <v>Empleado_773741</v>
      </c>
    </row>
    <row r="1102" spans="1:2" x14ac:dyDescent="0.3">
      <c r="A1102">
        <v>773744</v>
      </c>
      <c r="B1102" t="str">
        <f t="shared" si="17"/>
        <v>Empleado_773744</v>
      </c>
    </row>
    <row r="1103" spans="1:2" x14ac:dyDescent="0.3">
      <c r="A1103">
        <v>773751</v>
      </c>
      <c r="B1103" t="str">
        <f t="shared" si="17"/>
        <v>Empleado_773751</v>
      </c>
    </row>
    <row r="1104" spans="1:2" x14ac:dyDescent="0.3">
      <c r="A1104">
        <v>773752</v>
      </c>
      <c r="B1104" t="str">
        <f t="shared" si="17"/>
        <v>Empleado_773752</v>
      </c>
    </row>
    <row r="1105" spans="1:2" x14ac:dyDescent="0.3">
      <c r="A1105">
        <v>773753</v>
      </c>
      <c r="B1105" t="str">
        <f t="shared" si="17"/>
        <v>Empleado_773753</v>
      </c>
    </row>
    <row r="1106" spans="1:2" x14ac:dyDescent="0.3">
      <c r="A1106">
        <v>773755</v>
      </c>
      <c r="B1106" t="str">
        <f t="shared" si="17"/>
        <v>Empleado_773755</v>
      </c>
    </row>
    <row r="1107" spans="1:2" x14ac:dyDescent="0.3">
      <c r="A1107">
        <v>773763</v>
      </c>
      <c r="B1107" t="str">
        <f t="shared" si="17"/>
        <v>Empleado_773763</v>
      </c>
    </row>
    <row r="1108" spans="1:2" x14ac:dyDescent="0.3">
      <c r="A1108">
        <v>773779</v>
      </c>
      <c r="B1108" t="str">
        <f t="shared" si="17"/>
        <v>Empleado_773779</v>
      </c>
    </row>
    <row r="1109" spans="1:2" x14ac:dyDescent="0.3">
      <c r="A1109">
        <v>773782</v>
      </c>
      <c r="B1109" t="str">
        <f t="shared" si="17"/>
        <v>Empleado_773782</v>
      </c>
    </row>
    <row r="1110" spans="1:2" x14ac:dyDescent="0.3">
      <c r="A1110">
        <v>773787</v>
      </c>
      <c r="B1110" t="str">
        <f t="shared" si="17"/>
        <v>Empleado_773787</v>
      </c>
    </row>
    <row r="1111" spans="1:2" x14ac:dyDescent="0.3">
      <c r="A1111">
        <v>773788</v>
      </c>
      <c r="B1111" t="str">
        <f t="shared" si="17"/>
        <v>Empleado_773788</v>
      </c>
    </row>
    <row r="1112" spans="1:2" x14ac:dyDescent="0.3">
      <c r="A1112">
        <v>773792</v>
      </c>
      <c r="B1112" t="str">
        <f t="shared" si="17"/>
        <v>Empleado_773792</v>
      </c>
    </row>
    <row r="1113" spans="1:2" x14ac:dyDescent="0.3">
      <c r="A1113">
        <v>773797</v>
      </c>
      <c r="B1113" t="str">
        <f t="shared" si="17"/>
        <v>Empleado_773797</v>
      </c>
    </row>
    <row r="1114" spans="1:2" x14ac:dyDescent="0.3">
      <c r="A1114">
        <v>773798</v>
      </c>
      <c r="B1114" t="str">
        <f t="shared" si="17"/>
        <v>Empleado_773798</v>
      </c>
    </row>
    <row r="1115" spans="1:2" x14ac:dyDescent="0.3">
      <c r="A1115">
        <v>773802</v>
      </c>
      <c r="B1115" t="str">
        <f t="shared" si="17"/>
        <v>Empleado_773802</v>
      </c>
    </row>
    <row r="1116" spans="1:2" x14ac:dyDescent="0.3">
      <c r="A1116">
        <v>773805</v>
      </c>
      <c r="B1116" t="str">
        <f t="shared" si="17"/>
        <v>Empleado_773805</v>
      </c>
    </row>
    <row r="1117" spans="1:2" x14ac:dyDescent="0.3">
      <c r="A1117">
        <v>773806</v>
      </c>
      <c r="B1117" t="str">
        <f t="shared" si="17"/>
        <v>Empleado_773806</v>
      </c>
    </row>
    <row r="1118" spans="1:2" x14ac:dyDescent="0.3">
      <c r="A1118">
        <v>773816</v>
      </c>
      <c r="B1118" t="str">
        <f t="shared" si="17"/>
        <v>Empleado_773816</v>
      </c>
    </row>
    <row r="1119" spans="1:2" x14ac:dyDescent="0.3">
      <c r="A1119">
        <v>773818</v>
      </c>
      <c r="B1119" t="str">
        <f t="shared" si="17"/>
        <v>Empleado_773818</v>
      </c>
    </row>
    <row r="1120" spans="1:2" x14ac:dyDescent="0.3">
      <c r="A1120">
        <v>773822</v>
      </c>
      <c r="B1120" t="str">
        <f t="shared" si="17"/>
        <v>Empleado_773822</v>
      </c>
    </row>
    <row r="1121" spans="1:2" x14ac:dyDescent="0.3">
      <c r="A1121">
        <v>773829</v>
      </c>
      <c r="B1121" t="str">
        <f t="shared" si="17"/>
        <v>Empleado_773829</v>
      </c>
    </row>
    <row r="1122" spans="1:2" x14ac:dyDescent="0.3">
      <c r="A1122">
        <v>773837</v>
      </c>
      <c r="B1122" t="str">
        <f t="shared" si="17"/>
        <v>Empleado_773837</v>
      </c>
    </row>
    <row r="1123" spans="1:2" x14ac:dyDescent="0.3">
      <c r="A1123">
        <v>773840</v>
      </c>
      <c r="B1123" t="str">
        <f t="shared" si="17"/>
        <v>Empleado_773840</v>
      </c>
    </row>
    <row r="1124" spans="1:2" x14ac:dyDescent="0.3">
      <c r="A1124">
        <v>773842</v>
      </c>
      <c r="B1124" t="str">
        <f t="shared" si="17"/>
        <v>Empleado_773842</v>
      </c>
    </row>
    <row r="1125" spans="1:2" x14ac:dyDescent="0.3">
      <c r="A1125">
        <v>773866</v>
      </c>
      <c r="B1125" t="str">
        <f t="shared" si="17"/>
        <v>Empleado_773866</v>
      </c>
    </row>
    <row r="1126" spans="1:2" x14ac:dyDescent="0.3">
      <c r="A1126">
        <v>773869</v>
      </c>
      <c r="B1126" t="str">
        <f t="shared" si="17"/>
        <v>Empleado_773869</v>
      </c>
    </row>
    <row r="1127" spans="1:2" x14ac:dyDescent="0.3">
      <c r="A1127">
        <v>773879</v>
      </c>
      <c r="B1127" t="str">
        <f t="shared" si="17"/>
        <v>Empleado_773879</v>
      </c>
    </row>
    <row r="1128" spans="1:2" x14ac:dyDescent="0.3">
      <c r="A1128">
        <v>773886</v>
      </c>
      <c r="B1128" t="str">
        <f t="shared" si="17"/>
        <v>Empleado_773886</v>
      </c>
    </row>
    <row r="1129" spans="1:2" x14ac:dyDescent="0.3">
      <c r="A1129">
        <v>773902</v>
      </c>
      <c r="B1129" t="str">
        <f t="shared" si="17"/>
        <v>Empleado_773902</v>
      </c>
    </row>
    <row r="1130" spans="1:2" x14ac:dyDescent="0.3">
      <c r="A1130">
        <v>773903</v>
      </c>
      <c r="B1130" t="str">
        <f t="shared" si="17"/>
        <v>Empleado_773903</v>
      </c>
    </row>
    <row r="1131" spans="1:2" x14ac:dyDescent="0.3">
      <c r="A1131">
        <v>773906</v>
      </c>
      <c r="B1131" t="str">
        <f t="shared" si="17"/>
        <v>Empleado_773906</v>
      </c>
    </row>
    <row r="1132" spans="1:2" x14ac:dyDescent="0.3">
      <c r="A1132">
        <v>773909</v>
      </c>
      <c r="B1132" t="str">
        <f t="shared" si="17"/>
        <v>Empleado_773909</v>
      </c>
    </row>
    <row r="1133" spans="1:2" x14ac:dyDescent="0.3">
      <c r="A1133">
        <v>773921</v>
      </c>
      <c r="B1133" t="str">
        <f t="shared" si="17"/>
        <v>Empleado_773921</v>
      </c>
    </row>
    <row r="1134" spans="1:2" x14ac:dyDescent="0.3">
      <c r="A1134">
        <v>773924</v>
      </c>
      <c r="B1134" t="str">
        <f t="shared" si="17"/>
        <v>Empleado_773924</v>
      </c>
    </row>
    <row r="1135" spans="1:2" x14ac:dyDescent="0.3">
      <c r="A1135">
        <v>773930</v>
      </c>
      <c r="B1135" t="str">
        <f t="shared" si="17"/>
        <v>Empleado_773930</v>
      </c>
    </row>
    <row r="1136" spans="1:2" x14ac:dyDescent="0.3">
      <c r="A1136">
        <v>773935</v>
      </c>
      <c r="B1136" t="str">
        <f t="shared" si="17"/>
        <v>Empleado_773935</v>
      </c>
    </row>
    <row r="1137" spans="1:2" x14ac:dyDescent="0.3">
      <c r="A1137">
        <v>773940</v>
      </c>
      <c r="B1137" t="str">
        <f t="shared" si="17"/>
        <v>Empleado_773940</v>
      </c>
    </row>
    <row r="1138" spans="1:2" x14ac:dyDescent="0.3">
      <c r="A1138">
        <v>773946</v>
      </c>
      <c r="B1138" t="str">
        <f t="shared" si="17"/>
        <v>Empleado_773946</v>
      </c>
    </row>
    <row r="1139" spans="1:2" x14ac:dyDescent="0.3">
      <c r="A1139">
        <v>773947</v>
      </c>
      <c r="B1139" t="str">
        <f t="shared" si="17"/>
        <v>Empleado_773947</v>
      </c>
    </row>
    <row r="1140" spans="1:2" x14ac:dyDescent="0.3">
      <c r="A1140">
        <v>773949</v>
      </c>
      <c r="B1140" t="str">
        <f t="shared" si="17"/>
        <v>Empleado_773949</v>
      </c>
    </row>
    <row r="1141" spans="1:2" x14ac:dyDescent="0.3">
      <c r="A1141">
        <v>773951</v>
      </c>
      <c r="B1141" t="str">
        <f t="shared" si="17"/>
        <v>Empleado_773951</v>
      </c>
    </row>
    <row r="1142" spans="1:2" x14ac:dyDescent="0.3">
      <c r="A1142">
        <v>773954</v>
      </c>
      <c r="B1142" t="str">
        <f t="shared" si="17"/>
        <v>Empleado_773954</v>
      </c>
    </row>
    <row r="1143" spans="1:2" x14ac:dyDescent="0.3">
      <c r="A1143">
        <v>773963</v>
      </c>
      <c r="B1143" t="str">
        <f t="shared" si="17"/>
        <v>Empleado_773963</v>
      </c>
    </row>
    <row r="1144" spans="1:2" x14ac:dyDescent="0.3">
      <c r="A1144">
        <v>773964</v>
      </c>
      <c r="B1144" t="str">
        <f t="shared" si="17"/>
        <v>Empleado_773964</v>
      </c>
    </row>
    <row r="1145" spans="1:2" x14ac:dyDescent="0.3">
      <c r="A1145">
        <v>773965</v>
      </c>
      <c r="B1145" t="str">
        <f t="shared" si="17"/>
        <v>Empleado_773965</v>
      </c>
    </row>
    <row r="1146" spans="1:2" x14ac:dyDescent="0.3">
      <c r="A1146">
        <v>773968</v>
      </c>
      <c r="B1146" t="str">
        <f t="shared" si="17"/>
        <v>Empleado_773968</v>
      </c>
    </row>
    <row r="1147" spans="1:2" x14ac:dyDescent="0.3">
      <c r="A1147">
        <v>773974</v>
      </c>
      <c r="B1147" t="str">
        <f t="shared" si="17"/>
        <v>Empleado_773974</v>
      </c>
    </row>
    <row r="1148" spans="1:2" x14ac:dyDescent="0.3">
      <c r="A1148">
        <v>773978</v>
      </c>
      <c r="B1148" t="str">
        <f t="shared" si="17"/>
        <v>Empleado_773978</v>
      </c>
    </row>
    <row r="1149" spans="1:2" x14ac:dyDescent="0.3">
      <c r="A1149">
        <v>773979</v>
      </c>
      <c r="B1149" t="str">
        <f t="shared" si="17"/>
        <v>Empleado_773979</v>
      </c>
    </row>
    <row r="1150" spans="1:2" x14ac:dyDescent="0.3">
      <c r="A1150">
        <v>773982</v>
      </c>
      <c r="B1150" t="str">
        <f t="shared" si="17"/>
        <v>Empleado_773982</v>
      </c>
    </row>
    <row r="1151" spans="1:2" x14ac:dyDescent="0.3">
      <c r="A1151">
        <v>773983</v>
      </c>
      <c r="B1151" t="str">
        <f t="shared" si="17"/>
        <v>Empleado_773983</v>
      </c>
    </row>
    <row r="1152" spans="1:2" x14ac:dyDescent="0.3">
      <c r="A1152">
        <v>773984</v>
      </c>
      <c r="B1152" t="str">
        <f t="shared" si="17"/>
        <v>Empleado_773984</v>
      </c>
    </row>
    <row r="1153" spans="1:2" x14ac:dyDescent="0.3">
      <c r="A1153">
        <v>773986</v>
      </c>
      <c r="B1153" t="str">
        <f t="shared" si="17"/>
        <v>Empleado_773986</v>
      </c>
    </row>
    <row r="1154" spans="1:2" x14ac:dyDescent="0.3">
      <c r="A1154">
        <v>773987</v>
      </c>
      <c r="B1154" t="str">
        <f t="shared" ref="B1154:B1217" si="18">"Empleado_" &amp; A1154</f>
        <v>Empleado_773987</v>
      </c>
    </row>
    <row r="1155" spans="1:2" x14ac:dyDescent="0.3">
      <c r="A1155">
        <v>773988</v>
      </c>
      <c r="B1155" t="str">
        <f t="shared" si="18"/>
        <v>Empleado_773988</v>
      </c>
    </row>
    <row r="1156" spans="1:2" x14ac:dyDescent="0.3">
      <c r="A1156">
        <v>773989</v>
      </c>
      <c r="B1156" t="str">
        <f t="shared" si="18"/>
        <v>Empleado_773989</v>
      </c>
    </row>
    <row r="1157" spans="1:2" x14ac:dyDescent="0.3">
      <c r="A1157">
        <v>773990</v>
      </c>
      <c r="B1157" t="str">
        <f t="shared" si="18"/>
        <v>Empleado_773990</v>
      </c>
    </row>
    <row r="1158" spans="1:2" x14ac:dyDescent="0.3">
      <c r="A1158">
        <v>773991</v>
      </c>
      <c r="B1158" t="str">
        <f t="shared" si="18"/>
        <v>Empleado_773991</v>
      </c>
    </row>
    <row r="1159" spans="1:2" x14ac:dyDescent="0.3">
      <c r="A1159">
        <v>773992</v>
      </c>
      <c r="B1159" t="str">
        <f t="shared" si="18"/>
        <v>Empleado_773992</v>
      </c>
    </row>
    <row r="1160" spans="1:2" x14ac:dyDescent="0.3">
      <c r="A1160">
        <v>773997</v>
      </c>
      <c r="B1160" t="str">
        <f t="shared" si="18"/>
        <v>Empleado_773997</v>
      </c>
    </row>
    <row r="1161" spans="1:2" x14ac:dyDescent="0.3">
      <c r="A1161">
        <v>773999</v>
      </c>
      <c r="B1161" t="str">
        <f t="shared" si="18"/>
        <v>Empleado_773999</v>
      </c>
    </row>
    <row r="1162" spans="1:2" x14ac:dyDescent="0.3">
      <c r="A1162">
        <v>774000</v>
      </c>
      <c r="B1162" t="str">
        <f t="shared" si="18"/>
        <v>Empleado_774000</v>
      </c>
    </row>
    <row r="1163" spans="1:2" x14ac:dyDescent="0.3">
      <c r="A1163">
        <v>774002</v>
      </c>
      <c r="B1163" t="str">
        <f t="shared" si="18"/>
        <v>Empleado_774002</v>
      </c>
    </row>
    <row r="1164" spans="1:2" x14ac:dyDescent="0.3">
      <c r="A1164">
        <v>774004</v>
      </c>
      <c r="B1164" t="str">
        <f t="shared" si="18"/>
        <v>Empleado_774004</v>
      </c>
    </row>
    <row r="1165" spans="1:2" x14ac:dyDescent="0.3">
      <c r="A1165">
        <v>774005</v>
      </c>
      <c r="B1165" t="str">
        <f t="shared" si="18"/>
        <v>Empleado_774005</v>
      </c>
    </row>
    <row r="1166" spans="1:2" x14ac:dyDescent="0.3">
      <c r="A1166">
        <v>774006</v>
      </c>
      <c r="B1166" t="str">
        <f t="shared" si="18"/>
        <v>Empleado_774006</v>
      </c>
    </row>
    <row r="1167" spans="1:2" x14ac:dyDescent="0.3">
      <c r="A1167">
        <v>774008</v>
      </c>
      <c r="B1167" t="str">
        <f t="shared" si="18"/>
        <v>Empleado_774008</v>
      </c>
    </row>
    <row r="1168" spans="1:2" x14ac:dyDescent="0.3">
      <c r="A1168">
        <v>774022</v>
      </c>
      <c r="B1168" t="str">
        <f t="shared" si="18"/>
        <v>Empleado_774022</v>
      </c>
    </row>
    <row r="1169" spans="1:2" x14ac:dyDescent="0.3">
      <c r="A1169">
        <v>774023</v>
      </c>
      <c r="B1169" t="str">
        <f t="shared" si="18"/>
        <v>Empleado_774023</v>
      </c>
    </row>
    <row r="1170" spans="1:2" x14ac:dyDescent="0.3">
      <c r="A1170">
        <v>774025</v>
      </c>
      <c r="B1170" t="str">
        <f t="shared" si="18"/>
        <v>Empleado_774025</v>
      </c>
    </row>
    <row r="1171" spans="1:2" x14ac:dyDescent="0.3">
      <c r="A1171">
        <v>774027</v>
      </c>
      <c r="B1171" t="str">
        <f t="shared" si="18"/>
        <v>Empleado_774027</v>
      </c>
    </row>
    <row r="1172" spans="1:2" x14ac:dyDescent="0.3">
      <c r="A1172">
        <v>774029</v>
      </c>
      <c r="B1172" t="str">
        <f t="shared" si="18"/>
        <v>Empleado_774029</v>
      </c>
    </row>
    <row r="1173" spans="1:2" x14ac:dyDescent="0.3">
      <c r="A1173">
        <v>774030</v>
      </c>
      <c r="B1173" t="str">
        <f t="shared" si="18"/>
        <v>Empleado_774030</v>
      </c>
    </row>
    <row r="1174" spans="1:2" x14ac:dyDescent="0.3">
      <c r="A1174">
        <v>774032</v>
      </c>
      <c r="B1174" t="str">
        <f t="shared" si="18"/>
        <v>Empleado_774032</v>
      </c>
    </row>
    <row r="1175" spans="1:2" x14ac:dyDescent="0.3">
      <c r="A1175">
        <v>774033</v>
      </c>
      <c r="B1175" t="str">
        <f t="shared" si="18"/>
        <v>Empleado_774033</v>
      </c>
    </row>
    <row r="1176" spans="1:2" x14ac:dyDescent="0.3">
      <c r="A1176">
        <v>774041</v>
      </c>
      <c r="B1176" t="str">
        <f t="shared" si="18"/>
        <v>Empleado_774041</v>
      </c>
    </row>
    <row r="1177" spans="1:2" x14ac:dyDescent="0.3">
      <c r="A1177">
        <v>774042</v>
      </c>
      <c r="B1177" t="str">
        <f t="shared" si="18"/>
        <v>Empleado_774042</v>
      </c>
    </row>
    <row r="1178" spans="1:2" x14ac:dyDescent="0.3">
      <c r="A1178">
        <v>774043</v>
      </c>
      <c r="B1178" t="str">
        <f t="shared" si="18"/>
        <v>Empleado_774043</v>
      </c>
    </row>
    <row r="1179" spans="1:2" x14ac:dyDescent="0.3">
      <c r="A1179">
        <v>774044</v>
      </c>
      <c r="B1179" t="str">
        <f t="shared" si="18"/>
        <v>Empleado_774044</v>
      </c>
    </row>
    <row r="1180" spans="1:2" x14ac:dyDescent="0.3">
      <c r="A1180">
        <v>774045</v>
      </c>
      <c r="B1180" t="str">
        <f t="shared" si="18"/>
        <v>Empleado_774045</v>
      </c>
    </row>
    <row r="1181" spans="1:2" x14ac:dyDescent="0.3">
      <c r="A1181">
        <v>774046</v>
      </c>
      <c r="B1181" t="str">
        <f t="shared" si="18"/>
        <v>Empleado_774046</v>
      </c>
    </row>
    <row r="1182" spans="1:2" x14ac:dyDescent="0.3">
      <c r="A1182">
        <v>774048</v>
      </c>
      <c r="B1182" t="str">
        <f t="shared" si="18"/>
        <v>Empleado_774048</v>
      </c>
    </row>
    <row r="1183" spans="1:2" x14ac:dyDescent="0.3">
      <c r="A1183">
        <v>774052</v>
      </c>
      <c r="B1183" t="str">
        <f t="shared" si="18"/>
        <v>Empleado_774052</v>
      </c>
    </row>
    <row r="1184" spans="1:2" x14ac:dyDescent="0.3">
      <c r="A1184">
        <v>774055</v>
      </c>
      <c r="B1184" t="str">
        <f t="shared" si="18"/>
        <v>Empleado_774055</v>
      </c>
    </row>
    <row r="1185" spans="1:2" x14ac:dyDescent="0.3">
      <c r="A1185">
        <v>774063</v>
      </c>
      <c r="B1185" t="str">
        <f t="shared" si="18"/>
        <v>Empleado_774063</v>
      </c>
    </row>
    <row r="1186" spans="1:2" x14ac:dyDescent="0.3">
      <c r="A1186">
        <v>774064</v>
      </c>
      <c r="B1186" t="str">
        <f t="shared" si="18"/>
        <v>Empleado_774064</v>
      </c>
    </row>
    <row r="1187" spans="1:2" x14ac:dyDescent="0.3">
      <c r="A1187">
        <v>774065</v>
      </c>
      <c r="B1187" t="str">
        <f t="shared" si="18"/>
        <v>Empleado_774065</v>
      </c>
    </row>
    <row r="1188" spans="1:2" x14ac:dyDescent="0.3">
      <c r="A1188">
        <v>774075</v>
      </c>
      <c r="B1188" t="str">
        <f t="shared" si="18"/>
        <v>Empleado_774075</v>
      </c>
    </row>
    <row r="1189" spans="1:2" x14ac:dyDescent="0.3">
      <c r="A1189">
        <v>774082</v>
      </c>
      <c r="B1189" t="str">
        <f t="shared" si="18"/>
        <v>Empleado_774082</v>
      </c>
    </row>
    <row r="1190" spans="1:2" x14ac:dyDescent="0.3">
      <c r="A1190">
        <v>774085</v>
      </c>
      <c r="B1190" t="str">
        <f t="shared" si="18"/>
        <v>Empleado_774085</v>
      </c>
    </row>
    <row r="1191" spans="1:2" x14ac:dyDescent="0.3">
      <c r="A1191">
        <v>774089</v>
      </c>
      <c r="B1191" t="str">
        <f t="shared" si="18"/>
        <v>Empleado_774089</v>
      </c>
    </row>
    <row r="1192" spans="1:2" x14ac:dyDescent="0.3">
      <c r="A1192">
        <v>774101</v>
      </c>
      <c r="B1192" t="str">
        <f t="shared" si="18"/>
        <v>Empleado_774101</v>
      </c>
    </row>
    <row r="1193" spans="1:2" x14ac:dyDescent="0.3">
      <c r="A1193">
        <v>774104</v>
      </c>
      <c r="B1193" t="str">
        <f t="shared" si="18"/>
        <v>Empleado_774104</v>
      </c>
    </row>
    <row r="1194" spans="1:2" x14ac:dyDescent="0.3">
      <c r="A1194">
        <v>774108</v>
      </c>
      <c r="B1194" t="str">
        <f t="shared" si="18"/>
        <v>Empleado_774108</v>
      </c>
    </row>
    <row r="1195" spans="1:2" x14ac:dyDescent="0.3">
      <c r="A1195">
        <v>774110</v>
      </c>
      <c r="B1195" t="str">
        <f t="shared" si="18"/>
        <v>Empleado_774110</v>
      </c>
    </row>
    <row r="1196" spans="1:2" x14ac:dyDescent="0.3">
      <c r="A1196">
        <v>774111</v>
      </c>
      <c r="B1196" t="str">
        <f t="shared" si="18"/>
        <v>Empleado_774111</v>
      </c>
    </row>
    <row r="1197" spans="1:2" x14ac:dyDescent="0.3">
      <c r="A1197">
        <v>774112</v>
      </c>
      <c r="B1197" t="str">
        <f t="shared" si="18"/>
        <v>Empleado_774112</v>
      </c>
    </row>
    <row r="1198" spans="1:2" x14ac:dyDescent="0.3">
      <c r="A1198">
        <v>774114</v>
      </c>
      <c r="B1198" t="str">
        <f t="shared" si="18"/>
        <v>Empleado_774114</v>
      </c>
    </row>
    <row r="1199" spans="1:2" x14ac:dyDescent="0.3">
      <c r="A1199">
        <v>774115</v>
      </c>
      <c r="B1199" t="str">
        <f t="shared" si="18"/>
        <v>Empleado_774115</v>
      </c>
    </row>
    <row r="1200" spans="1:2" x14ac:dyDescent="0.3">
      <c r="A1200">
        <v>774118</v>
      </c>
      <c r="B1200" t="str">
        <f t="shared" si="18"/>
        <v>Empleado_774118</v>
      </c>
    </row>
    <row r="1201" spans="1:2" x14ac:dyDescent="0.3">
      <c r="A1201">
        <v>774134</v>
      </c>
      <c r="B1201" t="str">
        <f t="shared" si="18"/>
        <v>Empleado_774134</v>
      </c>
    </row>
    <row r="1202" spans="1:2" x14ac:dyDescent="0.3">
      <c r="A1202">
        <v>774137</v>
      </c>
      <c r="B1202" t="str">
        <f t="shared" si="18"/>
        <v>Empleado_774137</v>
      </c>
    </row>
    <row r="1203" spans="1:2" x14ac:dyDescent="0.3">
      <c r="A1203">
        <v>774139</v>
      </c>
      <c r="B1203" t="str">
        <f t="shared" si="18"/>
        <v>Empleado_774139</v>
      </c>
    </row>
    <row r="1204" spans="1:2" x14ac:dyDescent="0.3">
      <c r="A1204">
        <v>774140</v>
      </c>
      <c r="B1204" t="str">
        <f t="shared" si="18"/>
        <v>Empleado_774140</v>
      </c>
    </row>
    <row r="1205" spans="1:2" x14ac:dyDescent="0.3">
      <c r="A1205">
        <v>774141</v>
      </c>
      <c r="B1205" t="str">
        <f t="shared" si="18"/>
        <v>Empleado_774141</v>
      </c>
    </row>
    <row r="1206" spans="1:2" x14ac:dyDescent="0.3">
      <c r="A1206">
        <v>774144</v>
      </c>
      <c r="B1206" t="str">
        <f t="shared" si="18"/>
        <v>Empleado_774144</v>
      </c>
    </row>
    <row r="1207" spans="1:2" x14ac:dyDescent="0.3">
      <c r="A1207">
        <v>774148</v>
      </c>
      <c r="B1207" t="str">
        <f t="shared" si="18"/>
        <v>Empleado_774148</v>
      </c>
    </row>
    <row r="1208" spans="1:2" x14ac:dyDescent="0.3">
      <c r="A1208">
        <v>774152</v>
      </c>
      <c r="B1208" t="str">
        <f t="shared" si="18"/>
        <v>Empleado_774152</v>
      </c>
    </row>
    <row r="1209" spans="1:2" x14ac:dyDescent="0.3">
      <c r="A1209">
        <v>774154</v>
      </c>
      <c r="B1209" t="str">
        <f t="shared" si="18"/>
        <v>Empleado_774154</v>
      </c>
    </row>
    <row r="1210" spans="1:2" x14ac:dyDescent="0.3">
      <c r="A1210">
        <v>774155</v>
      </c>
      <c r="B1210" t="str">
        <f t="shared" si="18"/>
        <v>Empleado_774155</v>
      </c>
    </row>
    <row r="1211" spans="1:2" x14ac:dyDescent="0.3">
      <c r="A1211">
        <v>774159</v>
      </c>
      <c r="B1211" t="str">
        <f t="shared" si="18"/>
        <v>Empleado_774159</v>
      </c>
    </row>
    <row r="1212" spans="1:2" x14ac:dyDescent="0.3">
      <c r="A1212">
        <v>774160</v>
      </c>
      <c r="B1212" t="str">
        <f t="shared" si="18"/>
        <v>Empleado_774160</v>
      </c>
    </row>
    <row r="1213" spans="1:2" x14ac:dyDescent="0.3">
      <c r="A1213">
        <v>774162</v>
      </c>
      <c r="B1213" t="str">
        <f t="shared" si="18"/>
        <v>Empleado_774162</v>
      </c>
    </row>
    <row r="1214" spans="1:2" x14ac:dyDescent="0.3">
      <c r="A1214">
        <v>774163</v>
      </c>
      <c r="B1214" t="str">
        <f t="shared" si="18"/>
        <v>Empleado_774163</v>
      </c>
    </row>
    <row r="1215" spans="1:2" x14ac:dyDescent="0.3">
      <c r="A1215">
        <v>774167</v>
      </c>
      <c r="B1215" t="str">
        <f t="shared" si="18"/>
        <v>Empleado_774167</v>
      </c>
    </row>
    <row r="1216" spans="1:2" x14ac:dyDescent="0.3">
      <c r="A1216">
        <v>774178</v>
      </c>
      <c r="B1216" t="str">
        <f t="shared" si="18"/>
        <v>Empleado_774178</v>
      </c>
    </row>
    <row r="1217" spans="1:2" x14ac:dyDescent="0.3">
      <c r="A1217">
        <v>774181</v>
      </c>
      <c r="B1217" t="str">
        <f t="shared" si="18"/>
        <v>Empleado_774181</v>
      </c>
    </row>
    <row r="1218" spans="1:2" x14ac:dyDescent="0.3">
      <c r="A1218">
        <v>774182</v>
      </c>
      <c r="B1218" t="str">
        <f t="shared" ref="B1218:B1281" si="19">"Empleado_" &amp; A1218</f>
        <v>Empleado_774182</v>
      </c>
    </row>
    <row r="1219" spans="1:2" x14ac:dyDescent="0.3">
      <c r="A1219">
        <v>774183</v>
      </c>
      <c r="B1219" t="str">
        <f t="shared" si="19"/>
        <v>Empleado_774183</v>
      </c>
    </row>
    <row r="1220" spans="1:2" x14ac:dyDescent="0.3">
      <c r="A1220">
        <v>774191</v>
      </c>
      <c r="B1220" t="str">
        <f t="shared" si="19"/>
        <v>Empleado_774191</v>
      </c>
    </row>
    <row r="1221" spans="1:2" x14ac:dyDescent="0.3">
      <c r="A1221">
        <v>774193</v>
      </c>
      <c r="B1221" t="str">
        <f t="shared" si="19"/>
        <v>Empleado_774193</v>
      </c>
    </row>
    <row r="1222" spans="1:2" x14ac:dyDescent="0.3">
      <c r="A1222">
        <v>774195</v>
      </c>
      <c r="B1222" t="str">
        <f t="shared" si="19"/>
        <v>Empleado_774195</v>
      </c>
    </row>
    <row r="1223" spans="1:2" x14ac:dyDescent="0.3">
      <c r="A1223">
        <v>774198</v>
      </c>
      <c r="B1223" t="str">
        <f t="shared" si="19"/>
        <v>Empleado_774198</v>
      </c>
    </row>
    <row r="1224" spans="1:2" x14ac:dyDescent="0.3">
      <c r="A1224">
        <v>774204</v>
      </c>
      <c r="B1224" t="str">
        <f t="shared" si="19"/>
        <v>Empleado_774204</v>
      </c>
    </row>
    <row r="1225" spans="1:2" x14ac:dyDescent="0.3">
      <c r="A1225">
        <v>774205</v>
      </c>
      <c r="B1225" t="str">
        <f t="shared" si="19"/>
        <v>Empleado_774205</v>
      </c>
    </row>
    <row r="1226" spans="1:2" x14ac:dyDescent="0.3">
      <c r="A1226">
        <v>774207</v>
      </c>
      <c r="B1226" t="str">
        <f t="shared" si="19"/>
        <v>Empleado_774207</v>
      </c>
    </row>
    <row r="1227" spans="1:2" x14ac:dyDescent="0.3">
      <c r="A1227">
        <v>774217</v>
      </c>
      <c r="B1227" t="str">
        <f t="shared" si="19"/>
        <v>Empleado_774217</v>
      </c>
    </row>
    <row r="1228" spans="1:2" x14ac:dyDescent="0.3">
      <c r="A1228">
        <v>774221</v>
      </c>
      <c r="B1228" t="str">
        <f t="shared" si="19"/>
        <v>Empleado_774221</v>
      </c>
    </row>
    <row r="1229" spans="1:2" x14ac:dyDescent="0.3">
      <c r="A1229">
        <v>774228</v>
      </c>
      <c r="B1229" t="str">
        <f t="shared" si="19"/>
        <v>Empleado_774228</v>
      </c>
    </row>
    <row r="1230" spans="1:2" x14ac:dyDescent="0.3">
      <c r="A1230">
        <v>774229</v>
      </c>
      <c r="B1230" t="str">
        <f t="shared" si="19"/>
        <v>Empleado_774229</v>
      </c>
    </row>
    <row r="1231" spans="1:2" x14ac:dyDescent="0.3">
      <c r="A1231">
        <v>774230</v>
      </c>
      <c r="B1231" t="str">
        <f t="shared" si="19"/>
        <v>Empleado_774230</v>
      </c>
    </row>
    <row r="1232" spans="1:2" x14ac:dyDescent="0.3">
      <c r="A1232">
        <v>774231</v>
      </c>
      <c r="B1232" t="str">
        <f t="shared" si="19"/>
        <v>Empleado_774231</v>
      </c>
    </row>
    <row r="1233" spans="1:2" x14ac:dyDescent="0.3">
      <c r="A1233">
        <v>774232</v>
      </c>
      <c r="B1233" t="str">
        <f t="shared" si="19"/>
        <v>Empleado_774232</v>
      </c>
    </row>
    <row r="1234" spans="1:2" x14ac:dyDescent="0.3">
      <c r="A1234">
        <v>774233</v>
      </c>
      <c r="B1234" t="str">
        <f t="shared" si="19"/>
        <v>Empleado_774233</v>
      </c>
    </row>
    <row r="1235" spans="1:2" x14ac:dyDescent="0.3">
      <c r="A1235">
        <v>774249</v>
      </c>
      <c r="B1235" t="str">
        <f t="shared" si="19"/>
        <v>Empleado_774249</v>
      </c>
    </row>
    <row r="1236" spans="1:2" x14ac:dyDescent="0.3">
      <c r="A1236">
        <v>774250</v>
      </c>
      <c r="B1236" t="str">
        <f t="shared" si="19"/>
        <v>Empleado_774250</v>
      </c>
    </row>
    <row r="1237" spans="1:2" x14ac:dyDescent="0.3">
      <c r="A1237">
        <v>774251</v>
      </c>
      <c r="B1237" t="str">
        <f t="shared" si="19"/>
        <v>Empleado_774251</v>
      </c>
    </row>
    <row r="1238" spans="1:2" x14ac:dyDescent="0.3">
      <c r="A1238">
        <v>774253</v>
      </c>
      <c r="B1238" t="str">
        <f t="shared" si="19"/>
        <v>Empleado_774253</v>
      </c>
    </row>
    <row r="1239" spans="1:2" x14ac:dyDescent="0.3">
      <c r="A1239">
        <v>774254</v>
      </c>
      <c r="B1239" t="str">
        <f t="shared" si="19"/>
        <v>Empleado_774254</v>
      </c>
    </row>
    <row r="1240" spans="1:2" x14ac:dyDescent="0.3">
      <c r="A1240">
        <v>774261</v>
      </c>
      <c r="B1240" t="str">
        <f t="shared" si="19"/>
        <v>Empleado_774261</v>
      </c>
    </row>
    <row r="1241" spans="1:2" x14ac:dyDescent="0.3">
      <c r="A1241">
        <v>774268</v>
      </c>
      <c r="B1241" t="str">
        <f t="shared" si="19"/>
        <v>Empleado_774268</v>
      </c>
    </row>
    <row r="1242" spans="1:2" x14ac:dyDescent="0.3">
      <c r="A1242">
        <v>774269</v>
      </c>
      <c r="B1242" t="str">
        <f t="shared" si="19"/>
        <v>Empleado_774269</v>
      </c>
    </row>
    <row r="1243" spans="1:2" x14ac:dyDescent="0.3">
      <c r="A1243">
        <v>774271</v>
      </c>
      <c r="B1243" t="str">
        <f t="shared" si="19"/>
        <v>Empleado_774271</v>
      </c>
    </row>
    <row r="1244" spans="1:2" x14ac:dyDescent="0.3">
      <c r="A1244">
        <v>774272</v>
      </c>
      <c r="B1244" t="str">
        <f t="shared" si="19"/>
        <v>Empleado_774272</v>
      </c>
    </row>
    <row r="1245" spans="1:2" x14ac:dyDescent="0.3">
      <c r="A1245">
        <v>774273</v>
      </c>
      <c r="B1245" t="str">
        <f t="shared" si="19"/>
        <v>Empleado_774273</v>
      </c>
    </row>
    <row r="1246" spans="1:2" x14ac:dyDescent="0.3">
      <c r="A1246">
        <v>774280</v>
      </c>
      <c r="B1246" t="str">
        <f t="shared" si="19"/>
        <v>Empleado_774280</v>
      </c>
    </row>
    <row r="1247" spans="1:2" x14ac:dyDescent="0.3">
      <c r="A1247">
        <v>774282</v>
      </c>
      <c r="B1247" t="str">
        <f t="shared" si="19"/>
        <v>Empleado_774282</v>
      </c>
    </row>
    <row r="1248" spans="1:2" x14ac:dyDescent="0.3">
      <c r="A1248">
        <v>774285</v>
      </c>
      <c r="B1248" t="str">
        <f t="shared" si="19"/>
        <v>Empleado_774285</v>
      </c>
    </row>
    <row r="1249" spans="1:2" x14ac:dyDescent="0.3">
      <c r="A1249">
        <v>774286</v>
      </c>
      <c r="B1249" t="str">
        <f t="shared" si="19"/>
        <v>Empleado_774286</v>
      </c>
    </row>
    <row r="1250" spans="1:2" x14ac:dyDescent="0.3">
      <c r="A1250">
        <v>774293</v>
      </c>
      <c r="B1250" t="str">
        <f t="shared" si="19"/>
        <v>Empleado_774293</v>
      </c>
    </row>
    <row r="1251" spans="1:2" x14ac:dyDescent="0.3">
      <c r="A1251">
        <v>774295</v>
      </c>
      <c r="B1251" t="str">
        <f t="shared" si="19"/>
        <v>Empleado_774295</v>
      </c>
    </row>
    <row r="1252" spans="1:2" x14ac:dyDescent="0.3">
      <c r="A1252">
        <v>774296</v>
      </c>
      <c r="B1252" t="str">
        <f t="shared" si="19"/>
        <v>Empleado_774296</v>
      </c>
    </row>
    <row r="1253" spans="1:2" x14ac:dyDescent="0.3">
      <c r="A1253">
        <v>774297</v>
      </c>
      <c r="B1253" t="str">
        <f t="shared" si="19"/>
        <v>Empleado_774297</v>
      </c>
    </row>
    <row r="1254" spans="1:2" x14ac:dyDescent="0.3">
      <c r="A1254">
        <v>774298</v>
      </c>
      <c r="B1254" t="str">
        <f t="shared" si="19"/>
        <v>Empleado_774298</v>
      </c>
    </row>
    <row r="1255" spans="1:2" x14ac:dyDescent="0.3">
      <c r="A1255">
        <v>774299</v>
      </c>
      <c r="B1255" t="str">
        <f t="shared" si="19"/>
        <v>Empleado_774299</v>
      </c>
    </row>
    <row r="1256" spans="1:2" x14ac:dyDescent="0.3">
      <c r="A1256">
        <v>774303</v>
      </c>
      <c r="B1256" t="str">
        <f t="shared" si="19"/>
        <v>Empleado_774303</v>
      </c>
    </row>
    <row r="1257" spans="1:2" x14ac:dyDescent="0.3">
      <c r="A1257">
        <v>774305</v>
      </c>
      <c r="B1257" t="str">
        <f t="shared" si="19"/>
        <v>Empleado_774305</v>
      </c>
    </row>
    <row r="1258" spans="1:2" x14ac:dyDescent="0.3">
      <c r="A1258">
        <v>774307</v>
      </c>
      <c r="B1258" t="str">
        <f t="shared" si="19"/>
        <v>Empleado_774307</v>
      </c>
    </row>
    <row r="1259" spans="1:2" x14ac:dyDescent="0.3">
      <c r="A1259">
        <v>774308</v>
      </c>
      <c r="B1259" t="str">
        <f t="shared" si="19"/>
        <v>Empleado_774308</v>
      </c>
    </row>
    <row r="1260" spans="1:2" x14ac:dyDescent="0.3">
      <c r="A1260">
        <v>774311</v>
      </c>
      <c r="B1260" t="str">
        <f t="shared" si="19"/>
        <v>Empleado_774311</v>
      </c>
    </row>
    <row r="1261" spans="1:2" x14ac:dyDescent="0.3">
      <c r="A1261">
        <v>774316</v>
      </c>
      <c r="B1261" t="str">
        <f t="shared" si="19"/>
        <v>Empleado_774316</v>
      </c>
    </row>
    <row r="1262" spans="1:2" x14ac:dyDescent="0.3">
      <c r="A1262">
        <v>774318</v>
      </c>
      <c r="B1262" t="str">
        <f t="shared" si="19"/>
        <v>Empleado_774318</v>
      </c>
    </row>
    <row r="1263" spans="1:2" x14ac:dyDescent="0.3">
      <c r="A1263">
        <v>774319</v>
      </c>
      <c r="B1263" t="str">
        <f t="shared" si="19"/>
        <v>Empleado_774319</v>
      </c>
    </row>
    <row r="1264" spans="1:2" x14ac:dyDescent="0.3">
      <c r="A1264">
        <v>774326</v>
      </c>
      <c r="B1264" t="str">
        <f t="shared" si="19"/>
        <v>Empleado_774326</v>
      </c>
    </row>
    <row r="1265" spans="1:2" x14ac:dyDescent="0.3">
      <c r="A1265">
        <v>774327</v>
      </c>
      <c r="B1265" t="str">
        <f t="shared" si="19"/>
        <v>Empleado_774327</v>
      </c>
    </row>
    <row r="1266" spans="1:2" x14ac:dyDescent="0.3">
      <c r="A1266">
        <v>774332</v>
      </c>
      <c r="B1266" t="str">
        <f t="shared" si="19"/>
        <v>Empleado_774332</v>
      </c>
    </row>
    <row r="1267" spans="1:2" x14ac:dyDescent="0.3">
      <c r="A1267">
        <v>774337</v>
      </c>
      <c r="B1267" t="str">
        <f t="shared" si="19"/>
        <v>Empleado_774337</v>
      </c>
    </row>
    <row r="1268" spans="1:2" x14ac:dyDescent="0.3">
      <c r="A1268">
        <v>774341</v>
      </c>
      <c r="B1268" t="str">
        <f t="shared" si="19"/>
        <v>Empleado_774341</v>
      </c>
    </row>
    <row r="1269" spans="1:2" x14ac:dyDescent="0.3">
      <c r="A1269">
        <v>774345</v>
      </c>
      <c r="B1269" t="str">
        <f t="shared" si="19"/>
        <v>Empleado_774345</v>
      </c>
    </row>
    <row r="1270" spans="1:2" x14ac:dyDescent="0.3">
      <c r="A1270">
        <v>774349</v>
      </c>
      <c r="B1270" t="str">
        <f t="shared" si="19"/>
        <v>Empleado_774349</v>
      </c>
    </row>
    <row r="1271" spans="1:2" x14ac:dyDescent="0.3">
      <c r="A1271">
        <v>774352</v>
      </c>
      <c r="B1271" t="str">
        <f t="shared" si="19"/>
        <v>Empleado_774352</v>
      </c>
    </row>
    <row r="1272" spans="1:2" x14ac:dyDescent="0.3">
      <c r="A1272">
        <v>774366</v>
      </c>
      <c r="B1272" t="str">
        <f t="shared" si="19"/>
        <v>Empleado_774366</v>
      </c>
    </row>
    <row r="1273" spans="1:2" x14ac:dyDescent="0.3">
      <c r="A1273">
        <v>774371</v>
      </c>
      <c r="B1273" t="str">
        <f t="shared" si="19"/>
        <v>Empleado_774371</v>
      </c>
    </row>
    <row r="1274" spans="1:2" x14ac:dyDescent="0.3">
      <c r="A1274">
        <v>774380</v>
      </c>
      <c r="B1274" t="str">
        <f t="shared" si="19"/>
        <v>Empleado_774380</v>
      </c>
    </row>
    <row r="1275" spans="1:2" x14ac:dyDescent="0.3">
      <c r="A1275">
        <v>774383</v>
      </c>
      <c r="B1275" t="str">
        <f t="shared" si="19"/>
        <v>Empleado_774383</v>
      </c>
    </row>
    <row r="1276" spans="1:2" x14ac:dyDescent="0.3">
      <c r="A1276">
        <v>774395</v>
      </c>
      <c r="B1276" t="str">
        <f t="shared" si="19"/>
        <v>Empleado_774395</v>
      </c>
    </row>
    <row r="1277" spans="1:2" x14ac:dyDescent="0.3">
      <c r="A1277">
        <v>774396</v>
      </c>
      <c r="B1277" t="str">
        <f t="shared" si="19"/>
        <v>Empleado_774396</v>
      </c>
    </row>
    <row r="1278" spans="1:2" x14ac:dyDescent="0.3">
      <c r="A1278">
        <v>774398</v>
      </c>
      <c r="B1278" t="str">
        <f t="shared" si="19"/>
        <v>Empleado_774398</v>
      </c>
    </row>
    <row r="1279" spans="1:2" x14ac:dyDescent="0.3">
      <c r="A1279">
        <v>774412</v>
      </c>
      <c r="B1279" t="str">
        <f t="shared" si="19"/>
        <v>Empleado_774412</v>
      </c>
    </row>
    <row r="1280" spans="1:2" x14ac:dyDescent="0.3">
      <c r="A1280">
        <v>774415</v>
      </c>
      <c r="B1280" t="str">
        <f t="shared" si="19"/>
        <v>Empleado_774415</v>
      </c>
    </row>
    <row r="1281" spans="1:2" x14ac:dyDescent="0.3">
      <c r="A1281">
        <v>774417</v>
      </c>
      <c r="B1281" t="str">
        <f t="shared" si="19"/>
        <v>Empleado_774417</v>
      </c>
    </row>
    <row r="1282" spans="1:2" x14ac:dyDescent="0.3">
      <c r="A1282">
        <v>774422</v>
      </c>
      <c r="B1282" t="str">
        <f t="shared" ref="B1282:B1345" si="20">"Empleado_" &amp; A1282</f>
        <v>Empleado_774422</v>
      </c>
    </row>
    <row r="1283" spans="1:2" x14ac:dyDescent="0.3">
      <c r="A1283">
        <v>774423</v>
      </c>
      <c r="B1283" t="str">
        <f t="shared" si="20"/>
        <v>Empleado_774423</v>
      </c>
    </row>
    <row r="1284" spans="1:2" x14ac:dyDescent="0.3">
      <c r="A1284">
        <v>774425</v>
      </c>
      <c r="B1284" t="str">
        <f t="shared" si="20"/>
        <v>Empleado_774425</v>
      </c>
    </row>
    <row r="1285" spans="1:2" x14ac:dyDescent="0.3">
      <c r="A1285">
        <v>774428</v>
      </c>
      <c r="B1285" t="str">
        <f t="shared" si="20"/>
        <v>Empleado_774428</v>
      </c>
    </row>
    <row r="1286" spans="1:2" x14ac:dyDescent="0.3">
      <c r="A1286">
        <v>774431</v>
      </c>
      <c r="B1286" t="str">
        <f t="shared" si="20"/>
        <v>Empleado_774431</v>
      </c>
    </row>
    <row r="1287" spans="1:2" x14ac:dyDescent="0.3">
      <c r="A1287">
        <v>774433</v>
      </c>
      <c r="B1287" t="str">
        <f t="shared" si="20"/>
        <v>Empleado_774433</v>
      </c>
    </row>
    <row r="1288" spans="1:2" x14ac:dyDescent="0.3">
      <c r="A1288">
        <v>774434</v>
      </c>
      <c r="B1288" t="str">
        <f t="shared" si="20"/>
        <v>Empleado_774434</v>
      </c>
    </row>
    <row r="1289" spans="1:2" x14ac:dyDescent="0.3">
      <c r="A1289">
        <v>774440</v>
      </c>
      <c r="B1289" t="str">
        <f t="shared" si="20"/>
        <v>Empleado_774440</v>
      </c>
    </row>
    <row r="1290" spans="1:2" x14ac:dyDescent="0.3">
      <c r="A1290">
        <v>774450</v>
      </c>
      <c r="B1290" t="str">
        <f t="shared" si="20"/>
        <v>Empleado_774450</v>
      </c>
    </row>
    <row r="1291" spans="1:2" x14ac:dyDescent="0.3">
      <c r="A1291">
        <v>774458</v>
      </c>
      <c r="B1291" t="str">
        <f t="shared" si="20"/>
        <v>Empleado_774458</v>
      </c>
    </row>
    <row r="1292" spans="1:2" x14ac:dyDescent="0.3">
      <c r="A1292">
        <v>774461</v>
      </c>
      <c r="B1292" t="str">
        <f t="shared" si="20"/>
        <v>Empleado_774461</v>
      </c>
    </row>
    <row r="1293" spans="1:2" x14ac:dyDescent="0.3">
      <c r="A1293">
        <v>774464</v>
      </c>
      <c r="B1293" t="str">
        <f t="shared" si="20"/>
        <v>Empleado_774464</v>
      </c>
    </row>
    <row r="1294" spans="1:2" x14ac:dyDescent="0.3">
      <c r="A1294">
        <v>774468</v>
      </c>
      <c r="B1294" t="str">
        <f t="shared" si="20"/>
        <v>Empleado_774468</v>
      </c>
    </row>
    <row r="1295" spans="1:2" x14ac:dyDescent="0.3">
      <c r="A1295">
        <v>774472</v>
      </c>
      <c r="B1295" t="str">
        <f t="shared" si="20"/>
        <v>Empleado_774472</v>
      </c>
    </row>
    <row r="1296" spans="1:2" x14ac:dyDescent="0.3">
      <c r="A1296">
        <v>774481</v>
      </c>
      <c r="B1296" t="str">
        <f t="shared" si="20"/>
        <v>Empleado_774481</v>
      </c>
    </row>
    <row r="1297" spans="1:2" x14ac:dyDescent="0.3">
      <c r="A1297">
        <v>774484</v>
      </c>
      <c r="B1297" t="str">
        <f t="shared" si="20"/>
        <v>Empleado_774484</v>
      </c>
    </row>
    <row r="1298" spans="1:2" x14ac:dyDescent="0.3">
      <c r="A1298">
        <v>774492</v>
      </c>
      <c r="B1298" t="str">
        <f t="shared" si="20"/>
        <v>Empleado_774492</v>
      </c>
    </row>
    <row r="1299" spans="1:2" x14ac:dyDescent="0.3">
      <c r="A1299">
        <v>774493</v>
      </c>
      <c r="B1299" t="str">
        <f t="shared" si="20"/>
        <v>Empleado_774493</v>
      </c>
    </row>
    <row r="1300" spans="1:2" x14ac:dyDescent="0.3">
      <c r="A1300">
        <v>774495</v>
      </c>
      <c r="B1300" t="str">
        <f t="shared" si="20"/>
        <v>Empleado_774495</v>
      </c>
    </row>
    <row r="1301" spans="1:2" x14ac:dyDescent="0.3">
      <c r="A1301">
        <v>774496</v>
      </c>
      <c r="B1301" t="str">
        <f t="shared" si="20"/>
        <v>Empleado_774496</v>
      </c>
    </row>
    <row r="1302" spans="1:2" x14ac:dyDescent="0.3">
      <c r="A1302">
        <v>774499</v>
      </c>
      <c r="B1302" t="str">
        <f t="shared" si="20"/>
        <v>Empleado_774499</v>
      </c>
    </row>
    <row r="1303" spans="1:2" x14ac:dyDescent="0.3">
      <c r="A1303">
        <v>774503</v>
      </c>
      <c r="B1303" t="str">
        <f t="shared" si="20"/>
        <v>Empleado_774503</v>
      </c>
    </row>
    <row r="1304" spans="1:2" x14ac:dyDescent="0.3">
      <c r="A1304">
        <v>774512</v>
      </c>
      <c r="B1304" t="str">
        <f t="shared" si="20"/>
        <v>Empleado_774512</v>
      </c>
    </row>
    <row r="1305" spans="1:2" x14ac:dyDescent="0.3">
      <c r="A1305">
        <v>774514</v>
      </c>
      <c r="B1305" t="str">
        <f t="shared" si="20"/>
        <v>Empleado_774514</v>
      </c>
    </row>
    <row r="1306" spans="1:2" x14ac:dyDescent="0.3">
      <c r="A1306">
        <v>774515</v>
      </c>
      <c r="B1306" t="str">
        <f t="shared" si="20"/>
        <v>Empleado_774515</v>
      </c>
    </row>
    <row r="1307" spans="1:2" x14ac:dyDescent="0.3">
      <c r="A1307">
        <v>774520</v>
      </c>
      <c r="B1307" t="str">
        <f t="shared" si="20"/>
        <v>Empleado_774520</v>
      </c>
    </row>
    <row r="1308" spans="1:2" x14ac:dyDescent="0.3">
      <c r="A1308">
        <v>774521</v>
      </c>
      <c r="B1308" t="str">
        <f t="shared" si="20"/>
        <v>Empleado_774521</v>
      </c>
    </row>
    <row r="1309" spans="1:2" x14ac:dyDescent="0.3">
      <c r="A1309">
        <v>774526</v>
      </c>
      <c r="B1309" t="str">
        <f t="shared" si="20"/>
        <v>Empleado_774526</v>
      </c>
    </row>
    <row r="1310" spans="1:2" x14ac:dyDescent="0.3">
      <c r="A1310">
        <v>774528</v>
      </c>
      <c r="B1310" t="str">
        <f t="shared" si="20"/>
        <v>Empleado_774528</v>
      </c>
    </row>
    <row r="1311" spans="1:2" x14ac:dyDescent="0.3">
      <c r="A1311">
        <v>774532</v>
      </c>
      <c r="B1311" t="str">
        <f t="shared" si="20"/>
        <v>Empleado_774532</v>
      </c>
    </row>
    <row r="1312" spans="1:2" x14ac:dyDescent="0.3">
      <c r="A1312">
        <v>774535</v>
      </c>
      <c r="B1312" t="str">
        <f t="shared" si="20"/>
        <v>Empleado_774535</v>
      </c>
    </row>
    <row r="1313" spans="1:2" x14ac:dyDescent="0.3">
      <c r="A1313">
        <v>774537</v>
      </c>
      <c r="B1313" t="str">
        <f t="shared" si="20"/>
        <v>Empleado_774537</v>
      </c>
    </row>
    <row r="1314" spans="1:2" x14ac:dyDescent="0.3">
      <c r="A1314">
        <v>774545</v>
      </c>
      <c r="B1314" t="str">
        <f t="shared" si="20"/>
        <v>Empleado_774545</v>
      </c>
    </row>
    <row r="1315" spans="1:2" x14ac:dyDescent="0.3">
      <c r="A1315">
        <v>774547</v>
      </c>
      <c r="B1315" t="str">
        <f t="shared" si="20"/>
        <v>Empleado_774547</v>
      </c>
    </row>
    <row r="1316" spans="1:2" x14ac:dyDescent="0.3">
      <c r="A1316">
        <v>774549</v>
      </c>
      <c r="B1316" t="str">
        <f t="shared" si="20"/>
        <v>Empleado_774549</v>
      </c>
    </row>
    <row r="1317" spans="1:2" x14ac:dyDescent="0.3">
      <c r="A1317">
        <v>774555</v>
      </c>
      <c r="B1317" t="str">
        <f t="shared" si="20"/>
        <v>Empleado_774555</v>
      </c>
    </row>
    <row r="1318" spans="1:2" x14ac:dyDescent="0.3">
      <c r="A1318">
        <v>774560</v>
      </c>
      <c r="B1318" t="str">
        <f t="shared" si="20"/>
        <v>Empleado_774560</v>
      </c>
    </row>
    <row r="1319" spans="1:2" x14ac:dyDescent="0.3">
      <c r="A1319">
        <v>774566</v>
      </c>
      <c r="B1319" t="str">
        <f t="shared" si="20"/>
        <v>Empleado_774566</v>
      </c>
    </row>
    <row r="1320" spans="1:2" x14ac:dyDescent="0.3">
      <c r="A1320">
        <v>774567</v>
      </c>
      <c r="B1320" t="str">
        <f t="shared" si="20"/>
        <v>Empleado_774567</v>
      </c>
    </row>
    <row r="1321" spans="1:2" x14ac:dyDescent="0.3">
      <c r="A1321">
        <v>774572</v>
      </c>
      <c r="B1321" t="str">
        <f t="shared" si="20"/>
        <v>Empleado_774572</v>
      </c>
    </row>
    <row r="1322" spans="1:2" x14ac:dyDescent="0.3">
      <c r="A1322">
        <v>774574</v>
      </c>
      <c r="B1322" t="str">
        <f t="shared" si="20"/>
        <v>Empleado_774574</v>
      </c>
    </row>
    <row r="1323" spans="1:2" x14ac:dyDescent="0.3">
      <c r="A1323">
        <v>774577</v>
      </c>
      <c r="B1323" t="str">
        <f t="shared" si="20"/>
        <v>Empleado_774577</v>
      </c>
    </row>
    <row r="1324" spans="1:2" x14ac:dyDescent="0.3">
      <c r="A1324">
        <v>774581</v>
      </c>
      <c r="B1324" t="str">
        <f t="shared" si="20"/>
        <v>Empleado_774581</v>
      </c>
    </row>
    <row r="1325" spans="1:2" x14ac:dyDescent="0.3">
      <c r="A1325">
        <v>774582</v>
      </c>
      <c r="B1325" t="str">
        <f t="shared" si="20"/>
        <v>Empleado_774582</v>
      </c>
    </row>
    <row r="1326" spans="1:2" x14ac:dyDescent="0.3">
      <c r="A1326">
        <v>774583</v>
      </c>
      <c r="B1326" t="str">
        <f t="shared" si="20"/>
        <v>Empleado_774583</v>
      </c>
    </row>
    <row r="1327" spans="1:2" x14ac:dyDescent="0.3">
      <c r="A1327">
        <v>774584</v>
      </c>
      <c r="B1327" t="str">
        <f t="shared" si="20"/>
        <v>Empleado_774584</v>
      </c>
    </row>
    <row r="1328" spans="1:2" x14ac:dyDescent="0.3">
      <c r="A1328">
        <v>774585</v>
      </c>
      <c r="B1328" t="str">
        <f t="shared" si="20"/>
        <v>Empleado_774585</v>
      </c>
    </row>
    <row r="1329" spans="1:2" x14ac:dyDescent="0.3">
      <c r="A1329">
        <v>774589</v>
      </c>
      <c r="B1329" t="str">
        <f t="shared" si="20"/>
        <v>Empleado_774589</v>
      </c>
    </row>
    <row r="1330" spans="1:2" x14ac:dyDescent="0.3">
      <c r="A1330">
        <v>774590</v>
      </c>
      <c r="B1330" t="str">
        <f t="shared" si="20"/>
        <v>Empleado_774590</v>
      </c>
    </row>
    <row r="1331" spans="1:2" x14ac:dyDescent="0.3">
      <c r="A1331">
        <v>774591</v>
      </c>
      <c r="B1331" t="str">
        <f t="shared" si="20"/>
        <v>Empleado_774591</v>
      </c>
    </row>
    <row r="1332" spans="1:2" x14ac:dyDescent="0.3">
      <c r="A1332">
        <v>774592</v>
      </c>
      <c r="B1332" t="str">
        <f t="shared" si="20"/>
        <v>Empleado_774592</v>
      </c>
    </row>
    <row r="1333" spans="1:2" x14ac:dyDescent="0.3">
      <c r="A1333">
        <v>774598</v>
      </c>
      <c r="B1333" t="str">
        <f t="shared" si="20"/>
        <v>Empleado_774598</v>
      </c>
    </row>
    <row r="1334" spans="1:2" x14ac:dyDescent="0.3">
      <c r="A1334">
        <v>774601</v>
      </c>
      <c r="B1334" t="str">
        <f t="shared" si="20"/>
        <v>Empleado_774601</v>
      </c>
    </row>
    <row r="1335" spans="1:2" x14ac:dyDescent="0.3">
      <c r="A1335">
        <v>774603</v>
      </c>
      <c r="B1335" t="str">
        <f t="shared" si="20"/>
        <v>Empleado_774603</v>
      </c>
    </row>
    <row r="1336" spans="1:2" x14ac:dyDescent="0.3">
      <c r="A1336">
        <v>774605</v>
      </c>
      <c r="B1336" t="str">
        <f t="shared" si="20"/>
        <v>Empleado_774605</v>
      </c>
    </row>
    <row r="1337" spans="1:2" x14ac:dyDescent="0.3">
      <c r="A1337">
        <v>774606</v>
      </c>
      <c r="B1337" t="str">
        <f t="shared" si="20"/>
        <v>Empleado_774606</v>
      </c>
    </row>
    <row r="1338" spans="1:2" x14ac:dyDescent="0.3">
      <c r="A1338">
        <v>774607</v>
      </c>
      <c r="B1338" t="str">
        <f t="shared" si="20"/>
        <v>Empleado_774607</v>
      </c>
    </row>
    <row r="1339" spans="1:2" x14ac:dyDescent="0.3">
      <c r="A1339">
        <v>774608</v>
      </c>
      <c r="B1339" t="str">
        <f t="shared" si="20"/>
        <v>Empleado_774608</v>
      </c>
    </row>
    <row r="1340" spans="1:2" x14ac:dyDescent="0.3">
      <c r="A1340">
        <v>774610</v>
      </c>
      <c r="B1340" t="str">
        <f t="shared" si="20"/>
        <v>Empleado_774610</v>
      </c>
    </row>
    <row r="1341" spans="1:2" x14ac:dyDescent="0.3">
      <c r="A1341">
        <v>774612</v>
      </c>
      <c r="B1341" t="str">
        <f t="shared" si="20"/>
        <v>Empleado_774612</v>
      </c>
    </row>
    <row r="1342" spans="1:2" x14ac:dyDescent="0.3">
      <c r="A1342">
        <v>774619</v>
      </c>
      <c r="B1342" t="str">
        <f t="shared" si="20"/>
        <v>Empleado_774619</v>
      </c>
    </row>
    <row r="1343" spans="1:2" x14ac:dyDescent="0.3">
      <c r="A1343">
        <v>774626</v>
      </c>
      <c r="B1343" t="str">
        <f t="shared" si="20"/>
        <v>Empleado_774626</v>
      </c>
    </row>
    <row r="1344" spans="1:2" x14ac:dyDescent="0.3">
      <c r="A1344">
        <v>774630</v>
      </c>
      <c r="B1344" t="str">
        <f t="shared" si="20"/>
        <v>Empleado_774630</v>
      </c>
    </row>
    <row r="1345" spans="1:2" x14ac:dyDescent="0.3">
      <c r="A1345">
        <v>774638</v>
      </c>
      <c r="B1345" t="str">
        <f t="shared" si="20"/>
        <v>Empleado_774638</v>
      </c>
    </row>
    <row r="1346" spans="1:2" x14ac:dyDescent="0.3">
      <c r="A1346">
        <v>774642</v>
      </c>
      <c r="B1346" t="str">
        <f t="shared" ref="B1346:B1409" si="21">"Empleado_" &amp; A1346</f>
        <v>Empleado_774642</v>
      </c>
    </row>
    <row r="1347" spans="1:2" x14ac:dyDescent="0.3">
      <c r="A1347">
        <v>774643</v>
      </c>
      <c r="B1347" t="str">
        <f t="shared" si="21"/>
        <v>Empleado_774643</v>
      </c>
    </row>
    <row r="1348" spans="1:2" x14ac:dyDescent="0.3">
      <c r="A1348">
        <v>774644</v>
      </c>
      <c r="B1348" t="str">
        <f t="shared" si="21"/>
        <v>Empleado_774644</v>
      </c>
    </row>
    <row r="1349" spans="1:2" x14ac:dyDescent="0.3">
      <c r="A1349">
        <v>774647</v>
      </c>
      <c r="B1349" t="str">
        <f t="shared" si="21"/>
        <v>Empleado_774647</v>
      </c>
    </row>
    <row r="1350" spans="1:2" x14ac:dyDescent="0.3">
      <c r="A1350">
        <v>774648</v>
      </c>
      <c r="B1350" t="str">
        <f t="shared" si="21"/>
        <v>Empleado_774648</v>
      </c>
    </row>
    <row r="1351" spans="1:2" x14ac:dyDescent="0.3">
      <c r="A1351">
        <v>774649</v>
      </c>
      <c r="B1351" t="str">
        <f t="shared" si="21"/>
        <v>Empleado_774649</v>
      </c>
    </row>
    <row r="1352" spans="1:2" x14ac:dyDescent="0.3">
      <c r="A1352">
        <v>774658</v>
      </c>
      <c r="B1352" t="str">
        <f t="shared" si="21"/>
        <v>Empleado_774658</v>
      </c>
    </row>
    <row r="1353" spans="1:2" x14ac:dyDescent="0.3">
      <c r="A1353">
        <v>774664</v>
      </c>
      <c r="B1353" t="str">
        <f t="shared" si="21"/>
        <v>Empleado_774664</v>
      </c>
    </row>
    <row r="1354" spans="1:2" x14ac:dyDescent="0.3">
      <c r="A1354">
        <v>774667</v>
      </c>
      <c r="B1354" t="str">
        <f t="shared" si="21"/>
        <v>Empleado_774667</v>
      </c>
    </row>
    <row r="1355" spans="1:2" x14ac:dyDescent="0.3">
      <c r="A1355">
        <v>774669</v>
      </c>
      <c r="B1355" t="str">
        <f t="shared" si="21"/>
        <v>Empleado_774669</v>
      </c>
    </row>
    <row r="1356" spans="1:2" x14ac:dyDescent="0.3">
      <c r="A1356">
        <v>774684</v>
      </c>
      <c r="B1356" t="str">
        <f t="shared" si="21"/>
        <v>Empleado_774684</v>
      </c>
    </row>
    <row r="1357" spans="1:2" x14ac:dyDescent="0.3">
      <c r="A1357">
        <v>774685</v>
      </c>
      <c r="B1357" t="str">
        <f t="shared" si="21"/>
        <v>Empleado_774685</v>
      </c>
    </row>
    <row r="1358" spans="1:2" x14ac:dyDescent="0.3">
      <c r="A1358">
        <v>774687</v>
      </c>
      <c r="B1358" t="str">
        <f t="shared" si="21"/>
        <v>Empleado_774687</v>
      </c>
    </row>
    <row r="1359" spans="1:2" x14ac:dyDescent="0.3">
      <c r="A1359">
        <v>774690</v>
      </c>
      <c r="B1359" t="str">
        <f t="shared" si="21"/>
        <v>Empleado_774690</v>
      </c>
    </row>
    <row r="1360" spans="1:2" x14ac:dyDescent="0.3">
      <c r="A1360">
        <v>774694</v>
      </c>
      <c r="B1360" t="str">
        <f t="shared" si="21"/>
        <v>Empleado_774694</v>
      </c>
    </row>
    <row r="1361" spans="1:2" x14ac:dyDescent="0.3">
      <c r="A1361">
        <v>774697</v>
      </c>
      <c r="B1361" t="str">
        <f t="shared" si="21"/>
        <v>Empleado_774697</v>
      </c>
    </row>
    <row r="1362" spans="1:2" x14ac:dyDescent="0.3">
      <c r="A1362">
        <v>774701</v>
      </c>
      <c r="B1362" t="str">
        <f t="shared" si="21"/>
        <v>Empleado_774701</v>
      </c>
    </row>
    <row r="1363" spans="1:2" x14ac:dyDescent="0.3">
      <c r="A1363">
        <v>774704</v>
      </c>
      <c r="B1363" t="str">
        <f t="shared" si="21"/>
        <v>Empleado_774704</v>
      </c>
    </row>
    <row r="1364" spans="1:2" x14ac:dyDescent="0.3">
      <c r="A1364">
        <v>774705</v>
      </c>
      <c r="B1364" t="str">
        <f t="shared" si="21"/>
        <v>Empleado_774705</v>
      </c>
    </row>
    <row r="1365" spans="1:2" x14ac:dyDescent="0.3">
      <c r="A1365">
        <v>774707</v>
      </c>
      <c r="B1365" t="str">
        <f t="shared" si="21"/>
        <v>Empleado_774707</v>
      </c>
    </row>
    <row r="1366" spans="1:2" x14ac:dyDescent="0.3">
      <c r="A1366">
        <v>774708</v>
      </c>
      <c r="B1366" t="str">
        <f t="shared" si="21"/>
        <v>Empleado_774708</v>
      </c>
    </row>
    <row r="1367" spans="1:2" x14ac:dyDescent="0.3">
      <c r="A1367">
        <v>774710</v>
      </c>
      <c r="B1367" t="str">
        <f t="shared" si="21"/>
        <v>Empleado_774710</v>
      </c>
    </row>
    <row r="1368" spans="1:2" x14ac:dyDescent="0.3">
      <c r="A1368">
        <v>774711</v>
      </c>
      <c r="B1368" t="str">
        <f t="shared" si="21"/>
        <v>Empleado_774711</v>
      </c>
    </row>
    <row r="1369" spans="1:2" x14ac:dyDescent="0.3">
      <c r="A1369">
        <v>774712</v>
      </c>
      <c r="B1369" t="str">
        <f t="shared" si="21"/>
        <v>Empleado_774712</v>
      </c>
    </row>
    <row r="1370" spans="1:2" x14ac:dyDescent="0.3">
      <c r="A1370">
        <v>774714</v>
      </c>
      <c r="B1370" t="str">
        <f t="shared" si="21"/>
        <v>Empleado_774714</v>
      </c>
    </row>
    <row r="1371" spans="1:2" x14ac:dyDescent="0.3">
      <c r="A1371">
        <v>774722</v>
      </c>
      <c r="B1371" t="str">
        <f t="shared" si="21"/>
        <v>Empleado_774722</v>
      </c>
    </row>
    <row r="1372" spans="1:2" x14ac:dyDescent="0.3">
      <c r="A1372">
        <v>774724</v>
      </c>
      <c r="B1372" t="str">
        <f t="shared" si="21"/>
        <v>Empleado_774724</v>
      </c>
    </row>
    <row r="1373" spans="1:2" x14ac:dyDescent="0.3">
      <c r="A1373">
        <v>774725</v>
      </c>
      <c r="B1373" t="str">
        <f t="shared" si="21"/>
        <v>Empleado_774725</v>
      </c>
    </row>
    <row r="1374" spans="1:2" x14ac:dyDescent="0.3">
      <c r="A1374">
        <v>774727</v>
      </c>
      <c r="B1374" t="str">
        <f t="shared" si="21"/>
        <v>Empleado_774727</v>
      </c>
    </row>
    <row r="1375" spans="1:2" x14ac:dyDescent="0.3">
      <c r="A1375">
        <v>774732</v>
      </c>
      <c r="B1375" t="str">
        <f t="shared" si="21"/>
        <v>Empleado_774732</v>
      </c>
    </row>
    <row r="1376" spans="1:2" x14ac:dyDescent="0.3">
      <c r="A1376">
        <v>774734</v>
      </c>
      <c r="B1376" t="str">
        <f t="shared" si="21"/>
        <v>Empleado_774734</v>
      </c>
    </row>
    <row r="1377" spans="1:2" x14ac:dyDescent="0.3">
      <c r="A1377">
        <v>774739</v>
      </c>
      <c r="B1377" t="str">
        <f t="shared" si="21"/>
        <v>Empleado_774739</v>
      </c>
    </row>
    <row r="1378" spans="1:2" x14ac:dyDescent="0.3">
      <c r="A1378">
        <v>774740</v>
      </c>
      <c r="B1378" t="str">
        <f t="shared" si="21"/>
        <v>Empleado_774740</v>
      </c>
    </row>
    <row r="1379" spans="1:2" x14ac:dyDescent="0.3">
      <c r="A1379">
        <v>774749</v>
      </c>
      <c r="B1379" t="str">
        <f t="shared" si="21"/>
        <v>Empleado_774749</v>
      </c>
    </row>
    <row r="1380" spans="1:2" x14ac:dyDescent="0.3">
      <c r="A1380">
        <v>774750</v>
      </c>
      <c r="B1380" t="str">
        <f t="shared" si="21"/>
        <v>Empleado_774750</v>
      </c>
    </row>
    <row r="1381" spans="1:2" x14ac:dyDescent="0.3">
      <c r="A1381">
        <v>774753</v>
      </c>
      <c r="B1381" t="str">
        <f t="shared" si="21"/>
        <v>Empleado_774753</v>
      </c>
    </row>
    <row r="1382" spans="1:2" x14ac:dyDescent="0.3">
      <c r="A1382">
        <v>774754</v>
      </c>
      <c r="B1382" t="str">
        <f t="shared" si="21"/>
        <v>Empleado_774754</v>
      </c>
    </row>
    <row r="1383" spans="1:2" x14ac:dyDescent="0.3">
      <c r="A1383">
        <v>774756</v>
      </c>
      <c r="B1383" t="str">
        <f t="shared" si="21"/>
        <v>Empleado_774756</v>
      </c>
    </row>
    <row r="1384" spans="1:2" x14ac:dyDescent="0.3">
      <c r="A1384">
        <v>774758</v>
      </c>
      <c r="B1384" t="str">
        <f t="shared" si="21"/>
        <v>Empleado_774758</v>
      </c>
    </row>
    <row r="1385" spans="1:2" x14ac:dyDescent="0.3">
      <c r="A1385">
        <v>774765</v>
      </c>
      <c r="B1385" t="str">
        <f t="shared" si="21"/>
        <v>Empleado_774765</v>
      </c>
    </row>
    <row r="1386" spans="1:2" x14ac:dyDescent="0.3">
      <c r="A1386">
        <v>774770</v>
      </c>
      <c r="B1386" t="str">
        <f t="shared" si="21"/>
        <v>Empleado_774770</v>
      </c>
    </row>
    <row r="1387" spans="1:2" x14ac:dyDescent="0.3">
      <c r="A1387">
        <v>774772</v>
      </c>
      <c r="B1387" t="str">
        <f t="shared" si="21"/>
        <v>Empleado_774772</v>
      </c>
    </row>
    <row r="1388" spans="1:2" x14ac:dyDescent="0.3">
      <c r="A1388">
        <v>774778</v>
      </c>
      <c r="B1388" t="str">
        <f t="shared" si="21"/>
        <v>Empleado_774778</v>
      </c>
    </row>
    <row r="1389" spans="1:2" x14ac:dyDescent="0.3">
      <c r="A1389">
        <v>774784</v>
      </c>
      <c r="B1389" t="str">
        <f t="shared" si="21"/>
        <v>Empleado_774784</v>
      </c>
    </row>
    <row r="1390" spans="1:2" x14ac:dyDescent="0.3">
      <c r="A1390">
        <v>774785</v>
      </c>
      <c r="B1390" t="str">
        <f t="shared" si="21"/>
        <v>Empleado_774785</v>
      </c>
    </row>
    <row r="1391" spans="1:2" x14ac:dyDescent="0.3">
      <c r="A1391">
        <v>774789</v>
      </c>
      <c r="B1391" t="str">
        <f t="shared" si="21"/>
        <v>Empleado_774789</v>
      </c>
    </row>
    <row r="1392" spans="1:2" x14ac:dyDescent="0.3">
      <c r="A1392">
        <v>774793</v>
      </c>
      <c r="B1392" t="str">
        <f t="shared" si="21"/>
        <v>Empleado_774793</v>
      </c>
    </row>
    <row r="1393" spans="1:2" x14ac:dyDescent="0.3">
      <c r="A1393">
        <v>774798</v>
      </c>
      <c r="B1393" t="str">
        <f t="shared" si="21"/>
        <v>Empleado_774798</v>
      </c>
    </row>
    <row r="1394" spans="1:2" x14ac:dyDescent="0.3">
      <c r="A1394">
        <v>774802</v>
      </c>
      <c r="B1394" t="str">
        <f t="shared" si="21"/>
        <v>Empleado_774802</v>
      </c>
    </row>
    <row r="1395" spans="1:2" x14ac:dyDescent="0.3">
      <c r="A1395">
        <v>774803</v>
      </c>
      <c r="B1395" t="str">
        <f t="shared" si="21"/>
        <v>Empleado_774803</v>
      </c>
    </row>
    <row r="1396" spans="1:2" x14ac:dyDescent="0.3">
      <c r="A1396">
        <v>774804</v>
      </c>
      <c r="B1396" t="str">
        <f t="shared" si="21"/>
        <v>Empleado_774804</v>
      </c>
    </row>
    <row r="1397" spans="1:2" x14ac:dyDescent="0.3">
      <c r="A1397">
        <v>774805</v>
      </c>
      <c r="B1397" t="str">
        <f t="shared" si="21"/>
        <v>Empleado_774805</v>
      </c>
    </row>
    <row r="1398" spans="1:2" x14ac:dyDescent="0.3">
      <c r="A1398">
        <v>774808</v>
      </c>
      <c r="B1398" t="str">
        <f t="shared" si="21"/>
        <v>Empleado_774808</v>
      </c>
    </row>
    <row r="1399" spans="1:2" x14ac:dyDescent="0.3">
      <c r="A1399">
        <v>774809</v>
      </c>
      <c r="B1399" t="str">
        <f t="shared" si="21"/>
        <v>Empleado_774809</v>
      </c>
    </row>
    <row r="1400" spans="1:2" x14ac:dyDescent="0.3">
      <c r="A1400">
        <v>774810</v>
      </c>
      <c r="B1400" t="str">
        <f t="shared" si="21"/>
        <v>Empleado_774810</v>
      </c>
    </row>
    <row r="1401" spans="1:2" x14ac:dyDescent="0.3">
      <c r="A1401">
        <v>774819</v>
      </c>
      <c r="B1401" t="str">
        <f t="shared" si="21"/>
        <v>Empleado_774819</v>
      </c>
    </row>
    <row r="1402" spans="1:2" x14ac:dyDescent="0.3">
      <c r="A1402">
        <v>774820</v>
      </c>
      <c r="B1402" t="str">
        <f t="shared" si="21"/>
        <v>Empleado_774820</v>
      </c>
    </row>
    <row r="1403" spans="1:2" x14ac:dyDescent="0.3">
      <c r="A1403">
        <v>774825</v>
      </c>
      <c r="B1403" t="str">
        <f t="shared" si="21"/>
        <v>Empleado_774825</v>
      </c>
    </row>
    <row r="1404" spans="1:2" x14ac:dyDescent="0.3">
      <c r="A1404">
        <v>774828</v>
      </c>
      <c r="B1404" t="str">
        <f t="shared" si="21"/>
        <v>Empleado_774828</v>
      </c>
    </row>
    <row r="1405" spans="1:2" x14ac:dyDescent="0.3">
      <c r="A1405">
        <v>774836</v>
      </c>
      <c r="B1405" t="str">
        <f t="shared" si="21"/>
        <v>Empleado_774836</v>
      </c>
    </row>
    <row r="1406" spans="1:2" x14ac:dyDescent="0.3">
      <c r="A1406">
        <v>774839</v>
      </c>
      <c r="B1406" t="str">
        <f t="shared" si="21"/>
        <v>Empleado_774839</v>
      </c>
    </row>
    <row r="1407" spans="1:2" x14ac:dyDescent="0.3">
      <c r="A1407">
        <v>774845</v>
      </c>
      <c r="B1407" t="str">
        <f t="shared" si="21"/>
        <v>Empleado_774845</v>
      </c>
    </row>
    <row r="1408" spans="1:2" x14ac:dyDescent="0.3">
      <c r="A1408">
        <v>774849</v>
      </c>
      <c r="B1408" t="str">
        <f t="shared" si="21"/>
        <v>Empleado_774849</v>
      </c>
    </row>
    <row r="1409" spans="1:2" x14ac:dyDescent="0.3">
      <c r="A1409">
        <v>774855</v>
      </c>
      <c r="B1409" t="str">
        <f t="shared" si="21"/>
        <v>Empleado_774855</v>
      </c>
    </row>
    <row r="1410" spans="1:2" x14ac:dyDescent="0.3">
      <c r="A1410">
        <v>774856</v>
      </c>
      <c r="B1410" t="str">
        <f t="shared" ref="B1410:B1473" si="22">"Empleado_" &amp; A1410</f>
        <v>Empleado_774856</v>
      </c>
    </row>
    <row r="1411" spans="1:2" x14ac:dyDescent="0.3">
      <c r="A1411">
        <v>774857</v>
      </c>
      <c r="B1411" t="str">
        <f t="shared" si="22"/>
        <v>Empleado_774857</v>
      </c>
    </row>
    <row r="1412" spans="1:2" x14ac:dyDescent="0.3">
      <c r="A1412">
        <v>774859</v>
      </c>
      <c r="B1412" t="str">
        <f t="shared" si="22"/>
        <v>Empleado_774859</v>
      </c>
    </row>
    <row r="1413" spans="1:2" x14ac:dyDescent="0.3">
      <c r="A1413">
        <v>774862</v>
      </c>
      <c r="B1413" t="str">
        <f t="shared" si="22"/>
        <v>Empleado_774862</v>
      </c>
    </row>
    <row r="1414" spans="1:2" x14ac:dyDescent="0.3">
      <c r="A1414">
        <v>774869</v>
      </c>
      <c r="B1414" t="str">
        <f t="shared" si="22"/>
        <v>Empleado_774869</v>
      </c>
    </row>
    <row r="1415" spans="1:2" x14ac:dyDescent="0.3">
      <c r="A1415">
        <v>774875</v>
      </c>
      <c r="B1415" t="str">
        <f t="shared" si="22"/>
        <v>Empleado_774875</v>
      </c>
    </row>
    <row r="1416" spans="1:2" x14ac:dyDescent="0.3">
      <c r="A1416">
        <v>774879</v>
      </c>
      <c r="B1416" t="str">
        <f t="shared" si="22"/>
        <v>Empleado_774879</v>
      </c>
    </row>
    <row r="1417" spans="1:2" x14ac:dyDescent="0.3">
      <c r="A1417">
        <v>774883</v>
      </c>
      <c r="B1417" t="str">
        <f t="shared" si="22"/>
        <v>Empleado_774883</v>
      </c>
    </row>
    <row r="1418" spans="1:2" x14ac:dyDescent="0.3">
      <c r="A1418">
        <v>774884</v>
      </c>
      <c r="B1418" t="str">
        <f t="shared" si="22"/>
        <v>Empleado_774884</v>
      </c>
    </row>
    <row r="1419" spans="1:2" x14ac:dyDescent="0.3">
      <c r="A1419">
        <v>774890</v>
      </c>
      <c r="B1419" t="str">
        <f t="shared" si="22"/>
        <v>Empleado_774890</v>
      </c>
    </row>
    <row r="1420" spans="1:2" x14ac:dyDescent="0.3">
      <c r="A1420">
        <v>774893</v>
      </c>
      <c r="B1420" t="str">
        <f t="shared" si="22"/>
        <v>Empleado_774893</v>
      </c>
    </row>
    <row r="1421" spans="1:2" x14ac:dyDescent="0.3">
      <c r="A1421">
        <v>774901</v>
      </c>
      <c r="B1421" t="str">
        <f t="shared" si="22"/>
        <v>Empleado_774901</v>
      </c>
    </row>
    <row r="1422" spans="1:2" x14ac:dyDescent="0.3">
      <c r="A1422">
        <v>774903</v>
      </c>
      <c r="B1422" t="str">
        <f t="shared" si="22"/>
        <v>Empleado_774903</v>
      </c>
    </row>
    <row r="1423" spans="1:2" x14ac:dyDescent="0.3">
      <c r="A1423">
        <v>774907</v>
      </c>
      <c r="B1423" t="str">
        <f t="shared" si="22"/>
        <v>Empleado_774907</v>
      </c>
    </row>
    <row r="1424" spans="1:2" x14ac:dyDescent="0.3">
      <c r="A1424">
        <v>774909</v>
      </c>
      <c r="B1424" t="str">
        <f t="shared" si="22"/>
        <v>Empleado_774909</v>
      </c>
    </row>
    <row r="1425" spans="1:2" x14ac:dyDescent="0.3">
      <c r="A1425">
        <v>774912</v>
      </c>
      <c r="B1425" t="str">
        <f t="shared" si="22"/>
        <v>Empleado_774912</v>
      </c>
    </row>
    <row r="1426" spans="1:2" x14ac:dyDescent="0.3">
      <c r="A1426">
        <v>774913</v>
      </c>
      <c r="B1426" t="str">
        <f t="shared" si="22"/>
        <v>Empleado_774913</v>
      </c>
    </row>
    <row r="1427" spans="1:2" x14ac:dyDescent="0.3">
      <c r="A1427">
        <v>774916</v>
      </c>
      <c r="B1427" t="str">
        <f t="shared" si="22"/>
        <v>Empleado_774916</v>
      </c>
    </row>
    <row r="1428" spans="1:2" x14ac:dyDescent="0.3">
      <c r="A1428">
        <v>774917</v>
      </c>
      <c r="B1428" t="str">
        <f t="shared" si="22"/>
        <v>Empleado_774917</v>
      </c>
    </row>
    <row r="1429" spans="1:2" x14ac:dyDescent="0.3">
      <c r="A1429">
        <v>774919</v>
      </c>
      <c r="B1429" t="str">
        <f t="shared" si="22"/>
        <v>Empleado_774919</v>
      </c>
    </row>
    <row r="1430" spans="1:2" x14ac:dyDescent="0.3">
      <c r="A1430">
        <v>774920</v>
      </c>
      <c r="B1430" t="str">
        <f t="shared" si="22"/>
        <v>Empleado_774920</v>
      </c>
    </row>
    <row r="1431" spans="1:2" x14ac:dyDescent="0.3">
      <c r="A1431">
        <v>774923</v>
      </c>
      <c r="B1431" t="str">
        <f t="shared" si="22"/>
        <v>Empleado_774923</v>
      </c>
    </row>
    <row r="1432" spans="1:2" x14ac:dyDescent="0.3">
      <c r="A1432">
        <v>774926</v>
      </c>
      <c r="B1432" t="str">
        <f t="shared" si="22"/>
        <v>Empleado_774926</v>
      </c>
    </row>
    <row r="1433" spans="1:2" x14ac:dyDescent="0.3">
      <c r="A1433">
        <v>774929</v>
      </c>
      <c r="B1433" t="str">
        <f t="shared" si="22"/>
        <v>Empleado_774929</v>
      </c>
    </row>
    <row r="1434" spans="1:2" x14ac:dyDescent="0.3">
      <c r="A1434">
        <v>774933</v>
      </c>
      <c r="B1434" t="str">
        <f t="shared" si="22"/>
        <v>Empleado_774933</v>
      </c>
    </row>
    <row r="1435" spans="1:2" x14ac:dyDescent="0.3">
      <c r="A1435">
        <v>774934</v>
      </c>
      <c r="B1435" t="str">
        <f t="shared" si="22"/>
        <v>Empleado_774934</v>
      </c>
    </row>
    <row r="1436" spans="1:2" x14ac:dyDescent="0.3">
      <c r="A1436">
        <v>774936</v>
      </c>
      <c r="B1436" t="str">
        <f t="shared" si="22"/>
        <v>Empleado_774936</v>
      </c>
    </row>
    <row r="1437" spans="1:2" x14ac:dyDescent="0.3">
      <c r="A1437">
        <v>774937</v>
      </c>
      <c r="B1437" t="str">
        <f t="shared" si="22"/>
        <v>Empleado_774937</v>
      </c>
    </row>
    <row r="1438" spans="1:2" x14ac:dyDescent="0.3">
      <c r="A1438">
        <v>774940</v>
      </c>
      <c r="B1438" t="str">
        <f t="shared" si="22"/>
        <v>Empleado_774940</v>
      </c>
    </row>
    <row r="1439" spans="1:2" x14ac:dyDescent="0.3">
      <c r="A1439">
        <v>774949</v>
      </c>
      <c r="B1439" t="str">
        <f t="shared" si="22"/>
        <v>Empleado_774949</v>
      </c>
    </row>
    <row r="1440" spans="1:2" x14ac:dyDescent="0.3">
      <c r="A1440">
        <v>774950</v>
      </c>
      <c r="B1440" t="str">
        <f t="shared" si="22"/>
        <v>Empleado_774950</v>
      </c>
    </row>
    <row r="1441" spans="1:2" x14ac:dyDescent="0.3">
      <c r="A1441">
        <v>774953</v>
      </c>
      <c r="B1441" t="str">
        <f t="shared" si="22"/>
        <v>Empleado_774953</v>
      </c>
    </row>
    <row r="1442" spans="1:2" x14ac:dyDescent="0.3">
      <c r="A1442">
        <v>774954</v>
      </c>
      <c r="B1442" t="str">
        <f t="shared" si="22"/>
        <v>Empleado_774954</v>
      </c>
    </row>
    <row r="1443" spans="1:2" x14ac:dyDescent="0.3">
      <c r="A1443">
        <v>774956</v>
      </c>
      <c r="B1443" t="str">
        <f t="shared" si="22"/>
        <v>Empleado_774956</v>
      </c>
    </row>
    <row r="1444" spans="1:2" x14ac:dyDescent="0.3">
      <c r="A1444">
        <v>775173</v>
      </c>
      <c r="B1444" t="str">
        <f t="shared" si="22"/>
        <v>Empleado_775173</v>
      </c>
    </row>
    <row r="1445" spans="1:2" x14ac:dyDescent="0.3">
      <c r="A1445">
        <v>775180</v>
      </c>
      <c r="B1445" t="str">
        <f t="shared" si="22"/>
        <v>Empleado_775180</v>
      </c>
    </row>
    <row r="1446" spans="1:2" x14ac:dyDescent="0.3">
      <c r="A1446">
        <v>775181</v>
      </c>
      <c r="B1446" t="str">
        <f t="shared" si="22"/>
        <v>Empleado_775181</v>
      </c>
    </row>
    <row r="1447" spans="1:2" x14ac:dyDescent="0.3">
      <c r="A1447">
        <v>775189</v>
      </c>
      <c r="B1447" t="str">
        <f t="shared" si="22"/>
        <v>Empleado_775189</v>
      </c>
    </row>
    <row r="1448" spans="1:2" x14ac:dyDescent="0.3">
      <c r="A1448">
        <v>775190</v>
      </c>
      <c r="B1448" t="str">
        <f t="shared" si="22"/>
        <v>Empleado_775190</v>
      </c>
    </row>
    <row r="1449" spans="1:2" x14ac:dyDescent="0.3">
      <c r="A1449">
        <v>775193</v>
      </c>
      <c r="B1449" t="str">
        <f t="shared" si="22"/>
        <v>Empleado_775193</v>
      </c>
    </row>
    <row r="1450" spans="1:2" x14ac:dyDescent="0.3">
      <c r="A1450">
        <v>775201</v>
      </c>
      <c r="B1450" t="str">
        <f t="shared" si="22"/>
        <v>Empleado_775201</v>
      </c>
    </row>
    <row r="1451" spans="1:2" x14ac:dyDescent="0.3">
      <c r="A1451">
        <v>775205</v>
      </c>
      <c r="B1451" t="str">
        <f t="shared" si="22"/>
        <v>Empleado_775205</v>
      </c>
    </row>
    <row r="1452" spans="1:2" x14ac:dyDescent="0.3">
      <c r="A1452">
        <v>775206</v>
      </c>
      <c r="B1452" t="str">
        <f t="shared" si="22"/>
        <v>Empleado_775206</v>
      </c>
    </row>
    <row r="1453" spans="1:2" x14ac:dyDescent="0.3">
      <c r="A1453">
        <v>775210</v>
      </c>
      <c r="B1453" t="str">
        <f t="shared" si="22"/>
        <v>Empleado_775210</v>
      </c>
    </row>
    <row r="1454" spans="1:2" x14ac:dyDescent="0.3">
      <c r="A1454">
        <v>775220</v>
      </c>
      <c r="B1454" t="str">
        <f t="shared" si="22"/>
        <v>Empleado_775220</v>
      </c>
    </row>
    <row r="1455" spans="1:2" x14ac:dyDescent="0.3">
      <c r="A1455">
        <v>775223</v>
      </c>
      <c r="B1455" t="str">
        <f t="shared" si="22"/>
        <v>Empleado_775223</v>
      </c>
    </row>
    <row r="1456" spans="1:2" x14ac:dyDescent="0.3">
      <c r="A1456">
        <v>775225</v>
      </c>
      <c r="B1456" t="str">
        <f t="shared" si="22"/>
        <v>Empleado_775225</v>
      </c>
    </row>
    <row r="1457" spans="1:2" x14ac:dyDescent="0.3">
      <c r="A1457">
        <v>775226</v>
      </c>
      <c r="B1457" t="str">
        <f t="shared" si="22"/>
        <v>Empleado_775226</v>
      </c>
    </row>
    <row r="1458" spans="1:2" x14ac:dyDescent="0.3">
      <c r="A1458">
        <v>775227</v>
      </c>
      <c r="B1458" t="str">
        <f t="shared" si="22"/>
        <v>Empleado_775227</v>
      </c>
    </row>
    <row r="1459" spans="1:2" x14ac:dyDescent="0.3">
      <c r="A1459">
        <v>775229</v>
      </c>
      <c r="B1459" t="str">
        <f t="shared" si="22"/>
        <v>Empleado_775229</v>
      </c>
    </row>
    <row r="1460" spans="1:2" x14ac:dyDescent="0.3">
      <c r="A1460">
        <v>775230</v>
      </c>
      <c r="B1460" t="str">
        <f t="shared" si="22"/>
        <v>Empleado_775230</v>
      </c>
    </row>
    <row r="1461" spans="1:2" x14ac:dyDescent="0.3">
      <c r="A1461">
        <v>775233</v>
      </c>
      <c r="B1461" t="str">
        <f t="shared" si="22"/>
        <v>Empleado_775233</v>
      </c>
    </row>
    <row r="1462" spans="1:2" x14ac:dyDescent="0.3">
      <c r="A1462">
        <v>775235</v>
      </c>
      <c r="B1462" t="str">
        <f t="shared" si="22"/>
        <v>Empleado_775235</v>
      </c>
    </row>
    <row r="1463" spans="1:2" x14ac:dyDescent="0.3">
      <c r="A1463">
        <v>775236</v>
      </c>
      <c r="B1463" t="str">
        <f t="shared" si="22"/>
        <v>Empleado_775236</v>
      </c>
    </row>
    <row r="1464" spans="1:2" x14ac:dyDescent="0.3">
      <c r="A1464">
        <v>775239</v>
      </c>
      <c r="B1464" t="str">
        <f t="shared" si="22"/>
        <v>Empleado_775239</v>
      </c>
    </row>
    <row r="1465" spans="1:2" x14ac:dyDescent="0.3">
      <c r="A1465">
        <v>775240</v>
      </c>
      <c r="B1465" t="str">
        <f t="shared" si="22"/>
        <v>Empleado_775240</v>
      </c>
    </row>
    <row r="1466" spans="1:2" x14ac:dyDescent="0.3">
      <c r="A1466">
        <v>775242</v>
      </c>
      <c r="B1466" t="str">
        <f t="shared" si="22"/>
        <v>Empleado_775242</v>
      </c>
    </row>
    <row r="1467" spans="1:2" x14ac:dyDescent="0.3">
      <c r="A1467">
        <v>775244</v>
      </c>
      <c r="B1467" t="str">
        <f t="shared" si="22"/>
        <v>Empleado_775244</v>
      </c>
    </row>
    <row r="1468" spans="1:2" x14ac:dyDescent="0.3">
      <c r="A1468">
        <v>775249</v>
      </c>
      <c r="B1468" t="str">
        <f t="shared" si="22"/>
        <v>Empleado_775249</v>
      </c>
    </row>
    <row r="1469" spans="1:2" x14ac:dyDescent="0.3">
      <c r="A1469">
        <v>775252</v>
      </c>
      <c r="B1469" t="str">
        <f t="shared" si="22"/>
        <v>Empleado_775252</v>
      </c>
    </row>
    <row r="1470" spans="1:2" x14ac:dyDescent="0.3">
      <c r="A1470">
        <v>775257</v>
      </c>
      <c r="B1470" t="str">
        <f t="shared" si="22"/>
        <v>Empleado_775257</v>
      </c>
    </row>
    <row r="1471" spans="1:2" x14ac:dyDescent="0.3">
      <c r="A1471">
        <v>775258</v>
      </c>
      <c r="B1471" t="str">
        <f t="shared" si="22"/>
        <v>Empleado_775258</v>
      </c>
    </row>
    <row r="1472" spans="1:2" x14ac:dyDescent="0.3">
      <c r="A1472">
        <v>775260</v>
      </c>
      <c r="B1472" t="str">
        <f t="shared" si="22"/>
        <v>Empleado_775260</v>
      </c>
    </row>
    <row r="1473" spans="1:2" x14ac:dyDescent="0.3">
      <c r="A1473">
        <v>775262</v>
      </c>
      <c r="B1473" t="str">
        <f t="shared" si="22"/>
        <v>Empleado_775262</v>
      </c>
    </row>
    <row r="1474" spans="1:2" x14ac:dyDescent="0.3">
      <c r="A1474">
        <v>775263</v>
      </c>
      <c r="B1474" t="str">
        <f t="shared" ref="B1474:B1537" si="23">"Empleado_" &amp; A1474</f>
        <v>Empleado_775263</v>
      </c>
    </row>
    <row r="1475" spans="1:2" x14ac:dyDescent="0.3">
      <c r="A1475">
        <v>775269</v>
      </c>
      <c r="B1475" t="str">
        <f t="shared" si="23"/>
        <v>Empleado_775269</v>
      </c>
    </row>
    <row r="1476" spans="1:2" x14ac:dyDescent="0.3">
      <c r="A1476">
        <v>775270</v>
      </c>
      <c r="B1476" t="str">
        <f t="shared" si="23"/>
        <v>Empleado_775270</v>
      </c>
    </row>
    <row r="1477" spans="1:2" x14ac:dyDescent="0.3">
      <c r="A1477">
        <v>775271</v>
      </c>
      <c r="B1477" t="str">
        <f t="shared" si="23"/>
        <v>Empleado_775271</v>
      </c>
    </row>
    <row r="1478" spans="1:2" x14ac:dyDescent="0.3">
      <c r="A1478">
        <v>775275</v>
      </c>
      <c r="B1478" t="str">
        <f t="shared" si="23"/>
        <v>Empleado_775275</v>
      </c>
    </row>
    <row r="1479" spans="1:2" x14ac:dyDescent="0.3">
      <c r="A1479">
        <v>775277</v>
      </c>
      <c r="B1479" t="str">
        <f t="shared" si="23"/>
        <v>Empleado_775277</v>
      </c>
    </row>
    <row r="1480" spans="1:2" x14ac:dyDescent="0.3">
      <c r="A1480">
        <v>775280</v>
      </c>
      <c r="B1480" t="str">
        <f t="shared" si="23"/>
        <v>Empleado_775280</v>
      </c>
    </row>
    <row r="1481" spans="1:2" x14ac:dyDescent="0.3">
      <c r="A1481">
        <v>775290</v>
      </c>
      <c r="B1481" t="str">
        <f t="shared" si="23"/>
        <v>Empleado_775290</v>
      </c>
    </row>
    <row r="1482" spans="1:2" x14ac:dyDescent="0.3">
      <c r="A1482">
        <v>775294</v>
      </c>
      <c r="B1482" t="str">
        <f t="shared" si="23"/>
        <v>Empleado_775294</v>
      </c>
    </row>
    <row r="1483" spans="1:2" x14ac:dyDescent="0.3">
      <c r="A1483">
        <v>775295</v>
      </c>
      <c r="B1483" t="str">
        <f t="shared" si="23"/>
        <v>Empleado_775295</v>
      </c>
    </row>
    <row r="1484" spans="1:2" x14ac:dyDescent="0.3">
      <c r="A1484">
        <v>775296</v>
      </c>
      <c r="B1484" t="str">
        <f t="shared" si="23"/>
        <v>Empleado_775296</v>
      </c>
    </row>
    <row r="1485" spans="1:2" x14ac:dyDescent="0.3">
      <c r="A1485">
        <v>775299</v>
      </c>
      <c r="B1485" t="str">
        <f t="shared" si="23"/>
        <v>Empleado_775299</v>
      </c>
    </row>
    <row r="1486" spans="1:2" x14ac:dyDescent="0.3">
      <c r="A1486">
        <v>775300</v>
      </c>
      <c r="B1486" t="str">
        <f t="shared" si="23"/>
        <v>Empleado_775300</v>
      </c>
    </row>
    <row r="1487" spans="1:2" x14ac:dyDescent="0.3">
      <c r="A1487">
        <v>775301</v>
      </c>
      <c r="B1487" t="str">
        <f t="shared" si="23"/>
        <v>Empleado_775301</v>
      </c>
    </row>
    <row r="1488" spans="1:2" x14ac:dyDescent="0.3">
      <c r="A1488">
        <v>775307</v>
      </c>
      <c r="B1488" t="str">
        <f t="shared" si="23"/>
        <v>Empleado_775307</v>
      </c>
    </row>
    <row r="1489" spans="1:2" x14ac:dyDescent="0.3">
      <c r="A1489">
        <v>775310</v>
      </c>
      <c r="B1489" t="str">
        <f t="shared" si="23"/>
        <v>Empleado_775310</v>
      </c>
    </row>
    <row r="1490" spans="1:2" x14ac:dyDescent="0.3">
      <c r="A1490">
        <v>775314</v>
      </c>
      <c r="B1490" t="str">
        <f t="shared" si="23"/>
        <v>Empleado_775314</v>
      </c>
    </row>
    <row r="1491" spans="1:2" x14ac:dyDescent="0.3">
      <c r="A1491">
        <v>775323</v>
      </c>
      <c r="B1491" t="str">
        <f t="shared" si="23"/>
        <v>Empleado_775323</v>
      </c>
    </row>
    <row r="1492" spans="1:2" x14ac:dyDescent="0.3">
      <c r="A1492">
        <v>775325</v>
      </c>
      <c r="B1492" t="str">
        <f t="shared" si="23"/>
        <v>Empleado_775325</v>
      </c>
    </row>
    <row r="1493" spans="1:2" x14ac:dyDescent="0.3">
      <c r="A1493">
        <v>775326</v>
      </c>
      <c r="B1493" t="str">
        <f t="shared" si="23"/>
        <v>Empleado_775326</v>
      </c>
    </row>
    <row r="1494" spans="1:2" x14ac:dyDescent="0.3">
      <c r="A1494">
        <v>775329</v>
      </c>
      <c r="B1494" t="str">
        <f t="shared" si="23"/>
        <v>Empleado_775329</v>
      </c>
    </row>
    <row r="1495" spans="1:2" x14ac:dyDescent="0.3">
      <c r="A1495">
        <v>775332</v>
      </c>
      <c r="B1495" t="str">
        <f t="shared" si="23"/>
        <v>Empleado_775332</v>
      </c>
    </row>
    <row r="1496" spans="1:2" x14ac:dyDescent="0.3">
      <c r="A1496">
        <v>775334</v>
      </c>
      <c r="B1496" t="str">
        <f t="shared" si="23"/>
        <v>Empleado_775334</v>
      </c>
    </row>
    <row r="1497" spans="1:2" x14ac:dyDescent="0.3">
      <c r="A1497">
        <v>775335</v>
      </c>
      <c r="B1497" t="str">
        <f t="shared" si="23"/>
        <v>Empleado_775335</v>
      </c>
    </row>
    <row r="1498" spans="1:2" x14ac:dyDescent="0.3">
      <c r="A1498">
        <v>775336</v>
      </c>
      <c r="B1498" t="str">
        <f t="shared" si="23"/>
        <v>Empleado_775336</v>
      </c>
    </row>
    <row r="1499" spans="1:2" x14ac:dyDescent="0.3">
      <c r="A1499">
        <v>775338</v>
      </c>
      <c r="B1499" t="str">
        <f t="shared" si="23"/>
        <v>Empleado_775338</v>
      </c>
    </row>
    <row r="1500" spans="1:2" x14ac:dyDescent="0.3">
      <c r="A1500">
        <v>775339</v>
      </c>
      <c r="B1500" t="str">
        <f t="shared" si="23"/>
        <v>Empleado_775339</v>
      </c>
    </row>
    <row r="1501" spans="1:2" x14ac:dyDescent="0.3">
      <c r="A1501">
        <v>775347</v>
      </c>
      <c r="B1501" t="str">
        <f t="shared" si="23"/>
        <v>Empleado_775347</v>
      </c>
    </row>
    <row r="1502" spans="1:2" x14ac:dyDescent="0.3">
      <c r="A1502">
        <v>775348</v>
      </c>
      <c r="B1502" t="str">
        <f t="shared" si="23"/>
        <v>Empleado_775348</v>
      </c>
    </row>
    <row r="1503" spans="1:2" x14ac:dyDescent="0.3">
      <c r="A1503">
        <v>775349</v>
      </c>
      <c r="B1503" t="str">
        <f t="shared" si="23"/>
        <v>Empleado_775349</v>
      </c>
    </row>
    <row r="1504" spans="1:2" x14ac:dyDescent="0.3">
      <c r="A1504">
        <v>775350</v>
      </c>
      <c r="B1504" t="str">
        <f t="shared" si="23"/>
        <v>Empleado_775350</v>
      </c>
    </row>
    <row r="1505" spans="1:2" x14ac:dyDescent="0.3">
      <c r="A1505">
        <v>775351</v>
      </c>
      <c r="B1505" t="str">
        <f t="shared" si="23"/>
        <v>Empleado_775351</v>
      </c>
    </row>
    <row r="1506" spans="1:2" x14ac:dyDescent="0.3">
      <c r="A1506">
        <v>775353</v>
      </c>
      <c r="B1506" t="str">
        <f t="shared" si="23"/>
        <v>Empleado_775353</v>
      </c>
    </row>
    <row r="1507" spans="1:2" x14ac:dyDescent="0.3">
      <c r="A1507">
        <v>775355</v>
      </c>
      <c r="B1507" t="str">
        <f t="shared" si="23"/>
        <v>Empleado_775355</v>
      </c>
    </row>
    <row r="1508" spans="1:2" x14ac:dyDescent="0.3">
      <c r="A1508">
        <v>775358</v>
      </c>
      <c r="B1508" t="str">
        <f t="shared" si="23"/>
        <v>Empleado_775358</v>
      </c>
    </row>
    <row r="1509" spans="1:2" x14ac:dyDescent="0.3">
      <c r="A1509">
        <v>775359</v>
      </c>
      <c r="B1509" t="str">
        <f t="shared" si="23"/>
        <v>Empleado_775359</v>
      </c>
    </row>
    <row r="1510" spans="1:2" x14ac:dyDescent="0.3">
      <c r="A1510">
        <v>775364</v>
      </c>
      <c r="B1510" t="str">
        <f t="shared" si="23"/>
        <v>Empleado_775364</v>
      </c>
    </row>
    <row r="1511" spans="1:2" x14ac:dyDescent="0.3">
      <c r="A1511">
        <v>775371</v>
      </c>
      <c r="B1511" t="str">
        <f t="shared" si="23"/>
        <v>Empleado_775371</v>
      </c>
    </row>
    <row r="1512" spans="1:2" x14ac:dyDescent="0.3">
      <c r="A1512">
        <v>775376</v>
      </c>
      <c r="B1512" t="str">
        <f t="shared" si="23"/>
        <v>Empleado_775376</v>
      </c>
    </row>
    <row r="1513" spans="1:2" x14ac:dyDescent="0.3">
      <c r="A1513">
        <v>775378</v>
      </c>
      <c r="B1513" t="str">
        <f t="shared" si="23"/>
        <v>Empleado_775378</v>
      </c>
    </row>
    <row r="1514" spans="1:2" x14ac:dyDescent="0.3">
      <c r="A1514">
        <v>775382</v>
      </c>
      <c r="B1514" t="str">
        <f t="shared" si="23"/>
        <v>Empleado_775382</v>
      </c>
    </row>
    <row r="1515" spans="1:2" x14ac:dyDescent="0.3">
      <c r="A1515">
        <v>775383</v>
      </c>
      <c r="B1515" t="str">
        <f t="shared" si="23"/>
        <v>Empleado_775383</v>
      </c>
    </row>
    <row r="1516" spans="1:2" x14ac:dyDescent="0.3">
      <c r="A1516">
        <v>775384</v>
      </c>
      <c r="B1516" t="str">
        <f t="shared" si="23"/>
        <v>Empleado_775384</v>
      </c>
    </row>
    <row r="1517" spans="1:2" x14ac:dyDescent="0.3">
      <c r="A1517">
        <v>775385</v>
      </c>
      <c r="B1517" t="str">
        <f t="shared" si="23"/>
        <v>Empleado_775385</v>
      </c>
    </row>
    <row r="1518" spans="1:2" x14ac:dyDescent="0.3">
      <c r="A1518">
        <v>775386</v>
      </c>
      <c r="B1518" t="str">
        <f t="shared" si="23"/>
        <v>Empleado_775386</v>
      </c>
    </row>
    <row r="1519" spans="1:2" x14ac:dyDescent="0.3">
      <c r="A1519">
        <v>775388</v>
      </c>
      <c r="B1519" t="str">
        <f t="shared" si="23"/>
        <v>Empleado_775388</v>
      </c>
    </row>
    <row r="1520" spans="1:2" x14ac:dyDescent="0.3">
      <c r="A1520">
        <v>775393</v>
      </c>
      <c r="B1520" t="str">
        <f t="shared" si="23"/>
        <v>Empleado_775393</v>
      </c>
    </row>
    <row r="1521" spans="1:2" x14ac:dyDescent="0.3">
      <c r="A1521">
        <v>775394</v>
      </c>
      <c r="B1521" t="str">
        <f t="shared" si="23"/>
        <v>Empleado_775394</v>
      </c>
    </row>
    <row r="1522" spans="1:2" x14ac:dyDescent="0.3">
      <c r="A1522">
        <v>775397</v>
      </c>
      <c r="B1522" t="str">
        <f t="shared" si="23"/>
        <v>Empleado_775397</v>
      </c>
    </row>
    <row r="1523" spans="1:2" x14ac:dyDescent="0.3">
      <c r="A1523">
        <v>775405</v>
      </c>
      <c r="B1523" t="str">
        <f t="shared" si="23"/>
        <v>Empleado_775405</v>
      </c>
    </row>
    <row r="1524" spans="1:2" x14ac:dyDescent="0.3">
      <c r="A1524">
        <v>775407</v>
      </c>
      <c r="B1524" t="str">
        <f t="shared" si="23"/>
        <v>Empleado_775407</v>
      </c>
    </row>
    <row r="1525" spans="1:2" x14ac:dyDescent="0.3">
      <c r="A1525">
        <v>775414</v>
      </c>
      <c r="B1525" t="str">
        <f t="shared" si="23"/>
        <v>Empleado_775414</v>
      </c>
    </row>
    <row r="1526" spans="1:2" x14ac:dyDescent="0.3">
      <c r="A1526">
        <v>775416</v>
      </c>
      <c r="B1526" t="str">
        <f t="shared" si="23"/>
        <v>Empleado_775416</v>
      </c>
    </row>
    <row r="1527" spans="1:2" x14ac:dyDescent="0.3">
      <c r="A1527">
        <v>775417</v>
      </c>
      <c r="B1527" t="str">
        <f t="shared" si="23"/>
        <v>Empleado_775417</v>
      </c>
    </row>
    <row r="1528" spans="1:2" x14ac:dyDescent="0.3">
      <c r="A1528">
        <v>775418</v>
      </c>
      <c r="B1528" t="str">
        <f t="shared" si="23"/>
        <v>Empleado_775418</v>
      </c>
    </row>
    <row r="1529" spans="1:2" x14ac:dyDescent="0.3">
      <c r="A1529">
        <v>775420</v>
      </c>
      <c r="B1529" t="str">
        <f t="shared" si="23"/>
        <v>Empleado_775420</v>
      </c>
    </row>
    <row r="1530" spans="1:2" x14ac:dyDescent="0.3">
      <c r="A1530">
        <v>775423</v>
      </c>
      <c r="B1530" t="str">
        <f t="shared" si="23"/>
        <v>Empleado_775423</v>
      </c>
    </row>
    <row r="1531" spans="1:2" x14ac:dyDescent="0.3">
      <c r="A1531">
        <v>775425</v>
      </c>
      <c r="B1531" t="str">
        <f t="shared" si="23"/>
        <v>Empleado_775425</v>
      </c>
    </row>
    <row r="1532" spans="1:2" x14ac:dyDescent="0.3">
      <c r="A1532">
        <v>775427</v>
      </c>
      <c r="B1532" t="str">
        <f t="shared" si="23"/>
        <v>Empleado_775427</v>
      </c>
    </row>
    <row r="1533" spans="1:2" x14ac:dyDescent="0.3">
      <c r="A1533">
        <v>775430</v>
      </c>
      <c r="B1533" t="str">
        <f t="shared" si="23"/>
        <v>Empleado_775430</v>
      </c>
    </row>
    <row r="1534" spans="1:2" x14ac:dyDescent="0.3">
      <c r="A1534">
        <v>775431</v>
      </c>
      <c r="B1534" t="str">
        <f t="shared" si="23"/>
        <v>Empleado_775431</v>
      </c>
    </row>
    <row r="1535" spans="1:2" x14ac:dyDescent="0.3">
      <c r="A1535">
        <v>775435</v>
      </c>
      <c r="B1535" t="str">
        <f t="shared" si="23"/>
        <v>Empleado_775435</v>
      </c>
    </row>
    <row r="1536" spans="1:2" x14ac:dyDescent="0.3">
      <c r="A1536">
        <v>775437</v>
      </c>
      <c r="B1536" t="str">
        <f t="shared" si="23"/>
        <v>Empleado_775437</v>
      </c>
    </row>
    <row r="1537" spans="1:2" x14ac:dyDescent="0.3">
      <c r="A1537">
        <v>775441</v>
      </c>
      <c r="B1537" t="str">
        <f t="shared" si="23"/>
        <v>Empleado_775441</v>
      </c>
    </row>
    <row r="1538" spans="1:2" x14ac:dyDescent="0.3">
      <c r="A1538">
        <v>775444</v>
      </c>
      <c r="B1538" t="str">
        <f t="shared" ref="B1538:B1601" si="24">"Empleado_" &amp; A1538</f>
        <v>Empleado_775444</v>
      </c>
    </row>
    <row r="1539" spans="1:2" x14ac:dyDescent="0.3">
      <c r="A1539">
        <v>775445</v>
      </c>
      <c r="B1539" t="str">
        <f t="shared" si="24"/>
        <v>Empleado_775445</v>
      </c>
    </row>
    <row r="1540" spans="1:2" x14ac:dyDescent="0.3">
      <c r="A1540">
        <v>775448</v>
      </c>
      <c r="B1540" t="str">
        <f t="shared" si="24"/>
        <v>Empleado_775448</v>
      </c>
    </row>
    <row r="1541" spans="1:2" x14ac:dyDescent="0.3">
      <c r="A1541">
        <v>775449</v>
      </c>
      <c r="B1541" t="str">
        <f t="shared" si="24"/>
        <v>Empleado_775449</v>
      </c>
    </row>
    <row r="1542" spans="1:2" x14ac:dyDescent="0.3">
      <c r="A1542">
        <v>775451</v>
      </c>
      <c r="B1542" t="str">
        <f t="shared" si="24"/>
        <v>Empleado_775451</v>
      </c>
    </row>
    <row r="1543" spans="1:2" x14ac:dyDescent="0.3">
      <c r="A1543">
        <v>775452</v>
      </c>
      <c r="B1543" t="str">
        <f t="shared" si="24"/>
        <v>Empleado_775452</v>
      </c>
    </row>
    <row r="1544" spans="1:2" x14ac:dyDescent="0.3">
      <c r="A1544">
        <v>775454</v>
      </c>
      <c r="B1544" t="str">
        <f t="shared" si="24"/>
        <v>Empleado_775454</v>
      </c>
    </row>
    <row r="1545" spans="1:2" x14ac:dyDescent="0.3">
      <c r="A1545">
        <v>775455</v>
      </c>
      <c r="B1545" t="str">
        <f t="shared" si="24"/>
        <v>Empleado_775455</v>
      </c>
    </row>
    <row r="1546" spans="1:2" x14ac:dyDescent="0.3">
      <c r="A1546">
        <v>775456</v>
      </c>
      <c r="B1546" t="str">
        <f t="shared" si="24"/>
        <v>Empleado_775456</v>
      </c>
    </row>
    <row r="1547" spans="1:2" x14ac:dyDescent="0.3">
      <c r="A1547">
        <v>775463</v>
      </c>
      <c r="B1547" t="str">
        <f t="shared" si="24"/>
        <v>Empleado_775463</v>
      </c>
    </row>
    <row r="1548" spans="1:2" x14ac:dyDescent="0.3">
      <c r="A1548">
        <v>775467</v>
      </c>
      <c r="B1548" t="str">
        <f t="shared" si="24"/>
        <v>Empleado_775467</v>
      </c>
    </row>
    <row r="1549" spans="1:2" x14ac:dyDescent="0.3">
      <c r="A1549">
        <v>775469</v>
      </c>
      <c r="B1549" t="str">
        <f t="shared" si="24"/>
        <v>Empleado_775469</v>
      </c>
    </row>
    <row r="1550" spans="1:2" x14ac:dyDescent="0.3">
      <c r="A1550">
        <v>775471</v>
      </c>
      <c r="B1550" t="str">
        <f t="shared" si="24"/>
        <v>Empleado_775471</v>
      </c>
    </row>
    <row r="1551" spans="1:2" x14ac:dyDescent="0.3">
      <c r="A1551">
        <v>775472</v>
      </c>
      <c r="B1551" t="str">
        <f t="shared" si="24"/>
        <v>Empleado_775472</v>
      </c>
    </row>
    <row r="1552" spans="1:2" x14ac:dyDescent="0.3">
      <c r="A1552">
        <v>775478</v>
      </c>
      <c r="B1552" t="str">
        <f t="shared" si="24"/>
        <v>Empleado_775478</v>
      </c>
    </row>
    <row r="1553" spans="1:2" x14ac:dyDescent="0.3">
      <c r="A1553">
        <v>775483</v>
      </c>
      <c r="B1553" t="str">
        <f t="shared" si="24"/>
        <v>Empleado_775483</v>
      </c>
    </row>
    <row r="1554" spans="1:2" x14ac:dyDescent="0.3">
      <c r="A1554">
        <v>775484</v>
      </c>
      <c r="B1554" t="str">
        <f t="shared" si="24"/>
        <v>Empleado_775484</v>
      </c>
    </row>
    <row r="1555" spans="1:2" x14ac:dyDescent="0.3">
      <c r="A1555">
        <v>775487</v>
      </c>
      <c r="B1555" t="str">
        <f t="shared" si="24"/>
        <v>Empleado_775487</v>
      </c>
    </row>
    <row r="1556" spans="1:2" x14ac:dyDescent="0.3">
      <c r="A1556">
        <v>775488</v>
      </c>
      <c r="B1556" t="str">
        <f t="shared" si="24"/>
        <v>Empleado_775488</v>
      </c>
    </row>
    <row r="1557" spans="1:2" x14ac:dyDescent="0.3">
      <c r="A1557">
        <v>775492</v>
      </c>
      <c r="B1557" t="str">
        <f t="shared" si="24"/>
        <v>Empleado_775492</v>
      </c>
    </row>
    <row r="1558" spans="1:2" x14ac:dyDescent="0.3">
      <c r="A1558">
        <v>775494</v>
      </c>
      <c r="B1558" t="str">
        <f t="shared" si="24"/>
        <v>Empleado_775494</v>
      </c>
    </row>
    <row r="1559" spans="1:2" x14ac:dyDescent="0.3">
      <c r="A1559">
        <v>775495</v>
      </c>
      <c r="B1559" t="str">
        <f t="shared" si="24"/>
        <v>Empleado_775495</v>
      </c>
    </row>
    <row r="1560" spans="1:2" x14ac:dyDescent="0.3">
      <c r="A1560">
        <v>775502</v>
      </c>
      <c r="B1560" t="str">
        <f t="shared" si="24"/>
        <v>Empleado_775502</v>
      </c>
    </row>
    <row r="1561" spans="1:2" x14ac:dyDescent="0.3">
      <c r="A1561">
        <v>775504</v>
      </c>
      <c r="B1561" t="str">
        <f t="shared" si="24"/>
        <v>Empleado_775504</v>
      </c>
    </row>
    <row r="1562" spans="1:2" x14ac:dyDescent="0.3">
      <c r="A1562">
        <v>775508</v>
      </c>
      <c r="B1562" t="str">
        <f t="shared" si="24"/>
        <v>Empleado_775508</v>
      </c>
    </row>
    <row r="1563" spans="1:2" x14ac:dyDescent="0.3">
      <c r="A1563">
        <v>775510</v>
      </c>
      <c r="B1563" t="str">
        <f t="shared" si="24"/>
        <v>Empleado_775510</v>
      </c>
    </row>
    <row r="1564" spans="1:2" x14ac:dyDescent="0.3">
      <c r="A1564">
        <v>775511</v>
      </c>
      <c r="B1564" t="str">
        <f t="shared" si="24"/>
        <v>Empleado_775511</v>
      </c>
    </row>
    <row r="1565" spans="1:2" x14ac:dyDescent="0.3">
      <c r="A1565">
        <v>775515</v>
      </c>
      <c r="B1565" t="str">
        <f t="shared" si="24"/>
        <v>Empleado_775515</v>
      </c>
    </row>
    <row r="1566" spans="1:2" x14ac:dyDescent="0.3">
      <c r="A1566">
        <v>775516</v>
      </c>
      <c r="B1566" t="str">
        <f t="shared" si="24"/>
        <v>Empleado_775516</v>
      </c>
    </row>
    <row r="1567" spans="1:2" x14ac:dyDescent="0.3">
      <c r="A1567">
        <v>775517</v>
      </c>
      <c r="B1567" t="str">
        <f t="shared" si="24"/>
        <v>Empleado_775517</v>
      </c>
    </row>
    <row r="1568" spans="1:2" x14ac:dyDescent="0.3">
      <c r="A1568">
        <v>775521</v>
      </c>
      <c r="B1568" t="str">
        <f t="shared" si="24"/>
        <v>Empleado_775521</v>
      </c>
    </row>
    <row r="1569" spans="1:2" x14ac:dyDescent="0.3">
      <c r="A1569">
        <v>775523</v>
      </c>
      <c r="B1569" t="str">
        <f t="shared" si="24"/>
        <v>Empleado_775523</v>
      </c>
    </row>
    <row r="1570" spans="1:2" x14ac:dyDescent="0.3">
      <c r="A1570">
        <v>775525</v>
      </c>
      <c r="B1570" t="str">
        <f t="shared" si="24"/>
        <v>Empleado_775525</v>
      </c>
    </row>
    <row r="1571" spans="1:2" x14ac:dyDescent="0.3">
      <c r="A1571">
        <v>775526</v>
      </c>
      <c r="B1571" t="str">
        <f t="shared" si="24"/>
        <v>Empleado_775526</v>
      </c>
    </row>
    <row r="1572" spans="1:2" x14ac:dyDescent="0.3">
      <c r="A1572">
        <v>775529</v>
      </c>
      <c r="B1572" t="str">
        <f t="shared" si="24"/>
        <v>Empleado_775529</v>
      </c>
    </row>
    <row r="1573" spans="1:2" x14ac:dyDescent="0.3">
      <c r="A1573">
        <v>775530</v>
      </c>
      <c r="B1573" t="str">
        <f t="shared" si="24"/>
        <v>Empleado_775530</v>
      </c>
    </row>
    <row r="1574" spans="1:2" x14ac:dyDescent="0.3">
      <c r="A1574">
        <v>775531</v>
      </c>
      <c r="B1574" t="str">
        <f t="shared" si="24"/>
        <v>Empleado_775531</v>
      </c>
    </row>
    <row r="1575" spans="1:2" x14ac:dyDescent="0.3">
      <c r="A1575">
        <v>775538</v>
      </c>
      <c r="B1575" t="str">
        <f t="shared" si="24"/>
        <v>Empleado_775538</v>
      </c>
    </row>
    <row r="1576" spans="1:2" x14ac:dyDescent="0.3">
      <c r="A1576">
        <v>775542</v>
      </c>
      <c r="B1576" t="str">
        <f t="shared" si="24"/>
        <v>Empleado_775542</v>
      </c>
    </row>
    <row r="1577" spans="1:2" x14ac:dyDescent="0.3">
      <c r="A1577">
        <v>775544</v>
      </c>
      <c r="B1577" t="str">
        <f t="shared" si="24"/>
        <v>Empleado_775544</v>
      </c>
    </row>
    <row r="1578" spans="1:2" x14ac:dyDescent="0.3">
      <c r="A1578">
        <v>775545</v>
      </c>
      <c r="B1578" t="str">
        <f t="shared" si="24"/>
        <v>Empleado_775545</v>
      </c>
    </row>
    <row r="1579" spans="1:2" x14ac:dyDescent="0.3">
      <c r="A1579">
        <v>775546</v>
      </c>
      <c r="B1579" t="str">
        <f t="shared" si="24"/>
        <v>Empleado_775546</v>
      </c>
    </row>
    <row r="1580" spans="1:2" x14ac:dyDescent="0.3">
      <c r="A1580">
        <v>775564</v>
      </c>
      <c r="B1580" t="str">
        <f t="shared" si="24"/>
        <v>Empleado_775564</v>
      </c>
    </row>
    <row r="1581" spans="1:2" x14ac:dyDescent="0.3">
      <c r="A1581">
        <v>775565</v>
      </c>
      <c r="B1581" t="str">
        <f t="shared" si="24"/>
        <v>Empleado_775565</v>
      </c>
    </row>
    <row r="1582" spans="1:2" x14ac:dyDescent="0.3">
      <c r="A1582">
        <v>775568</v>
      </c>
      <c r="B1582" t="str">
        <f t="shared" si="24"/>
        <v>Empleado_775568</v>
      </c>
    </row>
    <row r="1583" spans="1:2" x14ac:dyDescent="0.3">
      <c r="A1583">
        <v>775569</v>
      </c>
      <c r="B1583" t="str">
        <f t="shared" si="24"/>
        <v>Empleado_775569</v>
      </c>
    </row>
    <row r="1584" spans="1:2" x14ac:dyDescent="0.3">
      <c r="A1584">
        <v>775570</v>
      </c>
      <c r="B1584" t="str">
        <f t="shared" si="24"/>
        <v>Empleado_775570</v>
      </c>
    </row>
    <row r="1585" spans="1:2" x14ac:dyDescent="0.3">
      <c r="A1585">
        <v>775571</v>
      </c>
      <c r="B1585" t="str">
        <f t="shared" si="24"/>
        <v>Empleado_775571</v>
      </c>
    </row>
    <row r="1586" spans="1:2" x14ac:dyDescent="0.3">
      <c r="A1586">
        <v>775572</v>
      </c>
      <c r="B1586" t="str">
        <f t="shared" si="24"/>
        <v>Empleado_775572</v>
      </c>
    </row>
    <row r="1587" spans="1:2" x14ac:dyDescent="0.3">
      <c r="A1587">
        <v>775574</v>
      </c>
      <c r="B1587" t="str">
        <f t="shared" si="24"/>
        <v>Empleado_775574</v>
      </c>
    </row>
    <row r="1588" spans="1:2" x14ac:dyDescent="0.3">
      <c r="A1588">
        <v>775585</v>
      </c>
      <c r="B1588" t="str">
        <f t="shared" si="24"/>
        <v>Empleado_775585</v>
      </c>
    </row>
    <row r="1589" spans="1:2" x14ac:dyDescent="0.3">
      <c r="A1589">
        <v>775590</v>
      </c>
      <c r="B1589" t="str">
        <f t="shared" si="24"/>
        <v>Empleado_775590</v>
      </c>
    </row>
    <row r="1590" spans="1:2" x14ac:dyDescent="0.3">
      <c r="A1590">
        <v>775592</v>
      </c>
      <c r="B1590" t="str">
        <f t="shared" si="24"/>
        <v>Empleado_775592</v>
      </c>
    </row>
    <row r="1591" spans="1:2" x14ac:dyDescent="0.3">
      <c r="A1591">
        <v>775596</v>
      </c>
      <c r="B1591" t="str">
        <f t="shared" si="24"/>
        <v>Empleado_775596</v>
      </c>
    </row>
    <row r="1592" spans="1:2" x14ac:dyDescent="0.3">
      <c r="A1592">
        <v>775597</v>
      </c>
      <c r="B1592" t="str">
        <f t="shared" si="24"/>
        <v>Empleado_775597</v>
      </c>
    </row>
    <row r="1593" spans="1:2" x14ac:dyDescent="0.3">
      <c r="A1593">
        <v>775598</v>
      </c>
      <c r="B1593" t="str">
        <f t="shared" si="24"/>
        <v>Empleado_775598</v>
      </c>
    </row>
    <row r="1594" spans="1:2" x14ac:dyDescent="0.3">
      <c r="A1594">
        <v>775601</v>
      </c>
      <c r="B1594" t="str">
        <f t="shared" si="24"/>
        <v>Empleado_775601</v>
      </c>
    </row>
    <row r="1595" spans="1:2" x14ac:dyDescent="0.3">
      <c r="A1595">
        <v>775603</v>
      </c>
      <c r="B1595" t="str">
        <f t="shared" si="24"/>
        <v>Empleado_775603</v>
      </c>
    </row>
    <row r="1596" spans="1:2" x14ac:dyDescent="0.3">
      <c r="A1596">
        <v>775605</v>
      </c>
      <c r="B1596" t="str">
        <f t="shared" si="24"/>
        <v>Empleado_775605</v>
      </c>
    </row>
    <row r="1597" spans="1:2" x14ac:dyDescent="0.3">
      <c r="A1597">
        <v>775619</v>
      </c>
      <c r="B1597" t="str">
        <f t="shared" si="24"/>
        <v>Empleado_775619</v>
      </c>
    </row>
    <row r="1598" spans="1:2" x14ac:dyDescent="0.3">
      <c r="A1598">
        <v>775626</v>
      </c>
      <c r="B1598" t="str">
        <f t="shared" si="24"/>
        <v>Empleado_775626</v>
      </c>
    </row>
    <row r="1599" spans="1:2" x14ac:dyDescent="0.3">
      <c r="A1599">
        <v>775627</v>
      </c>
      <c r="B1599" t="str">
        <f t="shared" si="24"/>
        <v>Empleado_775627</v>
      </c>
    </row>
    <row r="1600" spans="1:2" x14ac:dyDescent="0.3">
      <c r="A1600">
        <v>775628</v>
      </c>
      <c r="B1600" t="str">
        <f t="shared" si="24"/>
        <v>Empleado_775628</v>
      </c>
    </row>
    <row r="1601" spans="1:2" x14ac:dyDescent="0.3">
      <c r="A1601">
        <v>775631</v>
      </c>
      <c r="B1601" t="str">
        <f t="shared" si="24"/>
        <v>Empleado_775631</v>
      </c>
    </row>
    <row r="1602" spans="1:2" x14ac:dyDescent="0.3">
      <c r="A1602">
        <v>775633</v>
      </c>
      <c r="B1602" t="str">
        <f t="shared" ref="B1602:B1665" si="25">"Empleado_" &amp; A1602</f>
        <v>Empleado_775633</v>
      </c>
    </row>
    <row r="1603" spans="1:2" x14ac:dyDescent="0.3">
      <c r="A1603">
        <v>775636</v>
      </c>
      <c r="B1603" t="str">
        <f t="shared" si="25"/>
        <v>Empleado_775636</v>
      </c>
    </row>
    <row r="1604" spans="1:2" x14ac:dyDescent="0.3">
      <c r="A1604">
        <v>775638</v>
      </c>
      <c r="B1604" t="str">
        <f t="shared" si="25"/>
        <v>Empleado_775638</v>
      </c>
    </row>
    <row r="1605" spans="1:2" x14ac:dyDescent="0.3">
      <c r="A1605">
        <v>775639</v>
      </c>
      <c r="B1605" t="str">
        <f t="shared" si="25"/>
        <v>Empleado_775639</v>
      </c>
    </row>
    <row r="1606" spans="1:2" x14ac:dyDescent="0.3">
      <c r="A1606">
        <v>775643</v>
      </c>
      <c r="B1606" t="str">
        <f t="shared" si="25"/>
        <v>Empleado_775643</v>
      </c>
    </row>
    <row r="1607" spans="1:2" x14ac:dyDescent="0.3">
      <c r="A1607">
        <v>775646</v>
      </c>
      <c r="B1607" t="str">
        <f t="shared" si="25"/>
        <v>Empleado_775646</v>
      </c>
    </row>
    <row r="1608" spans="1:2" x14ac:dyDescent="0.3">
      <c r="A1608">
        <v>775647</v>
      </c>
      <c r="B1608" t="str">
        <f t="shared" si="25"/>
        <v>Empleado_775647</v>
      </c>
    </row>
    <row r="1609" spans="1:2" x14ac:dyDescent="0.3">
      <c r="A1609">
        <v>775649</v>
      </c>
      <c r="B1609" t="str">
        <f t="shared" si="25"/>
        <v>Empleado_775649</v>
      </c>
    </row>
    <row r="1610" spans="1:2" x14ac:dyDescent="0.3">
      <c r="A1610">
        <v>775656</v>
      </c>
      <c r="B1610" t="str">
        <f t="shared" si="25"/>
        <v>Empleado_775656</v>
      </c>
    </row>
    <row r="1611" spans="1:2" x14ac:dyDescent="0.3">
      <c r="A1611">
        <v>775657</v>
      </c>
      <c r="B1611" t="str">
        <f t="shared" si="25"/>
        <v>Empleado_775657</v>
      </c>
    </row>
    <row r="1612" spans="1:2" x14ac:dyDescent="0.3">
      <c r="A1612">
        <v>775659</v>
      </c>
      <c r="B1612" t="str">
        <f t="shared" si="25"/>
        <v>Empleado_775659</v>
      </c>
    </row>
    <row r="1613" spans="1:2" x14ac:dyDescent="0.3">
      <c r="A1613">
        <v>775662</v>
      </c>
      <c r="B1613" t="str">
        <f t="shared" si="25"/>
        <v>Empleado_775662</v>
      </c>
    </row>
    <row r="1614" spans="1:2" x14ac:dyDescent="0.3">
      <c r="A1614">
        <v>775669</v>
      </c>
      <c r="B1614" t="str">
        <f t="shared" si="25"/>
        <v>Empleado_775669</v>
      </c>
    </row>
    <row r="1615" spans="1:2" x14ac:dyDescent="0.3">
      <c r="A1615">
        <v>775670</v>
      </c>
      <c r="B1615" t="str">
        <f t="shared" si="25"/>
        <v>Empleado_775670</v>
      </c>
    </row>
    <row r="1616" spans="1:2" x14ac:dyDescent="0.3">
      <c r="A1616">
        <v>775675</v>
      </c>
      <c r="B1616" t="str">
        <f t="shared" si="25"/>
        <v>Empleado_775675</v>
      </c>
    </row>
    <row r="1617" spans="1:2" x14ac:dyDescent="0.3">
      <c r="A1617">
        <v>775676</v>
      </c>
      <c r="B1617" t="str">
        <f t="shared" si="25"/>
        <v>Empleado_775676</v>
      </c>
    </row>
    <row r="1618" spans="1:2" x14ac:dyDescent="0.3">
      <c r="A1618">
        <v>775677</v>
      </c>
      <c r="B1618" t="str">
        <f t="shared" si="25"/>
        <v>Empleado_775677</v>
      </c>
    </row>
    <row r="1619" spans="1:2" x14ac:dyDescent="0.3">
      <c r="A1619">
        <v>775678</v>
      </c>
      <c r="B1619" t="str">
        <f t="shared" si="25"/>
        <v>Empleado_775678</v>
      </c>
    </row>
    <row r="1620" spans="1:2" x14ac:dyDescent="0.3">
      <c r="A1620">
        <v>775679</v>
      </c>
      <c r="B1620" t="str">
        <f t="shared" si="25"/>
        <v>Empleado_775679</v>
      </c>
    </row>
    <row r="1621" spans="1:2" x14ac:dyDescent="0.3">
      <c r="A1621">
        <v>775680</v>
      </c>
      <c r="B1621" t="str">
        <f t="shared" si="25"/>
        <v>Empleado_775680</v>
      </c>
    </row>
    <row r="1622" spans="1:2" x14ac:dyDescent="0.3">
      <c r="A1622">
        <v>775681</v>
      </c>
      <c r="B1622" t="str">
        <f t="shared" si="25"/>
        <v>Empleado_775681</v>
      </c>
    </row>
    <row r="1623" spans="1:2" x14ac:dyDescent="0.3">
      <c r="A1623">
        <v>775682</v>
      </c>
      <c r="B1623" t="str">
        <f t="shared" si="25"/>
        <v>Empleado_775682</v>
      </c>
    </row>
    <row r="1624" spans="1:2" x14ac:dyDescent="0.3">
      <c r="A1624">
        <v>775684</v>
      </c>
      <c r="B1624" t="str">
        <f t="shared" si="25"/>
        <v>Empleado_775684</v>
      </c>
    </row>
    <row r="1625" spans="1:2" x14ac:dyDescent="0.3">
      <c r="A1625">
        <v>775686</v>
      </c>
      <c r="B1625" t="str">
        <f t="shared" si="25"/>
        <v>Empleado_775686</v>
      </c>
    </row>
    <row r="1626" spans="1:2" x14ac:dyDescent="0.3">
      <c r="A1626">
        <v>775690</v>
      </c>
      <c r="B1626" t="str">
        <f t="shared" si="25"/>
        <v>Empleado_775690</v>
      </c>
    </row>
    <row r="1627" spans="1:2" x14ac:dyDescent="0.3">
      <c r="A1627">
        <v>775695</v>
      </c>
      <c r="B1627" t="str">
        <f t="shared" si="25"/>
        <v>Empleado_775695</v>
      </c>
    </row>
    <row r="1628" spans="1:2" x14ac:dyDescent="0.3">
      <c r="A1628">
        <v>775698</v>
      </c>
      <c r="B1628" t="str">
        <f t="shared" si="25"/>
        <v>Empleado_775698</v>
      </c>
    </row>
    <row r="1629" spans="1:2" x14ac:dyDescent="0.3">
      <c r="A1629">
        <v>775699</v>
      </c>
      <c r="B1629" t="str">
        <f t="shared" si="25"/>
        <v>Empleado_775699</v>
      </c>
    </row>
    <row r="1630" spans="1:2" x14ac:dyDescent="0.3">
      <c r="A1630">
        <v>775701</v>
      </c>
      <c r="B1630" t="str">
        <f t="shared" si="25"/>
        <v>Empleado_775701</v>
      </c>
    </row>
    <row r="1631" spans="1:2" x14ac:dyDescent="0.3">
      <c r="A1631">
        <v>775702</v>
      </c>
      <c r="B1631" t="str">
        <f t="shared" si="25"/>
        <v>Empleado_775702</v>
      </c>
    </row>
    <row r="1632" spans="1:2" x14ac:dyDescent="0.3">
      <c r="A1632">
        <v>775704</v>
      </c>
      <c r="B1632" t="str">
        <f t="shared" si="25"/>
        <v>Empleado_775704</v>
      </c>
    </row>
    <row r="1633" spans="1:2" x14ac:dyDescent="0.3">
      <c r="A1633">
        <v>775707</v>
      </c>
      <c r="B1633" t="str">
        <f t="shared" si="25"/>
        <v>Empleado_775707</v>
      </c>
    </row>
    <row r="1634" spans="1:2" x14ac:dyDescent="0.3">
      <c r="A1634">
        <v>775710</v>
      </c>
      <c r="B1634" t="str">
        <f t="shared" si="25"/>
        <v>Empleado_775710</v>
      </c>
    </row>
    <row r="1635" spans="1:2" x14ac:dyDescent="0.3">
      <c r="A1635">
        <v>775714</v>
      </c>
      <c r="B1635" t="str">
        <f t="shared" si="25"/>
        <v>Empleado_775714</v>
      </c>
    </row>
    <row r="1636" spans="1:2" x14ac:dyDescent="0.3">
      <c r="A1636">
        <v>775716</v>
      </c>
      <c r="B1636" t="str">
        <f t="shared" si="25"/>
        <v>Empleado_775716</v>
      </c>
    </row>
    <row r="1637" spans="1:2" x14ac:dyDescent="0.3">
      <c r="A1637">
        <v>775726</v>
      </c>
      <c r="B1637" t="str">
        <f t="shared" si="25"/>
        <v>Empleado_775726</v>
      </c>
    </row>
    <row r="1638" spans="1:2" x14ac:dyDescent="0.3">
      <c r="A1638">
        <v>775729</v>
      </c>
      <c r="B1638" t="str">
        <f t="shared" si="25"/>
        <v>Empleado_775729</v>
      </c>
    </row>
    <row r="1639" spans="1:2" x14ac:dyDescent="0.3">
      <c r="A1639">
        <v>775731</v>
      </c>
      <c r="B1639" t="str">
        <f t="shared" si="25"/>
        <v>Empleado_775731</v>
      </c>
    </row>
    <row r="1640" spans="1:2" x14ac:dyDescent="0.3">
      <c r="A1640">
        <v>775732</v>
      </c>
      <c r="B1640" t="str">
        <f t="shared" si="25"/>
        <v>Empleado_775732</v>
      </c>
    </row>
    <row r="1641" spans="1:2" x14ac:dyDescent="0.3">
      <c r="A1641">
        <v>775734</v>
      </c>
      <c r="B1641" t="str">
        <f t="shared" si="25"/>
        <v>Empleado_775734</v>
      </c>
    </row>
    <row r="1642" spans="1:2" x14ac:dyDescent="0.3">
      <c r="A1642">
        <v>775737</v>
      </c>
      <c r="B1642" t="str">
        <f t="shared" si="25"/>
        <v>Empleado_775737</v>
      </c>
    </row>
    <row r="1643" spans="1:2" x14ac:dyDescent="0.3">
      <c r="A1643">
        <v>775739</v>
      </c>
      <c r="B1643" t="str">
        <f t="shared" si="25"/>
        <v>Empleado_775739</v>
      </c>
    </row>
    <row r="1644" spans="1:2" x14ac:dyDescent="0.3">
      <c r="A1644">
        <v>775743</v>
      </c>
      <c r="B1644" t="str">
        <f t="shared" si="25"/>
        <v>Empleado_775743</v>
      </c>
    </row>
    <row r="1645" spans="1:2" x14ac:dyDescent="0.3">
      <c r="A1645">
        <v>775748</v>
      </c>
      <c r="B1645" t="str">
        <f t="shared" si="25"/>
        <v>Empleado_775748</v>
      </c>
    </row>
    <row r="1646" spans="1:2" x14ac:dyDescent="0.3">
      <c r="A1646">
        <v>775750</v>
      </c>
      <c r="B1646" t="str">
        <f t="shared" si="25"/>
        <v>Empleado_775750</v>
      </c>
    </row>
    <row r="1647" spans="1:2" x14ac:dyDescent="0.3">
      <c r="A1647">
        <v>775751</v>
      </c>
      <c r="B1647" t="str">
        <f t="shared" si="25"/>
        <v>Empleado_775751</v>
      </c>
    </row>
    <row r="1648" spans="1:2" x14ac:dyDescent="0.3">
      <c r="A1648">
        <v>775758</v>
      </c>
      <c r="B1648" t="str">
        <f t="shared" si="25"/>
        <v>Empleado_775758</v>
      </c>
    </row>
    <row r="1649" spans="1:2" x14ac:dyDescent="0.3">
      <c r="A1649">
        <v>775759</v>
      </c>
      <c r="B1649" t="str">
        <f t="shared" si="25"/>
        <v>Empleado_775759</v>
      </c>
    </row>
    <row r="1650" spans="1:2" x14ac:dyDescent="0.3">
      <c r="A1650">
        <v>775760</v>
      </c>
      <c r="B1650" t="str">
        <f t="shared" si="25"/>
        <v>Empleado_775760</v>
      </c>
    </row>
    <row r="1651" spans="1:2" x14ac:dyDescent="0.3">
      <c r="A1651">
        <v>775761</v>
      </c>
      <c r="B1651" t="str">
        <f t="shared" si="25"/>
        <v>Empleado_775761</v>
      </c>
    </row>
    <row r="1652" spans="1:2" x14ac:dyDescent="0.3">
      <c r="A1652">
        <v>775762</v>
      </c>
      <c r="B1652" t="str">
        <f t="shared" si="25"/>
        <v>Empleado_775762</v>
      </c>
    </row>
    <row r="1653" spans="1:2" x14ac:dyDescent="0.3">
      <c r="A1653">
        <v>775768</v>
      </c>
      <c r="B1653" t="str">
        <f t="shared" si="25"/>
        <v>Empleado_775768</v>
      </c>
    </row>
    <row r="1654" spans="1:2" x14ac:dyDescent="0.3">
      <c r="A1654">
        <v>775782</v>
      </c>
      <c r="B1654" t="str">
        <f t="shared" si="25"/>
        <v>Empleado_775782</v>
      </c>
    </row>
    <row r="1655" spans="1:2" x14ac:dyDescent="0.3">
      <c r="A1655">
        <v>775784</v>
      </c>
      <c r="B1655" t="str">
        <f t="shared" si="25"/>
        <v>Empleado_775784</v>
      </c>
    </row>
    <row r="1656" spans="1:2" x14ac:dyDescent="0.3">
      <c r="A1656">
        <v>775786</v>
      </c>
      <c r="B1656" t="str">
        <f t="shared" si="25"/>
        <v>Empleado_775786</v>
      </c>
    </row>
    <row r="1657" spans="1:2" x14ac:dyDescent="0.3">
      <c r="A1657">
        <v>775787</v>
      </c>
      <c r="B1657" t="str">
        <f t="shared" si="25"/>
        <v>Empleado_775787</v>
      </c>
    </row>
    <row r="1658" spans="1:2" x14ac:dyDescent="0.3">
      <c r="A1658">
        <v>775788</v>
      </c>
      <c r="B1658" t="str">
        <f t="shared" si="25"/>
        <v>Empleado_775788</v>
      </c>
    </row>
    <row r="1659" spans="1:2" x14ac:dyDescent="0.3">
      <c r="A1659">
        <v>775790</v>
      </c>
      <c r="B1659" t="str">
        <f t="shared" si="25"/>
        <v>Empleado_775790</v>
      </c>
    </row>
    <row r="1660" spans="1:2" x14ac:dyDescent="0.3">
      <c r="A1660">
        <v>775794</v>
      </c>
      <c r="B1660" t="str">
        <f t="shared" si="25"/>
        <v>Empleado_775794</v>
      </c>
    </row>
    <row r="1661" spans="1:2" x14ac:dyDescent="0.3">
      <c r="A1661">
        <v>775797</v>
      </c>
      <c r="B1661" t="str">
        <f t="shared" si="25"/>
        <v>Empleado_775797</v>
      </c>
    </row>
    <row r="1662" spans="1:2" x14ac:dyDescent="0.3">
      <c r="A1662">
        <v>775801</v>
      </c>
      <c r="B1662" t="str">
        <f t="shared" si="25"/>
        <v>Empleado_775801</v>
      </c>
    </row>
    <row r="1663" spans="1:2" x14ac:dyDescent="0.3">
      <c r="A1663">
        <v>775804</v>
      </c>
      <c r="B1663" t="str">
        <f t="shared" si="25"/>
        <v>Empleado_775804</v>
      </c>
    </row>
    <row r="1664" spans="1:2" x14ac:dyDescent="0.3">
      <c r="A1664">
        <v>775807</v>
      </c>
      <c r="B1664" t="str">
        <f t="shared" si="25"/>
        <v>Empleado_775807</v>
      </c>
    </row>
    <row r="1665" spans="1:2" x14ac:dyDescent="0.3">
      <c r="A1665">
        <v>775812</v>
      </c>
      <c r="B1665" t="str">
        <f t="shared" si="25"/>
        <v>Empleado_775812</v>
      </c>
    </row>
    <row r="1666" spans="1:2" x14ac:dyDescent="0.3">
      <c r="A1666">
        <v>775814</v>
      </c>
      <c r="B1666" t="str">
        <f t="shared" ref="B1666:B1729" si="26">"Empleado_" &amp; A1666</f>
        <v>Empleado_775814</v>
      </c>
    </row>
    <row r="1667" spans="1:2" x14ac:dyDescent="0.3">
      <c r="A1667">
        <v>775819</v>
      </c>
      <c r="B1667" t="str">
        <f t="shared" si="26"/>
        <v>Empleado_775819</v>
      </c>
    </row>
    <row r="1668" spans="1:2" x14ac:dyDescent="0.3">
      <c r="A1668">
        <v>775822</v>
      </c>
      <c r="B1668" t="str">
        <f t="shared" si="26"/>
        <v>Empleado_775822</v>
      </c>
    </row>
    <row r="1669" spans="1:2" x14ac:dyDescent="0.3">
      <c r="A1669">
        <v>775829</v>
      </c>
      <c r="B1669" t="str">
        <f t="shared" si="26"/>
        <v>Empleado_775829</v>
      </c>
    </row>
    <row r="1670" spans="1:2" x14ac:dyDescent="0.3">
      <c r="A1670">
        <v>775831</v>
      </c>
      <c r="B1670" t="str">
        <f t="shared" si="26"/>
        <v>Empleado_775831</v>
      </c>
    </row>
    <row r="1671" spans="1:2" x14ac:dyDescent="0.3">
      <c r="A1671">
        <v>775848</v>
      </c>
      <c r="B1671" t="str">
        <f t="shared" si="26"/>
        <v>Empleado_775848</v>
      </c>
    </row>
    <row r="1672" spans="1:2" x14ac:dyDescent="0.3">
      <c r="A1672">
        <v>775849</v>
      </c>
      <c r="B1672" t="str">
        <f t="shared" si="26"/>
        <v>Empleado_775849</v>
      </c>
    </row>
    <row r="1673" spans="1:2" x14ac:dyDescent="0.3">
      <c r="A1673">
        <v>775852</v>
      </c>
      <c r="B1673" t="str">
        <f t="shared" si="26"/>
        <v>Empleado_775852</v>
      </c>
    </row>
    <row r="1674" spans="1:2" x14ac:dyDescent="0.3">
      <c r="A1674">
        <v>775854</v>
      </c>
      <c r="B1674" t="str">
        <f t="shared" si="26"/>
        <v>Empleado_775854</v>
      </c>
    </row>
    <row r="1675" spans="1:2" x14ac:dyDescent="0.3">
      <c r="A1675">
        <v>775856</v>
      </c>
      <c r="B1675" t="str">
        <f t="shared" si="26"/>
        <v>Empleado_775856</v>
      </c>
    </row>
    <row r="1676" spans="1:2" x14ac:dyDescent="0.3">
      <c r="A1676">
        <v>775860</v>
      </c>
      <c r="B1676" t="str">
        <f t="shared" si="26"/>
        <v>Empleado_775860</v>
      </c>
    </row>
    <row r="1677" spans="1:2" x14ac:dyDescent="0.3">
      <c r="A1677">
        <v>775861</v>
      </c>
      <c r="B1677" t="str">
        <f t="shared" si="26"/>
        <v>Empleado_775861</v>
      </c>
    </row>
    <row r="1678" spans="1:2" x14ac:dyDescent="0.3">
      <c r="A1678">
        <v>775862</v>
      </c>
      <c r="B1678" t="str">
        <f t="shared" si="26"/>
        <v>Empleado_775862</v>
      </c>
    </row>
    <row r="1679" spans="1:2" x14ac:dyDescent="0.3">
      <c r="A1679">
        <v>775863</v>
      </c>
      <c r="B1679" t="str">
        <f t="shared" si="26"/>
        <v>Empleado_775863</v>
      </c>
    </row>
    <row r="1680" spans="1:2" x14ac:dyDescent="0.3">
      <c r="A1680">
        <v>775865</v>
      </c>
      <c r="B1680" t="str">
        <f t="shared" si="26"/>
        <v>Empleado_775865</v>
      </c>
    </row>
    <row r="1681" spans="1:2" x14ac:dyDescent="0.3">
      <c r="A1681">
        <v>775867</v>
      </c>
      <c r="B1681" t="str">
        <f t="shared" si="26"/>
        <v>Empleado_775867</v>
      </c>
    </row>
    <row r="1682" spans="1:2" x14ac:dyDescent="0.3">
      <c r="A1682">
        <v>775868</v>
      </c>
      <c r="B1682" t="str">
        <f t="shared" si="26"/>
        <v>Empleado_775868</v>
      </c>
    </row>
    <row r="1683" spans="1:2" x14ac:dyDescent="0.3">
      <c r="A1683">
        <v>775871</v>
      </c>
      <c r="B1683" t="str">
        <f t="shared" si="26"/>
        <v>Empleado_775871</v>
      </c>
    </row>
    <row r="1684" spans="1:2" x14ac:dyDescent="0.3">
      <c r="A1684">
        <v>775872</v>
      </c>
      <c r="B1684" t="str">
        <f t="shared" si="26"/>
        <v>Empleado_775872</v>
      </c>
    </row>
    <row r="1685" spans="1:2" x14ac:dyDescent="0.3">
      <c r="A1685">
        <v>775874</v>
      </c>
      <c r="B1685" t="str">
        <f t="shared" si="26"/>
        <v>Empleado_775874</v>
      </c>
    </row>
    <row r="1686" spans="1:2" x14ac:dyDescent="0.3">
      <c r="A1686">
        <v>775880</v>
      </c>
      <c r="B1686" t="str">
        <f t="shared" si="26"/>
        <v>Empleado_775880</v>
      </c>
    </row>
    <row r="1687" spans="1:2" x14ac:dyDescent="0.3">
      <c r="A1687">
        <v>775881</v>
      </c>
      <c r="B1687" t="str">
        <f t="shared" si="26"/>
        <v>Empleado_775881</v>
      </c>
    </row>
    <row r="1688" spans="1:2" x14ac:dyDescent="0.3">
      <c r="A1688">
        <v>775883</v>
      </c>
      <c r="B1688" t="str">
        <f t="shared" si="26"/>
        <v>Empleado_775883</v>
      </c>
    </row>
    <row r="1689" spans="1:2" x14ac:dyDescent="0.3">
      <c r="A1689">
        <v>775884</v>
      </c>
      <c r="B1689" t="str">
        <f t="shared" si="26"/>
        <v>Empleado_775884</v>
      </c>
    </row>
    <row r="1690" spans="1:2" x14ac:dyDescent="0.3">
      <c r="A1690">
        <v>775885</v>
      </c>
      <c r="B1690" t="str">
        <f t="shared" si="26"/>
        <v>Empleado_775885</v>
      </c>
    </row>
    <row r="1691" spans="1:2" x14ac:dyDescent="0.3">
      <c r="A1691">
        <v>775888</v>
      </c>
      <c r="B1691" t="str">
        <f t="shared" si="26"/>
        <v>Empleado_775888</v>
      </c>
    </row>
    <row r="1692" spans="1:2" x14ac:dyDescent="0.3">
      <c r="A1692">
        <v>775890</v>
      </c>
      <c r="B1692" t="str">
        <f t="shared" si="26"/>
        <v>Empleado_775890</v>
      </c>
    </row>
    <row r="1693" spans="1:2" x14ac:dyDescent="0.3">
      <c r="A1693">
        <v>775891</v>
      </c>
      <c r="B1693" t="str">
        <f t="shared" si="26"/>
        <v>Empleado_775891</v>
      </c>
    </row>
    <row r="1694" spans="1:2" x14ac:dyDescent="0.3">
      <c r="A1694">
        <v>775903</v>
      </c>
      <c r="B1694" t="str">
        <f t="shared" si="26"/>
        <v>Empleado_775903</v>
      </c>
    </row>
    <row r="1695" spans="1:2" x14ac:dyDescent="0.3">
      <c r="A1695">
        <v>775906</v>
      </c>
      <c r="B1695" t="str">
        <f t="shared" si="26"/>
        <v>Empleado_775906</v>
      </c>
    </row>
    <row r="1696" spans="1:2" x14ac:dyDescent="0.3">
      <c r="A1696">
        <v>775910</v>
      </c>
      <c r="B1696" t="str">
        <f t="shared" si="26"/>
        <v>Empleado_775910</v>
      </c>
    </row>
    <row r="1697" spans="1:2" x14ac:dyDescent="0.3">
      <c r="A1697">
        <v>775911</v>
      </c>
      <c r="B1697" t="str">
        <f t="shared" si="26"/>
        <v>Empleado_775911</v>
      </c>
    </row>
    <row r="1698" spans="1:2" x14ac:dyDescent="0.3">
      <c r="A1698">
        <v>775912</v>
      </c>
      <c r="B1698" t="str">
        <f t="shared" si="26"/>
        <v>Empleado_775912</v>
      </c>
    </row>
    <row r="1699" spans="1:2" x14ac:dyDescent="0.3">
      <c r="A1699">
        <v>775919</v>
      </c>
      <c r="B1699" t="str">
        <f t="shared" si="26"/>
        <v>Empleado_775919</v>
      </c>
    </row>
    <row r="1700" spans="1:2" x14ac:dyDescent="0.3">
      <c r="A1700">
        <v>775923</v>
      </c>
      <c r="B1700" t="str">
        <f t="shared" si="26"/>
        <v>Empleado_775923</v>
      </c>
    </row>
    <row r="1701" spans="1:2" x14ac:dyDescent="0.3">
      <c r="A1701">
        <v>775925</v>
      </c>
      <c r="B1701" t="str">
        <f t="shared" si="26"/>
        <v>Empleado_775925</v>
      </c>
    </row>
    <row r="1702" spans="1:2" x14ac:dyDescent="0.3">
      <c r="A1702">
        <v>775926</v>
      </c>
      <c r="B1702" t="str">
        <f t="shared" si="26"/>
        <v>Empleado_775926</v>
      </c>
    </row>
    <row r="1703" spans="1:2" x14ac:dyDescent="0.3">
      <c r="A1703">
        <v>775929</v>
      </c>
      <c r="B1703" t="str">
        <f t="shared" si="26"/>
        <v>Empleado_775929</v>
      </c>
    </row>
    <row r="1704" spans="1:2" x14ac:dyDescent="0.3">
      <c r="A1704">
        <v>775932</v>
      </c>
      <c r="B1704" t="str">
        <f t="shared" si="26"/>
        <v>Empleado_775932</v>
      </c>
    </row>
    <row r="1705" spans="1:2" x14ac:dyDescent="0.3">
      <c r="A1705">
        <v>775933</v>
      </c>
      <c r="B1705" t="str">
        <f t="shared" si="26"/>
        <v>Empleado_775933</v>
      </c>
    </row>
    <row r="1706" spans="1:2" x14ac:dyDescent="0.3">
      <c r="A1706">
        <v>775935</v>
      </c>
      <c r="B1706" t="str">
        <f t="shared" si="26"/>
        <v>Empleado_775935</v>
      </c>
    </row>
    <row r="1707" spans="1:2" x14ac:dyDescent="0.3">
      <c r="A1707">
        <v>775936</v>
      </c>
      <c r="B1707" t="str">
        <f t="shared" si="26"/>
        <v>Empleado_775936</v>
      </c>
    </row>
    <row r="1708" spans="1:2" x14ac:dyDescent="0.3">
      <c r="A1708">
        <v>775937</v>
      </c>
      <c r="B1708" t="str">
        <f t="shared" si="26"/>
        <v>Empleado_775937</v>
      </c>
    </row>
    <row r="1709" spans="1:2" x14ac:dyDescent="0.3">
      <c r="A1709">
        <v>775939</v>
      </c>
      <c r="B1709" t="str">
        <f t="shared" si="26"/>
        <v>Empleado_775939</v>
      </c>
    </row>
    <row r="1710" spans="1:2" x14ac:dyDescent="0.3">
      <c r="A1710">
        <v>775943</v>
      </c>
      <c r="B1710" t="str">
        <f t="shared" si="26"/>
        <v>Empleado_775943</v>
      </c>
    </row>
    <row r="1711" spans="1:2" x14ac:dyDescent="0.3">
      <c r="A1711">
        <v>775946</v>
      </c>
      <c r="B1711" t="str">
        <f t="shared" si="26"/>
        <v>Empleado_775946</v>
      </c>
    </row>
    <row r="1712" spans="1:2" x14ac:dyDescent="0.3">
      <c r="A1712">
        <v>775950</v>
      </c>
      <c r="B1712" t="str">
        <f t="shared" si="26"/>
        <v>Empleado_775950</v>
      </c>
    </row>
    <row r="1713" spans="1:2" x14ac:dyDescent="0.3">
      <c r="A1713">
        <v>775953</v>
      </c>
      <c r="B1713" t="str">
        <f t="shared" si="26"/>
        <v>Empleado_775953</v>
      </c>
    </row>
    <row r="1714" spans="1:2" x14ac:dyDescent="0.3">
      <c r="A1714">
        <v>775957</v>
      </c>
      <c r="B1714" t="str">
        <f t="shared" si="26"/>
        <v>Empleado_775957</v>
      </c>
    </row>
    <row r="1715" spans="1:2" x14ac:dyDescent="0.3">
      <c r="A1715">
        <v>775965</v>
      </c>
      <c r="B1715" t="str">
        <f t="shared" si="26"/>
        <v>Empleado_775965</v>
      </c>
    </row>
    <row r="1716" spans="1:2" x14ac:dyDescent="0.3">
      <c r="A1716">
        <v>775967</v>
      </c>
      <c r="B1716" t="str">
        <f t="shared" si="26"/>
        <v>Empleado_775967</v>
      </c>
    </row>
    <row r="1717" spans="1:2" x14ac:dyDescent="0.3">
      <c r="A1717">
        <v>775980</v>
      </c>
      <c r="B1717" t="str">
        <f t="shared" si="26"/>
        <v>Empleado_775980</v>
      </c>
    </row>
    <row r="1718" spans="1:2" x14ac:dyDescent="0.3">
      <c r="A1718">
        <v>775981</v>
      </c>
      <c r="B1718" t="str">
        <f t="shared" si="26"/>
        <v>Empleado_775981</v>
      </c>
    </row>
    <row r="1719" spans="1:2" x14ac:dyDescent="0.3">
      <c r="A1719">
        <v>775982</v>
      </c>
      <c r="B1719" t="str">
        <f t="shared" si="26"/>
        <v>Empleado_775982</v>
      </c>
    </row>
    <row r="1720" spans="1:2" x14ac:dyDescent="0.3">
      <c r="A1720">
        <v>775983</v>
      </c>
      <c r="B1720" t="str">
        <f t="shared" si="26"/>
        <v>Empleado_775983</v>
      </c>
    </row>
    <row r="1721" spans="1:2" x14ac:dyDescent="0.3">
      <c r="A1721">
        <v>775984</v>
      </c>
      <c r="B1721" t="str">
        <f t="shared" si="26"/>
        <v>Empleado_775984</v>
      </c>
    </row>
    <row r="1722" spans="1:2" x14ac:dyDescent="0.3">
      <c r="A1722">
        <v>775986</v>
      </c>
      <c r="B1722" t="str">
        <f t="shared" si="26"/>
        <v>Empleado_775986</v>
      </c>
    </row>
    <row r="1723" spans="1:2" x14ac:dyDescent="0.3">
      <c r="A1723">
        <v>775987</v>
      </c>
      <c r="B1723" t="str">
        <f t="shared" si="26"/>
        <v>Empleado_775987</v>
      </c>
    </row>
    <row r="1724" spans="1:2" x14ac:dyDescent="0.3">
      <c r="A1724">
        <v>775991</v>
      </c>
      <c r="B1724" t="str">
        <f t="shared" si="26"/>
        <v>Empleado_775991</v>
      </c>
    </row>
    <row r="1725" spans="1:2" x14ac:dyDescent="0.3">
      <c r="A1725">
        <v>775993</v>
      </c>
      <c r="B1725" t="str">
        <f t="shared" si="26"/>
        <v>Empleado_775993</v>
      </c>
    </row>
    <row r="1726" spans="1:2" x14ac:dyDescent="0.3">
      <c r="A1726">
        <v>775994</v>
      </c>
      <c r="B1726" t="str">
        <f t="shared" si="26"/>
        <v>Empleado_775994</v>
      </c>
    </row>
    <row r="1727" spans="1:2" x14ac:dyDescent="0.3">
      <c r="A1727">
        <v>775995</v>
      </c>
      <c r="B1727" t="str">
        <f t="shared" si="26"/>
        <v>Empleado_775995</v>
      </c>
    </row>
    <row r="1728" spans="1:2" x14ac:dyDescent="0.3">
      <c r="A1728">
        <v>775997</v>
      </c>
      <c r="B1728" t="str">
        <f t="shared" si="26"/>
        <v>Empleado_775997</v>
      </c>
    </row>
    <row r="1729" spans="1:2" x14ac:dyDescent="0.3">
      <c r="A1729">
        <v>775999</v>
      </c>
      <c r="B1729" t="str">
        <f t="shared" si="26"/>
        <v>Empleado_775999</v>
      </c>
    </row>
    <row r="1730" spans="1:2" x14ac:dyDescent="0.3">
      <c r="A1730">
        <v>776003</v>
      </c>
      <c r="B1730" t="str">
        <f t="shared" ref="B1730:B1793" si="27">"Empleado_" &amp; A1730</f>
        <v>Empleado_776003</v>
      </c>
    </row>
    <row r="1731" spans="1:2" x14ac:dyDescent="0.3">
      <c r="A1731">
        <v>776008</v>
      </c>
      <c r="B1731" t="str">
        <f t="shared" si="27"/>
        <v>Empleado_776008</v>
      </c>
    </row>
    <row r="1732" spans="1:2" x14ac:dyDescent="0.3">
      <c r="A1732">
        <v>776016</v>
      </c>
      <c r="B1732" t="str">
        <f t="shared" si="27"/>
        <v>Empleado_776016</v>
      </c>
    </row>
    <row r="1733" spans="1:2" x14ac:dyDescent="0.3">
      <c r="A1733">
        <v>776018</v>
      </c>
      <c r="B1733" t="str">
        <f t="shared" si="27"/>
        <v>Empleado_776018</v>
      </c>
    </row>
    <row r="1734" spans="1:2" x14ac:dyDescent="0.3">
      <c r="A1734">
        <v>776020</v>
      </c>
      <c r="B1734" t="str">
        <f t="shared" si="27"/>
        <v>Empleado_776020</v>
      </c>
    </row>
    <row r="1735" spans="1:2" x14ac:dyDescent="0.3">
      <c r="A1735">
        <v>776022</v>
      </c>
      <c r="B1735" t="str">
        <f t="shared" si="27"/>
        <v>Empleado_776022</v>
      </c>
    </row>
    <row r="1736" spans="1:2" x14ac:dyDescent="0.3">
      <c r="A1736">
        <v>776023</v>
      </c>
      <c r="B1736" t="str">
        <f t="shared" si="27"/>
        <v>Empleado_776023</v>
      </c>
    </row>
    <row r="1737" spans="1:2" x14ac:dyDescent="0.3">
      <c r="A1737">
        <v>776025</v>
      </c>
      <c r="B1737" t="str">
        <f t="shared" si="27"/>
        <v>Empleado_776025</v>
      </c>
    </row>
    <row r="1738" spans="1:2" x14ac:dyDescent="0.3">
      <c r="A1738">
        <v>776027</v>
      </c>
      <c r="B1738" t="str">
        <f t="shared" si="27"/>
        <v>Empleado_776027</v>
      </c>
    </row>
    <row r="1739" spans="1:2" x14ac:dyDescent="0.3">
      <c r="A1739">
        <v>776028</v>
      </c>
      <c r="B1739" t="str">
        <f t="shared" si="27"/>
        <v>Empleado_776028</v>
      </c>
    </row>
    <row r="1740" spans="1:2" x14ac:dyDescent="0.3">
      <c r="A1740">
        <v>776030</v>
      </c>
      <c r="B1740" t="str">
        <f t="shared" si="27"/>
        <v>Empleado_776030</v>
      </c>
    </row>
    <row r="1741" spans="1:2" x14ac:dyDescent="0.3">
      <c r="A1741">
        <v>776032</v>
      </c>
      <c r="B1741" t="str">
        <f t="shared" si="27"/>
        <v>Empleado_776032</v>
      </c>
    </row>
    <row r="1742" spans="1:2" x14ac:dyDescent="0.3">
      <c r="A1742">
        <v>776034</v>
      </c>
      <c r="B1742" t="str">
        <f t="shared" si="27"/>
        <v>Empleado_776034</v>
      </c>
    </row>
    <row r="1743" spans="1:2" x14ac:dyDescent="0.3">
      <c r="A1743">
        <v>776039</v>
      </c>
      <c r="B1743" t="str">
        <f t="shared" si="27"/>
        <v>Empleado_776039</v>
      </c>
    </row>
    <row r="1744" spans="1:2" x14ac:dyDescent="0.3">
      <c r="A1744">
        <v>776043</v>
      </c>
      <c r="B1744" t="str">
        <f t="shared" si="27"/>
        <v>Empleado_776043</v>
      </c>
    </row>
    <row r="1745" spans="1:2" x14ac:dyDescent="0.3">
      <c r="A1745">
        <v>776044</v>
      </c>
      <c r="B1745" t="str">
        <f t="shared" si="27"/>
        <v>Empleado_776044</v>
      </c>
    </row>
    <row r="1746" spans="1:2" x14ac:dyDescent="0.3">
      <c r="A1746">
        <v>776046</v>
      </c>
      <c r="B1746" t="str">
        <f t="shared" si="27"/>
        <v>Empleado_776046</v>
      </c>
    </row>
    <row r="1747" spans="1:2" x14ac:dyDescent="0.3">
      <c r="A1747">
        <v>776049</v>
      </c>
      <c r="B1747" t="str">
        <f t="shared" si="27"/>
        <v>Empleado_776049</v>
      </c>
    </row>
    <row r="1748" spans="1:2" x14ac:dyDescent="0.3">
      <c r="A1748">
        <v>776053</v>
      </c>
      <c r="B1748" t="str">
        <f t="shared" si="27"/>
        <v>Empleado_776053</v>
      </c>
    </row>
    <row r="1749" spans="1:2" x14ac:dyDescent="0.3">
      <c r="A1749">
        <v>776055</v>
      </c>
      <c r="B1749" t="str">
        <f t="shared" si="27"/>
        <v>Empleado_776055</v>
      </c>
    </row>
    <row r="1750" spans="1:2" x14ac:dyDescent="0.3">
      <c r="A1750">
        <v>776056</v>
      </c>
      <c r="B1750" t="str">
        <f t="shared" si="27"/>
        <v>Empleado_776056</v>
      </c>
    </row>
    <row r="1751" spans="1:2" x14ac:dyDescent="0.3">
      <c r="A1751">
        <v>776058</v>
      </c>
      <c r="B1751" t="str">
        <f t="shared" si="27"/>
        <v>Empleado_776058</v>
      </c>
    </row>
    <row r="1752" spans="1:2" x14ac:dyDescent="0.3">
      <c r="A1752">
        <v>776059</v>
      </c>
      <c r="B1752" t="str">
        <f t="shared" si="27"/>
        <v>Empleado_776059</v>
      </c>
    </row>
    <row r="1753" spans="1:2" x14ac:dyDescent="0.3">
      <c r="A1753">
        <v>776060</v>
      </c>
      <c r="B1753" t="str">
        <f t="shared" si="27"/>
        <v>Empleado_776060</v>
      </c>
    </row>
    <row r="1754" spans="1:2" x14ac:dyDescent="0.3">
      <c r="A1754">
        <v>776061</v>
      </c>
      <c r="B1754" t="str">
        <f t="shared" si="27"/>
        <v>Empleado_776061</v>
      </c>
    </row>
    <row r="1755" spans="1:2" x14ac:dyDescent="0.3">
      <c r="A1755">
        <v>776067</v>
      </c>
      <c r="B1755" t="str">
        <f t="shared" si="27"/>
        <v>Empleado_776067</v>
      </c>
    </row>
    <row r="1756" spans="1:2" x14ac:dyDescent="0.3">
      <c r="A1756">
        <v>776069</v>
      </c>
      <c r="B1756" t="str">
        <f t="shared" si="27"/>
        <v>Empleado_776069</v>
      </c>
    </row>
    <row r="1757" spans="1:2" x14ac:dyDescent="0.3">
      <c r="A1757">
        <v>776070</v>
      </c>
      <c r="B1757" t="str">
        <f t="shared" si="27"/>
        <v>Empleado_776070</v>
      </c>
    </row>
    <row r="1758" spans="1:2" x14ac:dyDescent="0.3">
      <c r="A1758">
        <v>776071</v>
      </c>
      <c r="B1758" t="str">
        <f t="shared" si="27"/>
        <v>Empleado_776071</v>
      </c>
    </row>
    <row r="1759" spans="1:2" x14ac:dyDescent="0.3">
      <c r="A1759">
        <v>776072</v>
      </c>
      <c r="B1759" t="str">
        <f t="shared" si="27"/>
        <v>Empleado_776072</v>
      </c>
    </row>
    <row r="1760" spans="1:2" x14ac:dyDescent="0.3">
      <c r="A1760">
        <v>776078</v>
      </c>
      <c r="B1760" t="str">
        <f t="shared" si="27"/>
        <v>Empleado_776078</v>
      </c>
    </row>
    <row r="1761" spans="1:2" x14ac:dyDescent="0.3">
      <c r="A1761">
        <v>776079</v>
      </c>
      <c r="B1761" t="str">
        <f t="shared" si="27"/>
        <v>Empleado_776079</v>
      </c>
    </row>
    <row r="1762" spans="1:2" x14ac:dyDescent="0.3">
      <c r="A1762">
        <v>776081</v>
      </c>
      <c r="B1762" t="str">
        <f t="shared" si="27"/>
        <v>Empleado_776081</v>
      </c>
    </row>
    <row r="1763" spans="1:2" x14ac:dyDescent="0.3">
      <c r="A1763">
        <v>776082</v>
      </c>
      <c r="B1763" t="str">
        <f t="shared" si="27"/>
        <v>Empleado_776082</v>
      </c>
    </row>
    <row r="1764" spans="1:2" x14ac:dyDescent="0.3">
      <c r="A1764">
        <v>776083</v>
      </c>
      <c r="B1764" t="str">
        <f t="shared" si="27"/>
        <v>Empleado_776083</v>
      </c>
    </row>
    <row r="1765" spans="1:2" x14ac:dyDescent="0.3">
      <c r="A1765">
        <v>776084</v>
      </c>
      <c r="B1765" t="str">
        <f t="shared" si="27"/>
        <v>Empleado_776084</v>
      </c>
    </row>
    <row r="1766" spans="1:2" x14ac:dyDescent="0.3">
      <c r="A1766">
        <v>776086</v>
      </c>
      <c r="B1766" t="str">
        <f t="shared" si="27"/>
        <v>Empleado_776086</v>
      </c>
    </row>
    <row r="1767" spans="1:2" x14ac:dyDescent="0.3">
      <c r="A1767">
        <v>776088</v>
      </c>
      <c r="B1767" t="str">
        <f t="shared" si="27"/>
        <v>Empleado_776088</v>
      </c>
    </row>
    <row r="1768" spans="1:2" x14ac:dyDescent="0.3">
      <c r="A1768">
        <v>776091</v>
      </c>
      <c r="B1768" t="str">
        <f t="shared" si="27"/>
        <v>Empleado_776091</v>
      </c>
    </row>
    <row r="1769" spans="1:2" x14ac:dyDescent="0.3">
      <c r="A1769">
        <v>776093</v>
      </c>
      <c r="B1769" t="str">
        <f t="shared" si="27"/>
        <v>Empleado_776093</v>
      </c>
    </row>
    <row r="1770" spans="1:2" x14ac:dyDescent="0.3">
      <c r="A1770">
        <v>776095</v>
      </c>
      <c r="B1770" t="str">
        <f t="shared" si="27"/>
        <v>Empleado_776095</v>
      </c>
    </row>
    <row r="1771" spans="1:2" x14ac:dyDescent="0.3">
      <c r="A1771">
        <v>776096</v>
      </c>
      <c r="B1771" t="str">
        <f t="shared" si="27"/>
        <v>Empleado_776096</v>
      </c>
    </row>
    <row r="1772" spans="1:2" x14ac:dyDescent="0.3">
      <c r="A1772">
        <v>776097</v>
      </c>
      <c r="B1772" t="str">
        <f t="shared" si="27"/>
        <v>Empleado_776097</v>
      </c>
    </row>
    <row r="1773" spans="1:2" x14ac:dyDescent="0.3">
      <c r="A1773">
        <v>776098</v>
      </c>
      <c r="B1773" t="str">
        <f t="shared" si="27"/>
        <v>Empleado_776098</v>
      </c>
    </row>
    <row r="1774" spans="1:2" x14ac:dyDescent="0.3">
      <c r="A1774">
        <v>776099</v>
      </c>
      <c r="B1774" t="str">
        <f t="shared" si="27"/>
        <v>Empleado_776099</v>
      </c>
    </row>
    <row r="1775" spans="1:2" x14ac:dyDescent="0.3">
      <c r="A1775">
        <v>776100</v>
      </c>
      <c r="B1775" t="str">
        <f t="shared" si="27"/>
        <v>Empleado_776100</v>
      </c>
    </row>
    <row r="1776" spans="1:2" x14ac:dyDescent="0.3">
      <c r="A1776">
        <v>776101</v>
      </c>
      <c r="B1776" t="str">
        <f t="shared" si="27"/>
        <v>Empleado_776101</v>
      </c>
    </row>
    <row r="1777" spans="1:2" x14ac:dyDescent="0.3">
      <c r="A1777">
        <v>776104</v>
      </c>
      <c r="B1777" t="str">
        <f t="shared" si="27"/>
        <v>Empleado_776104</v>
      </c>
    </row>
    <row r="1778" spans="1:2" x14ac:dyDescent="0.3">
      <c r="A1778">
        <v>776108</v>
      </c>
      <c r="B1778" t="str">
        <f t="shared" si="27"/>
        <v>Empleado_776108</v>
      </c>
    </row>
    <row r="1779" spans="1:2" x14ac:dyDescent="0.3">
      <c r="A1779">
        <v>776109</v>
      </c>
      <c r="B1779" t="str">
        <f t="shared" si="27"/>
        <v>Empleado_776109</v>
      </c>
    </row>
    <row r="1780" spans="1:2" x14ac:dyDescent="0.3">
      <c r="A1780">
        <v>776114</v>
      </c>
      <c r="B1780" t="str">
        <f t="shared" si="27"/>
        <v>Empleado_776114</v>
      </c>
    </row>
    <row r="1781" spans="1:2" x14ac:dyDescent="0.3">
      <c r="A1781">
        <v>776115</v>
      </c>
      <c r="B1781" t="str">
        <f t="shared" si="27"/>
        <v>Empleado_776115</v>
      </c>
    </row>
    <row r="1782" spans="1:2" x14ac:dyDescent="0.3">
      <c r="A1782">
        <v>776119</v>
      </c>
      <c r="B1782" t="str">
        <f t="shared" si="27"/>
        <v>Empleado_776119</v>
      </c>
    </row>
    <row r="1783" spans="1:2" x14ac:dyDescent="0.3">
      <c r="A1783">
        <v>776125</v>
      </c>
      <c r="B1783" t="str">
        <f t="shared" si="27"/>
        <v>Empleado_776125</v>
      </c>
    </row>
    <row r="1784" spans="1:2" x14ac:dyDescent="0.3">
      <c r="A1784">
        <v>776128</v>
      </c>
      <c r="B1784" t="str">
        <f t="shared" si="27"/>
        <v>Empleado_776128</v>
      </c>
    </row>
    <row r="1785" spans="1:2" x14ac:dyDescent="0.3">
      <c r="A1785">
        <v>776129</v>
      </c>
      <c r="B1785" t="str">
        <f t="shared" si="27"/>
        <v>Empleado_776129</v>
      </c>
    </row>
    <row r="1786" spans="1:2" x14ac:dyDescent="0.3">
      <c r="A1786">
        <v>776131</v>
      </c>
      <c r="B1786" t="str">
        <f t="shared" si="27"/>
        <v>Empleado_776131</v>
      </c>
    </row>
    <row r="1787" spans="1:2" x14ac:dyDescent="0.3">
      <c r="A1787">
        <v>776136</v>
      </c>
      <c r="B1787" t="str">
        <f t="shared" si="27"/>
        <v>Empleado_776136</v>
      </c>
    </row>
    <row r="1788" spans="1:2" x14ac:dyDescent="0.3">
      <c r="A1788">
        <v>776137</v>
      </c>
      <c r="B1788" t="str">
        <f t="shared" si="27"/>
        <v>Empleado_776137</v>
      </c>
    </row>
    <row r="1789" spans="1:2" x14ac:dyDescent="0.3">
      <c r="A1789">
        <v>776141</v>
      </c>
      <c r="B1789" t="str">
        <f t="shared" si="27"/>
        <v>Empleado_776141</v>
      </c>
    </row>
    <row r="1790" spans="1:2" x14ac:dyDescent="0.3">
      <c r="A1790">
        <v>776147</v>
      </c>
      <c r="B1790" t="str">
        <f t="shared" si="27"/>
        <v>Empleado_776147</v>
      </c>
    </row>
    <row r="1791" spans="1:2" x14ac:dyDescent="0.3">
      <c r="A1791">
        <v>776148</v>
      </c>
      <c r="B1791" t="str">
        <f t="shared" si="27"/>
        <v>Empleado_776148</v>
      </c>
    </row>
    <row r="1792" spans="1:2" x14ac:dyDescent="0.3">
      <c r="A1792">
        <v>776150</v>
      </c>
      <c r="B1792" t="str">
        <f t="shared" si="27"/>
        <v>Empleado_776150</v>
      </c>
    </row>
    <row r="1793" spans="1:2" x14ac:dyDescent="0.3">
      <c r="A1793">
        <v>776151</v>
      </c>
      <c r="B1793" t="str">
        <f t="shared" si="27"/>
        <v>Empleado_776151</v>
      </c>
    </row>
    <row r="1794" spans="1:2" x14ac:dyDescent="0.3">
      <c r="A1794">
        <v>776152</v>
      </c>
      <c r="B1794" t="str">
        <f t="shared" ref="B1794:B1857" si="28">"Empleado_" &amp; A1794</f>
        <v>Empleado_776152</v>
      </c>
    </row>
    <row r="1795" spans="1:2" x14ac:dyDescent="0.3">
      <c r="A1795">
        <v>776156</v>
      </c>
      <c r="B1795" t="str">
        <f t="shared" si="28"/>
        <v>Empleado_776156</v>
      </c>
    </row>
    <row r="1796" spans="1:2" x14ac:dyDescent="0.3">
      <c r="A1796">
        <v>776157</v>
      </c>
      <c r="B1796" t="str">
        <f t="shared" si="28"/>
        <v>Empleado_776157</v>
      </c>
    </row>
    <row r="1797" spans="1:2" x14ac:dyDescent="0.3">
      <c r="A1797">
        <v>776158</v>
      </c>
      <c r="B1797" t="str">
        <f t="shared" si="28"/>
        <v>Empleado_776158</v>
      </c>
    </row>
    <row r="1798" spans="1:2" x14ac:dyDescent="0.3">
      <c r="A1798">
        <v>776160</v>
      </c>
      <c r="B1798" t="str">
        <f t="shared" si="28"/>
        <v>Empleado_776160</v>
      </c>
    </row>
    <row r="1799" spans="1:2" x14ac:dyDescent="0.3">
      <c r="A1799">
        <v>776163</v>
      </c>
      <c r="B1799" t="str">
        <f t="shared" si="28"/>
        <v>Empleado_776163</v>
      </c>
    </row>
    <row r="1800" spans="1:2" x14ac:dyDescent="0.3">
      <c r="A1800">
        <v>776164</v>
      </c>
      <c r="B1800" t="str">
        <f t="shared" si="28"/>
        <v>Empleado_776164</v>
      </c>
    </row>
    <row r="1801" spans="1:2" x14ac:dyDescent="0.3">
      <c r="A1801">
        <v>776165</v>
      </c>
      <c r="B1801" t="str">
        <f t="shared" si="28"/>
        <v>Empleado_776165</v>
      </c>
    </row>
    <row r="1802" spans="1:2" x14ac:dyDescent="0.3">
      <c r="A1802">
        <v>776166</v>
      </c>
      <c r="B1802" t="str">
        <f t="shared" si="28"/>
        <v>Empleado_776166</v>
      </c>
    </row>
    <row r="1803" spans="1:2" x14ac:dyDescent="0.3">
      <c r="A1803">
        <v>776167</v>
      </c>
      <c r="B1803" t="str">
        <f t="shared" si="28"/>
        <v>Empleado_776167</v>
      </c>
    </row>
    <row r="1804" spans="1:2" x14ac:dyDescent="0.3">
      <c r="A1804">
        <v>776169</v>
      </c>
      <c r="B1804" t="str">
        <f t="shared" si="28"/>
        <v>Empleado_776169</v>
      </c>
    </row>
    <row r="1805" spans="1:2" x14ac:dyDescent="0.3">
      <c r="A1805">
        <v>776171</v>
      </c>
      <c r="B1805" t="str">
        <f t="shared" si="28"/>
        <v>Empleado_776171</v>
      </c>
    </row>
    <row r="1806" spans="1:2" x14ac:dyDescent="0.3">
      <c r="A1806">
        <v>776173</v>
      </c>
      <c r="B1806" t="str">
        <f t="shared" si="28"/>
        <v>Empleado_776173</v>
      </c>
    </row>
    <row r="1807" spans="1:2" x14ac:dyDescent="0.3">
      <c r="A1807">
        <v>776174</v>
      </c>
      <c r="B1807" t="str">
        <f t="shared" si="28"/>
        <v>Empleado_776174</v>
      </c>
    </row>
    <row r="1808" spans="1:2" x14ac:dyDescent="0.3">
      <c r="A1808">
        <v>776175</v>
      </c>
      <c r="B1808" t="str">
        <f t="shared" si="28"/>
        <v>Empleado_776175</v>
      </c>
    </row>
    <row r="1809" spans="1:2" x14ac:dyDescent="0.3">
      <c r="A1809">
        <v>776177</v>
      </c>
      <c r="B1809" t="str">
        <f t="shared" si="28"/>
        <v>Empleado_776177</v>
      </c>
    </row>
    <row r="1810" spans="1:2" x14ac:dyDescent="0.3">
      <c r="A1810">
        <v>776178</v>
      </c>
      <c r="B1810" t="str">
        <f t="shared" si="28"/>
        <v>Empleado_776178</v>
      </c>
    </row>
    <row r="1811" spans="1:2" x14ac:dyDescent="0.3">
      <c r="A1811">
        <v>776183</v>
      </c>
      <c r="B1811" t="str">
        <f t="shared" si="28"/>
        <v>Empleado_776183</v>
      </c>
    </row>
    <row r="1812" spans="1:2" x14ac:dyDescent="0.3">
      <c r="A1812">
        <v>776184</v>
      </c>
      <c r="B1812" t="str">
        <f t="shared" si="28"/>
        <v>Empleado_776184</v>
      </c>
    </row>
    <row r="1813" spans="1:2" x14ac:dyDescent="0.3">
      <c r="A1813">
        <v>776185</v>
      </c>
      <c r="B1813" t="str">
        <f t="shared" si="28"/>
        <v>Empleado_776185</v>
      </c>
    </row>
    <row r="1814" spans="1:2" x14ac:dyDescent="0.3">
      <c r="A1814">
        <v>776189</v>
      </c>
      <c r="B1814" t="str">
        <f t="shared" si="28"/>
        <v>Empleado_776189</v>
      </c>
    </row>
    <row r="1815" spans="1:2" x14ac:dyDescent="0.3">
      <c r="A1815">
        <v>776192</v>
      </c>
      <c r="B1815" t="str">
        <f t="shared" si="28"/>
        <v>Empleado_776192</v>
      </c>
    </row>
    <row r="1816" spans="1:2" x14ac:dyDescent="0.3">
      <c r="A1816">
        <v>776193</v>
      </c>
      <c r="B1816" t="str">
        <f t="shared" si="28"/>
        <v>Empleado_776193</v>
      </c>
    </row>
    <row r="1817" spans="1:2" x14ac:dyDescent="0.3">
      <c r="A1817">
        <v>776199</v>
      </c>
      <c r="B1817" t="str">
        <f t="shared" si="28"/>
        <v>Empleado_776199</v>
      </c>
    </row>
    <row r="1818" spans="1:2" x14ac:dyDescent="0.3">
      <c r="A1818">
        <v>776200</v>
      </c>
      <c r="B1818" t="str">
        <f t="shared" si="28"/>
        <v>Empleado_776200</v>
      </c>
    </row>
    <row r="1819" spans="1:2" x14ac:dyDescent="0.3">
      <c r="A1819">
        <v>776201</v>
      </c>
      <c r="B1819" t="str">
        <f t="shared" si="28"/>
        <v>Empleado_776201</v>
      </c>
    </row>
    <row r="1820" spans="1:2" x14ac:dyDescent="0.3">
      <c r="A1820">
        <v>776202</v>
      </c>
      <c r="B1820" t="str">
        <f t="shared" si="28"/>
        <v>Empleado_776202</v>
      </c>
    </row>
    <row r="1821" spans="1:2" x14ac:dyDescent="0.3">
      <c r="A1821">
        <v>776203</v>
      </c>
      <c r="B1821" t="str">
        <f t="shared" si="28"/>
        <v>Empleado_776203</v>
      </c>
    </row>
    <row r="1822" spans="1:2" x14ac:dyDescent="0.3">
      <c r="A1822">
        <v>776205</v>
      </c>
      <c r="B1822" t="str">
        <f t="shared" si="28"/>
        <v>Empleado_776205</v>
      </c>
    </row>
    <row r="1823" spans="1:2" x14ac:dyDescent="0.3">
      <c r="A1823">
        <v>776207</v>
      </c>
      <c r="B1823" t="str">
        <f t="shared" si="28"/>
        <v>Empleado_776207</v>
      </c>
    </row>
    <row r="1824" spans="1:2" x14ac:dyDescent="0.3">
      <c r="A1824">
        <v>776208</v>
      </c>
      <c r="B1824" t="str">
        <f t="shared" si="28"/>
        <v>Empleado_776208</v>
      </c>
    </row>
    <row r="1825" spans="1:2" x14ac:dyDescent="0.3">
      <c r="A1825">
        <v>776209</v>
      </c>
      <c r="B1825" t="str">
        <f t="shared" si="28"/>
        <v>Empleado_776209</v>
      </c>
    </row>
    <row r="1826" spans="1:2" x14ac:dyDescent="0.3">
      <c r="A1826">
        <v>776211</v>
      </c>
      <c r="B1826" t="str">
        <f t="shared" si="28"/>
        <v>Empleado_776211</v>
      </c>
    </row>
    <row r="1827" spans="1:2" x14ac:dyDescent="0.3">
      <c r="A1827">
        <v>776212</v>
      </c>
      <c r="B1827" t="str">
        <f t="shared" si="28"/>
        <v>Empleado_776212</v>
      </c>
    </row>
    <row r="1828" spans="1:2" x14ac:dyDescent="0.3">
      <c r="A1828">
        <v>776221</v>
      </c>
      <c r="B1828" t="str">
        <f t="shared" si="28"/>
        <v>Empleado_776221</v>
      </c>
    </row>
    <row r="1829" spans="1:2" x14ac:dyDescent="0.3">
      <c r="A1829">
        <v>776222</v>
      </c>
      <c r="B1829" t="str">
        <f t="shared" si="28"/>
        <v>Empleado_776222</v>
      </c>
    </row>
    <row r="1830" spans="1:2" x14ac:dyDescent="0.3">
      <c r="A1830">
        <v>776223</v>
      </c>
      <c r="B1830" t="str">
        <f t="shared" si="28"/>
        <v>Empleado_776223</v>
      </c>
    </row>
    <row r="1831" spans="1:2" x14ac:dyDescent="0.3">
      <c r="A1831">
        <v>776224</v>
      </c>
      <c r="B1831" t="str">
        <f t="shared" si="28"/>
        <v>Empleado_776224</v>
      </c>
    </row>
    <row r="1832" spans="1:2" x14ac:dyDescent="0.3">
      <c r="A1832">
        <v>776225</v>
      </c>
      <c r="B1832" t="str">
        <f t="shared" si="28"/>
        <v>Empleado_776225</v>
      </c>
    </row>
    <row r="1833" spans="1:2" x14ac:dyDescent="0.3">
      <c r="A1833">
        <v>776226</v>
      </c>
      <c r="B1833" t="str">
        <f t="shared" si="28"/>
        <v>Empleado_776226</v>
      </c>
    </row>
    <row r="1834" spans="1:2" x14ac:dyDescent="0.3">
      <c r="A1834">
        <v>776229</v>
      </c>
      <c r="B1834" t="str">
        <f t="shared" si="28"/>
        <v>Empleado_776229</v>
      </c>
    </row>
    <row r="1835" spans="1:2" x14ac:dyDescent="0.3">
      <c r="A1835">
        <v>776232</v>
      </c>
      <c r="B1835" t="str">
        <f t="shared" si="28"/>
        <v>Empleado_776232</v>
      </c>
    </row>
    <row r="1836" spans="1:2" x14ac:dyDescent="0.3">
      <c r="A1836">
        <v>776233</v>
      </c>
      <c r="B1836" t="str">
        <f t="shared" si="28"/>
        <v>Empleado_776233</v>
      </c>
    </row>
    <row r="1837" spans="1:2" x14ac:dyDescent="0.3">
      <c r="A1837">
        <v>776234</v>
      </c>
      <c r="B1837" t="str">
        <f t="shared" si="28"/>
        <v>Empleado_776234</v>
      </c>
    </row>
    <row r="1838" spans="1:2" x14ac:dyDescent="0.3">
      <c r="A1838">
        <v>776235</v>
      </c>
      <c r="B1838" t="str">
        <f t="shared" si="28"/>
        <v>Empleado_776235</v>
      </c>
    </row>
    <row r="1839" spans="1:2" x14ac:dyDescent="0.3">
      <c r="A1839">
        <v>776238</v>
      </c>
      <c r="B1839" t="str">
        <f t="shared" si="28"/>
        <v>Empleado_776238</v>
      </c>
    </row>
    <row r="1840" spans="1:2" x14ac:dyDescent="0.3">
      <c r="A1840">
        <v>776239</v>
      </c>
      <c r="B1840" t="str">
        <f t="shared" si="28"/>
        <v>Empleado_776239</v>
      </c>
    </row>
    <row r="1841" spans="1:2" x14ac:dyDescent="0.3">
      <c r="A1841">
        <v>776240</v>
      </c>
      <c r="B1841" t="str">
        <f t="shared" si="28"/>
        <v>Empleado_776240</v>
      </c>
    </row>
    <row r="1842" spans="1:2" x14ac:dyDescent="0.3">
      <c r="A1842">
        <v>776242</v>
      </c>
      <c r="B1842" t="str">
        <f t="shared" si="28"/>
        <v>Empleado_776242</v>
      </c>
    </row>
    <row r="1843" spans="1:2" x14ac:dyDescent="0.3">
      <c r="A1843">
        <v>776255</v>
      </c>
      <c r="B1843" t="str">
        <f t="shared" si="28"/>
        <v>Empleado_776255</v>
      </c>
    </row>
    <row r="1844" spans="1:2" x14ac:dyDescent="0.3">
      <c r="A1844">
        <v>776256</v>
      </c>
      <c r="B1844" t="str">
        <f t="shared" si="28"/>
        <v>Empleado_776256</v>
      </c>
    </row>
    <row r="1845" spans="1:2" x14ac:dyDescent="0.3">
      <c r="A1845">
        <v>776258</v>
      </c>
      <c r="B1845" t="str">
        <f t="shared" si="28"/>
        <v>Empleado_776258</v>
      </c>
    </row>
    <row r="1846" spans="1:2" x14ac:dyDescent="0.3">
      <c r="A1846">
        <v>776262</v>
      </c>
      <c r="B1846" t="str">
        <f t="shared" si="28"/>
        <v>Empleado_776262</v>
      </c>
    </row>
    <row r="1847" spans="1:2" x14ac:dyDescent="0.3">
      <c r="A1847">
        <v>776263</v>
      </c>
      <c r="B1847" t="str">
        <f t="shared" si="28"/>
        <v>Empleado_776263</v>
      </c>
    </row>
    <row r="1848" spans="1:2" x14ac:dyDescent="0.3">
      <c r="A1848">
        <v>776264</v>
      </c>
      <c r="B1848" t="str">
        <f t="shared" si="28"/>
        <v>Empleado_776264</v>
      </c>
    </row>
    <row r="1849" spans="1:2" x14ac:dyDescent="0.3">
      <c r="A1849">
        <v>776266</v>
      </c>
      <c r="B1849" t="str">
        <f t="shared" si="28"/>
        <v>Empleado_776266</v>
      </c>
    </row>
    <row r="1850" spans="1:2" x14ac:dyDescent="0.3">
      <c r="A1850">
        <v>776267</v>
      </c>
      <c r="B1850" t="str">
        <f t="shared" si="28"/>
        <v>Empleado_776267</v>
      </c>
    </row>
    <row r="1851" spans="1:2" x14ac:dyDescent="0.3">
      <c r="A1851">
        <v>776268</v>
      </c>
      <c r="B1851" t="str">
        <f t="shared" si="28"/>
        <v>Empleado_776268</v>
      </c>
    </row>
    <row r="1852" spans="1:2" x14ac:dyDescent="0.3">
      <c r="A1852">
        <v>776269</v>
      </c>
      <c r="B1852" t="str">
        <f t="shared" si="28"/>
        <v>Empleado_776269</v>
      </c>
    </row>
    <row r="1853" spans="1:2" x14ac:dyDescent="0.3">
      <c r="A1853">
        <v>776270</v>
      </c>
      <c r="B1853" t="str">
        <f t="shared" si="28"/>
        <v>Empleado_776270</v>
      </c>
    </row>
    <row r="1854" spans="1:2" x14ac:dyDescent="0.3">
      <c r="A1854">
        <v>776271</v>
      </c>
      <c r="B1854" t="str">
        <f t="shared" si="28"/>
        <v>Empleado_776271</v>
      </c>
    </row>
    <row r="1855" spans="1:2" x14ac:dyDescent="0.3">
      <c r="A1855">
        <v>776272</v>
      </c>
      <c r="B1855" t="str">
        <f t="shared" si="28"/>
        <v>Empleado_776272</v>
      </c>
    </row>
    <row r="1856" spans="1:2" x14ac:dyDescent="0.3">
      <c r="A1856">
        <v>776274</v>
      </c>
      <c r="B1856" t="str">
        <f t="shared" si="28"/>
        <v>Empleado_776274</v>
      </c>
    </row>
    <row r="1857" spans="1:2" x14ac:dyDescent="0.3">
      <c r="A1857">
        <v>776275</v>
      </c>
      <c r="B1857" t="str">
        <f t="shared" si="28"/>
        <v>Empleado_776275</v>
      </c>
    </row>
    <row r="1858" spans="1:2" x14ac:dyDescent="0.3">
      <c r="A1858">
        <v>776276</v>
      </c>
      <c r="B1858" t="str">
        <f t="shared" ref="B1858:B1921" si="29">"Empleado_" &amp; A1858</f>
        <v>Empleado_776276</v>
      </c>
    </row>
    <row r="1859" spans="1:2" x14ac:dyDescent="0.3">
      <c r="A1859">
        <v>776277</v>
      </c>
      <c r="B1859" t="str">
        <f t="shared" si="29"/>
        <v>Empleado_776277</v>
      </c>
    </row>
    <row r="1860" spans="1:2" x14ac:dyDescent="0.3">
      <c r="A1860">
        <v>776278</v>
      </c>
      <c r="B1860" t="str">
        <f t="shared" si="29"/>
        <v>Empleado_776278</v>
      </c>
    </row>
    <row r="1861" spans="1:2" x14ac:dyDescent="0.3">
      <c r="A1861">
        <v>776279</v>
      </c>
      <c r="B1861" t="str">
        <f t="shared" si="29"/>
        <v>Empleado_776279</v>
      </c>
    </row>
    <row r="1862" spans="1:2" x14ac:dyDescent="0.3">
      <c r="A1862">
        <v>776281</v>
      </c>
      <c r="B1862" t="str">
        <f t="shared" si="29"/>
        <v>Empleado_776281</v>
      </c>
    </row>
    <row r="1863" spans="1:2" x14ac:dyDescent="0.3">
      <c r="A1863">
        <v>776283</v>
      </c>
      <c r="B1863" t="str">
        <f t="shared" si="29"/>
        <v>Empleado_776283</v>
      </c>
    </row>
    <row r="1864" spans="1:2" x14ac:dyDescent="0.3">
      <c r="A1864">
        <v>776284</v>
      </c>
      <c r="B1864" t="str">
        <f t="shared" si="29"/>
        <v>Empleado_776284</v>
      </c>
    </row>
    <row r="1865" spans="1:2" x14ac:dyDescent="0.3">
      <c r="A1865">
        <v>776285</v>
      </c>
      <c r="B1865" t="str">
        <f t="shared" si="29"/>
        <v>Empleado_776285</v>
      </c>
    </row>
    <row r="1866" spans="1:2" x14ac:dyDescent="0.3">
      <c r="A1866">
        <v>776287</v>
      </c>
      <c r="B1866" t="str">
        <f t="shared" si="29"/>
        <v>Empleado_776287</v>
      </c>
    </row>
    <row r="1867" spans="1:2" x14ac:dyDescent="0.3">
      <c r="A1867">
        <v>776288</v>
      </c>
      <c r="B1867" t="str">
        <f t="shared" si="29"/>
        <v>Empleado_776288</v>
      </c>
    </row>
    <row r="1868" spans="1:2" x14ac:dyDescent="0.3">
      <c r="A1868">
        <v>776289</v>
      </c>
      <c r="B1868" t="str">
        <f t="shared" si="29"/>
        <v>Empleado_776289</v>
      </c>
    </row>
    <row r="1869" spans="1:2" x14ac:dyDescent="0.3">
      <c r="A1869">
        <v>776294</v>
      </c>
      <c r="B1869" t="str">
        <f t="shared" si="29"/>
        <v>Empleado_776294</v>
      </c>
    </row>
    <row r="1870" spans="1:2" x14ac:dyDescent="0.3">
      <c r="A1870">
        <v>776295</v>
      </c>
      <c r="B1870" t="str">
        <f t="shared" si="29"/>
        <v>Empleado_776295</v>
      </c>
    </row>
    <row r="1871" spans="1:2" x14ac:dyDescent="0.3">
      <c r="A1871">
        <v>776296</v>
      </c>
      <c r="B1871" t="str">
        <f t="shared" si="29"/>
        <v>Empleado_776296</v>
      </c>
    </row>
    <row r="1872" spans="1:2" x14ac:dyDescent="0.3">
      <c r="A1872">
        <v>776297</v>
      </c>
      <c r="B1872" t="str">
        <f t="shared" si="29"/>
        <v>Empleado_776297</v>
      </c>
    </row>
    <row r="1873" spans="1:2" x14ac:dyDescent="0.3">
      <c r="A1873">
        <v>776298</v>
      </c>
      <c r="B1873" t="str">
        <f t="shared" si="29"/>
        <v>Empleado_776298</v>
      </c>
    </row>
    <row r="1874" spans="1:2" x14ac:dyDescent="0.3">
      <c r="A1874">
        <v>776301</v>
      </c>
      <c r="B1874" t="str">
        <f t="shared" si="29"/>
        <v>Empleado_776301</v>
      </c>
    </row>
    <row r="1875" spans="1:2" x14ac:dyDescent="0.3">
      <c r="A1875">
        <v>776308</v>
      </c>
      <c r="B1875" t="str">
        <f t="shared" si="29"/>
        <v>Empleado_776308</v>
      </c>
    </row>
    <row r="1876" spans="1:2" x14ac:dyDescent="0.3">
      <c r="A1876">
        <v>776310</v>
      </c>
      <c r="B1876" t="str">
        <f t="shared" si="29"/>
        <v>Empleado_776310</v>
      </c>
    </row>
    <row r="1877" spans="1:2" x14ac:dyDescent="0.3">
      <c r="A1877">
        <v>776315</v>
      </c>
      <c r="B1877" t="str">
        <f t="shared" si="29"/>
        <v>Empleado_776315</v>
      </c>
    </row>
    <row r="1878" spans="1:2" x14ac:dyDescent="0.3">
      <c r="A1878">
        <v>776317</v>
      </c>
      <c r="B1878" t="str">
        <f t="shared" si="29"/>
        <v>Empleado_776317</v>
      </c>
    </row>
    <row r="1879" spans="1:2" x14ac:dyDescent="0.3">
      <c r="A1879">
        <v>776318</v>
      </c>
      <c r="B1879" t="str">
        <f t="shared" si="29"/>
        <v>Empleado_776318</v>
      </c>
    </row>
    <row r="1880" spans="1:2" x14ac:dyDescent="0.3">
      <c r="A1880">
        <v>776319</v>
      </c>
      <c r="B1880" t="str">
        <f t="shared" si="29"/>
        <v>Empleado_776319</v>
      </c>
    </row>
    <row r="1881" spans="1:2" x14ac:dyDescent="0.3">
      <c r="A1881">
        <v>776320</v>
      </c>
      <c r="B1881" t="str">
        <f t="shared" si="29"/>
        <v>Empleado_776320</v>
      </c>
    </row>
    <row r="1882" spans="1:2" x14ac:dyDescent="0.3">
      <c r="A1882">
        <v>776321</v>
      </c>
      <c r="B1882" t="str">
        <f t="shared" si="29"/>
        <v>Empleado_776321</v>
      </c>
    </row>
    <row r="1883" spans="1:2" x14ac:dyDescent="0.3">
      <c r="A1883">
        <v>776323</v>
      </c>
      <c r="B1883" t="str">
        <f t="shared" si="29"/>
        <v>Empleado_776323</v>
      </c>
    </row>
    <row r="1884" spans="1:2" x14ac:dyDescent="0.3">
      <c r="A1884">
        <v>776324</v>
      </c>
      <c r="B1884" t="str">
        <f t="shared" si="29"/>
        <v>Empleado_776324</v>
      </c>
    </row>
    <row r="1885" spans="1:2" x14ac:dyDescent="0.3">
      <c r="A1885">
        <v>776325</v>
      </c>
      <c r="B1885" t="str">
        <f t="shared" si="29"/>
        <v>Empleado_776325</v>
      </c>
    </row>
    <row r="1886" spans="1:2" x14ac:dyDescent="0.3">
      <c r="A1886">
        <v>776328</v>
      </c>
      <c r="B1886" t="str">
        <f t="shared" si="29"/>
        <v>Empleado_776328</v>
      </c>
    </row>
    <row r="1887" spans="1:2" x14ac:dyDescent="0.3">
      <c r="A1887">
        <v>776330</v>
      </c>
      <c r="B1887" t="str">
        <f t="shared" si="29"/>
        <v>Empleado_776330</v>
      </c>
    </row>
    <row r="1888" spans="1:2" x14ac:dyDescent="0.3">
      <c r="A1888">
        <v>776332</v>
      </c>
      <c r="B1888" t="str">
        <f t="shared" si="29"/>
        <v>Empleado_776332</v>
      </c>
    </row>
    <row r="1889" spans="1:2" x14ac:dyDescent="0.3">
      <c r="A1889">
        <v>776333</v>
      </c>
      <c r="B1889" t="str">
        <f t="shared" si="29"/>
        <v>Empleado_776333</v>
      </c>
    </row>
    <row r="1890" spans="1:2" x14ac:dyDescent="0.3">
      <c r="A1890">
        <v>776334</v>
      </c>
      <c r="B1890" t="str">
        <f t="shared" si="29"/>
        <v>Empleado_776334</v>
      </c>
    </row>
    <row r="1891" spans="1:2" x14ac:dyDescent="0.3">
      <c r="A1891">
        <v>776336</v>
      </c>
      <c r="B1891" t="str">
        <f t="shared" si="29"/>
        <v>Empleado_776336</v>
      </c>
    </row>
    <row r="1892" spans="1:2" x14ac:dyDescent="0.3">
      <c r="A1892">
        <v>776337</v>
      </c>
      <c r="B1892" t="str">
        <f t="shared" si="29"/>
        <v>Empleado_776337</v>
      </c>
    </row>
    <row r="1893" spans="1:2" x14ac:dyDescent="0.3">
      <c r="A1893">
        <v>776338</v>
      </c>
      <c r="B1893" t="str">
        <f t="shared" si="29"/>
        <v>Empleado_776338</v>
      </c>
    </row>
    <row r="1894" spans="1:2" x14ac:dyDescent="0.3">
      <c r="A1894">
        <v>776339</v>
      </c>
      <c r="B1894" t="str">
        <f t="shared" si="29"/>
        <v>Empleado_776339</v>
      </c>
    </row>
    <row r="1895" spans="1:2" x14ac:dyDescent="0.3">
      <c r="A1895">
        <v>776341</v>
      </c>
      <c r="B1895" t="str">
        <f t="shared" si="29"/>
        <v>Empleado_776341</v>
      </c>
    </row>
    <row r="1896" spans="1:2" x14ac:dyDescent="0.3">
      <c r="A1896">
        <v>776342</v>
      </c>
      <c r="B1896" t="str">
        <f t="shared" si="29"/>
        <v>Empleado_776342</v>
      </c>
    </row>
    <row r="1897" spans="1:2" x14ac:dyDescent="0.3">
      <c r="A1897">
        <v>776343</v>
      </c>
      <c r="B1897" t="str">
        <f t="shared" si="29"/>
        <v>Empleado_776343</v>
      </c>
    </row>
    <row r="1898" spans="1:2" x14ac:dyDescent="0.3">
      <c r="A1898">
        <v>776344</v>
      </c>
      <c r="B1898" t="str">
        <f t="shared" si="29"/>
        <v>Empleado_776344</v>
      </c>
    </row>
    <row r="1899" spans="1:2" x14ac:dyDescent="0.3">
      <c r="A1899">
        <v>776347</v>
      </c>
      <c r="B1899" t="str">
        <f t="shared" si="29"/>
        <v>Empleado_776347</v>
      </c>
    </row>
    <row r="1900" spans="1:2" x14ac:dyDescent="0.3">
      <c r="A1900">
        <v>776350</v>
      </c>
      <c r="B1900" t="str">
        <f t="shared" si="29"/>
        <v>Empleado_776350</v>
      </c>
    </row>
    <row r="1901" spans="1:2" x14ac:dyDescent="0.3">
      <c r="A1901">
        <v>776354</v>
      </c>
      <c r="B1901" t="str">
        <f t="shared" si="29"/>
        <v>Empleado_776354</v>
      </c>
    </row>
    <row r="1902" spans="1:2" x14ac:dyDescent="0.3">
      <c r="A1902">
        <v>776355</v>
      </c>
      <c r="B1902" t="str">
        <f t="shared" si="29"/>
        <v>Empleado_776355</v>
      </c>
    </row>
    <row r="1903" spans="1:2" x14ac:dyDescent="0.3">
      <c r="A1903">
        <v>776358</v>
      </c>
      <c r="B1903" t="str">
        <f t="shared" si="29"/>
        <v>Empleado_776358</v>
      </c>
    </row>
    <row r="1904" spans="1:2" x14ac:dyDescent="0.3">
      <c r="A1904">
        <v>776360</v>
      </c>
      <c r="B1904" t="str">
        <f t="shared" si="29"/>
        <v>Empleado_776360</v>
      </c>
    </row>
    <row r="1905" spans="1:2" x14ac:dyDescent="0.3">
      <c r="A1905">
        <v>776361</v>
      </c>
      <c r="B1905" t="str">
        <f t="shared" si="29"/>
        <v>Empleado_776361</v>
      </c>
    </row>
    <row r="1906" spans="1:2" x14ac:dyDescent="0.3">
      <c r="A1906">
        <v>776363</v>
      </c>
      <c r="B1906" t="str">
        <f t="shared" si="29"/>
        <v>Empleado_776363</v>
      </c>
    </row>
    <row r="1907" spans="1:2" x14ac:dyDescent="0.3">
      <c r="A1907">
        <v>776366</v>
      </c>
      <c r="B1907" t="str">
        <f t="shared" si="29"/>
        <v>Empleado_776366</v>
      </c>
    </row>
    <row r="1908" spans="1:2" x14ac:dyDescent="0.3">
      <c r="A1908">
        <v>776368</v>
      </c>
      <c r="B1908" t="str">
        <f t="shared" si="29"/>
        <v>Empleado_776368</v>
      </c>
    </row>
    <row r="1909" spans="1:2" x14ac:dyDescent="0.3">
      <c r="A1909">
        <v>776369</v>
      </c>
      <c r="B1909" t="str">
        <f t="shared" si="29"/>
        <v>Empleado_776369</v>
      </c>
    </row>
    <row r="1910" spans="1:2" x14ac:dyDescent="0.3">
      <c r="A1910">
        <v>776372</v>
      </c>
      <c r="B1910" t="str">
        <f t="shared" si="29"/>
        <v>Empleado_776372</v>
      </c>
    </row>
    <row r="1911" spans="1:2" x14ac:dyDescent="0.3">
      <c r="A1911">
        <v>776373</v>
      </c>
      <c r="B1911" t="str">
        <f t="shared" si="29"/>
        <v>Empleado_776373</v>
      </c>
    </row>
    <row r="1912" spans="1:2" x14ac:dyDescent="0.3">
      <c r="A1912">
        <v>776375</v>
      </c>
      <c r="B1912" t="str">
        <f t="shared" si="29"/>
        <v>Empleado_776375</v>
      </c>
    </row>
    <row r="1913" spans="1:2" x14ac:dyDescent="0.3">
      <c r="A1913">
        <v>776377</v>
      </c>
      <c r="B1913" t="str">
        <f t="shared" si="29"/>
        <v>Empleado_776377</v>
      </c>
    </row>
    <row r="1914" spans="1:2" x14ac:dyDescent="0.3">
      <c r="A1914">
        <v>776378</v>
      </c>
      <c r="B1914" t="str">
        <f t="shared" si="29"/>
        <v>Empleado_776378</v>
      </c>
    </row>
    <row r="1915" spans="1:2" x14ac:dyDescent="0.3">
      <c r="A1915">
        <v>776381</v>
      </c>
      <c r="B1915" t="str">
        <f t="shared" si="29"/>
        <v>Empleado_776381</v>
      </c>
    </row>
    <row r="1916" spans="1:2" x14ac:dyDescent="0.3">
      <c r="A1916">
        <v>776383</v>
      </c>
      <c r="B1916" t="str">
        <f t="shared" si="29"/>
        <v>Empleado_776383</v>
      </c>
    </row>
    <row r="1917" spans="1:2" x14ac:dyDescent="0.3">
      <c r="A1917">
        <v>776385</v>
      </c>
      <c r="B1917" t="str">
        <f t="shared" si="29"/>
        <v>Empleado_776385</v>
      </c>
    </row>
    <row r="1918" spans="1:2" x14ac:dyDescent="0.3">
      <c r="A1918">
        <v>776389</v>
      </c>
      <c r="B1918" t="str">
        <f t="shared" si="29"/>
        <v>Empleado_776389</v>
      </c>
    </row>
    <row r="1919" spans="1:2" x14ac:dyDescent="0.3">
      <c r="A1919">
        <v>776390</v>
      </c>
      <c r="B1919" t="str">
        <f t="shared" si="29"/>
        <v>Empleado_776390</v>
      </c>
    </row>
    <row r="1920" spans="1:2" x14ac:dyDescent="0.3">
      <c r="A1920">
        <v>776394</v>
      </c>
      <c r="B1920" t="str">
        <f t="shared" si="29"/>
        <v>Empleado_776394</v>
      </c>
    </row>
    <row r="1921" spans="1:2" x14ac:dyDescent="0.3">
      <c r="A1921">
        <v>776400</v>
      </c>
      <c r="B1921" t="str">
        <f t="shared" si="29"/>
        <v>Empleado_776400</v>
      </c>
    </row>
    <row r="1922" spans="1:2" x14ac:dyDescent="0.3">
      <c r="A1922">
        <v>776401</v>
      </c>
      <c r="B1922" t="str">
        <f t="shared" ref="B1922:B1985" si="30">"Empleado_" &amp; A1922</f>
        <v>Empleado_776401</v>
      </c>
    </row>
    <row r="1923" spans="1:2" x14ac:dyDescent="0.3">
      <c r="A1923">
        <v>776402</v>
      </c>
      <c r="B1923" t="str">
        <f t="shared" si="30"/>
        <v>Empleado_776402</v>
      </c>
    </row>
    <row r="1924" spans="1:2" x14ac:dyDescent="0.3">
      <c r="A1924">
        <v>776403</v>
      </c>
      <c r="B1924" t="str">
        <f t="shared" si="30"/>
        <v>Empleado_776403</v>
      </c>
    </row>
    <row r="1925" spans="1:2" x14ac:dyDescent="0.3">
      <c r="A1925">
        <v>776405</v>
      </c>
      <c r="B1925" t="str">
        <f t="shared" si="30"/>
        <v>Empleado_776405</v>
      </c>
    </row>
    <row r="1926" spans="1:2" x14ac:dyDescent="0.3">
      <c r="A1926">
        <v>776406</v>
      </c>
      <c r="B1926" t="str">
        <f t="shared" si="30"/>
        <v>Empleado_776406</v>
      </c>
    </row>
    <row r="1927" spans="1:2" x14ac:dyDescent="0.3">
      <c r="A1927">
        <v>776407</v>
      </c>
      <c r="B1927" t="str">
        <f t="shared" si="30"/>
        <v>Empleado_776407</v>
      </c>
    </row>
    <row r="1928" spans="1:2" x14ac:dyDescent="0.3">
      <c r="A1928">
        <v>776408</v>
      </c>
      <c r="B1928" t="str">
        <f t="shared" si="30"/>
        <v>Empleado_776408</v>
      </c>
    </row>
    <row r="1929" spans="1:2" x14ac:dyDescent="0.3">
      <c r="A1929">
        <v>776409</v>
      </c>
      <c r="B1929" t="str">
        <f t="shared" si="30"/>
        <v>Empleado_776409</v>
      </c>
    </row>
    <row r="1930" spans="1:2" x14ac:dyDescent="0.3">
      <c r="A1930">
        <v>776411</v>
      </c>
      <c r="B1930" t="str">
        <f t="shared" si="30"/>
        <v>Empleado_776411</v>
      </c>
    </row>
    <row r="1931" spans="1:2" x14ac:dyDescent="0.3">
      <c r="A1931">
        <v>776412</v>
      </c>
      <c r="B1931" t="str">
        <f t="shared" si="30"/>
        <v>Empleado_776412</v>
      </c>
    </row>
    <row r="1932" spans="1:2" x14ac:dyDescent="0.3">
      <c r="A1932">
        <v>776414</v>
      </c>
      <c r="B1932" t="str">
        <f t="shared" si="30"/>
        <v>Empleado_776414</v>
      </c>
    </row>
    <row r="1933" spans="1:2" x14ac:dyDescent="0.3">
      <c r="A1933">
        <v>776415</v>
      </c>
      <c r="B1933" t="str">
        <f t="shared" si="30"/>
        <v>Empleado_776415</v>
      </c>
    </row>
    <row r="1934" spans="1:2" x14ac:dyDescent="0.3">
      <c r="A1934">
        <v>776418</v>
      </c>
      <c r="B1934" t="str">
        <f t="shared" si="30"/>
        <v>Empleado_776418</v>
      </c>
    </row>
    <row r="1935" spans="1:2" x14ac:dyDescent="0.3">
      <c r="A1935">
        <v>776423</v>
      </c>
      <c r="B1935" t="str">
        <f t="shared" si="30"/>
        <v>Empleado_776423</v>
      </c>
    </row>
    <row r="1936" spans="1:2" x14ac:dyDescent="0.3">
      <c r="A1936">
        <v>776424</v>
      </c>
      <c r="B1936" t="str">
        <f t="shared" si="30"/>
        <v>Empleado_776424</v>
      </c>
    </row>
    <row r="1937" spans="1:2" x14ac:dyDescent="0.3">
      <c r="A1937">
        <v>776426</v>
      </c>
      <c r="B1937" t="str">
        <f t="shared" si="30"/>
        <v>Empleado_776426</v>
      </c>
    </row>
    <row r="1938" spans="1:2" x14ac:dyDescent="0.3">
      <c r="A1938">
        <v>776428</v>
      </c>
      <c r="B1938" t="str">
        <f t="shared" si="30"/>
        <v>Empleado_776428</v>
      </c>
    </row>
    <row r="1939" spans="1:2" x14ac:dyDescent="0.3">
      <c r="A1939">
        <v>776430</v>
      </c>
      <c r="B1939" t="str">
        <f t="shared" si="30"/>
        <v>Empleado_776430</v>
      </c>
    </row>
    <row r="1940" spans="1:2" x14ac:dyDescent="0.3">
      <c r="A1940">
        <v>776431</v>
      </c>
      <c r="B1940" t="str">
        <f t="shared" si="30"/>
        <v>Empleado_776431</v>
      </c>
    </row>
    <row r="1941" spans="1:2" x14ac:dyDescent="0.3">
      <c r="A1941">
        <v>776434</v>
      </c>
      <c r="B1941" t="str">
        <f t="shared" si="30"/>
        <v>Empleado_776434</v>
      </c>
    </row>
    <row r="1942" spans="1:2" x14ac:dyDescent="0.3">
      <c r="A1942">
        <v>776435</v>
      </c>
      <c r="B1942" t="str">
        <f t="shared" si="30"/>
        <v>Empleado_776435</v>
      </c>
    </row>
    <row r="1943" spans="1:2" x14ac:dyDescent="0.3">
      <c r="A1943">
        <v>776436</v>
      </c>
      <c r="B1943" t="str">
        <f t="shared" si="30"/>
        <v>Empleado_776436</v>
      </c>
    </row>
    <row r="1944" spans="1:2" x14ac:dyDescent="0.3">
      <c r="A1944">
        <v>776437</v>
      </c>
      <c r="B1944" t="str">
        <f t="shared" si="30"/>
        <v>Empleado_776437</v>
      </c>
    </row>
    <row r="1945" spans="1:2" x14ac:dyDescent="0.3">
      <c r="A1945">
        <v>776440</v>
      </c>
      <c r="B1945" t="str">
        <f t="shared" si="30"/>
        <v>Empleado_776440</v>
      </c>
    </row>
    <row r="1946" spans="1:2" x14ac:dyDescent="0.3">
      <c r="A1946">
        <v>776441</v>
      </c>
      <c r="B1946" t="str">
        <f t="shared" si="30"/>
        <v>Empleado_776441</v>
      </c>
    </row>
    <row r="1947" spans="1:2" x14ac:dyDescent="0.3">
      <c r="A1947">
        <v>776442</v>
      </c>
      <c r="B1947" t="str">
        <f t="shared" si="30"/>
        <v>Empleado_776442</v>
      </c>
    </row>
    <row r="1948" spans="1:2" x14ac:dyDescent="0.3">
      <c r="A1948">
        <v>776443</v>
      </c>
      <c r="B1948" t="str">
        <f t="shared" si="30"/>
        <v>Empleado_776443</v>
      </c>
    </row>
    <row r="1949" spans="1:2" x14ac:dyDescent="0.3">
      <c r="A1949">
        <v>776444</v>
      </c>
      <c r="B1949" t="str">
        <f t="shared" si="30"/>
        <v>Empleado_776444</v>
      </c>
    </row>
    <row r="1950" spans="1:2" x14ac:dyDescent="0.3">
      <c r="A1950">
        <v>776445</v>
      </c>
      <c r="B1950" t="str">
        <f t="shared" si="30"/>
        <v>Empleado_776445</v>
      </c>
    </row>
    <row r="1951" spans="1:2" x14ac:dyDescent="0.3">
      <c r="A1951">
        <v>776447</v>
      </c>
      <c r="B1951" t="str">
        <f t="shared" si="30"/>
        <v>Empleado_776447</v>
      </c>
    </row>
    <row r="1952" spans="1:2" x14ac:dyDescent="0.3">
      <c r="A1952">
        <v>776448</v>
      </c>
      <c r="B1952" t="str">
        <f t="shared" si="30"/>
        <v>Empleado_776448</v>
      </c>
    </row>
    <row r="1953" spans="1:2" x14ac:dyDescent="0.3">
      <c r="A1953">
        <v>776449</v>
      </c>
      <c r="B1953" t="str">
        <f t="shared" si="30"/>
        <v>Empleado_776449</v>
      </c>
    </row>
    <row r="1954" spans="1:2" x14ac:dyDescent="0.3">
      <c r="A1954">
        <v>776450</v>
      </c>
      <c r="B1954" t="str">
        <f t="shared" si="30"/>
        <v>Empleado_776450</v>
      </c>
    </row>
    <row r="1955" spans="1:2" x14ac:dyDescent="0.3">
      <c r="A1955">
        <v>776451</v>
      </c>
      <c r="B1955" t="str">
        <f t="shared" si="30"/>
        <v>Empleado_776451</v>
      </c>
    </row>
    <row r="1956" spans="1:2" x14ac:dyDescent="0.3">
      <c r="A1956">
        <v>776457</v>
      </c>
      <c r="B1956" t="str">
        <f t="shared" si="30"/>
        <v>Empleado_776457</v>
      </c>
    </row>
    <row r="1957" spans="1:2" x14ac:dyDescent="0.3">
      <c r="A1957">
        <v>776458</v>
      </c>
      <c r="B1957" t="str">
        <f t="shared" si="30"/>
        <v>Empleado_776458</v>
      </c>
    </row>
    <row r="1958" spans="1:2" x14ac:dyDescent="0.3">
      <c r="A1958">
        <v>776459</v>
      </c>
      <c r="B1958" t="str">
        <f t="shared" si="30"/>
        <v>Empleado_776459</v>
      </c>
    </row>
    <row r="1959" spans="1:2" x14ac:dyDescent="0.3">
      <c r="A1959">
        <v>776460</v>
      </c>
      <c r="B1959" t="str">
        <f t="shared" si="30"/>
        <v>Empleado_776460</v>
      </c>
    </row>
    <row r="1960" spans="1:2" x14ac:dyDescent="0.3">
      <c r="A1960">
        <v>776461</v>
      </c>
      <c r="B1960" t="str">
        <f t="shared" si="30"/>
        <v>Empleado_776461</v>
      </c>
    </row>
    <row r="1961" spans="1:2" x14ac:dyDescent="0.3">
      <c r="A1961">
        <v>776463</v>
      </c>
      <c r="B1961" t="str">
        <f t="shared" si="30"/>
        <v>Empleado_776463</v>
      </c>
    </row>
    <row r="1962" spans="1:2" x14ac:dyDescent="0.3">
      <c r="A1962">
        <v>776464</v>
      </c>
      <c r="B1962" t="str">
        <f t="shared" si="30"/>
        <v>Empleado_776464</v>
      </c>
    </row>
    <row r="1963" spans="1:2" x14ac:dyDescent="0.3">
      <c r="A1963">
        <v>776465</v>
      </c>
      <c r="B1963" t="str">
        <f t="shared" si="30"/>
        <v>Empleado_776465</v>
      </c>
    </row>
    <row r="1964" spans="1:2" x14ac:dyDescent="0.3">
      <c r="A1964">
        <v>776470</v>
      </c>
      <c r="B1964" t="str">
        <f t="shared" si="30"/>
        <v>Empleado_776470</v>
      </c>
    </row>
    <row r="1965" spans="1:2" x14ac:dyDescent="0.3">
      <c r="A1965">
        <v>776471</v>
      </c>
      <c r="B1965" t="str">
        <f t="shared" si="30"/>
        <v>Empleado_776471</v>
      </c>
    </row>
    <row r="1966" spans="1:2" x14ac:dyDescent="0.3">
      <c r="A1966">
        <v>776473</v>
      </c>
      <c r="B1966" t="str">
        <f t="shared" si="30"/>
        <v>Empleado_776473</v>
      </c>
    </row>
    <row r="1967" spans="1:2" x14ac:dyDescent="0.3">
      <c r="A1967">
        <v>776474</v>
      </c>
      <c r="B1967" t="str">
        <f t="shared" si="30"/>
        <v>Empleado_776474</v>
      </c>
    </row>
    <row r="1968" spans="1:2" x14ac:dyDescent="0.3">
      <c r="A1968">
        <v>776476</v>
      </c>
      <c r="B1968" t="str">
        <f t="shared" si="30"/>
        <v>Empleado_776476</v>
      </c>
    </row>
    <row r="1969" spans="1:2" x14ac:dyDescent="0.3">
      <c r="A1969">
        <v>776477</v>
      </c>
      <c r="B1969" t="str">
        <f t="shared" si="30"/>
        <v>Empleado_776477</v>
      </c>
    </row>
    <row r="1970" spans="1:2" x14ac:dyDescent="0.3">
      <c r="A1970">
        <v>776478</v>
      </c>
      <c r="B1970" t="str">
        <f t="shared" si="30"/>
        <v>Empleado_776478</v>
      </c>
    </row>
    <row r="1971" spans="1:2" x14ac:dyDescent="0.3">
      <c r="A1971">
        <v>776479</v>
      </c>
      <c r="B1971" t="str">
        <f t="shared" si="30"/>
        <v>Empleado_776479</v>
      </c>
    </row>
    <row r="1972" spans="1:2" x14ac:dyDescent="0.3">
      <c r="A1972">
        <v>776481</v>
      </c>
      <c r="B1972" t="str">
        <f t="shared" si="30"/>
        <v>Empleado_776481</v>
      </c>
    </row>
    <row r="1973" spans="1:2" x14ac:dyDescent="0.3">
      <c r="A1973">
        <v>776482</v>
      </c>
      <c r="B1973" t="str">
        <f t="shared" si="30"/>
        <v>Empleado_776482</v>
      </c>
    </row>
    <row r="1974" spans="1:2" x14ac:dyDescent="0.3">
      <c r="A1974">
        <v>776483</v>
      </c>
      <c r="B1974" t="str">
        <f t="shared" si="30"/>
        <v>Empleado_776483</v>
      </c>
    </row>
    <row r="1975" spans="1:2" x14ac:dyDescent="0.3">
      <c r="A1975">
        <v>776484</v>
      </c>
      <c r="B1975" t="str">
        <f t="shared" si="30"/>
        <v>Empleado_776484</v>
      </c>
    </row>
    <row r="1976" spans="1:2" x14ac:dyDescent="0.3">
      <c r="A1976">
        <v>776485</v>
      </c>
      <c r="B1976" t="str">
        <f t="shared" si="30"/>
        <v>Empleado_776485</v>
      </c>
    </row>
    <row r="1977" spans="1:2" x14ac:dyDescent="0.3">
      <c r="A1977">
        <v>776486</v>
      </c>
      <c r="B1977" t="str">
        <f t="shared" si="30"/>
        <v>Empleado_776486</v>
      </c>
    </row>
    <row r="1978" spans="1:2" x14ac:dyDescent="0.3">
      <c r="A1978">
        <v>776488</v>
      </c>
      <c r="B1978" t="str">
        <f t="shared" si="30"/>
        <v>Empleado_776488</v>
      </c>
    </row>
    <row r="1979" spans="1:2" x14ac:dyDescent="0.3">
      <c r="A1979">
        <v>776489</v>
      </c>
      <c r="B1979" t="str">
        <f t="shared" si="30"/>
        <v>Empleado_776489</v>
      </c>
    </row>
    <row r="1980" spans="1:2" x14ac:dyDescent="0.3">
      <c r="A1980">
        <v>776491</v>
      </c>
      <c r="B1980" t="str">
        <f t="shared" si="30"/>
        <v>Empleado_776491</v>
      </c>
    </row>
    <row r="1981" spans="1:2" x14ac:dyDescent="0.3">
      <c r="A1981">
        <v>776492</v>
      </c>
      <c r="B1981" t="str">
        <f t="shared" si="30"/>
        <v>Empleado_776492</v>
      </c>
    </row>
    <row r="1982" spans="1:2" x14ac:dyDescent="0.3">
      <c r="A1982">
        <v>776494</v>
      </c>
      <c r="B1982" t="str">
        <f t="shared" si="30"/>
        <v>Empleado_776494</v>
      </c>
    </row>
    <row r="1983" spans="1:2" x14ac:dyDescent="0.3">
      <c r="A1983">
        <v>776496</v>
      </c>
      <c r="B1983" t="str">
        <f t="shared" si="30"/>
        <v>Empleado_776496</v>
      </c>
    </row>
    <row r="1984" spans="1:2" x14ac:dyDescent="0.3">
      <c r="A1984">
        <v>776497</v>
      </c>
      <c r="B1984" t="str">
        <f t="shared" si="30"/>
        <v>Empleado_776497</v>
      </c>
    </row>
    <row r="1985" spans="1:2" x14ac:dyDescent="0.3">
      <c r="A1985">
        <v>776498</v>
      </c>
      <c r="B1985" t="str">
        <f t="shared" si="30"/>
        <v>Empleado_776498</v>
      </c>
    </row>
    <row r="1986" spans="1:2" x14ac:dyDescent="0.3">
      <c r="A1986">
        <v>776500</v>
      </c>
      <c r="B1986" t="str">
        <f t="shared" ref="B1986:B2013" si="31">"Empleado_" &amp; A1986</f>
        <v>Empleado_776500</v>
      </c>
    </row>
    <row r="1987" spans="1:2" x14ac:dyDescent="0.3">
      <c r="A1987">
        <v>776501</v>
      </c>
      <c r="B1987" t="str">
        <f t="shared" si="31"/>
        <v>Empleado_776501</v>
      </c>
    </row>
    <row r="1988" spans="1:2" x14ac:dyDescent="0.3">
      <c r="A1988">
        <v>776502</v>
      </c>
      <c r="B1988" t="str">
        <f t="shared" si="31"/>
        <v>Empleado_776502</v>
      </c>
    </row>
    <row r="1989" spans="1:2" x14ac:dyDescent="0.3">
      <c r="A1989">
        <v>776503</v>
      </c>
      <c r="B1989" t="str">
        <f t="shared" si="31"/>
        <v>Empleado_776503</v>
      </c>
    </row>
    <row r="1990" spans="1:2" x14ac:dyDescent="0.3">
      <c r="A1990">
        <v>776505</v>
      </c>
      <c r="B1990" t="str">
        <f t="shared" si="31"/>
        <v>Empleado_776505</v>
      </c>
    </row>
    <row r="1991" spans="1:2" x14ac:dyDescent="0.3">
      <c r="A1991">
        <v>776506</v>
      </c>
      <c r="B1991" t="str">
        <f t="shared" si="31"/>
        <v>Empleado_776506</v>
      </c>
    </row>
    <row r="1992" spans="1:2" x14ac:dyDescent="0.3">
      <c r="A1992">
        <v>776507</v>
      </c>
      <c r="B1992" t="str">
        <f t="shared" si="31"/>
        <v>Empleado_776507</v>
      </c>
    </row>
    <row r="1993" spans="1:2" x14ac:dyDescent="0.3">
      <c r="A1993">
        <v>776510</v>
      </c>
      <c r="B1993" t="str">
        <f t="shared" si="31"/>
        <v>Empleado_776510</v>
      </c>
    </row>
    <row r="1994" spans="1:2" x14ac:dyDescent="0.3">
      <c r="A1994">
        <v>776511</v>
      </c>
      <c r="B1994" t="str">
        <f t="shared" si="31"/>
        <v>Empleado_776511</v>
      </c>
    </row>
    <row r="1995" spans="1:2" x14ac:dyDescent="0.3">
      <c r="A1995">
        <v>776512</v>
      </c>
      <c r="B1995" t="str">
        <f t="shared" si="31"/>
        <v>Empleado_776512</v>
      </c>
    </row>
    <row r="1996" spans="1:2" x14ac:dyDescent="0.3">
      <c r="A1996">
        <v>776513</v>
      </c>
      <c r="B1996" t="str">
        <f t="shared" si="31"/>
        <v>Empleado_776513</v>
      </c>
    </row>
    <row r="1997" spans="1:2" x14ac:dyDescent="0.3">
      <c r="A1997">
        <v>776517</v>
      </c>
      <c r="B1997" t="str">
        <f t="shared" si="31"/>
        <v>Empleado_776517</v>
      </c>
    </row>
    <row r="1998" spans="1:2" x14ac:dyDescent="0.3">
      <c r="A1998">
        <v>776518</v>
      </c>
      <c r="B1998" t="str">
        <f t="shared" si="31"/>
        <v>Empleado_776518</v>
      </c>
    </row>
    <row r="1999" spans="1:2" x14ac:dyDescent="0.3">
      <c r="A1999">
        <v>776519</v>
      </c>
      <c r="B1999" t="str">
        <f t="shared" si="31"/>
        <v>Empleado_776519</v>
      </c>
    </row>
    <row r="2000" spans="1:2" x14ac:dyDescent="0.3">
      <c r="A2000">
        <v>776520</v>
      </c>
      <c r="B2000" t="str">
        <f t="shared" si="31"/>
        <v>Empleado_776520</v>
      </c>
    </row>
    <row r="2001" spans="1:2" x14ac:dyDescent="0.3">
      <c r="A2001">
        <v>776521</v>
      </c>
      <c r="B2001" t="str">
        <f t="shared" si="31"/>
        <v>Empleado_776521</v>
      </c>
    </row>
    <row r="2002" spans="1:2" x14ac:dyDescent="0.3">
      <c r="A2002">
        <v>776522</v>
      </c>
      <c r="B2002" t="str">
        <f t="shared" si="31"/>
        <v>Empleado_776522</v>
      </c>
    </row>
    <row r="2003" spans="1:2" x14ac:dyDescent="0.3">
      <c r="A2003">
        <v>776523</v>
      </c>
      <c r="B2003" t="str">
        <f t="shared" si="31"/>
        <v>Empleado_776523</v>
      </c>
    </row>
    <row r="2004" spans="1:2" x14ac:dyDescent="0.3">
      <c r="A2004">
        <v>776524</v>
      </c>
      <c r="B2004" t="str">
        <f t="shared" si="31"/>
        <v>Empleado_776524</v>
      </c>
    </row>
    <row r="2005" spans="1:2" x14ac:dyDescent="0.3">
      <c r="A2005">
        <v>776525</v>
      </c>
      <c r="B2005" t="str">
        <f t="shared" si="31"/>
        <v>Empleado_776525</v>
      </c>
    </row>
    <row r="2006" spans="1:2" x14ac:dyDescent="0.3">
      <c r="A2006">
        <v>776526</v>
      </c>
      <c r="B2006" t="str">
        <f t="shared" si="31"/>
        <v>Empleado_776526</v>
      </c>
    </row>
    <row r="2007" spans="1:2" x14ac:dyDescent="0.3">
      <c r="A2007">
        <v>776527</v>
      </c>
      <c r="B2007" t="str">
        <f t="shared" si="31"/>
        <v>Empleado_776527</v>
      </c>
    </row>
    <row r="2008" spans="1:2" x14ac:dyDescent="0.3">
      <c r="A2008">
        <v>776529</v>
      </c>
      <c r="B2008" t="str">
        <f t="shared" si="31"/>
        <v>Empleado_776529</v>
      </c>
    </row>
    <row r="2009" spans="1:2" x14ac:dyDescent="0.3">
      <c r="A2009">
        <v>776530</v>
      </c>
      <c r="B2009" t="str">
        <f t="shared" si="31"/>
        <v>Empleado_776530</v>
      </c>
    </row>
    <row r="2010" spans="1:2" x14ac:dyDescent="0.3">
      <c r="A2010">
        <v>776532</v>
      </c>
      <c r="B2010" t="str">
        <f t="shared" si="31"/>
        <v>Empleado_776532</v>
      </c>
    </row>
    <row r="2011" spans="1:2" x14ac:dyDescent="0.3">
      <c r="A2011">
        <v>776533</v>
      </c>
      <c r="B2011" t="str">
        <f t="shared" si="31"/>
        <v>Empleado_776533</v>
      </c>
    </row>
    <row r="2012" spans="1:2" x14ac:dyDescent="0.3">
      <c r="A2012">
        <v>776544</v>
      </c>
      <c r="B2012" t="str">
        <f t="shared" si="31"/>
        <v>Empleado_776544</v>
      </c>
    </row>
    <row r="2013" spans="1:2" x14ac:dyDescent="0.3">
      <c r="A2013">
        <v>776546</v>
      </c>
      <c r="B2013" t="str">
        <f t="shared" si="31"/>
        <v>Empleado_776546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35EA-7FC2-4AD5-9B91-B15ADFC1FAF5}">
  <sheetPr codeName="Sheet7"/>
  <dimension ref="A1:D150"/>
  <sheetViews>
    <sheetView tabSelected="1" zoomScale="74" workbookViewId="0">
      <selection activeCell="A30" sqref="A30"/>
    </sheetView>
  </sheetViews>
  <sheetFormatPr baseColWidth="10" defaultColWidth="8.88671875" defaultRowHeight="14.4" x14ac:dyDescent="0.3"/>
  <cols>
    <col min="1" max="1" width="57" style="62" bestFit="1" customWidth="1"/>
    <col min="2" max="3" width="15.6640625" customWidth="1"/>
    <col min="4" max="4" width="15.6640625" style="78" customWidth="1"/>
  </cols>
  <sheetData>
    <row r="1" spans="1:4" ht="62.25" customHeight="1" thickBot="1" x14ac:dyDescent="0.35">
      <c r="A1" s="76" t="s">
        <v>34</v>
      </c>
      <c r="B1" s="75" t="s">
        <v>35</v>
      </c>
      <c r="C1" s="75" t="s">
        <v>36</v>
      </c>
      <c r="D1" s="77" t="s">
        <v>37</v>
      </c>
    </row>
    <row r="2" spans="1:4" ht="15" thickBot="1" x14ac:dyDescent="0.35">
      <c r="A2" s="59" t="s">
        <v>38</v>
      </c>
      <c r="B2">
        <f>COUNTA(Table22[metodologias_agiles_kanban])</f>
        <v>9</v>
      </c>
      <c r="C2" s="79">
        <f>COUNTIF(Table22[metodologias_agiles_kanban],"OK")</f>
        <v>0</v>
      </c>
      <c r="D2" s="78">
        <f>C2/B2</f>
        <v>0</v>
      </c>
    </row>
    <row r="3" spans="1:4" ht="15" thickBot="1" x14ac:dyDescent="0.35">
      <c r="A3" s="59" t="s">
        <v>39</v>
      </c>
      <c r="B3">
        <f>COUNTA(Table22[automatizacion_sistemas])</f>
        <v>9</v>
      </c>
      <c r="C3" s="79">
        <f>COUNTIF(Table22[automatizacion_sistemas],"OK")</f>
        <v>0</v>
      </c>
      <c r="D3" s="78">
        <f t="shared" ref="D3:D66" si="0">C3/B3</f>
        <v>0</v>
      </c>
    </row>
    <row r="4" spans="1:4" ht="15" thickBot="1" x14ac:dyDescent="0.35">
      <c r="A4" s="59" t="s">
        <v>40</v>
      </c>
      <c r="B4">
        <f>COUNTA(Table22[ciberseguridad_basica])</f>
        <v>34</v>
      </c>
      <c r="C4" s="79">
        <f>COUNTIF(Table22[ciberseguridad_basica],"OK")</f>
        <v>0</v>
      </c>
      <c r="D4" s="78">
        <f t="shared" si="0"/>
        <v>0</v>
      </c>
    </row>
    <row r="5" spans="1:4" ht="15" thickBot="1" x14ac:dyDescent="0.35">
      <c r="A5" s="59" t="s">
        <v>41</v>
      </c>
      <c r="B5">
        <f>COUNTA(Table22[ciberseguridad_avanzada])</f>
        <v>104</v>
      </c>
      <c r="C5" s="79">
        <f>COUNTIF(Table22[ciberseguridad_avanzada],"OK")</f>
        <v>0</v>
      </c>
      <c r="D5" s="78">
        <f t="shared" si="0"/>
        <v>0</v>
      </c>
    </row>
    <row r="6" spans="1:4" ht="15" thickBot="1" x14ac:dyDescent="0.35">
      <c r="A6" s="59" t="s">
        <v>42</v>
      </c>
      <c r="B6">
        <f>COUNTA(Table22[desarrollo_web_frontend])</f>
        <v>0</v>
      </c>
      <c r="C6" s="79">
        <f>COUNTIF(Table22[desarrollo_web_frontend],"OK")</f>
        <v>0</v>
      </c>
      <c r="D6" s="78" t="e">
        <f t="shared" si="0"/>
        <v>#DIV/0!</v>
      </c>
    </row>
    <row r="7" spans="1:4" ht="15" thickBot="1" x14ac:dyDescent="0.35">
      <c r="A7" s="59" t="s">
        <v>43</v>
      </c>
      <c r="B7">
        <f>COUNTA(Table22[desarrollo_web_backend])</f>
        <v>57</v>
      </c>
      <c r="C7" s="79">
        <f>COUNTIF(Table22[desarrollo_web_backend],"OK")</f>
        <v>0</v>
      </c>
      <c r="D7" s="78">
        <f t="shared" si="0"/>
        <v>0</v>
      </c>
    </row>
    <row r="8" spans="1:4" ht="15" thickBot="1" x14ac:dyDescent="0.35">
      <c r="A8" s="59" t="s">
        <v>44</v>
      </c>
      <c r="B8">
        <f>COUNTA(Table22[bases_de_datos_sql])</f>
        <v>66</v>
      </c>
      <c r="C8" s="79">
        <f>COUNTIF(Table22[bases_de_datos_sql],"OK")</f>
        <v>0</v>
      </c>
      <c r="D8" s="78">
        <f t="shared" si="0"/>
        <v>0</v>
      </c>
    </row>
    <row r="9" spans="1:4" ht="15" thickBot="1" x14ac:dyDescent="0.35">
      <c r="A9" s="59" t="s">
        <v>45</v>
      </c>
      <c r="B9">
        <f>COUNTA(Table22[bases_de_datos_nosql])</f>
        <v>3</v>
      </c>
      <c r="C9" s="79">
        <f>COUNTIF(Table22[bases_de_datos_nosql],"OK")</f>
        <v>0</v>
      </c>
      <c r="D9" s="78">
        <f t="shared" si="0"/>
        <v>0</v>
      </c>
    </row>
    <row r="10" spans="1:4" ht="15" thickBot="1" x14ac:dyDescent="0.35">
      <c r="A10" s="59" t="s">
        <v>46</v>
      </c>
      <c r="B10">
        <f>COUNTA(Table22[devops_practicas])</f>
        <v>4</v>
      </c>
      <c r="C10" s="79">
        <f>COUNTIF(Table22[devops_practicas],"OK")</f>
        <v>0</v>
      </c>
      <c r="D10" s="78">
        <f t="shared" si="0"/>
        <v>0</v>
      </c>
    </row>
    <row r="11" spans="1:4" ht="15" thickBot="1" x14ac:dyDescent="0.35">
      <c r="A11" s="59" t="s">
        <v>47</v>
      </c>
      <c r="B11">
        <f>COUNTA(Table22[cloud_computing])</f>
        <v>70</v>
      </c>
      <c r="C11" s="79">
        <f>COUNTIF(Table22[cloud_computing],"OK")</f>
        <v>0</v>
      </c>
      <c r="D11" s="78">
        <f t="shared" si="0"/>
        <v>0</v>
      </c>
    </row>
    <row r="12" spans="1:4" ht="15" thickBot="1" x14ac:dyDescent="0.35">
      <c r="A12" s="59" t="s">
        <v>48</v>
      </c>
      <c r="B12">
        <f>COUNTA(Table22[machine_learning_basico])</f>
        <v>102</v>
      </c>
      <c r="C12" s="79">
        <f>COUNTIF(Table22[machine_learning_basico],"OK")</f>
        <v>0</v>
      </c>
      <c r="D12" s="78">
        <f t="shared" si="0"/>
        <v>0</v>
      </c>
    </row>
    <row r="13" spans="1:4" ht="15" thickBot="1" x14ac:dyDescent="0.35">
      <c r="A13" s="59" t="s">
        <v>49</v>
      </c>
      <c r="B13">
        <f>COUNTA(Table22[machine_learning_avanzado])</f>
        <v>13</v>
      </c>
      <c r="C13" s="79">
        <f>COUNTIF(Table22[machine_learning_avanzado],"OK")</f>
        <v>0</v>
      </c>
      <c r="D13" s="78">
        <f t="shared" si="0"/>
        <v>0</v>
      </c>
    </row>
    <row r="14" spans="1:4" ht="15" thickBot="1" x14ac:dyDescent="0.35">
      <c r="A14" s="59" t="s">
        <v>50</v>
      </c>
      <c r="B14">
        <f>COUNTA(Table22[inteligencia_artificial])</f>
        <v>17</v>
      </c>
      <c r="C14" s="79">
        <f>COUNTIF(Table22[inteligencia_artificial],"OK")</f>
        <v>0</v>
      </c>
      <c r="D14" s="78">
        <f t="shared" si="0"/>
        <v>0</v>
      </c>
    </row>
    <row r="15" spans="1:4" ht="15" thickBot="1" x14ac:dyDescent="0.35">
      <c r="A15" s="59" t="s">
        <v>51</v>
      </c>
      <c r="B15">
        <f>COUNTA(Table22[big_data])</f>
        <v>28</v>
      </c>
      <c r="C15" s="79">
        <f>COUNTIF(Table22[big_data],"OK")</f>
        <v>0</v>
      </c>
      <c r="D15" s="78">
        <f t="shared" si="0"/>
        <v>0</v>
      </c>
    </row>
    <row r="16" spans="1:4" ht="15" thickBot="1" x14ac:dyDescent="0.35">
      <c r="A16" s="59" t="s">
        <v>52</v>
      </c>
      <c r="B16">
        <f>COUNTA(Table22[programacion_python])</f>
        <v>32</v>
      </c>
      <c r="C16" s="79">
        <f>COUNTIF(Table22[programacion_python],"OK")</f>
        <v>0</v>
      </c>
      <c r="D16" s="78">
        <f t="shared" si="0"/>
        <v>0</v>
      </c>
    </row>
    <row r="17" spans="1:4" ht="15" thickBot="1" x14ac:dyDescent="0.35">
      <c r="A17" s="59" t="s">
        <v>53</v>
      </c>
      <c r="B17">
        <f>COUNTA(Table22[programacion_java])</f>
        <v>17</v>
      </c>
      <c r="C17" s="79">
        <f>COUNTIF(Table22[programacion_java],"OK")</f>
        <v>0</v>
      </c>
      <c r="D17" s="78">
        <f t="shared" si="0"/>
        <v>0</v>
      </c>
    </row>
    <row r="18" spans="1:4" ht="15" thickBot="1" x14ac:dyDescent="0.35">
      <c r="A18" s="59" t="s">
        <v>54</v>
      </c>
      <c r="B18">
        <f>COUNTA(Table22[control_versiones])</f>
        <v>11</v>
      </c>
      <c r="C18" s="79">
        <f>COUNTIF(Table22[control_versiones],"OK")</f>
        <v>0</v>
      </c>
      <c r="D18" s="78">
        <f t="shared" si="0"/>
        <v>0</v>
      </c>
    </row>
    <row r="19" spans="1:4" ht="15" thickBot="1" x14ac:dyDescent="0.35">
      <c r="A19" s="59" t="s">
        <v>55</v>
      </c>
      <c r="B19">
        <f>COUNTA(Table22[testing_automatizado])</f>
        <v>2</v>
      </c>
      <c r="C19" s="79">
        <f>COUNTIF(Table22[testing_automatizado],"OK")</f>
        <v>0</v>
      </c>
      <c r="D19" s="78">
        <f t="shared" si="0"/>
        <v>0</v>
      </c>
    </row>
    <row r="20" spans="1:4" ht="15" thickBot="1" x14ac:dyDescent="0.35">
      <c r="A20" s="59" t="s">
        <v>56</v>
      </c>
      <c r="B20">
        <f>COUNTA(Table22[arquitectura_software])</f>
        <v>9</v>
      </c>
      <c r="C20" s="79">
        <f>COUNTIF(Table22[arquitectura_software],"OK")</f>
        <v>0</v>
      </c>
      <c r="D20" s="78">
        <f t="shared" si="0"/>
        <v>0</v>
      </c>
    </row>
    <row r="21" spans="1:4" ht="15" thickBot="1" x14ac:dyDescent="0.35">
      <c r="A21" s="59" t="s">
        <v>57</v>
      </c>
      <c r="B21">
        <f>COUNTA(Table22[ui_ux_design])</f>
        <v>2</v>
      </c>
      <c r="C21" s="79">
        <f>COUNTIF(Table22[ui_ux_design],"OK")</f>
        <v>0</v>
      </c>
      <c r="D21" s="78">
        <f t="shared" si="0"/>
        <v>0</v>
      </c>
    </row>
    <row r="22" spans="1:4" ht="15" thickBot="1" x14ac:dyDescent="0.35">
      <c r="A22" s="59" t="s">
        <v>58</v>
      </c>
      <c r="B22">
        <f>COUNTA(Table22[internet_de_las_cosas])</f>
        <v>20</v>
      </c>
      <c r="C22" s="79">
        <f>COUNTIF(Table22[internet_de_las_cosas],"OK")</f>
        <v>0</v>
      </c>
      <c r="D22" s="78">
        <f t="shared" si="0"/>
        <v>0</v>
      </c>
    </row>
    <row r="23" spans="1:4" ht="15" thickBot="1" x14ac:dyDescent="0.35">
      <c r="A23" s="59" t="s">
        <v>59</v>
      </c>
      <c r="B23">
        <f>COUNTA(Table22[blockchain])</f>
        <v>22</v>
      </c>
      <c r="C23" s="79">
        <f>COUNTIF(Table22[blockchain],"OK")</f>
        <v>0</v>
      </c>
      <c r="D23" s="78">
        <f t="shared" si="0"/>
        <v>0</v>
      </c>
    </row>
    <row r="24" spans="1:4" ht="15" thickBot="1" x14ac:dyDescent="0.35">
      <c r="A24" s="59" t="s">
        <v>60</v>
      </c>
      <c r="B24">
        <f>COUNTA(Table22[analisis_datos])</f>
        <v>40</v>
      </c>
      <c r="C24" s="79">
        <f>COUNTIF(Table22[analisis_datos],"OK")</f>
        <v>0</v>
      </c>
      <c r="D24" s="78">
        <f t="shared" si="0"/>
        <v>0</v>
      </c>
    </row>
    <row r="25" spans="1:4" ht="15" thickBot="1" x14ac:dyDescent="0.35">
      <c r="A25" s="59" t="s">
        <v>61</v>
      </c>
      <c r="B25">
        <f>COUNTA(Table22[inteligencia_business])</f>
        <v>6</v>
      </c>
      <c r="C25" s="79">
        <f>COUNTIF(Table22[inteligencia_business],"OK")</f>
        <v>0</v>
      </c>
      <c r="D25" s="78">
        <f t="shared" si="0"/>
        <v>0</v>
      </c>
    </row>
    <row r="26" spans="1:4" ht="15" thickBot="1" x14ac:dyDescent="0.35">
      <c r="A26" s="59" t="s">
        <v>62</v>
      </c>
      <c r="B26">
        <f>COUNTA(Table22[automatizacion_rpa])</f>
        <v>5</v>
      </c>
      <c r="C26" s="79">
        <f>COUNTIF(Table22[automatizacion_rpa],"OK")</f>
        <v>0</v>
      </c>
      <c r="D26" s="78">
        <f t="shared" si="0"/>
        <v>0</v>
      </c>
    </row>
    <row r="27" spans="1:4" ht="15" thickBot="1" x14ac:dyDescent="0.35">
      <c r="A27" s="59" t="s">
        <v>63</v>
      </c>
      <c r="B27">
        <f>COUNTA(Table22[realidad_aumentada_vr])</f>
        <v>6</v>
      </c>
      <c r="C27" s="79">
        <f>COUNTIF(Table22[realidad_aumentada_vr],"OK")</f>
        <v>0</v>
      </c>
      <c r="D27" s="78">
        <f t="shared" si="0"/>
        <v>0</v>
      </c>
    </row>
    <row r="28" spans="1:4" ht="15" thickBot="1" x14ac:dyDescent="0.35">
      <c r="A28" s="59" t="s">
        <v>64</v>
      </c>
      <c r="B28">
        <f>COUNTA(Table22[metodologias_devops])</f>
        <v>6</v>
      </c>
      <c r="C28" s="79">
        <f>COUNTIF(Table22[metodologias_devops],"OK")</f>
        <v>0</v>
      </c>
      <c r="D28" s="78">
        <f t="shared" si="0"/>
        <v>0</v>
      </c>
    </row>
    <row r="29" spans="1:4" ht="15" thickBot="1" x14ac:dyDescent="0.35">
      <c r="A29" s="59" t="s">
        <v>65</v>
      </c>
      <c r="B29">
        <f>COUNTA(Table22[seguridad_cloud])</f>
        <v>6</v>
      </c>
      <c r="C29" s="79">
        <f>COUNTIF(Table22[seguridad_cloud],"OK")</f>
        <v>0</v>
      </c>
      <c r="D29" s="78">
        <f t="shared" si="0"/>
        <v>0</v>
      </c>
    </row>
    <row r="30" spans="1:4" ht="15" thickBot="1" x14ac:dyDescent="0.35">
      <c r="A30" s="59" t="s">
        <v>66</v>
      </c>
      <c r="B30">
        <f>COUNTA(Table22[gestion_proyectos_it])</f>
        <v>6</v>
      </c>
      <c r="C30" s="79">
        <f>COUNTIF(Table22[gestion_proyectos_it],"OK")</f>
        <v>0</v>
      </c>
      <c r="D30" s="78">
        <f t="shared" si="0"/>
        <v>0</v>
      </c>
    </row>
    <row r="31" spans="1:4" ht="15" thickBot="1" x14ac:dyDescent="0.35">
      <c r="A31" s="59" t="s">
        <v>67</v>
      </c>
      <c r="B31">
        <f>COUNTA(Table22[docker])</f>
        <v>0</v>
      </c>
      <c r="C31" s="79">
        <f>COUNTIF(Table22[docker],"OK")</f>
        <v>0</v>
      </c>
      <c r="D31" s="78" t="e">
        <f t="shared" si="0"/>
        <v>#DIV/0!</v>
      </c>
    </row>
    <row r="32" spans="1:4" ht="15" thickBot="1" x14ac:dyDescent="0.35">
      <c r="A32" s="60" t="s">
        <v>68</v>
      </c>
      <c r="B32">
        <f>COUNTA(Table22[kubernetes])</f>
        <v>0</v>
      </c>
      <c r="C32" s="79">
        <f>COUNTIF(Table22[kubernetes],"OK")</f>
        <v>0</v>
      </c>
      <c r="D32" s="78" t="e">
        <f t="shared" si="0"/>
        <v>#DIV/0!</v>
      </c>
    </row>
    <row r="33" spans="1:4" ht="15" thickBot="1" x14ac:dyDescent="0.35">
      <c r="A33" s="60" t="s">
        <v>69</v>
      </c>
      <c r="B33">
        <f>COUNTA(Table22[serverless_computing])</f>
        <v>29</v>
      </c>
      <c r="C33" s="79">
        <f>COUNTIF(Table22[serverless_computing],"OK")</f>
        <v>0</v>
      </c>
      <c r="D33" s="78">
        <f t="shared" si="0"/>
        <v>0</v>
      </c>
    </row>
    <row r="34" spans="1:4" ht="15" thickBot="1" x14ac:dyDescent="0.35">
      <c r="A34" s="60" t="s">
        <v>70</v>
      </c>
      <c r="B34">
        <f>COUNTA(Table22[microservicios])</f>
        <v>5</v>
      </c>
      <c r="C34" s="79">
        <f>COUNTIF(Table22[microservicios],"OK")</f>
        <v>0</v>
      </c>
      <c r="D34" s="78">
        <f t="shared" si="0"/>
        <v>0</v>
      </c>
    </row>
    <row r="35" spans="1:4" ht="15" thickBot="1" x14ac:dyDescent="0.35">
      <c r="A35" s="60" t="s">
        <v>71</v>
      </c>
      <c r="B35">
        <f>COUNTA(Table22[apis_rest])</f>
        <v>6</v>
      </c>
      <c r="C35" s="79">
        <f>COUNTIF(Table22[apis_rest],"OK")</f>
        <v>0</v>
      </c>
      <c r="D35" s="78">
        <f t="shared" si="0"/>
        <v>0</v>
      </c>
    </row>
    <row r="36" spans="1:4" ht="15" thickBot="1" x14ac:dyDescent="0.35">
      <c r="A36" s="60" t="s">
        <v>72</v>
      </c>
      <c r="B36">
        <f>COUNTA(Table22[graphql])</f>
        <v>8</v>
      </c>
      <c r="C36" s="79">
        <f>COUNTIF(Table22[graphql],"OK")</f>
        <v>0</v>
      </c>
      <c r="D36" s="78">
        <f t="shared" si="0"/>
        <v>0</v>
      </c>
    </row>
    <row r="37" spans="1:4" ht="15" thickBot="1" x14ac:dyDescent="0.35">
      <c r="A37" s="60" t="s">
        <v>73</v>
      </c>
      <c r="B37">
        <f>COUNTA(Table22[ci_cd])</f>
        <v>9</v>
      </c>
      <c r="C37" s="79">
        <f>COUNTIF(Table22[ci_cd],"OK")</f>
        <v>0</v>
      </c>
      <c r="D37" s="78">
        <f t="shared" si="0"/>
        <v>0</v>
      </c>
    </row>
    <row r="38" spans="1:4" ht="15" thickBot="1" x14ac:dyDescent="0.35">
      <c r="A38" s="60" t="s">
        <v>74</v>
      </c>
      <c r="B38">
        <f>COUNTA(Table22[iac])</f>
        <v>6</v>
      </c>
      <c r="C38" s="79">
        <f>COUNTIF(Table22[iac],"OK")</f>
        <v>0</v>
      </c>
      <c r="D38" s="78">
        <f t="shared" si="0"/>
        <v>0</v>
      </c>
    </row>
    <row r="39" spans="1:4" ht="15" thickBot="1" x14ac:dyDescent="0.35">
      <c r="A39" s="60" t="s">
        <v>75</v>
      </c>
      <c r="B39">
        <f>COUNTA(Table22[monitoreo])</f>
        <v>6</v>
      </c>
      <c r="C39" s="79">
        <f>COUNTIF(Table22[monitoreo],"OK")</f>
        <v>0</v>
      </c>
      <c r="D39" s="78">
        <f t="shared" si="0"/>
        <v>0</v>
      </c>
    </row>
    <row r="40" spans="1:4" ht="15" thickBot="1" x14ac:dyDescent="0.35">
      <c r="A40" s="60" t="s">
        <v>76</v>
      </c>
      <c r="B40">
        <f>COUNTA(Table22[testing_unitario])</f>
        <v>12</v>
      </c>
      <c r="C40" s="79">
        <f>COUNTIF(Table22[testing_unitario],"OK")</f>
        <v>0</v>
      </c>
      <c r="D40" s="78">
        <f t="shared" si="0"/>
        <v>0</v>
      </c>
    </row>
    <row r="41" spans="1:4" ht="15" thickBot="1" x14ac:dyDescent="0.35">
      <c r="A41" s="60" t="s">
        <v>77</v>
      </c>
      <c r="B41">
        <f>COUNTA(Table22[testing_integracion])</f>
        <v>16</v>
      </c>
      <c r="C41" s="79">
        <f>COUNTIF(Table22[testing_integracion],"OK")</f>
        <v>0</v>
      </c>
      <c r="D41" s="78">
        <f t="shared" si="0"/>
        <v>0</v>
      </c>
    </row>
    <row r="42" spans="1:4" ht="15" thickBot="1" x14ac:dyDescent="0.35">
      <c r="A42" s="60" t="s">
        <v>78</v>
      </c>
      <c r="B42">
        <f>COUNTA(Table22[testing_carga])</f>
        <v>6</v>
      </c>
      <c r="C42" s="79">
        <f>COUNTIF(Table22[testing_carga],"OK")</f>
        <v>0</v>
      </c>
      <c r="D42" s="78">
        <f t="shared" si="0"/>
        <v>0</v>
      </c>
    </row>
    <row r="43" spans="1:4" ht="15" thickBot="1" x14ac:dyDescent="0.35">
      <c r="A43" s="60" t="s">
        <v>79</v>
      </c>
      <c r="B43">
        <f>COUNTA(Table22[python_data_science])</f>
        <v>4</v>
      </c>
      <c r="C43" s="79">
        <f>COUNTIF(Table22[python_data_science],"OK")</f>
        <v>0</v>
      </c>
      <c r="D43" s="78">
        <f t="shared" si="0"/>
        <v>0</v>
      </c>
    </row>
    <row r="44" spans="1:4" ht="15" thickBot="1" x14ac:dyDescent="0.35">
      <c r="A44" s="60" t="s">
        <v>80</v>
      </c>
      <c r="B44">
        <f>COUNTA(Table22[r_data_science])</f>
        <v>4</v>
      </c>
      <c r="C44" s="79">
        <f>COUNTIF(Table22[r_data_science],"OK")</f>
        <v>0</v>
      </c>
      <c r="D44" s="78">
        <f t="shared" si="0"/>
        <v>0</v>
      </c>
    </row>
    <row r="45" spans="1:4" ht="15" thickBot="1" x14ac:dyDescent="0.35">
      <c r="A45" s="60" t="s">
        <v>81</v>
      </c>
      <c r="B45">
        <f>COUNTA(Table22[ai_machine_learning])</f>
        <v>4</v>
      </c>
      <c r="C45" s="79">
        <f>COUNTIF(Table22[ai_machine_learning],"OK")</f>
        <v>0</v>
      </c>
      <c r="D45" s="78">
        <f t="shared" si="0"/>
        <v>0</v>
      </c>
    </row>
    <row r="46" spans="1:4" ht="15" thickBot="1" x14ac:dyDescent="0.35">
      <c r="A46" s="60" t="s">
        <v>82</v>
      </c>
      <c r="B46">
        <f>COUNTA(Table22[deep_learning])</f>
        <v>8</v>
      </c>
      <c r="C46" s="79">
        <f>COUNTIF(Table22[deep_learning],"OK")</f>
        <v>0</v>
      </c>
      <c r="D46" s="78">
        <f t="shared" si="0"/>
        <v>0</v>
      </c>
    </row>
    <row r="47" spans="1:4" ht="15" thickBot="1" x14ac:dyDescent="0.35">
      <c r="A47" s="60" t="s">
        <v>83</v>
      </c>
      <c r="B47">
        <f>COUNTA(Table22[procesamiento_lenguaje_natural])</f>
        <v>35</v>
      </c>
      <c r="C47" s="79">
        <f>COUNTIF(Table22[procesamiento_lenguaje_natural],"OK")</f>
        <v>0</v>
      </c>
      <c r="D47" s="78">
        <f t="shared" si="0"/>
        <v>0</v>
      </c>
    </row>
    <row r="48" spans="1:4" ht="15" thickBot="1" x14ac:dyDescent="0.35">
      <c r="A48" s="60" t="s">
        <v>84</v>
      </c>
      <c r="B48">
        <f>COUNTA(Table22[computer_vision])</f>
        <v>6</v>
      </c>
      <c r="C48" s="79">
        <f>COUNTIF(Table22[computer_vision],"OK")</f>
        <v>0</v>
      </c>
      <c r="D48" s="78">
        <f t="shared" si="0"/>
        <v>0</v>
      </c>
    </row>
    <row r="49" spans="1:4" ht="15" thickBot="1" x14ac:dyDescent="0.35">
      <c r="A49" s="60" t="s">
        <v>85</v>
      </c>
      <c r="B49">
        <f>COUNTA(Table22[big_data_tools])</f>
        <v>5</v>
      </c>
      <c r="C49" s="79">
        <f>COUNTIF(Table22[big_data_tools],"OK")</f>
        <v>0</v>
      </c>
      <c r="D49" s="78">
        <f t="shared" si="0"/>
        <v>0</v>
      </c>
    </row>
    <row r="50" spans="1:4" ht="15" thickBot="1" x14ac:dyDescent="0.35">
      <c r="A50" s="60" t="s">
        <v>86</v>
      </c>
      <c r="B50">
        <f>COUNTA(Table22[etl_procesos])</f>
        <v>0</v>
      </c>
      <c r="C50" s="79">
        <f>COUNTIF(Table22[etl_procesos],"OK")</f>
        <v>0</v>
      </c>
      <c r="D50" s="78" t="e">
        <f t="shared" si="0"/>
        <v>#DIV/0!</v>
      </c>
    </row>
    <row r="51" spans="1:4" ht="15" thickBot="1" x14ac:dyDescent="0.35">
      <c r="A51" s="60" t="s">
        <v>87</v>
      </c>
      <c r="B51">
        <f>COUNTA(Table22[data_warehousing])</f>
        <v>67</v>
      </c>
      <c r="C51" s="79">
        <f>COUNTIF(Table22[data_warehousing],"OK")</f>
        <v>0</v>
      </c>
      <c r="D51" s="78">
        <f t="shared" si="0"/>
        <v>0</v>
      </c>
    </row>
    <row r="52" spans="1:4" ht="15" thickBot="1" x14ac:dyDescent="0.35">
      <c r="A52" s="60" t="s">
        <v>88</v>
      </c>
      <c r="B52">
        <f>COUNTA(Table22[bi_dashboarding])</f>
        <v>9</v>
      </c>
      <c r="C52" s="79">
        <f>COUNTIF(Table22[bi_dashboarding],"OK")</f>
        <v>0</v>
      </c>
      <c r="D52" s="78">
        <f t="shared" si="0"/>
        <v>0</v>
      </c>
    </row>
    <row r="53" spans="1:4" ht="15" thickBot="1" x14ac:dyDescent="0.35">
      <c r="A53" s="60" t="s">
        <v>89</v>
      </c>
      <c r="B53">
        <f>COUNTA(Table22[analitica_predictiva])</f>
        <v>2</v>
      </c>
      <c r="C53" s="79">
        <f>COUNTIF(Table22[analitica_predictiva],"OK")</f>
        <v>0</v>
      </c>
      <c r="D53" s="78">
        <f t="shared" si="0"/>
        <v>0</v>
      </c>
    </row>
    <row r="54" spans="1:4" ht="15" thickBot="1" x14ac:dyDescent="0.35">
      <c r="A54" s="60" t="s">
        <v>90</v>
      </c>
      <c r="B54">
        <f>COUNTA(Table22[iot_cloud])</f>
        <v>2</v>
      </c>
      <c r="C54" s="79">
        <f>COUNTIF(Table22[iot_cloud],"OK")</f>
        <v>0</v>
      </c>
      <c r="D54" s="78">
        <f t="shared" si="0"/>
        <v>0</v>
      </c>
    </row>
    <row r="55" spans="1:4" ht="15" thickBot="1" x14ac:dyDescent="0.35">
      <c r="A55" s="60" t="s">
        <v>91</v>
      </c>
      <c r="B55">
        <f>COUNTA(Table22[blockchain_enterprise])</f>
        <v>8</v>
      </c>
      <c r="C55" s="79">
        <f>COUNTIF(Table22[blockchain_enterprise],"OK")</f>
        <v>0</v>
      </c>
      <c r="D55" s="78">
        <f t="shared" si="0"/>
        <v>0</v>
      </c>
    </row>
    <row r="56" spans="1:4" ht="15" thickBot="1" x14ac:dyDescent="0.35">
      <c r="A56" s="60" t="s">
        <v>92</v>
      </c>
      <c r="B56">
        <f>COUNTA(Table22[smart_contracts])</f>
        <v>46</v>
      </c>
      <c r="C56" s="79">
        <f>COUNTIF(Table22[smart_contracts],"OK")</f>
        <v>0</v>
      </c>
      <c r="D56" s="78">
        <f t="shared" si="0"/>
        <v>0</v>
      </c>
    </row>
    <row r="57" spans="1:4" ht="15" thickBot="1" x14ac:dyDescent="0.35">
      <c r="A57" s="60" t="s">
        <v>93</v>
      </c>
      <c r="B57">
        <f>COUNTA(Table22[fintech_tecnologias])</f>
        <v>43</v>
      </c>
      <c r="C57" s="79">
        <f>COUNTIF(Table22[fintech_tecnologias],"OK")</f>
        <v>0</v>
      </c>
      <c r="D57" s="78">
        <f t="shared" si="0"/>
        <v>0</v>
      </c>
    </row>
    <row r="58" spans="1:4" ht="15" thickBot="1" x14ac:dyDescent="0.35">
      <c r="A58" s="60" t="s">
        <v>94</v>
      </c>
      <c r="B58">
        <f>COUNTA(Table22[vr_ar_mr])</f>
        <v>38</v>
      </c>
      <c r="C58" s="79">
        <f>COUNTIF(Table22[vr_ar_mr],"OK")</f>
        <v>0</v>
      </c>
      <c r="D58" s="78">
        <f t="shared" si="0"/>
        <v>0</v>
      </c>
    </row>
    <row r="59" spans="1:4" ht="15" thickBot="1" x14ac:dyDescent="0.35">
      <c r="A59" s="60" t="s">
        <v>95</v>
      </c>
      <c r="B59">
        <f>COUNTA(Table22[gamificacion])</f>
        <v>2</v>
      </c>
      <c r="C59" s="79">
        <f>COUNTIF(Table22[gamificacion],"OK")</f>
        <v>0</v>
      </c>
      <c r="D59" s="78">
        <f t="shared" si="0"/>
        <v>0</v>
      </c>
    </row>
    <row r="60" spans="1:4" ht="15" thickBot="1" x14ac:dyDescent="0.35">
      <c r="A60" s="60" t="s">
        <v>96</v>
      </c>
      <c r="B60">
        <f>COUNTA(Table22[ux_research])</f>
        <v>39</v>
      </c>
      <c r="C60" s="79">
        <f>COUNTIF(Table22[ux_research],"OK")</f>
        <v>0</v>
      </c>
      <c r="D60" s="78">
        <f t="shared" si="0"/>
        <v>0</v>
      </c>
    </row>
    <row r="61" spans="1:4" ht="15" thickBot="1" x14ac:dyDescent="0.35">
      <c r="A61" s="60" t="s">
        <v>97</v>
      </c>
      <c r="B61">
        <f>COUNTA(Table22[data_engineering])</f>
        <v>52</v>
      </c>
      <c r="C61" s="79">
        <f>COUNTIF(Table22[data_engineering],"OK")</f>
        <v>0</v>
      </c>
      <c r="D61" s="78">
        <f t="shared" si="0"/>
        <v>0</v>
      </c>
    </row>
    <row r="62" spans="1:4" ht="15" thickBot="1" x14ac:dyDescent="0.35">
      <c r="A62" s="60" t="s">
        <v>98</v>
      </c>
      <c r="B62">
        <f>COUNTA(Table22[cloud_security])</f>
        <v>49</v>
      </c>
      <c r="C62" s="79">
        <f>COUNTIF(Table22[cloud_security],"OK")</f>
        <v>0</v>
      </c>
      <c r="D62" s="78">
        <f t="shared" si="0"/>
        <v>0</v>
      </c>
    </row>
    <row r="63" spans="1:4" ht="15" thickBot="1" x14ac:dyDescent="0.35">
      <c r="A63" s="60" t="s">
        <v>99</v>
      </c>
      <c r="B63">
        <f>COUNTA(Table22[server_maintenance])</f>
        <v>31</v>
      </c>
      <c r="C63" s="79">
        <f>COUNTIF(Table22[server_maintenance],"OK")</f>
        <v>0</v>
      </c>
      <c r="D63" s="78">
        <f t="shared" si="0"/>
        <v>0</v>
      </c>
    </row>
    <row r="64" spans="1:4" ht="15" thickBot="1" x14ac:dyDescent="0.35">
      <c r="A64" s="60" t="s">
        <v>100</v>
      </c>
      <c r="B64">
        <f>COUNTA(Table22[networking])</f>
        <v>46</v>
      </c>
      <c r="C64" s="79">
        <f>COUNTIF(Table22[networking],"OK")</f>
        <v>0</v>
      </c>
      <c r="D64" s="78">
        <f t="shared" si="0"/>
        <v>0</v>
      </c>
    </row>
    <row r="65" spans="1:4" ht="15" thickBot="1" x14ac:dyDescent="0.35">
      <c r="A65" s="60" t="s">
        <v>101</v>
      </c>
      <c r="B65">
        <f>COUNTA(Table22[virtualization])</f>
        <v>37</v>
      </c>
      <c r="C65" s="79">
        <f>COUNTIF(Table22[virtualization],"OK")</f>
        <v>0</v>
      </c>
      <c r="D65" s="78">
        <f t="shared" si="0"/>
        <v>0</v>
      </c>
    </row>
    <row r="66" spans="1:4" ht="15" thickBot="1" x14ac:dyDescent="0.35">
      <c r="A66" s="60" t="s">
        <v>102</v>
      </c>
      <c r="B66">
        <f>COUNTA(Table22[containers_advanced])</f>
        <v>11</v>
      </c>
      <c r="C66" s="79">
        <f>COUNTIF(Table22[containers_advanced],"OK")</f>
        <v>0</v>
      </c>
      <c r="D66" s="78">
        <f t="shared" si="0"/>
        <v>0</v>
      </c>
    </row>
    <row r="67" spans="1:4" ht="15" thickBot="1" x14ac:dyDescent="0.35">
      <c r="A67" s="60" t="s">
        <v>103</v>
      </c>
      <c r="B67">
        <f>COUNTA(Table22[ai_ethics])</f>
        <v>25</v>
      </c>
      <c r="C67" s="79">
        <f>COUNTIF(Table22[ai_ethics],"OK")</f>
        <v>0</v>
      </c>
      <c r="D67" s="78">
        <f t="shared" ref="D67:D130" si="1">C67/B67</f>
        <v>0</v>
      </c>
    </row>
    <row r="68" spans="1:4" ht="15" thickBot="1" x14ac:dyDescent="0.35">
      <c r="A68" s="60" t="s">
        <v>104</v>
      </c>
      <c r="B68">
        <f>COUNTA(Table22[quantum_computing])</f>
        <v>77</v>
      </c>
      <c r="C68" s="79">
        <f>COUNTIF(Table22[quantum_computing],"OK")</f>
        <v>0</v>
      </c>
      <c r="D68" s="78">
        <f t="shared" si="1"/>
        <v>0</v>
      </c>
    </row>
    <row r="69" spans="1:4" ht="15" thickBot="1" x14ac:dyDescent="0.35">
      <c r="A69" s="60" t="s">
        <v>105</v>
      </c>
      <c r="B69">
        <f>COUNTA(Table22[edge_computing])</f>
        <v>14</v>
      </c>
      <c r="C69" s="79">
        <f>COUNTIF(Table22[edge_computing],"OK")</f>
        <v>0</v>
      </c>
      <c r="D69" s="78">
        <f t="shared" si="1"/>
        <v>0</v>
      </c>
    </row>
    <row r="70" spans="1:4" ht="15" thickBot="1" x14ac:dyDescent="0.35">
      <c r="A70" s="60" t="s">
        <v>106</v>
      </c>
      <c r="B70">
        <f>COUNTA(Table22[robotic_process_automation])</f>
        <v>27</v>
      </c>
      <c r="C70" s="79">
        <f>COUNTIF(Table22[robotic_process_automation],"OK")</f>
        <v>0</v>
      </c>
      <c r="D70" s="78">
        <f t="shared" si="1"/>
        <v>0</v>
      </c>
    </row>
    <row r="71" spans="1:4" ht="15" thickBot="1" x14ac:dyDescent="0.35">
      <c r="A71" s="60" t="s">
        <v>107</v>
      </c>
      <c r="B71">
        <f>COUNTA(Table22[low_code_platforms])</f>
        <v>15</v>
      </c>
      <c r="C71" s="79">
        <f>COUNTIF(Table22[low_code_platforms],"OK")</f>
        <v>0</v>
      </c>
      <c r="D71" s="78">
        <f t="shared" si="1"/>
        <v>0</v>
      </c>
    </row>
    <row r="72" spans="1:4" ht="15" thickBot="1" x14ac:dyDescent="0.35">
      <c r="A72" s="60" t="s">
        <v>108</v>
      </c>
      <c r="B72">
        <f>COUNTA(Table22[no_code_solutions])</f>
        <v>9</v>
      </c>
      <c r="C72" s="79">
        <f>COUNTIF(Table22[no_code_solutions],"OK")</f>
        <v>0</v>
      </c>
      <c r="D72" s="78">
        <f t="shared" si="1"/>
        <v>0</v>
      </c>
    </row>
    <row r="73" spans="1:4" ht="15" thickBot="1" x14ac:dyDescent="0.35">
      <c r="A73" s="60" t="s">
        <v>109</v>
      </c>
      <c r="B73">
        <f>COUNTA(Table22[chatbots])</f>
        <v>29</v>
      </c>
      <c r="C73" s="79">
        <f>COUNTIF(Table22[chatbots],"OK")</f>
        <v>0</v>
      </c>
      <c r="D73" s="78">
        <f t="shared" si="1"/>
        <v>0</v>
      </c>
    </row>
    <row r="74" spans="1:4" ht="15" thickBot="1" x14ac:dyDescent="0.35">
      <c r="A74" s="60" t="s">
        <v>110</v>
      </c>
      <c r="B74">
        <f>COUNTA(Table22[voice_assistants])</f>
        <v>15</v>
      </c>
      <c r="C74" s="79">
        <f>COUNTIF(Table22[voice_assistants],"OK")</f>
        <v>0</v>
      </c>
      <c r="D74" s="78">
        <f t="shared" si="1"/>
        <v>0</v>
      </c>
    </row>
    <row r="75" spans="1:4" ht="15" thickBot="1" x14ac:dyDescent="0.35">
      <c r="A75" s="60" t="s">
        <v>111</v>
      </c>
      <c r="B75">
        <f>COUNTA(Table22[data_visualization_advanced])</f>
        <v>8</v>
      </c>
      <c r="C75" s="79">
        <f>COUNTIF(Table22[data_visualization_advanced],"OK")</f>
        <v>0</v>
      </c>
      <c r="D75" s="78">
        <f t="shared" si="1"/>
        <v>0</v>
      </c>
    </row>
    <row r="76" spans="1:4" ht="15" thickBot="1" x14ac:dyDescent="0.35">
      <c r="A76" s="60" t="s">
        <v>112</v>
      </c>
      <c r="B76">
        <f>COUNTA(Table22[data_analytics_python])</f>
        <v>29</v>
      </c>
      <c r="C76" s="79">
        <f>COUNTIF(Table22[data_analytics_python],"OK")</f>
        <v>0</v>
      </c>
      <c r="D76" s="78">
        <f t="shared" si="1"/>
        <v>0</v>
      </c>
    </row>
    <row r="77" spans="1:4" ht="15" thickBot="1" x14ac:dyDescent="0.35">
      <c r="A77" s="60" t="s">
        <v>113</v>
      </c>
      <c r="B77">
        <f>COUNTA(Table22[data_analytics_r])</f>
        <v>3</v>
      </c>
      <c r="C77" s="79">
        <f>COUNTIF(Table22[data_analytics_r],"OK")</f>
        <v>0</v>
      </c>
      <c r="D77" s="78">
        <f t="shared" si="1"/>
        <v>0</v>
      </c>
    </row>
    <row r="78" spans="1:4" ht="15" thickBot="1" x14ac:dyDescent="0.35">
      <c r="A78" s="60" t="s">
        <v>114</v>
      </c>
      <c r="B78">
        <f>COUNTA(Table22[serverless_architecture])</f>
        <v>4</v>
      </c>
      <c r="C78" s="79">
        <f>COUNTIF(Table22[serverless_architecture],"OK")</f>
        <v>0</v>
      </c>
      <c r="D78" s="78">
        <f t="shared" si="1"/>
        <v>0</v>
      </c>
    </row>
    <row r="79" spans="1:4" ht="15" thickBot="1" x14ac:dyDescent="0.35">
      <c r="A79" s="60" t="s">
        <v>115</v>
      </c>
      <c r="B79">
        <f>COUNTA(Table22[event_driven_architecture])</f>
        <v>10</v>
      </c>
      <c r="C79" s="79">
        <f>COUNTIF(Table22[event_driven_architecture],"OK")</f>
        <v>0</v>
      </c>
      <c r="D79" s="78">
        <f t="shared" si="1"/>
        <v>0</v>
      </c>
    </row>
    <row r="80" spans="1:4" ht="15" thickBot="1" x14ac:dyDescent="0.35">
      <c r="A80" s="60" t="s">
        <v>116</v>
      </c>
      <c r="B80">
        <f>COUNTA(Table22[software_architecture])</f>
        <v>28</v>
      </c>
      <c r="C80" s="79">
        <f>COUNTIF(Table22[software_architecture],"OK")</f>
        <v>0</v>
      </c>
      <c r="D80" s="78">
        <f t="shared" si="1"/>
        <v>0</v>
      </c>
    </row>
    <row r="81" spans="1:4" ht="15" thickBot="1" x14ac:dyDescent="0.35">
      <c r="A81" s="60" t="s">
        <v>117</v>
      </c>
      <c r="B81">
        <f>COUNTA(Table22[code_review])</f>
        <v>18</v>
      </c>
      <c r="C81" s="79">
        <f>COUNTIF(Table22[code_review],"OK")</f>
        <v>0</v>
      </c>
      <c r="D81" s="78">
        <f t="shared" si="1"/>
        <v>0</v>
      </c>
    </row>
    <row r="82" spans="1:4" ht="15" thickBot="1" x14ac:dyDescent="0.35">
      <c r="A82" s="60" t="s">
        <v>118</v>
      </c>
      <c r="B82">
        <f>COUNTA(Table22[agile_testing])</f>
        <v>18</v>
      </c>
      <c r="C82" s="79">
        <f>COUNTIF(Table22[agile_testing],"OK")</f>
        <v>0</v>
      </c>
      <c r="D82" s="78">
        <f t="shared" si="1"/>
        <v>0</v>
      </c>
    </row>
    <row r="83" spans="1:4" ht="15" thickBot="1" x14ac:dyDescent="0.35">
      <c r="A83" s="60" t="s">
        <v>119</v>
      </c>
      <c r="B83">
        <f>COUNTA(Table22[api_design])</f>
        <v>10</v>
      </c>
      <c r="C83" s="79">
        <f>COUNTIF(Table22[api_design],"OK")</f>
        <v>0</v>
      </c>
      <c r="D83" s="78">
        <f t="shared" si="1"/>
        <v>0</v>
      </c>
    </row>
    <row r="84" spans="1:4" ht="15" thickBot="1" x14ac:dyDescent="0.35">
      <c r="A84" s="60" t="s">
        <v>120</v>
      </c>
      <c r="B84">
        <f>COUNTA(Table22[ci_cd_pipelines])</f>
        <v>134</v>
      </c>
      <c r="C84" s="79">
        <f>COUNTIF(Table22[ci_cd_pipelines],"OK")</f>
        <v>0</v>
      </c>
      <c r="D84" s="78">
        <f t="shared" si="1"/>
        <v>0</v>
      </c>
    </row>
    <row r="85" spans="1:4" ht="15" thickBot="1" x14ac:dyDescent="0.35">
      <c r="A85" s="60" t="s">
        <v>121</v>
      </c>
      <c r="B85">
        <f>COUNTA(Table22[security_best_practices])</f>
        <v>0</v>
      </c>
      <c r="C85" s="79">
        <f>COUNTIF(Table22[security_best_practices],"OK")</f>
        <v>0</v>
      </c>
      <c r="D85" s="78" t="e">
        <f t="shared" si="1"/>
        <v>#DIV/0!</v>
      </c>
    </row>
    <row r="86" spans="1:4" ht="15" thickBot="1" x14ac:dyDescent="0.35">
      <c r="A86" s="60" t="s">
        <v>122</v>
      </c>
      <c r="B86">
        <f>COUNTA(Table22[cloud_native])</f>
        <v>25</v>
      </c>
      <c r="C86" s="79">
        <f>COUNTIF(Table22[cloud_native],"OK")</f>
        <v>0</v>
      </c>
      <c r="D86" s="78">
        <f t="shared" si="1"/>
        <v>0</v>
      </c>
    </row>
    <row r="87" spans="1:4" ht="15" thickBot="1" x14ac:dyDescent="0.35">
      <c r="A87" s="60" t="s">
        <v>123</v>
      </c>
      <c r="B87">
        <f>COUNTA(Table22[incident_management])</f>
        <v>0</v>
      </c>
      <c r="C87" s="79">
        <f>COUNTIF(Table22[incident_management],"OK")</f>
        <v>0</v>
      </c>
      <c r="D87" s="78" t="e">
        <f t="shared" si="1"/>
        <v>#DIV/0!</v>
      </c>
    </row>
    <row r="88" spans="1:4" ht="15" thickBot="1" x14ac:dyDescent="0.35">
      <c r="A88" s="60" t="s">
        <v>124</v>
      </c>
      <c r="B88">
        <f>COUNTA(Table22[sre_best_practices])</f>
        <v>1</v>
      </c>
      <c r="C88" s="79">
        <f>COUNTIF(Table22[sre_best_practices],"OK")</f>
        <v>0</v>
      </c>
      <c r="D88" s="78">
        <f t="shared" si="1"/>
        <v>0</v>
      </c>
    </row>
    <row r="89" spans="1:4" ht="15" thickBot="1" x14ac:dyDescent="0.35">
      <c r="A89" s="60" t="s">
        <v>125</v>
      </c>
      <c r="B89">
        <f>COUNTA(Table22[performance_optimization])</f>
        <v>5</v>
      </c>
      <c r="C89" s="79">
        <f>COUNTIF(Table22[performance_optimization],"OK")</f>
        <v>0</v>
      </c>
      <c r="D89" s="78">
        <f t="shared" si="1"/>
        <v>0</v>
      </c>
    </row>
    <row r="90" spans="1:4" ht="15" thickBot="1" x14ac:dyDescent="0.35">
      <c r="A90" s="60" t="s">
        <v>126</v>
      </c>
      <c r="B90">
        <f>COUNTA(Table22[software_maintenance])</f>
        <v>34</v>
      </c>
      <c r="C90" s="79">
        <f>COUNTIF(Table22[software_maintenance],"OK")</f>
        <v>0</v>
      </c>
      <c r="D90" s="78">
        <f t="shared" si="1"/>
        <v>0</v>
      </c>
    </row>
    <row r="91" spans="1:4" ht="15" thickBot="1" x14ac:dyDescent="0.35">
      <c r="A91" s="60" t="s">
        <v>127</v>
      </c>
      <c r="B91">
        <f>COUNTA(Table22[configuration_management])</f>
        <v>16</v>
      </c>
      <c r="C91" s="79">
        <f>COUNTIF(Table22[configuration_management],"OK")</f>
        <v>0</v>
      </c>
      <c r="D91" s="78">
        <f t="shared" si="1"/>
        <v>0</v>
      </c>
    </row>
    <row r="92" spans="1:4" ht="15" thickBot="1" x14ac:dyDescent="0.35">
      <c r="A92" s="60" t="s">
        <v>128</v>
      </c>
      <c r="B92">
        <f>COUNTA(Table22[observability])</f>
        <v>23</v>
      </c>
      <c r="C92" s="79">
        <f>COUNTIF(Table22[observability],"OK")</f>
        <v>0</v>
      </c>
      <c r="D92" s="78">
        <f t="shared" si="1"/>
        <v>0</v>
      </c>
    </row>
    <row r="93" spans="1:4" ht="15" thickBot="1" x14ac:dyDescent="0.35">
      <c r="A93" s="60" t="s">
        <v>129</v>
      </c>
      <c r="B93">
        <f>COUNTA(Table22[business_analytics])</f>
        <v>12</v>
      </c>
      <c r="C93" s="79">
        <f>COUNTIF(Table22[business_analytics],"OK")</f>
        <v>0</v>
      </c>
      <c r="D93" s="78">
        <f t="shared" si="1"/>
        <v>0</v>
      </c>
    </row>
    <row r="94" spans="1:4" ht="15" thickBot="1" x14ac:dyDescent="0.35">
      <c r="A94" s="60" t="s">
        <v>130</v>
      </c>
      <c r="B94">
        <f>COUNTA(Table22[predictive_modeling])</f>
        <v>0</v>
      </c>
      <c r="C94" s="79">
        <f>COUNTIF(Table22[predictive_modeling],"OK")</f>
        <v>0</v>
      </c>
      <c r="D94" s="78" t="e">
        <f t="shared" si="1"/>
        <v>#DIV/0!</v>
      </c>
    </row>
    <row r="95" spans="1:4" ht="15" thickBot="1" x14ac:dyDescent="0.35">
      <c r="A95" s="60" t="s">
        <v>131</v>
      </c>
      <c r="B95">
        <f>COUNTA(Table22[reinforcement_learning])</f>
        <v>25</v>
      </c>
      <c r="C95" s="79">
        <f>COUNTIF(Table22[reinforcement_learning],"OK")</f>
        <v>0</v>
      </c>
      <c r="D95" s="78">
        <f t="shared" si="1"/>
        <v>0</v>
      </c>
    </row>
    <row r="96" spans="1:4" ht="15" thickBot="1" x14ac:dyDescent="0.35">
      <c r="A96" s="60" t="s">
        <v>132</v>
      </c>
      <c r="B96">
        <f>COUNTA(Table22[graph_analytics])</f>
        <v>0</v>
      </c>
      <c r="C96" s="79">
        <f>COUNTIF(Table22[graph_analytics],"OK")</f>
        <v>0</v>
      </c>
      <c r="D96" s="78" t="e">
        <f t="shared" si="1"/>
        <v>#DIV/0!</v>
      </c>
    </row>
    <row r="97" spans="1:4" ht="15" thickBot="1" x14ac:dyDescent="0.35">
      <c r="A97" s="60" t="s">
        <v>133</v>
      </c>
      <c r="B97">
        <f>COUNTA(Table22[recommendation_systems])</f>
        <v>19</v>
      </c>
      <c r="C97" s="79">
        <f>COUNTIF(Table22[recommendation_systems],"OK")</f>
        <v>0</v>
      </c>
      <c r="D97" s="78">
        <f t="shared" si="1"/>
        <v>0</v>
      </c>
    </row>
    <row r="98" spans="1:4" ht="15" thickBot="1" x14ac:dyDescent="0.35">
      <c r="A98" s="60" t="s">
        <v>134</v>
      </c>
      <c r="B98">
        <f>COUNTA(Table22[natural_language_processing])</f>
        <v>25</v>
      </c>
      <c r="C98" s="79">
        <f>COUNTIF(Table22[natural_language_processing],"OK")</f>
        <v>0</v>
      </c>
      <c r="D98" s="78">
        <f t="shared" si="1"/>
        <v>0</v>
      </c>
    </row>
    <row r="99" spans="1:4" ht="15" thickBot="1" x14ac:dyDescent="0.35">
      <c r="A99" s="60" t="s">
        <v>135</v>
      </c>
      <c r="B99">
        <f>COUNTA(Table22[speech_recognition])</f>
        <v>19</v>
      </c>
      <c r="C99" s="79">
        <f>COUNTIF(Table22[speech_recognition],"OK")</f>
        <v>0</v>
      </c>
      <c r="D99" s="78">
        <f t="shared" si="1"/>
        <v>0</v>
      </c>
    </row>
    <row r="100" spans="1:4" ht="15" thickBot="1" x14ac:dyDescent="0.35">
      <c r="A100" s="60" t="s">
        <v>136</v>
      </c>
      <c r="B100">
        <f>COUNTA(Table22[image_processing])</f>
        <v>6</v>
      </c>
      <c r="C100" s="79">
        <f>COUNTIF(Table22[image_processing],"OK")</f>
        <v>0</v>
      </c>
      <c r="D100" s="78">
        <f t="shared" si="1"/>
        <v>0</v>
      </c>
    </row>
    <row r="101" spans="1:4" ht="15" thickBot="1" x14ac:dyDescent="0.35">
      <c r="A101" s="60" t="s">
        <v>137</v>
      </c>
      <c r="B101">
        <f>COUNTA(Table22[computer_vision_advanced])</f>
        <v>16</v>
      </c>
      <c r="C101" s="79">
        <f>COUNTIF(Table22[computer_vision_advanced],"OK")</f>
        <v>0</v>
      </c>
      <c r="D101" s="78">
        <f t="shared" si="1"/>
        <v>0</v>
      </c>
    </row>
    <row r="102" spans="1:4" ht="15" thickBot="1" x14ac:dyDescent="0.35">
      <c r="A102" s="60" t="s">
        <v>138</v>
      </c>
      <c r="B102">
        <f>COUNTA(Table22[digital_twin])</f>
        <v>0</v>
      </c>
      <c r="C102" s="79">
        <f>COUNTIF(Table22[digital_twin],"OK")</f>
        <v>0</v>
      </c>
      <c r="D102" s="78" t="e">
        <f t="shared" si="1"/>
        <v>#DIV/0!</v>
      </c>
    </row>
    <row r="103" spans="1:4" ht="15" thickBot="1" x14ac:dyDescent="0.35">
      <c r="A103" s="61" t="s">
        <v>139</v>
      </c>
      <c r="B103">
        <f>COUNTA(Table22[industrial_iot])</f>
        <v>17</v>
      </c>
      <c r="C103" s="79">
        <f>COUNTIF(Table22[industrial_iot],"OK")</f>
        <v>0</v>
      </c>
      <c r="D103" s="78">
        <f t="shared" si="1"/>
        <v>0</v>
      </c>
    </row>
    <row r="104" spans="1:4" ht="15" thickBot="1" x14ac:dyDescent="0.35">
      <c r="A104" s="61" t="s">
        <v>140</v>
      </c>
      <c r="B104">
        <f>COUNTA(Table22[robotics_programming])</f>
        <v>3</v>
      </c>
      <c r="C104" s="79">
        <f>COUNTIF(Table22[robotics_programming],"OK")</f>
        <v>0</v>
      </c>
      <c r="D104" s="78">
        <f t="shared" si="1"/>
        <v>0</v>
      </c>
    </row>
    <row r="105" spans="1:4" ht="15" thickBot="1" x14ac:dyDescent="0.35">
      <c r="A105" s="61" t="s">
        <v>141</v>
      </c>
      <c r="B105">
        <f>COUNTA(Table22[vr_game_design])</f>
        <v>14</v>
      </c>
      <c r="C105" s="79">
        <f>COUNTIF(Table22[vr_game_design],"OK")</f>
        <v>0</v>
      </c>
      <c r="D105" s="78">
        <f t="shared" si="1"/>
        <v>0</v>
      </c>
    </row>
    <row r="106" spans="1:4" ht="15" thickBot="1" x14ac:dyDescent="0.35">
      <c r="A106" s="61" t="s">
        <v>142</v>
      </c>
      <c r="B106">
        <f>COUNTA(Table22[ar_mobile_apps])</f>
        <v>3</v>
      </c>
      <c r="C106" s="79">
        <f>COUNTIF(Table22[ar_mobile_apps],"OK")</f>
        <v>0</v>
      </c>
      <c r="D106" s="78">
        <f t="shared" si="1"/>
        <v>0</v>
      </c>
    </row>
    <row r="107" spans="1:4" ht="15" thickBot="1" x14ac:dyDescent="0.35">
      <c r="A107" s="61" t="s">
        <v>143</v>
      </c>
      <c r="B107">
        <f>COUNTA(Table22[cloud_data_lakes])</f>
        <v>3</v>
      </c>
      <c r="C107" s="79">
        <f>COUNTIF(Table22[cloud_data_lakes],"OK")</f>
        <v>0</v>
      </c>
      <c r="D107" s="78">
        <f t="shared" si="1"/>
        <v>0</v>
      </c>
    </row>
    <row r="108" spans="1:4" ht="15" thickBot="1" x14ac:dyDescent="0.35">
      <c r="A108" s="61" t="s">
        <v>144</v>
      </c>
      <c r="B108">
        <f>COUNTA(Table22[streaming_data])</f>
        <v>37</v>
      </c>
      <c r="C108" s="79">
        <f>COUNTIF(Table22[streaming_data],"OK")</f>
        <v>0</v>
      </c>
      <c r="D108" s="78">
        <f t="shared" si="1"/>
        <v>0</v>
      </c>
    </row>
    <row r="109" spans="1:4" ht="15" thickBot="1" x14ac:dyDescent="0.35">
      <c r="A109" s="61" t="s">
        <v>145</v>
      </c>
      <c r="B109">
        <f>COUNTA(Table22[data_governance])</f>
        <v>36</v>
      </c>
      <c r="C109" s="79">
        <f>COUNTIF(Table22[data_governance],"OK")</f>
        <v>0</v>
      </c>
      <c r="D109" s="78">
        <f t="shared" si="1"/>
        <v>0</v>
      </c>
    </row>
    <row r="110" spans="1:4" ht="15" thickBot="1" x14ac:dyDescent="0.35">
      <c r="A110" s="61" t="s">
        <v>146</v>
      </c>
      <c r="B110">
        <f>COUNTA(Table22[master_data_management])</f>
        <v>29</v>
      </c>
      <c r="C110" s="79">
        <f>COUNTIF(Table22[master_data_management],"OK")</f>
        <v>0</v>
      </c>
      <c r="D110" s="78">
        <f t="shared" si="1"/>
        <v>0</v>
      </c>
    </row>
    <row r="111" spans="1:4" ht="15" thickBot="1" x14ac:dyDescent="0.35">
      <c r="A111" s="61" t="s">
        <v>147</v>
      </c>
      <c r="B111">
        <f>COUNTA(Table22[identity_access_management])</f>
        <v>36</v>
      </c>
      <c r="C111" s="79">
        <f>COUNTIF(Table22[identity_access_management],"OK")</f>
        <v>0</v>
      </c>
      <c r="D111" s="78">
        <f t="shared" si="1"/>
        <v>0</v>
      </c>
    </row>
    <row r="112" spans="1:4" ht="15" thickBot="1" x14ac:dyDescent="0.35">
      <c r="A112" s="61" t="s">
        <v>148</v>
      </c>
      <c r="B112">
        <f>COUNTA(Table22[zero_trust_security])</f>
        <v>3</v>
      </c>
      <c r="C112" s="79">
        <f>COUNTIF(Table22[zero_trust_security],"OK")</f>
        <v>0</v>
      </c>
      <c r="D112" s="78">
        <f t="shared" si="1"/>
        <v>0</v>
      </c>
    </row>
    <row r="113" spans="1:4" ht="15" thickBot="1" x14ac:dyDescent="0.35">
      <c r="A113" s="61" t="s">
        <v>149</v>
      </c>
      <c r="B113">
        <f>COUNTA(Table22[penetration_testing])</f>
        <v>3</v>
      </c>
      <c r="C113" s="79">
        <f>COUNTIF(Table22[penetration_testing],"OK")</f>
        <v>0</v>
      </c>
      <c r="D113" s="78">
        <f t="shared" si="1"/>
        <v>0</v>
      </c>
    </row>
    <row r="114" spans="1:4" ht="15" thickBot="1" x14ac:dyDescent="0.35">
      <c r="A114" s="61" t="s">
        <v>150</v>
      </c>
      <c r="B114">
        <f>COUNTA(Table22[incident_response])</f>
        <v>7</v>
      </c>
      <c r="C114" s="79">
        <f>COUNTIF(Table22[incident_response],"OK")</f>
        <v>0</v>
      </c>
      <c r="D114" s="78">
        <f t="shared" si="1"/>
        <v>0</v>
      </c>
    </row>
    <row r="115" spans="1:4" ht="15" thickBot="1" x14ac:dyDescent="0.35">
      <c r="A115" s="61" t="s">
        <v>151</v>
      </c>
      <c r="B115">
        <f>COUNTA(Table22[container_security])</f>
        <v>3</v>
      </c>
      <c r="C115" s="79">
        <f>COUNTIF(Table22[container_security],"OK")</f>
        <v>0</v>
      </c>
      <c r="D115" s="78">
        <f t="shared" si="1"/>
        <v>0</v>
      </c>
    </row>
    <row r="116" spans="1:4" ht="15" thickBot="1" x14ac:dyDescent="0.35">
      <c r="A116" s="61" t="s">
        <v>152</v>
      </c>
      <c r="B116">
        <f>COUNTA(Table22[cloud_migration])</f>
        <v>8</v>
      </c>
      <c r="C116" s="79">
        <f>COUNTIF(Table22[cloud_migration],"OK")</f>
        <v>0</v>
      </c>
      <c r="D116" s="78">
        <f t="shared" si="1"/>
        <v>0</v>
      </c>
    </row>
    <row r="117" spans="1:4" ht="15" thickBot="1" x14ac:dyDescent="0.35">
      <c r="A117" s="61" t="s">
        <v>153</v>
      </c>
      <c r="B117">
        <f>COUNTA(Table22[api_security])</f>
        <v>11</v>
      </c>
      <c r="C117" s="79">
        <f>COUNTIF(Table22[api_security],"OK")</f>
        <v>0</v>
      </c>
      <c r="D117" s="78">
        <f t="shared" si="1"/>
        <v>0</v>
      </c>
    </row>
    <row r="118" spans="1:4" ht="15" thickBot="1" x14ac:dyDescent="0.35">
      <c r="A118" s="61" t="s">
        <v>154</v>
      </c>
      <c r="B118">
        <f>COUNTA(Table22[edge_ai])</f>
        <v>12</v>
      </c>
      <c r="C118" s="79">
        <f>COUNTIF(Table22[edge_ai],"OK")</f>
        <v>0</v>
      </c>
      <c r="D118" s="78">
        <f t="shared" si="1"/>
        <v>0</v>
      </c>
    </row>
    <row r="119" spans="1:4" ht="15" thickBot="1" x14ac:dyDescent="0.35">
      <c r="A119" s="61" t="s">
        <v>155</v>
      </c>
      <c r="B119">
        <f>COUNTA(Table22[quantum_machine_learning])</f>
        <v>1</v>
      </c>
      <c r="C119" s="79">
        <f>COUNTIF(Table22[quantum_machine_learning],"OK")</f>
        <v>0</v>
      </c>
      <c r="D119" s="78">
        <f t="shared" si="1"/>
        <v>0</v>
      </c>
    </row>
    <row r="120" spans="1:4" ht="15" thickBot="1" x14ac:dyDescent="0.35">
      <c r="A120" s="61" t="s">
        <v>156</v>
      </c>
      <c r="B120">
        <f>COUNTA(Table22[ai_explainability])</f>
        <v>3</v>
      </c>
      <c r="C120" s="79">
        <f>COUNTIF(Table22[ai_explainability],"OK")</f>
        <v>0</v>
      </c>
      <c r="D120" s="78">
        <f t="shared" si="1"/>
        <v>0</v>
      </c>
    </row>
    <row r="121" spans="1:4" ht="15" thickBot="1" x14ac:dyDescent="0.35">
      <c r="A121" s="61" t="s">
        <v>157</v>
      </c>
      <c r="B121">
        <f>COUNTA(Table22[data_privacy])</f>
        <v>12</v>
      </c>
      <c r="C121" s="79">
        <f>COUNTIF(Table22[data_privacy],"OK")</f>
        <v>0</v>
      </c>
      <c r="D121" s="78">
        <f t="shared" si="1"/>
        <v>0</v>
      </c>
    </row>
    <row r="122" spans="1:4" ht="15" thickBot="1" x14ac:dyDescent="0.35">
      <c r="A122" s="61" t="s">
        <v>158</v>
      </c>
      <c r="B122">
        <f>COUNTA(Table22[autonomous_vehicles_tech])</f>
        <v>2</v>
      </c>
      <c r="C122" s="79">
        <f>COUNTIF(Table22[autonomous_vehicles_tech],"OK")</f>
        <v>0</v>
      </c>
      <c r="D122" s="78">
        <f t="shared" si="1"/>
        <v>0</v>
      </c>
    </row>
    <row r="123" spans="1:4" ht="15" thickBot="1" x14ac:dyDescent="0.35">
      <c r="A123" s="61" t="s">
        <v>159</v>
      </c>
      <c r="B123">
        <f>COUNTA(Table22[smart_cities_tech])</f>
        <v>3</v>
      </c>
      <c r="C123" s="79">
        <f>COUNTIF(Table22[smart_cities_tech],"OK")</f>
        <v>0</v>
      </c>
      <c r="D123" s="78">
        <f t="shared" si="1"/>
        <v>0</v>
      </c>
    </row>
    <row r="124" spans="1:4" ht="15" thickBot="1" x14ac:dyDescent="0.35">
      <c r="A124" s="61" t="s">
        <v>160</v>
      </c>
      <c r="B124">
        <f>COUNTA(Table22[industry_4_0])</f>
        <v>1</v>
      </c>
      <c r="C124" s="79">
        <f>COUNTIF(Table22[industry_4_0],"OK")</f>
        <v>0</v>
      </c>
      <c r="D124" s="78">
        <f t="shared" si="1"/>
        <v>0</v>
      </c>
    </row>
    <row r="125" spans="1:4" ht="15" thickBot="1" x14ac:dyDescent="0.35">
      <c r="A125" s="61" t="s">
        <v>161</v>
      </c>
      <c r="B125">
        <f>COUNTA(Table22[edge_cloud_hybrid])</f>
        <v>1</v>
      </c>
      <c r="C125" s="79">
        <f>COUNTIF(Table22[edge_cloud_hybrid],"OK")</f>
        <v>0</v>
      </c>
      <c r="D125" s="78">
        <f t="shared" si="1"/>
        <v>0</v>
      </c>
    </row>
    <row r="126" spans="1:4" ht="15" thickBot="1" x14ac:dyDescent="0.35">
      <c r="A126" s="61" t="s">
        <v>162</v>
      </c>
      <c r="B126">
        <f>COUNTA(Table22[ai_ops])</f>
        <v>1</v>
      </c>
      <c r="C126" s="79">
        <f>COUNTIF(Table22[ai_ops],"OK")</f>
        <v>0</v>
      </c>
      <c r="D126" s="78">
        <f t="shared" si="1"/>
        <v>0</v>
      </c>
    </row>
    <row r="127" spans="1:4" ht="15" thickBot="1" x14ac:dyDescent="0.35">
      <c r="A127" s="61" t="s">
        <v>163</v>
      </c>
      <c r="B127">
        <f>COUNTA(Table22[digital_transformation])</f>
        <v>0</v>
      </c>
      <c r="C127" s="79">
        <f>COUNTIF(Table22[digital_transformation],"OK")</f>
        <v>0</v>
      </c>
      <c r="D127" s="78" t="e">
        <f t="shared" si="1"/>
        <v>#DIV/0!</v>
      </c>
    </row>
    <row r="128" spans="1:4" ht="15" thickBot="1" x14ac:dyDescent="0.35">
      <c r="A128" s="61" t="s">
        <v>164</v>
      </c>
      <c r="B128">
        <f>COUNTA(Table22[edge_analytics])</f>
        <v>2</v>
      </c>
      <c r="C128" s="79">
        <f>COUNTIF(Table22[edge_analytics],"OK")</f>
        <v>0</v>
      </c>
      <c r="D128" s="78">
        <f t="shared" si="1"/>
        <v>0</v>
      </c>
    </row>
    <row r="129" spans="1:4" ht="15" thickBot="1" x14ac:dyDescent="0.35">
      <c r="A129" s="61" t="s">
        <v>165</v>
      </c>
      <c r="B129">
        <f>COUNTA(Table22[federated_learning])</f>
        <v>2</v>
      </c>
      <c r="C129" s="79">
        <f>COUNTIF(Table22[federated_learning],"OK")</f>
        <v>0</v>
      </c>
      <c r="D129" s="78">
        <f t="shared" si="1"/>
        <v>0</v>
      </c>
    </row>
    <row r="130" spans="1:4" ht="15" thickBot="1" x14ac:dyDescent="0.35">
      <c r="A130" s="61" t="s">
        <v>166</v>
      </c>
      <c r="B130">
        <f>COUNTA(Table22[mlops])</f>
        <v>6</v>
      </c>
      <c r="C130" s="79">
        <f>COUNTIF(Table22[mlops],"OK")</f>
        <v>0</v>
      </c>
      <c r="D130" s="78">
        <f t="shared" si="1"/>
        <v>0</v>
      </c>
    </row>
    <row r="131" spans="1:4" ht="15" thickBot="1" x14ac:dyDescent="0.35">
      <c r="A131" s="61" t="s">
        <v>167</v>
      </c>
      <c r="B131">
        <f>COUNTA(Table22[tinyml])</f>
        <v>4</v>
      </c>
      <c r="C131" s="79">
        <f>COUNTIF(Table22[tinyml],"OK")</f>
        <v>0</v>
      </c>
      <c r="D131" s="78">
        <f t="shared" ref="D131:D150" si="2">C131/B131</f>
        <v>0</v>
      </c>
    </row>
    <row r="132" spans="1:4" ht="15" thickBot="1" x14ac:dyDescent="0.35">
      <c r="A132" s="61" t="s">
        <v>168</v>
      </c>
      <c r="B132">
        <f>COUNTA(Table22[ai_ethics_principles])</f>
        <v>4</v>
      </c>
      <c r="C132" s="79">
        <f>COUNTIF(Table22[ai_ethics_principles],"OK")</f>
        <v>0</v>
      </c>
      <c r="D132" s="78">
        <f t="shared" si="2"/>
        <v>0</v>
      </c>
    </row>
    <row r="133" spans="1:4" ht="15" thickBot="1" x14ac:dyDescent="0.35">
      <c r="A133" s="61" t="s">
        <v>169</v>
      </c>
      <c r="B133">
        <f>COUNTA(Table22[5g_technology])</f>
        <v>4</v>
      </c>
      <c r="C133" s="79">
        <f>COUNTIF(Table22[5g_technology],"OK")</f>
        <v>0</v>
      </c>
      <c r="D133" s="78">
        <f t="shared" si="2"/>
        <v>0</v>
      </c>
    </row>
    <row r="134" spans="1:4" ht="15" thickBot="1" x14ac:dyDescent="0.35">
      <c r="A134" s="61" t="s">
        <v>170</v>
      </c>
      <c r="B134">
        <f>COUNTA(Table22[blockchain_finance])</f>
        <v>4</v>
      </c>
      <c r="C134" s="79">
        <f>COUNTIF(Table22[blockchain_finance],"OK")</f>
        <v>0</v>
      </c>
      <c r="D134" s="78">
        <f t="shared" si="2"/>
        <v>0</v>
      </c>
    </row>
    <row r="135" spans="1:4" ht="15" thickBot="1" x14ac:dyDescent="0.35">
      <c r="A135" s="61" t="s">
        <v>171</v>
      </c>
      <c r="B135">
        <f>COUNTA(Table22[cyberthreat_intelligence])</f>
        <v>8</v>
      </c>
      <c r="C135" s="79">
        <f>COUNTIF(Table22[cyberthreat_intelligence],"OK")</f>
        <v>0</v>
      </c>
      <c r="D135" s="78">
        <f t="shared" si="2"/>
        <v>0</v>
      </c>
    </row>
    <row r="136" spans="1:4" ht="15" thickBot="1" x14ac:dyDescent="0.35">
      <c r="A136" s="61" t="s">
        <v>172</v>
      </c>
      <c r="B136">
        <f>COUNTA(Table22[serverless_security])</f>
        <v>7</v>
      </c>
      <c r="C136" s="79">
        <f>COUNTIF(Table22[serverless_security],"OK")</f>
        <v>0</v>
      </c>
      <c r="D136" s="78">
        <f t="shared" si="2"/>
        <v>0</v>
      </c>
    </row>
    <row r="137" spans="1:4" ht="15" thickBot="1" x14ac:dyDescent="0.35">
      <c r="A137" s="61" t="s">
        <v>173</v>
      </c>
      <c r="B137">
        <f>COUNTA(Table22[digital_twin_industrial])</f>
        <v>0</v>
      </c>
      <c r="C137" s="79">
        <f>COUNTIF(Table22[digital_twin_industrial],"OK")</f>
        <v>0</v>
      </c>
      <c r="D137" s="78" t="e">
        <f t="shared" si="2"/>
        <v>#DIV/0!</v>
      </c>
    </row>
    <row r="138" spans="1:4" ht="15" thickBot="1" x14ac:dyDescent="0.35">
      <c r="A138" s="61" t="s">
        <v>174</v>
      </c>
      <c r="B138">
        <f>COUNTA(Table22[ar_collaboration_tools])</f>
        <v>6</v>
      </c>
      <c r="C138" s="79">
        <f>COUNTIF(Table22[ar_collaboration_tools],"OK")</f>
        <v>0</v>
      </c>
      <c r="D138" s="78">
        <f t="shared" si="2"/>
        <v>0</v>
      </c>
    </row>
    <row r="139" spans="1:4" ht="15" thickBot="1" x14ac:dyDescent="0.35">
      <c r="A139" s="61" t="s">
        <v>175</v>
      </c>
      <c r="B139">
        <f>COUNTA(Table22[quantum_simulation])</f>
        <v>6</v>
      </c>
      <c r="C139" s="79">
        <f>COUNTIF(Table22[quantum_simulation],"OK")</f>
        <v>0</v>
      </c>
      <c r="D139" s="78">
        <f t="shared" si="2"/>
        <v>0</v>
      </c>
    </row>
    <row r="140" spans="1:4" ht="15" thickBot="1" x14ac:dyDescent="0.35">
      <c r="A140" s="61" t="s">
        <v>176</v>
      </c>
      <c r="B140">
        <f>COUNTA(Table22[robotic_process_automation_advanced])</f>
        <v>10</v>
      </c>
      <c r="C140" s="79">
        <f>COUNTIF(Table22[robotic_process_automation_advanced],"OK")</f>
        <v>0</v>
      </c>
      <c r="D140" s="78">
        <f t="shared" si="2"/>
        <v>0</v>
      </c>
    </row>
    <row r="141" spans="1:4" ht="15" thickBot="1" x14ac:dyDescent="0.35">
      <c r="A141" s="61" t="s">
        <v>177</v>
      </c>
      <c r="B141">
        <f>COUNTA(Table22[container_orchestration])</f>
        <v>4</v>
      </c>
      <c r="C141" s="79">
        <f>COUNTIF(Table22[container_orchestration],"OK")</f>
        <v>0</v>
      </c>
      <c r="D141" s="78">
        <f t="shared" si="2"/>
        <v>0</v>
      </c>
    </row>
    <row r="142" spans="1:4" ht="15" thickBot="1" x14ac:dyDescent="0.35">
      <c r="A142" s="61" t="s">
        <v>178</v>
      </c>
      <c r="B142">
        <f>COUNTA(Table22[api_gateway_management])</f>
        <v>12</v>
      </c>
      <c r="C142" s="79">
        <f>COUNTIF(Table22[api_gateway_management],"OK")</f>
        <v>0</v>
      </c>
      <c r="D142" s="78">
        <f t="shared" si="2"/>
        <v>0</v>
      </c>
    </row>
    <row r="143" spans="1:4" ht="15" thickBot="1" x14ac:dyDescent="0.35">
      <c r="A143" s="61" t="s">
        <v>179</v>
      </c>
      <c r="B143">
        <f>COUNTA(Table22[data_observability])</f>
        <v>15</v>
      </c>
      <c r="C143" s="79">
        <f>COUNTIF(Table22[data_observability],"OK")</f>
        <v>0</v>
      </c>
      <c r="D143" s="78">
        <f t="shared" si="2"/>
        <v>0</v>
      </c>
    </row>
    <row r="144" spans="1:4" ht="15" thickBot="1" x14ac:dyDescent="0.35">
      <c r="A144" s="61" t="s">
        <v>180</v>
      </c>
      <c r="B144">
        <f>COUNTA(Table22[predictive_maintenance_iiot])</f>
        <v>6</v>
      </c>
      <c r="C144" s="79">
        <f>COUNTIF(Table22[predictive_maintenance_iiot],"OK")</f>
        <v>0</v>
      </c>
      <c r="D144" s="78">
        <f t="shared" si="2"/>
        <v>0</v>
      </c>
    </row>
    <row r="145" spans="1:4" ht="15" thickBot="1" x14ac:dyDescent="0.35">
      <c r="A145" s="61" t="s">
        <v>181</v>
      </c>
      <c r="B145">
        <f>COUNTA(Table22[graph_ai])</f>
        <v>3</v>
      </c>
      <c r="C145" s="79">
        <f>COUNTIF(Table22[graph_ai],"OK")</f>
        <v>0</v>
      </c>
      <c r="D145" s="78">
        <f t="shared" si="2"/>
        <v>0</v>
      </c>
    </row>
    <row r="146" spans="1:4" ht="15" thickBot="1" x14ac:dyDescent="0.35">
      <c r="A146" s="61" t="s">
        <v>182</v>
      </c>
      <c r="B146">
        <f>COUNTA(Table22[conversational_ai])</f>
        <v>5</v>
      </c>
      <c r="C146" s="79">
        <f>COUNTIF(Table22[conversational_ai],"OK")</f>
        <v>0</v>
      </c>
      <c r="D146" s="78">
        <f t="shared" si="2"/>
        <v>0</v>
      </c>
    </row>
    <row r="147" spans="1:4" ht="15" thickBot="1" x14ac:dyDescent="0.35">
      <c r="A147" s="61" t="s">
        <v>183</v>
      </c>
      <c r="B147">
        <f>COUNTA(Table22[explainable_ai_techniques])</f>
        <v>8</v>
      </c>
      <c r="C147" s="79">
        <f>COUNTIF(Table22[explainable_ai_techniques],"OK")</f>
        <v>0</v>
      </c>
      <c r="D147" s="78">
        <f t="shared" si="2"/>
        <v>0</v>
      </c>
    </row>
    <row r="148" spans="1:4" ht="15" thickBot="1" x14ac:dyDescent="0.35">
      <c r="A148" s="61" t="s">
        <v>184</v>
      </c>
      <c r="B148">
        <f>COUNTA(Table22[cloud_cost_optimization])</f>
        <v>8</v>
      </c>
      <c r="C148" s="79">
        <f>COUNTIF(Table22[cloud_cost_optimization],"OK")</f>
        <v>0</v>
      </c>
      <c r="D148" s="78">
        <f t="shared" si="2"/>
        <v>0</v>
      </c>
    </row>
    <row r="149" spans="1:4" ht="15" thickBot="1" x14ac:dyDescent="0.35">
      <c r="A149" s="61" t="s">
        <v>185</v>
      </c>
      <c r="B149">
        <f>COUNTA(Table22[zero_trust_architecture])</f>
        <v>8</v>
      </c>
      <c r="C149" s="79">
        <f>COUNTIF(Table22[zero_trust_architecture],"OK")</f>
        <v>0</v>
      </c>
      <c r="D149" s="78">
        <f t="shared" si="2"/>
        <v>0</v>
      </c>
    </row>
    <row r="150" spans="1:4" x14ac:dyDescent="0.3">
      <c r="A150" s="61" t="s">
        <v>186</v>
      </c>
      <c r="B150">
        <f>COUNTA(Table22[privacy_preserving_ai])</f>
        <v>8</v>
      </c>
      <c r="C150" s="79">
        <f>COUNTIF(Table22[privacy_preserving_ai],"OK")</f>
        <v>0</v>
      </c>
      <c r="D150" s="78">
        <f t="shared" si="2"/>
        <v>0</v>
      </c>
    </row>
  </sheetData>
  <phoneticPr fontId="13" type="noConversion"/>
  <conditionalFormatting sqref="A2:A150">
    <cfRule type="cellIs" dxfId="55" priority="1" operator="equal">
      <formula>"o"</formula>
    </cfRule>
    <cfRule type="cellIs" dxfId="54" priority="2" operator="equal">
      <formula>"O"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65F0-5277-4F81-9FC1-9006A8C08EAE}">
  <sheetPr codeName="Sheet8"/>
  <dimension ref="A1:AT74"/>
  <sheetViews>
    <sheetView topLeftCell="A19" zoomScale="72" zoomScaleNormal="234" workbookViewId="0">
      <selection activeCell="D2" sqref="D2"/>
    </sheetView>
  </sheetViews>
  <sheetFormatPr baseColWidth="10" defaultColWidth="10.6640625" defaultRowHeight="14.4" x14ac:dyDescent="0.3"/>
  <cols>
    <col min="2" max="2" width="49.44140625" bestFit="1" customWidth="1"/>
    <col min="3" max="3" width="29.109375" bestFit="1" customWidth="1"/>
  </cols>
  <sheetData>
    <row r="1" spans="1:46" ht="80.099999999999994" customHeight="1" x14ac:dyDescent="0.3">
      <c r="A1" s="64" t="s">
        <v>2</v>
      </c>
      <c r="B1" s="64" t="s">
        <v>3</v>
      </c>
      <c r="C1" s="64" t="s">
        <v>4</v>
      </c>
      <c r="D1" t="s">
        <v>41</v>
      </c>
      <c r="E1" t="s">
        <v>43</v>
      </c>
      <c r="F1" t="s">
        <v>44</v>
      </c>
      <c r="G1" t="s">
        <v>47</v>
      </c>
      <c r="H1" t="s">
        <v>48</v>
      </c>
      <c r="I1" t="s">
        <v>58</v>
      </c>
      <c r="J1" t="s">
        <v>60</v>
      </c>
      <c r="K1" t="s">
        <v>83</v>
      </c>
      <c r="L1" t="s">
        <v>87</v>
      </c>
      <c r="M1" t="s">
        <v>92</v>
      </c>
      <c r="N1" t="s">
        <v>93</v>
      </c>
      <c r="O1" t="s">
        <v>94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t="s">
        <v>120</v>
      </c>
      <c r="AO1" t="s">
        <v>122</v>
      </c>
      <c r="AP1" t="s">
        <v>124</v>
      </c>
      <c r="AQ1" t="s">
        <v>144</v>
      </c>
      <c r="AR1" t="s">
        <v>145</v>
      </c>
      <c r="AS1" t="s">
        <v>146</v>
      </c>
      <c r="AT1" t="s">
        <v>147</v>
      </c>
    </row>
    <row r="2" spans="1:46" x14ac:dyDescent="0.3">
      <c r="A2" s="7">
        <v>776532</v>
      </c>
      <c r="B2" s="69" t="s">
        <v>215</v>
      </c>
      <c r="C2" s="69" t="s">
        <v>187</v>
      </c>
      <c r="D2" t="s">
        <v>520</v>
      </c>
      <c r="F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</row>
    <row r="3" spans="1:46" x14ac:dyDescent="0.3">
      <c r="A3" s="7">
        <v>770479</v>
      </c>
      <c r="B3" s="69" t="s">
        <v>216</v>
      </c>
      <c r="C3" s="69" t="s">
        <v>187</v>
      </c>
      <c r="D3" t="s">
        <v>6</v>
      </c>
      <c r="F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</row>
    <row r="4" spans="1:46" x14ac:dyDescent="0.3">
      <c r="A4" s="7">
        <v>763354</v>
      </c>
      <c r="B4" s="69" t="s">
        <v>217</v>
      </c>
      <c r="C4" s="69" t="s">
        <v>187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J4" t="s">
        <v>6</v>
      </c>
      <c r="M4" t="s">
        <v>6</v>
      </c>
      <c r="N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X4" t="s">
        <v>6</v>
      </c>
      <c r="AC4" t="s">
        <v>6</v>
      </c>
      <c r="AD4" t="s">
        <v>6</v>
      </c>
      <c r="AE4" t="s">
        <v>6</v>
      </c>
      <c r="AF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Q4" t="s">
        <v>6</v>
      </c>
      <c r="AR4" t="s">
        <v>6</v>
      </c>
      <c r="AS4" t="s">
        <v>6</v>
      </c>
      <c r="AT4" t="s">
        <v>6</v>
      </c>
    </row>
    <row r="5" spans="1:46" x14ac:dyDescent="0.3">
      <c r="A5" s="7">
        <v>775239</v>
      </c>
      <c r="B5" s="69" t="s">
        <v>218</v>
      </c>
      <c r="C5" s="69" t="s">
        <v>187</v>
      </c>
      <c r="D5" t="s">
        <v>6</v>
      </c>
      <c r="AC5" t="s">
        <v>6</v>
      </c>
      <c r="AD5" t="s">
        <v>6</v>
      </c>
      <c r="AE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</row>
    <row r="6" spans="1:46" x14ac:dyDescent="0.3">
      <c r="A6" s="7">
        <v>861202</v>
      </c>
      <c r="B6" s="69" t="s">
        <v>219</v>
      </c>
      <c r="C6" s="69" t="s">
        <v>187</v>
      </c>
      <c r="D6" t="s">
        <v>6</v>
      </c>
      <c r="F6" t="s">
        <v>6</v>
      </c>
      <c r="AA6" t="s">
        <v>6</v>
      </c>
      <c r="AC6" t="s">
        <v>6</v>
      </c>
      <c r="AD6" t="s">
        <v>6</v>
      </c>
      <c r="AE6" t="s">
        <v>6</v>
      </c>
      <c r="AF6" t="s">
        <v>6</v>
      </c>
      <c r="AI6" t="s">
        <v>6</v>
      </c>
      <c r="AJ6" t="s">
        <v>6</v>
      </c>
      <c r="AK6" t="s">
        <v>6</v>
      </c>
      <c r="AL6" t="s">
        <v>6</v>
      </c>
      <c r="AM6" t="s">
        <v>6</v>
      </c>
      <c r="AN6" t="s">
        <v>6</v>
      </c>
    </row>
    <row r="7" spans="1:46" x14ac:dyDescent="0.3">
      <c r="A7" s="7">
        <v>761720</v>
      </c>
      <c r="B7" s="69" t="s">
        <v>220</v>
      </c>
      <c r="C7" s="69" t="s">
        <v>187</v>
      </c>
      <c r="H7" t="s">
        <v>6</v>
      </c>
      <c r="I7" t="s">
        <v>6</v>
      </c>
      <c r="K7" t="s">
        <v>6</v>
      </c>
      <c r="Q7" t="s">
        <v>6</v>
      </c>
    </row>
    <row r="8" spans="1:46" x14ac:dyDescent="0.3">
      <c r="A8" s="7">
        <v>761984</v>
      </c>
      <c r="B8" s="69" t="s">
        <v>221</v>
      </c>
      <c r="C8" s="69" t="s">
        <v>187</v>
      </c>
      <c r="H8" t="s">
        <v>6</v>
      </c>
      <c r="I8" t="s">
        <v>6</v>
      </c>
      <c r="K8" t="s">
        <v>6</v>
      </c>
      <c r="Q8" t="s">
        <v>6</v>
      </c>
    </row>
    <row r="9" spans="1:46" x14ac:dyDescent="0.3">
      <c r="A9" s="7">
        <v>762243</v>
      </c>
      <c r="B9" s="69" t="s">
        <v>222</v>
      </c>
      <c r="C9" s="69" t="s">
        <v>187</v>
      </c>
      <c r="H9" t="s">
        <v>6</v>
      </c>
      <c r="I9" t="s">
        <v>6</v>
      </c>
      <c r="K9" t="s">
        <v>6</v>
      </c>
      <c r="Q9" t="s">
        <v>6</v>
      </c>
    </row>
    <row r="10" spans="1:46" x14ac:dyDescent="0.3">
      <c r="A10" s="7">
        <v>763052</v>
      </c>
      <c r="B10" s="69" t="s">
        <v>223</v>
      </c>
      <c r="C10" s="69" t="s">
        <v>187</v>
      </c>
      <c r="H10" t="s">
        <v>6</v>
      </c>
      <c r="I10" t="s">
        <v>6</v>
      </c>
      <c r="K10" t="s">
        <v>6</v>
      </c>
      <c r="Q10" t="s">
        <v>6</v>
      </c>
    </row>
    <row r="11" spans="1:46" x14ac:dyDescent="0.3">
      <c r="A11" s="7">
        <v>767167</v>
      </c>
      <c r="B11" s="69" t="s">
        <v>224</v>
      </c>
      <c r="C11" s="69" t="s">
        <v>187</v>
      </c>
      <c r="H11" t="s">
        <v>6</v>
      </c>
      <c r="I11" t="s">
        <v>6</v>
      </c>
      <c r="K11" t="s">
        <v>6</v>
      </c>
      <c r="Q11" t="s">
        <v>6</v>
      </c>
    </row>
    <row r="12" spans="1:46" x14ac:dyDescent="0.3">
      <c r="A12" s="7">
        <v>769062</v>
      </c>
      <c r="B12" s="69" t="s">
        <v>225</v>
      </c>
      <c r="C12" s="69" t="s">
        <v>187</v>
      </c>
      <c r="H12" t="s">
        <v>6</v>
      </c>
      <c r="I12" t="s">
        <v>6</v>
      </c>
      <c r="K12" t="s">
        <v>6</v>
      </c>
      <c r="Q12" t="s">
        <v>6</v>
      </c>
    </row>
    <row r="13" spans="1:46" x14ac:dyDescent="0.3">
      <c r="A13" s="7">
        <v>765788</v>
      </c>
      <c r="B13" s="69" t="s">
        <v>226</v>
      </c>
      <c r="C13" s="69" t="s">
        <v>187</v>
      </c>
      <c r="H13" t="s">
        <v>6</v>
      </c>
      <c r="I13" t="s">
        <v>6</v>
      </c>
      <c r="K13" t="s">
        <v>6</v>
      </c>
      <c r="Q13" t="s">
        <v>6</v>
      </c>
    </row>
    <row r="14" spans="1:46" x14ac:dyDescent="0.3">
      <c r="A14" s="7">
        <v>776343</v>
      </c>
      <c r="B14" s="69" t="s">
        <v>227</v>
      </c>
      <c r="C14" s="69" t="s">
        <v>187</v>
      </c>
      <c r="H14" t="s">
        <v>6</v>
      </c>
      <c r="I14" t="s">
        <v>6</v>
      </c>
      <c r="K14" t="s">
        <v>6</v>
      </c>
      <c r="Q14" t="s">
        <v>6</v>
      </c>
    </row>
    <row r="15" spans="1:46" x14ac:dyDescent="0.3">
      <c r="A15" s="7">
        <v>761825</v>
      </c>
      <c r="B15" s="69" t="s">
        <v>228</v>
      </c>
      <c r="C15" s="69" t="s">
        <v>187</v>
      </c>
      <c r="H15" t="s">
        <v>6</v>
      </c>
      <c r="K15" t="s">
        <v>6</v>
      </c>
      <c r="L15" t="s">
        <v>6</v>
      </c>
      <c r="R15" t="s">
        <v>6</v>
      </c>
      <c r="T15" t="s">
        <v>6</v>
      </c>
    </row>
    <row r="16" spans="1:46" x14ac:dyDescent="0.3">
      <c r="A16" s="7">
        <v>767681</v>
      </c>
      <c r="B16" s="69" t="s">
        <v>229</v>
      </c>
      <c r="C16" s="69" t="s">
        <v>187</v>
      </c>
      <c r="H16" t="s">
        <v>6</v>
      </c>
      <c r="K16" t="s">
        <v>6</v>
      </c>
      <c r="L16" t="s">
        <v>6</v>
      </c>
      <c r="R16" t="s">
        <v>6</v>
      </c>
      <c r="T16" t="s">
        <v>6</v>
      </c>
    </row>
    <row r="17" spans="1:20" x14ac:dyDescent="0.3">
      <c r="A17" s="7">
        <v>770437</v>
      </c>
      <c r="B17" s="69" t="s">
        <v>230</v>
      </c>
      <c r="C17" s="69" t="s">
        <v>187</v>
      </c>
      <c r="H17" t="s">
        <v>6</v>
      </c>
      <c r="K17" t="s">
        <v>6</v>
      </c>
      <c r="L17" t="s">
        <v>6</v>
      </c>
      <c r="R17" t="s">
        <v>6</v>
      </c>
      <c r="T17" t="s">
        <v>6</v>
      </c>
    </row>
    <row r="18" spans="1:20" x14ac:dyDescent="0.3">
      <c r="A18" s="7">
        <v>769424</v>
      </c>
      <c r="B18" s="69" t="s">
        <v>231</v>
      </c>
      <c r="C18" s="69" t="s">
        <v>187</v>
      </c>
      <c r="H18" t="s">
        <v>6</v>
      </c>
      <c r="K18" t="s">
        <v>6</v>
      </c>
      <c r="L18" t="s">
        <v>6</v>
      </c>
      <c r="R18" t="s">
        <v>6</v>
      </c>
      <c r="T18" t="s">
        <v>6</v>
      </c>
    </row>
    <row r="19" spans="1:20" x14ac:dyDescent="0.3">
      <c r="A19" s="7">
        <v>764646</v>
      </c>
      <c r="B19" s="69" t="s">
        <v>232</v>
      </c>
      <c r="C19" s="69" t="s">
        <v>187</v>
      </c>
      <c r="H19" t="s">
        <v>6</v>
      </c>
      <c r="K19" t="s">
        <v>6</v>
      </c>
      <c r="L19" t="s">
        <v>6</v>
      </c>
      <c r="R19" t="s">
        <v>6</v>
      </c>
      <c r="T19" t="s">
        <v>6</v>
      </c>
    </row>
    <row r="20" spans="1:20" x14ac:dyDescent="0.3">
      <c r="A20" s="7">
        <v>776263</v>
      </c>
      <c r="B20" s="69" t="s">
        <v>233</v>
      </c>
      <c r="C20" s="69" t="s">
        <v>187</v>
      </c>
      <c r="H20" t="s">
        <v>6</v>
      </c>
      <c r="K20" t="s">
        <v>6</v>
      </c>
      <c r="L20" t="s">
        <v>6</v>
      </c>
      <c r="R20" t="s">
        <v>6</v>
      </c>
      <c r="T20" t="s">
        <v>6</v>
      </c>
    </row>
    <row r="21" spans="1:20" x14ac:dyDescent="0.3">
      <c r="A21" s="7">
        <v>772250</v>
      </c>
      <c r="B21" s="69" t="s">
        <v>234</v>
      </c>
      <c r="C21" s="69" t="s">
        <v>187</v>
      </c>
      <c r="H21" t="s">
        <v>6</v>
      </c>
      <c r="K21" t="s">
        <v>6</v>
      </c>
      <c r="L21" t="s">
        <v>6</v>
      </c>
      <c r="R21" t="s">
        <v>6</v>
      </c>
      <c r="T21" t="s">
        <v>6</v>
      </c>
    </row>
    <row r="22" spans="1:20" x14ac:dyDescent="0.3">
      <c r="A22" s="7">
        <v>776324</v>
      </c>
      <c r="B22" s="69" t="s">
        <v>235</v>
      </c>
      <c r="C22" s="69" t="s">
        <v>187</v>
      </c>
      <c r="H22" t="s">
        <v>6</v>
      </c>
      <c r="K22" t="s">
        <v>6</v>
      </c>
      <c r="L22" t="s">
        <v>6</v>
      </c>
      <c r="R22" t="s">
        <v>6</v>
      </c>
      <c r="T22" t="s">
        <v>6</v>
      </c>
    </row>
    <row r="23" spans="1:20" x14ac:dyDescent="0.3">
      <c r="A23" s="7">
        <v>773441</v>
      </c>
      <c r="B23" s="69" t="s">
        <v>236</v>
      </c>
      <c r="C23" s="69" t="s">
        <v>187</v>
      </c>
    </row>
    <row r="24" spans="1:20" x14ac:dyDescent="0.3">
      <c r="A24" s="7">
        <v>767510</v>
      </c>
      <c r="B24" s="69" t="s">
        <v>237</v>
      </c>
      <c r="C24" s="69" t="s">
        <v>187</v>
      </c>
    </row>
    <row r="25" spans="1:20" x14ac:dyDescent="0.3">
      <c r="A25" s="7">
        <v>769948</v>
      </c>
      <c r="B25" s="69" t="s">
        <v>238</v>
      </c>
      <c r="C25" s="69" t="s">
        <v>187</v>
      </c>
    </row>
    <row r="26" spans="1:20" x14ac:dyDescent="0.3">
      <c r="A26" s="7">
        <v>774708</v>
      </c>
      <c r="B26" s="69" t="s">
        <v>239</v>
      </c>
      <c r="C26" s="69" t="s">
        <v>187</v>
      </c>
    </row>
    <row r="27" spans="1:20" x14ac:dyDescent="0.3">
      <c r="A27" s="7">
        <v>765007</v>
      </c>
      <c r="B27" s="69" t="s">
        <v>240</v>
      </c>
      <c r="C27" s="69" t="s">
        <v>187</v>
      </c>
    </row>
    <row r="28" spans="1:20" x14ac:dyDescent="0.3">
      <c r="A28" s="7">
        <v>765790</v>
      </c>
      <c r="B28" s="69" t="s">
        <v>241</v>
      </c>
      <c r="C28" s="69" t="s">
        <v>187</v>
      </c>
    </row>
    <row r="29" spans="1:20" x14ac:dyDescent="0.3">
      <c r="A29" s="7">
        <v>766040</v>
      </c>
      <c r="B29" s="69" t="s">
        <v>242</v>
      </c>
      <c r="C29" s="69" t="s">
        <v>187</v>
      </c>
    </row>
    <row r="30" spans="1:20" x14ac:dyDescent="0.3">
      <c r="A30" s="7">
        <v>773664</v>
      </c>
      <c r="B30" s="69" t="s">
        <v>243</v>
      </c>
      <c r="C30" s="69" t="s">
        <v>187</v>
      </c>
    </row>
    <row r="31" spans="1:20" x14ac:dyDescent="0.3">
      <c r="A31" s="7">
        <v>775206</v>
      </c>
      <c r="B31" s="69" t="s">
        <v>244</v>
      </c>
      <c r="C31" s="69" t="s">
        <v>187</v>
      </c>
    </row>
    <row r="32" spans="1:20" x14ac:dyDescent="0.3">
      <c r="A32" s="7">
        <v>776457</v>
      </c>
      <c r="B32" s="69" t="s">
        <v>245</v>
      </c>
      <c r="C32" s="69" t="s">
        <v>187</v>
      </c>
    </row>
    <row r="33" spans="1:41" x14ac:dyDescent="0.3">
      <c r="A33" s="7">
        <v>776519</v>
      </c>
      <c r="B33" s="69" t="s">
        <v>246</v>
      </c>
      <c r="C33" s="69" t="s">
        <v>187</v>
      </c>
    </row>
    <row r="34" spans="1:41" x14ac:dyDescent="0.3">
      <c r="A34" s="7">
        <v>764546</v>
      </c>
      <c r="B34" s="69" t="s">
        <v>247</v>
      </c>
      <c r="C34" s="69" t="s">
        <v>187</v>
      </c>
    </row>
    <row r="35" spans="1:41" x14ac:dyDescent="0.3">
      <c r="A35" s="7">
        <v>769954</v>
      </c>
      <c r="B35" s="69" t="s">
        <v>248</v>
      </c>
      <c r="C35" s="69" t="s">
        <v>187</v>
      </c>
    </row>
    <row r="36" spans="1:41" x14ac:dyDescent="0.3">
      <c r="A36" s="7">
        <v>773788</v>
      </c>
      <c r="B36" s="69" t="s">
        <v>249</v>
      </c>
      <c r="C36" s="69" t="s">
        <v>187</v>
      </c>
      <c r="D36" t="s">
        <v>6</v>
      </c>
      <c r="F36" t="s">
        <v>6</v>
      </c>
      <c r="H36" t="s">
        <v>6</v>
      </c>
      <c r="I36" t="s">
        <v>6</v>
      </c>
      <c r="M36" t="s">
        <v>6</v>
      </c>
      <c r="O36" t="s">
        <v>6</v>
      </c>
      <c r="R36" t="s">
        <v>6</v>
      </c>
      <c r="V36" t="s">
        <v>6</v>
      </c>
      <c r="AA36" t="s">
        <v>6</v>
      </c>
      <c r="AC36" t="s">
        <v>6</v>
      </c>
      <c r="AN36" t="s">
        <v>6</v>
      </c>
    </row>
    <row r="37" spans="1:41" x14ac:dyDescent="0.3">
      <c r="A37" s="7">
        <v>761258</v>
      </c>
      <c r="B37" s="69" t="s">
        <v>250</v>
      </c>
      <c r="C37" s="69" t="s">
        <v>187</v>
      </c>
      <c r="D37" t="s">
        <v>6</v>
      </c>
      <c r="F37" t="s">
        <v>6</v>
      </c>
      <c r="M37" t="s">
        <v>6</v>
      </c>
      <c r="O37" t="s">
        <v>6</v>
      </c>
      <c r="AA37" t="s">
        <v>6</v>
      </c>
      <c r="AC37" t="s">
        <v>6</v>
      </c>
      <c r="AN37" t="s">
        <v>6</v>
      </c>
    </row>
    <row r="38" spans="1:41" x14ac:dyDescent="0.3">
      <c r="A38" s="7">
        <v>769893</v>
      </c>
      <c r="B38" s="69" t="s">
        <v>251</v>
      </c>
      <c r="C38" s="69" t="s">
        <v>187</v>
      </c>
      <c r="D38" t="s">
        <v>6</v>
      </c>
      <c r="F38" t="s">
        <v>6</v>
      </c>
      <c r="H38" t="s">
        <v>6</v>
      </c>
      <c r="I38" t="s">
        <v>6</v>
      </c>
      <c r="M38" t="s">
        <v>6</v>
      </c>
      <c r="O38" t="s">
        <v>6</v>
      </c>
      <c r="V38" t="s">
        <v>6</v>
      </c>
      <c r="AA38" t="s">
        <v>6</v>
      </c>
      <c r="AC38" t="s">
        <v>6</v>
      </c>
      <c r="AN38" t="s">
        <v>6</v>
      </c>
    </row>
    <row r="39" spans="1:41" x14ac:dyDescent="0.3">
      <c r="A39" s="7">
        <v>767901</v>
      </c>
      <c r="B39" s="69" t="s">
        <v>252</v>
      </c>
      <c r="C39" s="69" t="s">
        <v>187</v>
      </c>
      <c r="D39" t="s">
        <v>6</v>
      </c>
      <c r="F39" t="s">
        <v>6</v>
      </c>
      <c r="H39" t="s">
        <v>6</v>
      </c>
      <c r="I39" t="s">
        <v>6</v>
      </c>
      <c r="M39" t="s">
        <v>6</v>
      </c>
      <c r="O39" t="s">
        <v>6</v>
      </c>
      <c r="R39" t="s">
        <v>6</v>
      </c>
      <c r="T39" t="s">
        <v>6</v>
      </c>
      <c r="V39" t="s">
        <v>6</v>
      </c>
      <c r="AA39" t="s">
        <v>6</v>
      </c>
      <c r="AC39" t="s">
        <v>6</v>
      </c>
      <c r="AN39" t="s">
        <v>6</v>
      </c>
    </row>
    <row r="40" spans="1:41" x14ac:dyDescent="0.3">
      <c r="A40" s="7">
        <v>766578</v>
      </c>
      <c r="B40" s="69" t="s">
        <v>253</v>
      </c>
      <c r="C40" s="69" t="s">
        <v>187</v>
      </c>
      <c r="D40" t="s">
        <v>6</v>
      </c>
      <c r="F40" t="s">
        <v>6</v>
      </c>
      <c r="H40" t="s">
        <v>6</v>
      </c>
      <c r="I40" t="s">
        <v>6</v>
      </c>
      <c r="M40" t="s">
        <v>6</v>
      </c>
      <c r="O40" t="s">
        <v>6</v>
      </c>
      <c r="V40" t="s">
        <v>6</v>
      </c>
      <c r="AA40" t="s">
        <v>6</v>
      </c>
      <c r="AC40" t="s">
        <v>6</v>
      </c>
      <c r="AN40" t="s">
        <v>6</v>
      </c>
    </row>
    <row r="41" spans="1:41" x14ac:dyDescent="0.3">
      <c r="A41" s="7">
        <v>763051</v>
      </c>
      <c r="B41" s="69" t="s">
        <v>254</v>
      </c>
      <c r="C41" s="69" t="s">
        <v>187</v>
      </c>
      <c r="F41" t="s">
        <v>6</v>
      </c>
      <c r="G41" t="s">
        <v>6</v>
      </c>
      <c r="H41" t="s">
        <v>6</v>
      </c>
      <c r="L41" t="s">
        <v>6</v>
      </c>
      <c r="O41" t="s">
        <v>6</v>
      </c>
      <c r="W41" t="s">
        <v>6</v>
      </c>
      <c r="X41" t="s">
        <v>6</v>
      </c>
      <c r="AN41" t="s">
        <v>6</v>
      </c>
      <c r="AO41" t="s">
        <v>6</v>
      </c>
    </row>
    <row r="42" spans="1:41" x14ac:dyDescent="0.3">
      <c r="A42" s="7">
        <v>765514</v>
      </c>
      <c r="B42" s="69" t="s">
        <v>255</v>
      </c>
      <c r="C42" s="69" t="s">
        <v>187</v>
      </c>
      <c r="F42" t="s">
        <v>6</v>
      </c>
      <c r="G42" t="s">
        <v>6</v>
      </c>
      <c r="H42" t="s">
        <v>6</v>
      </c>
      <c r="L42" t="s">
        <v>6</v>
      </c>
      <c r="O42" t="s">
        <v>6</v>
      </c>
      <c r="W42" t="s">
        <v>6</v>
      </c>
      <c r="X42" t="s">
        <v>6</v>
      </c>
      <c r="AN42" t="s">
        <v>6</v>
      </c>
      <c r="AO42" t="s">
        <v>6</v>
      </c>
    </row>
    <row r="43" spans="1:41" x14ac:dyDescent="0.3">
      <c r="A43" s="7">
        <v>773072</v>
      </c>
      <c r="B43" s="69" t="s">
        <v>256</v>
      </c>
      <c r="C43" s="69" t="s">
        <v>187</v>
      </c>
      <c r="F43" t="s">
        <v>6</v>
      </c>
      <c r="G43" t="s">
        <v>6</v>
      </c>
      <c r="H43" t="s">
        <v>6</v>
      </c>
      <c r="L43" t="s">
        <v>6</v>
      </c>
      <c r="O43" t="s">
        <v>6</v>
      </c>
      <c r="W43" t="s">
        <v>6</v>
      </c>
      <c r="X43" t="s">
        <v>6</v>
      </c>
      <c r="Z43" t="s">
        <v>6</v>
      </c>
      <c r="AN43" t="s">
        <v>6</v>
      </c>
      <c r="AO43" t="s">
        <v>6</v>
      </c>
    </row>
    <row r="44" spans="1:41" x14ac:dyDescent="0.3">
      <c r="A44" s="7">
        <v>761388</v>
      </c>
      <c r="B44" s="69" t="s">
        <v>257</v>
      </c>
      <c r="C44" s="69" t="s">
        <v>187</v>
      </c>
      <c r="F44" t="s">
        <v>6</v>
      </c>
      <c r="G44" t="s">
        <v>6</v>
      </c>
      <c r="H44" t="s">
        <v>6</v>
      </c>
      <c r="L44" t="s">
        <v>6</v>
      </c>
      <c r="O44" t="s">
        <v>6</v>
      </c>
      <c r="W44" t="s">
        <v>6</v>
      </c>
      <c r="X44" t="s">
        <v>6</v>
      </c>
      <c r="AN44" t="s">
        <v>6</v>
      </c>
      <c r="AO44" t="s">
        <v>6</v>
      </c>
    </row>
    <row r="45" spans="1:41" x14ac:dyDescent="0.3">
      <c r="A45" s="7">
        <v>771166</v>
      </c>
      <c r="B45" s="69" t="s">
        <v>258</v>
      </c>
      <c r="C45" s="69" t="s">
        <v>187</v>
      </c>
      <c r="F45" t="s">
        <v>6</v>
      </c>
      <c r="G45" t="s">
        <v>6</v>
      </c>
      <c r="H45" t="s">
        <v>6</v>
      </c>
      <c r="L45" t="s">
        <v>6</v>
      </c>
      <c r="O45" t="s">
        <v>6</v>
      </c>
      <c r="W45" t="s">
        <v>6</v>
      </c>
      <c r="X45" t="s">
        <v>6</v>
      </c>
      <c r="Y45" t="s">
        <v>6</v>
      </c>
      <c r="AN45" t="s">
        <v>6</v>
      </c>
      <c r="AO45" t="s">
        <v>6</v>
      </c>
    </row>
    <row r="46" spans="1:41" x14ac:dyDescent="0.3">
      <c r="A46" s="7">
        <v>764426</v>
      </c>
      <c r="B46" s="69" t="s">
        <v>259</v>
      </c>
      <c r="C46" s="69" t="s">
        <v>187</v>
      </c>
      <c r="D46" t="s">
        <v>6</v>
      </c>
      <c r="F46" t="s">
        <v>6</v>
      </c>
      <c r="G46" t="s">
        <v>6</v>
      </c>
      <c r="H46" t="s">
        <v>6</v>
      </c>
      <c r="L46" t="s">
        <v>6</v>
      </c>
      <c r="O46" t="s">
        <v>6</v>
      </c>
      <c r="W46" t="s">
        <v>6</v>
      </c>
      <c r="X46" t="s">
        <v>6</v>
      </c>
      <c r="Y46" t="s">
        <v>6</v>
      </c>
      <c r="Z46" t="s">
        <v>6</v>
      </c>
      <c r="AN46" t="s">
        <v>6</v>
      </c>
      <c r="AO46" t="s">
        <v>6</v>
      </c>
    </row>
    <row r="47" spans="1:41" x14ac:dyDescent="0.3">
      <c r="A47" s="7">
        <v>761746</v>
      </c>
      <c r="B47" s="69" t="s">
        <v>260</v>
      </c>
      <c r="C47" s="69" t="s">
        <v>187</v>
      </c>
      <c r="D47" t="s">
        <v>6</v>
      </c>
      <c r="F47" t="s">
        <v>6</v>
      </c>
      <c r="G47" t="s">
        <v>6</v>
      </c>
      <c r="H47" t="s">
        <v>6</v>
      </c>
      <c r="L47" t="s">
        <v>6</v>
      </c>
      <c r="O47" t="s">
        <v>6</v>
      </c>
      <c r="W47" t="s">
        <v>6</v>
      </c>
      <c r="X47" t="s">
        <v>6</v>
      </c>
      <c r="Y47" t="s">
        <v>6</v>
      </c>
      <c r="Z47" t="s">
        <v>6</v>
      </c>
      <c r="AN47" t="s">
        <v>6</v>
      </c>
      <c r="AO47" t="s">
        <v>6</v>
      </c>
    </row>
    <row r="48" spans="1:41" x14ac:dyDescent="0.3">
      <c r="A48" s="7">
        <v>771379</v>
      </c>
      <c r="B48" s="69" t="s">
        <v>261</v>
      </c>
      <c r="C48" s="69" t="s">
        <v>187</v>
      </c>
      <c r="D48" t="s">
        <v>6</v>
      </c>
      <c r="F48" t="s">
        <v>6</v>
      </c>
      <c r="G48" t="s">
        <v>6</v>
      </c>
      <c r="H48" t="s">
        <v>6</v>
      </c>
      <c r="L48" t="s">
        <v>6</v>
      </c>
      <c r="O48" t="s">
        <v>6</v>
      </c>
      <c r="W48" t="s">
        <v>6</v>
      </c>
      <c r="X48" t="s">
        <v>6</v>
      </c>
      <c r="Y48" t="s">
        <v>6</v>
      </c>
      <c r="Z48" t="s">
        <v>6</v>
      </c>
      <c r="AN48" t="s">
        <v>6</v>
      </c>
      <c r="AO48" t="s">
        <v>6</v>
      </c>
    </row>
    <row r="49" spans="1:42" x14ac:dyDescent="0.3">
      <c r="A49" s="7">
        <v>763311</v>
      </c>
      <c r="B49" s="69" t="s">
        <v>262</v>
      </c>
      <c r="C49" s="69" t="s">
        <v>187</v>
      </c>
      <c r="D49" t="s">
        <v>6</v>
      </c>
      <c r="F49" t="s">
        <v>6</v>
      </c>
      <c r="G49" t="s">
        <v>6</v>
      </c>
      <c r="H49" t="s">
        <v>6</v>
      </c>
      <c r="L49" t="s">
        <v>6</v>
      </c>
      <c r="O49" t="s">
        <v>6</v>
      </c>
      <c r="W49" t="s">
        <v>6</v>
      </c>
      <c r="X49" t="s">
        <v>6</v>
      </c>
      <c r="Y49" t="s">
        <v>6</v>
      </c>
      <c r="Z49" t="s">
        <v>6</v>
      </c>
      <c r="AN49" t="s">
        <v>6</v>
      </c>
      <c r="AO49" t="s">
        <v>6</v>
      </c>
    </row>
    <row r="50" spans="1:42" x14ac:dyDescent="0.3">
      <c r="A50" s="7">
        <v>773495</v>
      </c>
      <c r="B50" s="69" t="s">
        <v>263</v>
      </c>
      <c r="C50" s="69" t="s">
        <v>187</v>
      </c>
      <c r="D50" t="s">
        <v>6</v>
      </c>
      <c r="F50" t="s">
        <v>6</v>
      </c>
      <c r="G50" t="s">
        <v>6</v>
      </c>
      <c r="H50" t="s">
        <v>6</v>
      </c>
      <c r="L50" t="s">
        <v>6</v>
      </c>
      <c r="O50" t="s">
        <v>6</v>
      </c>
      <c r="W50" t="s">
        <v>6</v>
      </c>
      <c r="X50" t="s">
        <v>6</v>
      </c>
      <c r="Y50" t="s">
        <v>6</v>
      </c>
      <c r="Z50" t="s">
        <v>6</v>
      </c>
      <c r="AN50" t="s">
        <v>6</v>
      </c>
      <c r="AO50" t="s">
        <v>6</v>
      </c>
    </row>
    <row r="51" spans="1:42" x14ac:dyDescent="0.3">
      <c r="A51" s="7">
        <v>774233</v>
      </c>
      <c r="B51" s="69" t="s">
        <v>264</v>
      </c>
      <c r="C51" s="69" t="s">
        <v>187</v>
      </c>
    </row>
    <row r="52" spans="1:42" x14ac:dyDescent="0.3">
      <c r="A52" s="7">
        <v>773143</v>
      </c>
      <c r="B52" s="69" t="s">
        <v>265</v>
      </c>
      <c r="C52" s="69" t="s">
        <v>187</v>
      </c>
      <c r="E52" t="s">
        <v>6</v>
      </c>
      <c r="F52" t="s">
        <v>6</v>
      </c>
      <c r="G52" t="s">
        <v>6</v>
      </c>
      <c r="H52" t="s">
        <v>6</v>
      </c>
      <c r="J52" t="s">
        <v>6</v>
      </c>
      <c r="L52" t="s">
        <v>6</v>
      </c>
      <c r="M52" t="s">
        <v>6</v>
      </c>
      <c r="N52" t="s">
        <v>6</v>
      </c>
      <c r="X52" t="s">
        <v>6</v>
      </c>
      <c r="AN52" t="s">
        <v>6</v>
      </c>
    </row>
    <row r="53" spans="1:42" x14ac:dyDescent="0.3">
      <c r="A53" s="7">
        <v>765736</v>
      </c>
      <c r="B53" s="69" t="s">
        <v>266</v>
      </c>
      <c r="C53" s="69" t="s">
        <v>187</v>
      </c>
      <c r="E53" t="s">
        <v>6</v>
      </c>
      <c r="F53" t="s">
        <v>6</v>
      </c>
      <c r="G53" t="s">
        <v>6</v>
      </c>
      <c r="H53" t="s">
        <v>6</v>
      </c>
      <c r="J53" t="s">
        <v>6</v>
      </c>
      <c r="L53" t="s">
        <v>6</v>
      </c>
      <c r="M53" t="s">
        <v>6</v>
      </c>
      <c r="N53" t="s">
        <v>6</v>
      </c>
      <c r="X53" t="s">
        <v>6</v>
      </c>
      <c r="AN53" t="s">
        <v>6</v>
      </c>
    </row>
    <row r="54" spans="1:42" x14ac:dyDescent="0.3">
      <c r="A54" s="7">
        <v>776477</v>
      </c>
      <c r="B54" s="69" t="s">
        <v>267</v>
      </c>
      <c r="C54" s="69" t="s">
        <v>187</v>
      </c>
      <c r="D54" t="s">
        <v>6</v>
      </c>
      <c r="E54" t="s">
        <v>6</v>
      </c>
      <c r="F54" t="s">
        <v>6</v>
      </c>
      <c r="G54" t="s">
        <v>6</v>
      </c>
      <c r="H54" t="s">
        <v>6</v>
      </c>
      <c r="J54" t="s">
        <v>6</v>
      </c>
      <c r="L54" t="s">
        <v>6</v>
      </c>
      <c r="M54" t="s">
        <v>6</v>
      </c>
      <c r="N54" t="s">
        <v>6</v>
      </c>
      <c r="X54" t="s">
        <v>6</v>
      </c>
      <c r="AN54" t="s">
        <v>6</v>
      </c>
    </row>
    <row r="55" spans="1:42" x14ac:dyDescent="0.3">
      <c r="A55" s="7">
        <v>761870</v>
      </c>
      <c r="B55" s="69" t="s">
        <v>268</v>
      </c>
      <c r="C55" s="69" t="s">
        <v>187</v>
      </c>
      <c r="D55" t="s">
        <v>6</v>
      </c>
      <c r="E55" t="s">
        <v>6</v>
      </c>
      <c r="F55" t="s">
        <v>6</v>
      </c>
      <c r="G55" t="s">
        <v>6</v>
      </c>
      <c r="H55" t="s">
        <v>6</v>
      </c>
      <c r="J55" t="s">
        <v>6</v>
      </c>
      <c r="L55" t="s">
        <v>6</v>
      </c>
      <c r="M55" t="s">
        <v>6</v>
      </c>
      <c r="N55" t="s">
        <v>6</v>
      </c>
      <c r="X55" t="s">
        <v>6</v>
      </c>
      <c r="AN55" t="s">
        <v>6</v>
      </c>
    </row>
    <row r="56" spans="1:42" x14ac:dyDescent="0.3">
      <c r="A56" s="7">
        <v>764984</v>
      </c>
      <c r="B56" s="69" t="s">
        <v>269</v>
      </c>
      <c r="C56" s="69" t="s">
        <v>187</v>
      </c>
      <c r="E56" t="s">
        <v>6</v>
      </c>
      <c r="F56" t="s">
        <v>6</v>
      </c>
      <c r="G56" t="s">
        <v>6</v>
      </c>
      <c r="H56" t="s">
        <v>6</v>
      </c>
      <c r="J56" t="s">
        <v>6</v>
      </c>
      <c r="L56" t="s">
        <v>6</v>
      </c>
      <c r="M56" t="s">
        <v>6</v>
      </c>
      <c r="N56" t="s">
        <v>6</v>
      </c>
      <c r="X56" t="s">
        <v>6</v>
      </c>
      <c r="AN56" t="s">
        <v>6</v>
      </c>
    </row>
    <row r="57" spans="1:42" x14ac:dyDescent="0.3">
      <c r="A57" s="7">
        <v>773752</v>
      </c>
      <c r="B57" s="69" t="s">
        <v>270</v>
      </c>
      <c r="C57" s="69" t="s">
        <v>187</v>
      </c>
      <c r="D57" t="s">
        <v>6</v>
      </c>
      <c r="E57" t="s">
        <v>6</v>
      </c>
      <c r="F57" t="s">
        <v>6</v>
      </c>
      <c r="G57" t="s">
        <v>6</v>
      </c>
      <c r="H57" t="s">
        <v>6</v>
      </c>
      <c r="J57" t="s">
        <v>6</v>
      </c>
      <c r="L57" t="s">
        <v>6</v>
      </c>
      <c r="M57" t="s">
        <v>6</v>
      </c>
      <c r="N57" t="s">
        <v>6</v>
      </c>
      <c r="X57" t="s">
        <v>6</v>
      </c>
      <c r="Z57" t="s">
        <v>6</v>
      </c>
      <c r="AN57" t="s">
        <v>6</v>
      </c>
    </row>
    <row r="58" spans="1:42" x14ac:dyDescent="0.3">
      <c r="A58" s="7">
        <v>776206</v>
      </c>
      <c r="B58" s="69" t="s">
        <v>271</v>
      </c>
      <c r="C58" s="69" t="s">
        <v>187</v>
      </c>
      <c r="D58" t="s">
        <v>6</v>
      </c>
      <c r="E58" t="s">
        <v>6</v>
      </c>
      <c r="F58" t="s">
        <v>6</v>
      </c>
      <c r="G58" t="s">
        <v>6</v>
      </c>
      <c r="H58" t="s">
        <v>6</v>
      </c>
      <c r="J58" t="s">
        <v>6</v>
      </c>
      <c r="L58" t="s">
        <v>6</v>
      </c>
      <c r="M58" t="s">
        <v>6</v>
      </c>
      <c r="N58" t="s">
        <v>6</v>
      </c>
      <c r="X58" t="s">
        <v>6</v>
      </c>
      <c r="Z58" t="s">
        <v>6</v>
      </c>
      <c r="AN58" t="s">
        <v>6</v>
      </c>
    </row>
    <row r="59" spans="1:42" x14ac:dyDescent="0.3">
      <c r="A59" s="7">
        <v>772754</v>
      </c>
      <c r="B59" s="69" t="s">
        <v>272</v>
      </c>
      <c r="C59" s="69" t="s">
        <v>187</v>
      </c>
      <c r="D59" t="s">
        <v>6</v>
      </c>
      <c r="F59" t="s">
        <v>6</v>
      </c>
      <c r="H59" t="s">
        <v>6</v>
      </c>
      <c r="L59" t="s">
        <v>6</v>
      </c>
      <c r="AP59" t="s">
        <v>6</v>
      </c>
    </row>
    <row r="60" spans="1:42" x14ac:dyDescent="0.3">
      <c r="A60" s="7">
        <v>763051</v>
      </c>
      <c r="B60" s="69" t="s">
        <v>254</v>
      </c>
      <c r="C60" s="69" t="s">
        <v>187</v>
      </c>
      <c r="F60" t="s">
        <v>6</v>
      </c>
      <c r="G60" t="s">
        <v>6</v>
      </c>
      <c r="H60" t="s">
        <v>6</v>
      </c>
      <c r="L60" t="s">
        <v>6</v>
      </c>
      <c r="O60" t="s">
        <v>6</v>
      </c>
      <c r="W60" t="s">
        <v>6</v>
      </c>
      <c r="X60" t="s">
        <v>6</v>
      </c>
      <c r="AN60" t="s">
        <v>6</v>
      </c>
      <c r="AO60" t="s">
        <v>6</v>
      </c>
    </row>
    <row r="61" spans="1:42" x14ac:dyDescent="0.3">
      <c r="A61" s="7">
        <v>765514</v>
      </c>
      <c r="B61" s="69" t="s">
        <v>255</v>
      </c>
      <c r="C61" s="69" t="s">
        <v>187</v>
      </c>
      <c r="F61" t="s">
        <v>6</v>
      </c>
      <c r="G61" t="s">
        <v>6</v>
      </c>
      <c r="H61" t="s">
        <v>6</v>
      </c>
      <c r="L61" t="s">
        <v>6</v>
      </c>
      <c r="O61" t="s">
        <v>6</v>
      </c>
      <c r="W61" t="s">
        <v>6</v>
      </c>
      <c r="X61" t="s">
        <v>6</v>
      </c>
      <c r="AN61" t="s">
        <v>6</v>
      </c>
      <c r="AO61" t="s">
        <v>6</v>
      </c>
    </row>
    <row r="62" spans="1:42" x14ac:dyDescent="0.3">
      <c r="A62" s="7">
        <v>773072</v>
      </c>
      <c r="B62" s="69" t="s">
        <v>256</v>
      </c>
      <c r="C62" s="69" t="s">
        <v>187</v>
      </c>
      <c r="F62" t="s">
        <v>6</v>
      </c>
      <c r="G62" t="s">
        <v>6</v>
      </c>
      <c r="H62" t="s">
        <v>6</v>
      </c>
      <c r="L62" t="s">
        <v>6</v>
      </c>
      <c r="O62" t="s">
        <v>6</v>
      </c>
      <c r="W62" t="s">
        <v>6</v>
      </c>
      <c r="X62" t="s">
        <v>6</v>
      </c>
      <c r="Z62" t="s">
        <v>6</v>
      </c>
      <c r="AN62" t="s">
        <v>6</v>
      </c>
      <c r="AO62" t="s">
        <v>6</v>
      </c>
    </row>
    <row r="63" spans="1:42" x14ac:dyDescent="0.3">
      <c r="A63" s="7">
        <v>761388</v>
      </c>
      <c r="B63" s="69" t="s">
        <v>257</v>
      </c>
      <c r="C63" s="69" t="s">
        <v>187</v>
      </c>
      <c r="F63" t="s">
        <v>6</v>
      </c>
      <c r="G63" t="s">
        <v>6</v>
      </c>
      <c r="H63" t="s">
        <v>6</v>
      </c>
      <c r="L63" t="s">
        <v>6</v>
      </c>
      <c r="O63" t="s">
        <v>6</v>
      </c>
      <c r="W63" t="s">
        <v>6</v>
      </c>
      <c r="X63" t="s">
        <v>6</v>
      </c>
      <c r="AN63" t="s">
        <v>6</v>
      </c>
      <c r="AO63" t="s">
        <v>6</v>
      </c>
    </row>
    <row r="64" spans="1:42" x14ac:dyDescent="0.3">
      <c r="A64" s="7">
        <v>771166</v>
      </c>
      <c r="B64" s="69" t="s">
        <v>258</v>
      </c>
      <c r="C64" s="69" t="s">
        <v>187</v>
      </c>
      <c r="F64" t="s">
        <v>6</v>
      </c>
      <c r="G64" t="s">
        <v>6</v>
      </c>
      <c r="H64" t="s">
        <v>6</v>
      </c>
      <c r="L64" t="s">
        <v>6</v>
      </c>
      <c r="O64" t="s">
        <v>6</v>
      </c>
      <c r="W64" t="s">
        <v>6</v>
      </c>
      <c r="X64" t="s">
        <v>6</v>
      </c>
      <c r="Y64" t="s">
        <v>6</v>
      </c>
      <c r="AN64" t="s">
        <v>6</v>
      </c>
      <c r="AO64" t="s">
        <v>6</v>
      </c>
    </row>
    <row r="65" spans="1:41" x14ac:dyDescent="0.3">
      <c r="A65" s="7">
        <v>764426</v>
      </c>
      <c r="B65" s="69" t="s">
        <v>259</v>
      </c>
      <c r="C65" s="69" t="s">
        <v>187</v>
      </c>
      <c r="D65" t="s">
        <v>6</v>
      </c>
      <c r="F65" t="s">
        <v>6</v>
      </c>
      <c r="G65" t="s">
        <v>6</v>
      </c>
      <c r="H65" t="s">
        <v>6</v>
      </c>
      <c r="L65" t="s">
        <v>6</v>
      </c>
      <c r="O65" t="s">
        <v>6</v>
      </c>
      <c r="W65" t="s">
        <v>6</v>
      </c>
      <c r="X65" t="s">
        <v>6</v>
      </c>
      <c r="Y65" t="s">
        <v>6</v>
      </c>
      <c r="Z65" t="s">
        <v>6</v>
      </c>
      <c r="AN65" t="s">
        <v>6</v>
      </c>
      <c r="AO65" t="s">
        <v>6</v>
      </c>
    </row>
    <row r="66" spans="1:41" x14ac:dyDescent="0.3">
      <c r="A66" s="7">
        <v>761746</v>
      </c>
      <c r="B66" s="69" t="s">
        <v>260</v>
      </c>
      <c r="C66" s="69" t="s">
        <v>187</v>
      </c>
      <c r="D66" t="s">
        <v>6</v>
      </c>
      <c r="F66" t="s">
        <v>6</v>
      </c>
      <c r="G66" t="s">
        <v>6</v>
      </c>
      <c r="H66" t="s">
        <v>6</v>
      </c>
      <c r="L66" t="s">
        <v>6</v>
      </c>
      <c r="O66" t="s">
        <v>6</v>
      </c>
      <c r="W66" t="s">
        <v>6</v>
      </c>
      <c r="X66" t="s">
        <v>6</v>
      </c>
      <c r="Y66" t="s">
        <v>6</v>
      </c>
      <c r="Z66" t="s">
        <v>6</v>
      </c>
      <c r="AN66" t="s">
        <v>6</v>
      </c>
      <c r="AO66" t="s">
        <v>6</v>
      </c>
    </row>
    <row r="67" spans="1:41" x14ac:dyDescent="0.3">
      <c r="A67" s="7">
        <v>771379</v>
      </c>
      <c r="B67" s="69" t="s">
        <v>261</v>
      </c>
      <c r="C67" s="69" t="s">
        <v>187</v>
      </c>
      <c r="D67" t="s">
        <v>6</v>
      </c>
      <c r="F67" t="s">
        <v>6</v>
      </c>
      <c r="G67" t="s">
        <v>6</v>
      </c>
      <c r="H67" t="s">
        <v>6</v>
      </c>
      <c r="L67" t="s">
        <v>6</v>
      </c>
      <c r="O67" t="s">
        <v>6</v>
      </c>
      <c r="W67" t="s">
        <v>6</v>
      </c>
      <c r="X67" t="s">
        <v>6</v>
      </c>
      <c r="Y67" t="s">
        <v>6</v>
      </c>
      <c r="Z67" t="s">
        <v>6</v>
      </c>
      <c r="AN67" t="s">
        <v>6</v>
      </c>
      <c r="AO67" t="s">
        <v>6</v>
      </c>
    </row>
    <row r="68" spans="1:41" x14ac:dyDescent="0.3">
      <c r="A68" s="7">
        <v>763311</v>
      </c>
      <c r="B68" s="69" t="s">
        <v>262</v>
      </c>
      <c r="C68" s="69" t="s">
        <v>187</v>
      </c>
      <c r="D68" t="s">
        <v>6</v>
      </c>
      <c r="F68" t="s">
        <v>6</v>
      </c>
      <c r="G68" t="s">
        <v>6</v>
      </c>
      <c r="H68" t="s">
        <v>6</v>
      </c>
      <c r="L68" t="s">
        <v>6</v>
      </c>
      <c r="O68" t="s">
        <v>6</v>
      </c>
      <c r="W68" t="s">
        <v>6</v>
      </c>
      <c r="X68" t="s">
        <v>6</v>
      </c>
      <c r="Y68" t="s">
        <v>6</v>
      </c>
      <c r="Z68" t="s">
        <v>6</v>
      </c>
      <c r="AN68" t="s">
        <v>6</v>
      </c>
      <c r="AO68" t="s">
        <v>6</v>
      </c>
    </row>
    <row r="69" spans="1:41" x14ac:dyDescent="0.3">
      <c r="A69" s="7">
        <v>773495</v>
      </c>
      <c r="B69" s="69" t="s">
        <v>263</v>
      </c>
      <c r="C69" s="69" t="s">
        <v>187</v>
      </c>
      <c r="D69" t="s">
        <v>6</v>
      </c>
      <c r="F69" t="s">
        <v>6</v>
      </c>
      <c r="G69" t="s">
        <v>6</v>
      </c>
      <c r="H69" t="s">
        <v>6</v>
      </c>
      <c r="L69" t="s">
        <v>6</v>
      </c>
      <c r="O69" t="s">
        <v>6</v>
      </c>
      <c r="W69" t="s">
        <v>6</v>
      </c>
      <c r="X69" t="s">
        <v>6</v>
      </c>
      <c r="Y69" t="s">
        <v>6</v>
      </c>
      <c r="Z69" t="s">
        <v>6</v>
      </c>
      <c r="AN69" t="s">
        <v>6</v>
      </c>
      <c r="AO69" t="s">
        <v>6</v>
      </c>
    </row>
    <row r="70" spans="1:41" x14ac:dyDescent="0.3">
      <c r="A70" s="7">
        <v>773287</v>
      </c>
      <c r="B70" s="69" t="s">
        <v>273</v>
      </c>
      <c r="C70" s="69" t="s">
        <v>187</v>
      </c>
      <c r="D70" t="s">
        <v>6</v>
      </c>
      <c r="F70" t="s">
        <v>6</v>
      </c>
      <c r="G70" t="s">
        <v>6</v>
      </c>
      <c r="H70" t="s">
        <v>6</v>
      </c>
      <c r="L70" t="s">
        <v>6</v>
      </c>
      <c r="O70" t="s">
        <v>6</v>
      </c>
      <c r="W70" t="s">
        <v>6</v>
      </c>
      <c r="X70" t="s">
        <v>6</v>
      </c>
      <c r="Y70" t="s">
        <v>6</v>
      </c>
      <c r="Z70" t="s">
        <v>6</v>
      </c>
      <c r="AN70" t="s">
        <v>6</v>
      </c>
      <c r="AO70" t="s">
        <v>6</v>
      </c>
    </row>
    <row r="71" spans="1:41" x14ac:dyDescent="0.3">
      <c r="A71" s="7">
        <v>772902</v>
      </c>
      <c r="B71" s="69" t="s">
        <v>274</v>
      </c>
      <c r="C71" s="69" t="s">
        <v>187</v>
      </c>
      <c r="F71" t="s">
        <v>6</v>
      </c>
      <c r="G71" t="s">
        <v>6</v>
      </c>
      <c r="H71" t="s">
        <v>6</v>
      </c>
      <c r="L71" t="s">
        <v>6</v>
      </c>
      <c r="O71" t="s">
        <v>6</v>
      </c>
      <c r="W71" t="s">
        <v>6</v>
      </c>
      <c r="X71" t="s">
        <v>6</v>
      </c>
      <c r="AN71" t="s">
        <v>6</v>
      </c>
      <c r="AO71" t="s">
        <v>6</v>
      </c>
    </row>
    <row r="72" spans="1:41" x14ac:dyDescent="0.3">
      <c r="A72" s="7">
        <v>773755</v>
      </c>
      <c r="B72" s="69" t="s">
        <v>275</v>
      </c>
      <c r="C72" s="69" t="s">
        <v>187</v>
      </c>
      <c r="F72" t="s">
        <v>6</v>
      </c>
      <c r="G72" t="s">
        <v>6</v>
      </c>
      <c r="H72" t="s">
        <v>6</v>
      </c>
      <c r="L72" t="s">
        <v>6</v>
      </c>
      <c r="O72" t="s">
        <v>6</v>
      </c>
      <c r="W72" t="s">
        <v>6</v>
      </c>
      <c r="X72" t="s">
        <v>6</v>
      </c>
      <c r="AN72" t="s">
        <v>6</v>
      </c>
      <c r="AO72" t="s">
        <v>6</v>
      </c>
    </row>
    <row r="73" spans="1:41" x14ac:dyDescent="0.3">
      <c r="A73" s="7">
        <v>776616</v>
      </c>
      <c r="B73" s="69" t="s">
        <v>219</v>
      </c>
      <c r="C73" s="69" t="s">
        <v>187</v>
      </c>
      <c r="H73" t="s">
        <v>6</v>
      </c>
      <c r="I73" t="s">
        <v>6</v>
      </c>
      <c r="K73" t="s">
        <v>6</v>
      </c>
      <c r="Q73" t="s">
        <v>6</v>
      </c>
    </row>
    <row r="74" spans="1:41" x14ac:dyDescent="0.3">
      <c r="A74" s="7">
        <v>771373</v>
      </c>
      <c r="B74" s="69" t="s">
        <v>276</v>
      </c>
      <c r="C74" s="69" t="s">
        <v>187</v>
      </c>
      <c r="D74" t="s">
        <v>6</v>
      </c>
      <c r="F74" t="s">
        <v>6</v>
      </c>
      <c r="G74" t="s">
        <v>6</v>
      </c>
      <c r="H74" t="s">
        <v>6</v>
      </c>
      <c r="L74" t="s">
        <v>6</v>
      </c>
      <c r="O74" t="s">
        <v>6</v>
      </c>
      <c r="W74" t="s">
        <v>6</v>
      </c>
      <c r="X74" t="s">
        <v>6</v>
      </c>
      <c r="Y74" t="s">
        <v>6</v>
      </c>
      <c r="Z74" t="s">
        <v>6</v>
      </c>
      <c r="AN74" t="s">
        <v>6</v>
      </c>
      <c r="AO74" t="s">
        <v>6</v>
      </c>
    </row>
  </sheetData>
  <phoneticPr fontId="13" type="noConversion"/>
  <conditionalFormatting sqref="D2:AT74">
    <cfRule type="containsText" dxfId="53" priority="1" operator="containsText" text="ok">
      <formula>NOT(ISERROR(SEARCH("ok",D2)))</formula>
    </cfRule>
    <cfRule type="containsText" dxfId="52" priority="2" operator="containsText" text="x">
      <formula>NOT(ISERROR(SEARCH("x",D2)))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B3DC-28DA-4BEB-991E-A8EAB8CA73BF}">
  <sheetPr codeName="Sheet9"/>
  <dimension ref="A1:O17"/>
  <sheetViews>
    <sheetView topLeftCell="A9" zoomScale="95" workbookViewId="0">
      <selection activeCell="D2" sqref="D2:I15"/>
    </sheetView>
  </sheetViews>
  <sheetFormatPr baseColWidth="10" defaultColWidth="10.6640625" defaultRowHeight="14.4" x14ac:dyDescent="0.3"/>
  <cols>
    <col min="1" max="1" width="10.6640625" customWidth="1"/>
    <col min="2" max="2" width="38.33203125" bestFit="1" customWidth="1"/>
    <col min="3" max="3" width="13.88671875" customWidth="1"/>
    <col min="4" max="15" width="10.6640625" customWidth="1"/>
    <col min="16" max="16384" width="10.6640625" style="47"/>
  </cols>
  <sheetData>
    <row r="1" spans="1:15" ht="80.099999999999994" customHeight="1" x14ac:dyDescent="0.3">
      <c r="A1" s="64" t="s">
        <v>2</v>
      </c>
      <c r="B1" s="64" t="s">
        <v>3</v>
      </c>
      <c r="C1" s="64" t="s">
        <v>4</v>
      </c>
      <c r="D1" t="s">
        <v>41</v>
      </c>
      <c r="E1" t="s">
        <v>91</v>
      </c>
      <c r="F1" t="s">
        <v>109</v>
      </c>
      <c r="G1" t="s">
        <v>125</v>
      </c>
      <c r="H1" t="s">
        <v>128</v>
      </c>
      <c r="I1" t="s">
        <v>178</v>
      </c>
      <c r="J1" s="47"/>
      <c r="K1" s="47"/>
      <c r="L1" s="47"/>
      <c r="M1" s="47"/>
      <c r="N1" s="47"/>
      <c r="O1" s="47"/>
    </row>
    <row r="2" spans="1:15" x14ac:dyDescent="0.3">
      <c r="A2" s="69">
        <v>773711</v>
      </c>
      <c r="B2" s="69" t="s">
        <v>201</v>
      </c>
      <c r="C2" s="69" t="s">
        <v>188</v>
      </c>
      <c r="J2" s="47"/>
      <c r="K2" s="47"/>
      <c r="L2" s="47"/>
      <c r="M2" s="47"/>
      <c r="N2" s="47"/>
      <c r="O2" s="47"/>
    </row>
    <row r="3" spans="1:15" x14ac:dyDescent="0.3">
      <c r="A3" s="69">
        <v>774809</v>
      </c>
      <c r="B3" s="69" t="s">
        <v>202</v>
      </c>
      <c r="C3" s="69" t="s">
        <v>188</v>
      </c>
      <c r="D3" t="s">
        <v>6</v>
      </c>
      <c r="E3" t="s">
        <v>6</v>
      </c>
      <c r="J3" s="47"/>
      <c r="K3" s="47"/>
      <c r="L3" s="47"/>
      <c r="M3" s="47"/>
      <c r="N3" s="47"/>
      <c r="O3" s="47"/>
    </row>
    <row r="4" spans="1:15" x14ac:dyDescent="0.3">
      <c r="A4" s="69">
        <v>767209</v>
      </c>
      <c r="B4" s="69" t="s">
        <v>203</v>
      </c>
      <c r="C4" s="69" t="s">
        <v>188</v>
      </c>
      <c r="D4" t="s">
        <v>6</v>
      </c>
      <c r="E4" t="s">
        <v>6</v>
      </c>
      <c r="J4" s="47"/>
      <c r="K4" s="47"/>
      <c r="L4" s="47"/>
      <c r="M4" s="47"/>
      <c r="N4" s="47"/>
      <c r="O4" s="47"/>
    </row>
    <row r="5" spans="1:15" x14ac:dyDescent="0.3">
      <c r="A5" s="69">
        <v>770501</v>
      </c>
      <c r="B5" s="69" t="s">
        <v>204</v>
      </c>
      <c r="C5" s="69" t="s">
        <v>188</v>
      </c>
      <c r="G5" t="s">
        <v>6</v>
      </c>
      <c r="I5" t="s">
        <v>6</v>
      </c>
      <c r="J5" s="47"/>
      <c r="K5" s="47"/>
      <c r="L5" s="47"/>
      <c r="M5" s="47"/>
      <c r="N5" s="47"/>
      <c r="O5" s="47"/>
    </row>
    <row r="6" spans="1:15" x14ac:dyDescent="0.3">
      <c r="A6" s="69">
        <v>772949</v>
      </c>
      <c r="B6" s="69" t="s">
        <v>205</v>
      </c>
      <c r="C6" s="69" t="s">
        <v>188</v>
      </c>
      <c r="G6" t="s">
        <v>6</v>
      </c>
      <c r="I6" t="s">
        <v>6</v>
      </c>
      <c r="J6" s="47"/>
      <c r="K6" s="47"/>
      <c r="L6" s="47"/>
      <c r="M6" s="47"/>
      <c r="N6" s="47"/>
      <c r="O6" s="47"/>
    </row>
    <row r="7" spans="1:15" x14ac:dyDescent="0.3">
      <c r="A7" s="69">
        <v>774249</v>
      </c>
      <c r="B7" s="69" t="s">
        <v>206</v>
      </c>
      <c r="C7" s="69" t="s">
        <v>188</v>
      </c>
      <c r="G7" t="s">
        <v>6</v>
      </c>
      <c r="I7" t="s">
        <v>6</v>
      </c>
      <c r="J7" s="47"/>
      <c r="K7" s="47"/>
      <c r="L7" s="47"/>
      <c r="M7" s="47"/>
      <c r="N7" s="47"/>
      <c r="O7" s="47"/>
    </row>
    <row r="8" spans="1:15" x14ac:dyDescent="0.3">
      <c r="A8" s="69">
        <v>775862</v>
      </c>
      <c r="B8" s="69" t="s">
        <v>207</v>
      </c>
      <c r="C8" s="69" t="s">
        <v>188</v>
      </c>
      <c r="G8" t="s">
        <v>6</v>
      </c>
      <c r="I8" t="s">
        <v>6</v>
      </c>
      <c r="J8" s="47"/>
      <c r="K8" s="47"/>
      <c r="L8" s="47"/>
      <c r="M8" s="47"/>
      <c r="N8" s="47"/>
      <c r="O8" s="47"/>
    </row>
    <row r="9" spans="1:15" x14ac:dyDescent="0.3">
      <c r="A9" s="69">
        <v>763985</v>
      </c>
      <c r="B9" s="69" t="s">
        <v>208</v>
      </c>
      <c r="C9" s="69" t="s">
        <v>188</v>
      </c>
      <c r="D9" t="s">
        <v>6</v>
      </c>
      <c r="F9" t="s">
        <v>6</v>
      </c>
      <c r="H9" t="s">
        <v>6</v>
      </c>
      <c r="J9" s="47"/>
      <c r="K9" s="47"/>
      <c r="L9" s="47"/>
      <c r="M9" s="47"/>
      <c r="N9" s="47"/>
      <c r="O9" s="47"/>
    </row>
    <row r="10" spans="1:15" x14ac:dyDescent="0.3">
      <c r="A10" s="69">
        <v>771919</v>
      </c>
      <c r="B10" s="69" t="s">
        <v>209</v>
      </c>
      <c r="C10" s="69" t="s">
        <v>188</v>
      </c>
      <c r="G10" t="s">
        <v>6</v>
      </c>
      <c r="I10" t="s">
        <v>6</v>
      </c>
      <c r="J10" s="47"/>
      <c r="K10" s="47"/>
      <c r="L10" s="47"/>
      <c r="M10" s="47"/>
      <c r="N10" s="47"/>
      <c r="O10" s="47"/>
    </row>
    <row r="11" spans="1:15" x14ac:dyDescent="0.3">
      <c r="A11" s="69">
        <v>772523</v>
      </c>
      <c r="B11" s="69" t="s">
        <v>210</v>
      </c>
      <c r="C11" s="69" t="s">
        <v>188</v>
      </c>
      <c r="D11" t="s">
        <v>6</v>
      </c>
      <c r="I11" t="s">
        <v>6</v>
      </c>
      <c r="J11" s="47"/>
      <c r="K11" s="47"/>
      <c r="L11" s="47"/>
      <c r="M11" s="47"/>
      <c r="N11" s="47"/>
      <c r="O11" s="47"/>
    </row>
    <row r="12" spans="1:15" x14ac:dyDescent="0.3">
      <c r="A12" s="69">
        <v>774810</v>
      </c>
      <c r="B12" s="69" t="s">
        <v>211</v>
      </c>
      <c r="C12" s="69" t="s">
        <v>188</v>
      </c>
      <c r="D12" t="s">
        <v>6</v>
      </c>
      <c r="J12" s="47"/>
      <c r="K12" s="47"/>
      <c r="L12" s="47"/>
      <c r="M12" s="47"/>
      <c r="N12" s="47"/>
      <c r="O12" s="47"/>
    </row>
    <row r="13" spans="1:15" x14ac:dyDescent="0.3">
      <c r="A13" s="69">
        <v>773154</v>
      </c>
      <c r="B13" s="69" t="s">
        <v>212</v>
      </c>
      <c r="C13" s="69" t="s">
        <v>188</v>
      </c>
      <c r="I13" t="s">
        <v>6</v>
      </c>
      <c r="J13" s="47"/>
      <c r="K13" s="47"/>
      <c r="L13" s="47"/>
      <c r="M13" s="47"/>
      <c r="N13" s="47"/>
      <c r="O13" s="47"/>
    </row>
    <row r="14" spans="1:15" x14ac:dyDescent="0.3">
      <c r="A14" s="69">
        <v>773946</v>
      </c>
      <c r="B14" s="69" t="s">
        <v>213</v>
      </c>
      <c r="C14" s="69" t="s">
        <v>188</v>
      </c>
      <c r="I14" t="s">
        <v>6</v>
      </c>
      <c r="J14" s="47"/>
      <c r="K14" s="47"/>
      <c r="L14" s="47"/>
      <c r="M14" s="47"/>
      <c r="N14" s="47"/>
      <c r="O14" s="47"/>
    </row>
    <row r="15" spans="1:15" x14ac:dyDescent="0.3">
      <c r="A15" s="69">
        <v>763925</v>
      </c>
      <c r="B15" s="69" t="s">
        <v>214</v>
      </c>
      <c r="C15" s="69" t="s">
        <v>188</v>
      </c>
      <c r="I15" t="s">
        <v>6</v>
      </c>
      <c r="J15" s="47"/>
      <c r="K15" s="47"/>
      <c r="L15" s="47"/>
      <c r="M15" s="47"/>
      <c r="N15" s="47"/>
      <c r="O15" s="47"/>
    </row>
    <row r="17" spans="10:10" x14ac:dyDescent="0.3">
      <c r="J17" s="46"/>
    </row>
  </sheetData>
  <phoneticPr fontId="13" type="noConversion"/>
  <conditionalFormatting sqref="J16:O1048576">
    <cfRule type="cellIs" dxfId="51" priority="4" operator="equal">
      <formula>"OK"</formula>
    </cfRule>
    <cfRule type="cellIs" dxfId="50" priority="5" operator="equal">
      <formula>"x"</formula>
    </cfRule>
  </conditionalFormatting>
  <conditionalFormatting sqref="D2:I15">
    <cfRule type="containsText" dxfId="49" priority="1" operator="containsText" text="ok">
      <formula>NOT(ISERROR(SEARCH("ok",D2)))</formula>
    </cfRule>
    <cfRule type="containsText" dxfId="48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8E50-CD93-463A-8643-58D78BF22828}">
  <sheetPr codeName="Sheet10"/>
  <dimension ref="A1:G5"/>
  <sheetViews>
    <sheetView topLeftCell="C1" zoomScale="89" workbookViewId="0">
      <selection activeCell="D2" sqref="D2:G5"/>
    </sheetView>
  </sheetViews>
  <sheetFormatPr baseColWidth="10" defaultColWidth="8.88671875" defaultRowHeight="14.4" x14ac:dyDescent="0.3"/>
  <cols>
    <col min="1" max="1" width="10.6640625" customWidth="1"/>
    <col min="2" max="2" width="34.33203125" bestFit="1" customWidth="1"/>
    <col min="3" max="3" width="37.88671875" bestFit="1" customWidth="1"/>
    <col min="4" max="33" width="10.6640625" customWidth="1"/>
  </cols>
  <sheetData>
    <row r="1" spans="1:7" ht="80.099999999999994" customHeight="1" x14ac:dyDescent="0.3">
      <c r="A1" s="64" t="s">
        <v>2</v>
      </c>
      <c r="B1" s="64" t="s">
        <v>3</v>
      </c>
      <c r="C1" s="64" t="s">
        <v>4</v>
      </c>
      <c r="D1" t="s">
        <v>48</v>
      </c>
      <c r="E1" t="s">
        <v>91</v>
      </c>
      <c r="F1" t="s">
        <v>112</v>
      </c>
      <c r="G1" t="s">
        <v>178</v>
      </c>
    </row>
    <row r="2" spans="1:7" x14ac:dyDescent="0.3">
      <c r="A2" s="107">
        <v>763796</v>
      </c>
      <c r="B2" s="109" t="s">
        <v>277</v>
      </c>
      <c r="C2" s="109" t="s">
        <v>189</v>
      </c>
      <c r="D2" t="s">
        <v>6</v>
      </c>
      <c r="E2" t="s">
        <v>6</v>
      </c>
      <c r="F2" t="s">
        <v>6</v>
      </c>
      <c r="G2" t="s">
        <v>6</v>
      </c>
    </row>
    <row r="3" spans="1:7" x14ac:dyDescent="0.3">
      <c r="A3" s="7">
        <v>773819</v>
      </c>
      <c r="B3" s="108" t="s">
        <v>278</v>
      </c>
      <c r="C3" s="108" t="s">
        <v>189</v>
      </c>
      <c r="D3" t="s">
        <v>6</v>
      </c>
      <c r="E3" t="s">
        <v>6</v>
      </c>
      <c r="F3" t="s">
        <v>6</v>
      </c>
      <c r="G3" t="s">
        <v>6</v>
      </c>
    </row>
    <row r="4" spans="1:7" x14ac:dyDescent="0.3">
      <c r="A4" s="7">
        <v>774285</v>
      </c>
      <c r="B4" s="108" t="s">
        <v>279</v>
      </c>
      <c r="C4" s="108" t="s">
        <v>189</v>
      </c>
      <c r="D4" t="s">
        <v>6</v>
      </c>
      <c r="E4" t="s">
        <v>6</v>
      </c>
      <c r="F4" t="s">
        <v>6</v>
      </c>
      <c r="G4" t="s">
        <v>6</v>
      </c>
    </row>
    <row r="5" spans="1:7" x14ac:dyDescent="0.3">
      <c r="A5" s="7">
        <v>774160</v>
      </c>
      <c r="B5" s="108" t="s">
        <v>280</v>
      </c>
      <c r="C5" s="108" t="s">
        <v>189</v>
      </c>
      <c r="D5" t="s">
        <v>6</v>
      </c>
      <c r="E5" t="s">
        <v>6</v>
      </c>
    </row>
  </sheetData>
  <phoneticPr fontId="13" type="noConversion"/>
  <conditionalFormatting sqref="H6:L28 H29:AG1048576 C6:G1048576 C1:C5">
    <cfRule type="cellIs" dxfId="47" priority="6" operator="equal">
      <formula>"x"</formula>
    </cfRule>
  </conditionalFormatting>
  <conditionalFormatting sqref="AC29:AG1048576 H6:L28">
    <cfRule type="cellIs" dxfId="46" priority="4" operator="equal">
      <formula>"OK"</formula>
    </cfRule>
  </conditionalFormatting>
  <conditionalFormatting sqref="D2:G5">
    <cfRule type="containsText" dxfId="45" priority="1" operator="containsText" text="ok">
      <formula>NOT(ISERROR(SEARCH("ok",D2)))</formula>
    </cfRule>
    <cfRule type="containsText" dxfId="44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7BA0-6D09-487A-8CB8-B2C88BEE3145}">
  <sheetPr codeName="Sheet11"/>
  <dimension ref="A1:F15"/>
  <sheetViews>
    <sheetView workbookViewId="0">
      <selection activeCell="D2" sqref="D2:F15"/>
    </sheetView>
  </sheetViews>
  <sheetFormatPr baseColWidth="10" defaultColWidth="8.88671875" defaultRowHeight="14.4" x14ac:dyDescent="0.3"/>
  <cols>
    <col min="1" max="1" width="10.6640625" customWidth="1"/>
    <col min="2" max="2" width="36.109375" bestFit="1" customWidth="1"/>
    <col min="3" max="3" width="22.6640625" bestFit="1" customWidth="1"/>
    <col min="4" max="6" width="22.6640625" customWidth="1"/>
    <col min="7" max="10" width="10.6640625" customWidth="1"/>
  </cols>
  <sheetData>
    <row r="1" spans="1:6" ht="80.099999999999994" customHeight="1" x14ac:dyDescent="0.3">
      <c r="A1" s="70" t="s">
        <v>2</v>
      </c>
      <c r="B1" s="65" t="s">
        <v>3</v>
      </c>
      <c r="C1" s="65" t="s">
        <v>4</v>
      </c>
      <c r="D1" t="s">
        <v>69</v>
      </c>
      <c r="E1" t="s">
        <v>100</v>
      </c>
      <c r="F1" t="s">
        <v>179</v>
      </c>
    </row>
    <row r="2" spans="1:6" x14ac:dyDescent="0.3">
      <c r="A2" s="71">
        <v>764928</v>
      </c>
      <c r="B2" s="69" t="s">
        <v>304</v>
      </c>
      <c r="C2" s="69" t="s">
        <v>190</v>
      </c>
      <c r="D2" t="s">
        <v>6</v>
      </c>
      <c r="F2" t="s">
        <v>6</v>
      </c>
    </row>
    <row r="3" spans="1:6" x14ac:dyDescent="0.3">
      <c r="A3" s="71">
        <v>765729</v>
      </c>
      <c r="B3" s="69" t="s">
        <v>305</v>
      </c>
      <c r="C3" s="69" t="s">
        <v>190</v>
      </c>
      <c r="D3" t="s">
        <v>6</v>
      </c>
      <c r="F3" t="s">
        <v>6</v>
      </c>
    </row>
    <row r="4" spans="1:6" x14ac:dyDescent="0.3">
      <c r="A4" s="71">
        <v>776205</v>
      </c>
      <c r="B4" s="69" t="s">
        <v>271</v>
      </c>
      <c r="C4" s="69" t="s">
        <v>190</v>
      </c>
      <c r="D4" t="s">
        <v>6</v>
      </c>
      <c r="F4" t="s">
        <v>6</v>
      </c>
    </row>
    <row r="5" spans="1:6" x14ac:dyDescent="0.3">
      <c r="A5" s="71">
        <v>773070</v>
      </c>
      <c r="B5" s="69" t="s">
        <v>306</v>
      </c>
      <c r="C5" s="69" t="s">
        <v>190</v>
      </c>
      <c r="D5" t="s">
        <v>6</v>
      </c>
      <c r="E5" t="s">
        <v>6</v>
      </c>
      <c r="F5" t="s">
        <v>6</v>
      </c>
    </row>
    <row r="6" spans="1:6" x14ac:dyDescent="0.3">
      <c r="A6" s="71">
        <v>774272</v>
      </c>
      <c r="B6" s="69" t="s">
        <v>307</v>
      </c>
      <c r="C6" s="69" t="s">
        <v>190</v>
      </c>
      <c r="D6" t="s">
        <v>6</v>
      </c>
      <c r="E6" t="s">
        <v>6</v>
      </c>
      <c r="F6" t="s">
        <v>6</v>
      </c>
    </row>
    <row r="7" spans="1:6" x14ac:dyDescent="0.3">
      <c r="A7" s="71">
        <v>774605</v>
      </c>
      <c r="B7" s="69" t="s">
        <v>308</v>
      </c>
      <c r="C7" s="69" t="s">
        <v>190</v>
      </c>
      <c r="D7" t="s">
        <v>6</v>
      </c>
      <c r="E7" t="s">
        <v>6</v>
      </c>
      <c r="F7" t="s">
        <v>6</v>
      </c>
    </row>
    <row r="8" spans="1:6" x14ac:dyDescent="0.3">
      <c r="A8" s="71">
        <v>764850</v>
      </c>
      <c r="B8" s="69" t="s">
        <v>309</v>
      </c>
      <c r="C8" s="69" t="s">
        <v>190</v>
      </c>
      <c r="D8" t="s">
        <v>6</v>
      </c>
      <c r="F8" t="s">
        <v>6</v>
      </c>
    </row>
    <row r="9" spans="1:6" x14ac:dyDescent="0.3">
      <c r="A9" s="71">
        <v>771154</v>
      </c>
      <c r="B9" s="69" t="s">
        <v>310</v>
      </c>
      <c r="C9" s="69" t="s">
        <v>190</v>
      </c>
      <c r="D9" t="s">
        <v>6</v>
      </c>
      <c r="F9" t="s">
        <v>6</v>
      </c>
    </row>
    <row r="10" spans="1:6" x14ac:dyDescent="0.3">
      <c r="A10" s="71">
        <v>767702</v>
      </c>
      <c r="B10" s="69" t="s">
        <v>311</v>
      </c>
      <c r="C10" s="69" t="s">
        <v>190</v>
      </c>
      <c r="D10" t="s">
        <v>6</v>
      </c>
      <c r="F10" t="s">
        <v>6</v>
      </c>
    </row>
    <row r="11" spans="1:6" x14ac:dyDescent="0.3">
      <c r="A11" s="71">
        <v>769820</v>
      </c>
      <c r="B11" s="69" t="s">
        <v>312</v>
      </c>
      <c r="C11" s="69" t="s">
        <v>190</v>
      </c>
      <c r="D11" t="s">
        <v>6</v>
      </c>
      <c r="F11" t="s">
        <v>6</v>
      </c>
    </row>
    <row r="12" spans="1:6" x14ac:dyDescent="0.3">
      <c r="A12" s="71">
        <v>769901</v>
      </c>
      <c r="B12" s="69" t="s">
        <v>313</v>
      </c>
      <c r="C12" s="69" t="s">
        <v>190</v>
      </c>
      <c r="D12" t="s">
        <v>6</v>
      </c>
      <c r="F12" t="s">
        <v>6</v>
      </c>
    </row>
    <row r="13" spans="1:6" x14ac:dyDescent="0.3">
      <c r="A13" s="71">
        <v>773226</v>
      </c>
      <c r="B13" s="69" t="s">
        <v>314</v>
      </c>
      <c r="C13" s="69" t="s">
        <v>190</v>
      </c>
      <c r="D13" t="s">
        <v>6</v>
      </c>
      <c r="F13" t="s">
        <v>6</v>
      </c>
    </row>
    <row r="14" spans="1:6" x14ac:dyDescent="0.3">
      <c r="A14" s="71">
        <v>774044</v>
      </c>
      <c r="B14" s="69" t="s">
        <v>315</v>
      </c>
      <c r="C14" s="69" t="s">
        <v>190</v>
      </c>
      <c r="D14" t="s">
        <v>6</v>
      </c>
      <c r="F14" t="s">
        <v>6</v>
      </c>
    </row>
    <row r="15" spans="1:6" x14ac:dyDescent="0.3">
      <c r="A15" s="72">
        <v>774075</v>
      </c>
      <c r="B15" s="73" t="s">
        <v>316</v>
      </c>
      <c r="C15" s="73" t="s">
        <v>190</v>
      </c>
      <c r="D15" t="s">
        <v>6</v>
      </c>
      <c r="F15" t="s">
        <v>6</v>
      </c>
    </row>
  </sheetData>
  <phoneticPr fontId="13" type="noConversion"/>
  <conditionalFormatting sqref="G16:J1048576">
    <cfRule type="cellIs" dxfId="43" priority="4" operator="equal">
      <formula>"ok"</formula>
    </cfRule>
    <cfRule type="cellIs" dxfId="42" priority="5" operator="equal">
      <formula>"x"</formula>
    </cfRule>
  </conditionalFormatting>
  <conditionalFormatting sqref="D2:F15">
    <cfRule type="containsText" dxfId="41" priority="1" operator="containsText" text="ok">
      <formula>NOT(ISERROR(SEARCH("ok",D2)))</formula>
    </cfRule>
    <cfRule type="containsText" dxfId="40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D608-6EB6-4C7E-91A0-F9959E57B8DC}">
  <sheetPr codeName="Sheet12"/>
  <dimension ref="A1:V13"/>
  <sheetViews>
    <sheetView zoomScale="98" workbookViewId="0">
      <selection activeCell="D2" sqref="D2"/>
    </sheetView>
  </sheetViews>
  <sheetFormatPr baseColWidth="10" defaultColWidth="8.88671875" defaultRowHeight="14.4" x14ac:dyDescent="0.3"/>
  <cols>
    <col min="1" max="1" width="10.6640625" customWidth="1"/>
    <col min="2" max="2" width="39" bestFit="1" customWidth="1"/>
    <col min="3" max="3" width="53.21875" bestFit="1" customWidth="1"/>
    <col min="4" max="64" width="15" customWidth="1"/>
    <col min="65" max="112" width="10.6640625" customWidth="1"/>
  </cols>
  <sheetData>
    <row r="1" spans="1:22" ht="80.099999999999994" customHeight="1" x14ac:dyDescent="0.3">
      <c r="A1" s="70" t="s">
        <v>2</v>
      </c>
      <c r="B1" s="65" t="s">
        <v>3</v>
      </c>
      <c r="C1" s="65" t="s">
        <v>4</v>
      </c>
      <c r="D1" t="s">
        <v>59</v>
      </c>
      <c r="E1" t="s">
        <v>69</v>
      </c>
      <c r="F1" t="s">
        <v>70</v>
      </c>
      <c r="G1" t="s">
        <v>74</v>
      </c>
      <c r="H1" t="s">
        <v>75</v>
      </c>
      <c r="I1" t="s">
        <v>76</v>
      </c>
      <c r="J1" t="s">
        <v>78</v>
      </c>
      <c r="K1" t="s">
        <v>88</v>
      </c>
      <c r="L1" t="s">
        <v>89</v>
      </c>
      <c r="M1" t="s">
        <v>90</v>
      </c>
      <c r="N1" t="s">
        <v>91</v>
      </c>
      <c r="O1" t="s">
        <v>102</v>
      </c>
      <c r="P1" t="s">
        <v>112</v>
      </c>
      <c r="Q1" t="s">
        <v>120</v>
      </c>
      <c r="R1" t="s">
        <v>142</v>
      </c>
      <c r="S1" t="s">
        <v>143</v>
      </c>
      <c r="T1" t="s">
        <v>148</v>
      </c>
      <c r="U1" t="s">
        <v>149</v>
      </c>
      <c r="V1" t="s">
        <v>156</v>
      </c>
    </row>
    <row r="2" spans="1:22" x14ac:dyDescent="0.3">
      <c r="A2" s="71">
        <v>768108</v>
      </c>
      <c r="B2" s="69" t="s">
        <v>474</v>
      </c>
      <c r="C2" s="69" t="s">
        <v>198</v>
      </c>
      <c r="D2" t="s">
        <v>6</v>
      </c>
      <c r="E2" t="s">
        <v>6</v>
      </c>
      <c r="F2" t="s">
        <v>6</v>
      </c>
      <c r="Q2" t="s">
        <v>6</v>
      </c>
    </row>
    <row r="3" spans="1:22" x14ac:dyDescent="0.3">
      <c r="A3" s="71">
        <v>771350</v>
      </c>
      <c r="B3" s="69" t="s">
        <v>475</v>
      </c>
      <c r="C3" s="69" t="s">
        <v>198</v>
      </c>
      <c r="D3" t="s">
        <v>6</v>
      </c>
      <c r="E3" t="s">
        <v>6</v>
      </c>
      <c r="F3" t="s">
        <v>6</v>
      </c>
      <c r="Q3" t="s">
        <v>6</v>
      </c>
    </row>
    <row r="4" spans="1:22" x14ac:dyDescent="0.3">
      <c r="A4" s="71">
        <v>774704</v>
      </c>
      <c r="B4" s="69" t="s">
        <v>476</v>
      </c>
      <c r="C4" s="69" t="s">
        <v>198</v>
      </c>
      <c r="D4" t="s">
        <v>6</v>
      </c>
      <c r="E4" t="s">
        <v>6</v>
      </c>
      <c r="F4" t="s">
        <v>6</v>
      </c>
      <c r="Q4" t="s">
        <v>6</v>
      </c>
    </row>
    <row r="5" spans="1:22" x14ac:dyDescent="0.3">
      <c r="A5" s="71">
        <v>773670</v>
      </c>
      <c r="B5" s="69" t="s">
        <v>477</v>
      </c>
      <c r="C5" s="69" t="s">
        <v>198</v>
      </c>
      <c r="D5" t="s">
        <v>6</v>
      </c>
      <c r="E5" t="s">
        <v>6</v>
      </c>
      <c r="F5" t="s">
        <v>6</v>
      </c>
      <c r="Q5" t="s">
        <v>6</v>
      </c>
    </row>
    <row r="6" spans="1:22" x14ac:dyDescent="0.3">
      <c r="A6" s="71">
        <v>773491</v>
      </c>
      <c r="B6" s="69" t="s">
        <v>478</v>
      </c>
      <c r="C6" s="69" t="s">
        <v>198</v>
      </c>
      <c r="D6" t="s">
        <v>6</v>
      </c>
      <c r="E6" t="s">
        <v>6</v>
      </c>
      <c r="F6" t="s">
        <v>6</v>
      </c>
      <c r="Q6" t="s">
        <v>6</v>
      </c>
    </row>
    <row r="7" spans="1:22" x14ac:dyDescent="0.3">
      <c r="A7" s="71">
        <v>769462</v>
      </c>
      <c r="B7" s="69" t="s">
        <v>479</v>
      </c>
      <c r="C7" s="69" t="s">
        <v>198</v>
      </c>
      <c r="O7" t="s">
        <v>6</v>
      </c>
      <c r="P7" t="s">
        <v>6</v>
      </c>
    </row>
    <row r="8" spans="1:22" x14ac:dyDescent="0.3">
      <c r="A8" s="71">
        <v>762237</v>
      </c>
      <c r="B8" s="69" t="s">
        <v>480</v>
      </c>
      <c r="C8" s="69" t="s">
        <v>198</v>
      </c>
      <c r="O8" t="s">
        <v>6</v>
      </c>
      <c r="P8" t="s">
        <v>6</v>
      </c>
    </row>
    <row r="9" spans="1:22" x14ac:dyDescent="0.3">
      <c r="A9" s="71">
        <v>774229</v>
      </c>
      <c r="B9" s="69" t="s">
        <v>481</v>
      </c>
      <c r="C9" s="69" t="s">
        <v>198</v>
      </c>
      <c r="I9" t="s">
        <v>6</v>
      </c>
      <c r="K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</row>
    <row r="10" spans="1:22" x14ac:dyDescent="0.3">
      <c r="A10" s="71">
        <v>774229</v>
      </c>
      <c r="B10" s="69" t="s">
        <v>481</v>
      </c>
      <c r="C10" s="69" t="s">
        <v>198</v>
      </c>
      <c r="I10" t="s">
        <v>6</v>
      </c>
      <c r="K10" t="s">
        <v>6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</row>
    <row r="11" spans="1:22" x14ac:dyDescent="0.3">
      <c r="A11" s="71">
        <v>761439</v>
      </c>
      <c r="B11" s="69" t="s">
        <v>482</v>
      </c>
      <c r="C11" s="69" t="s">
        <v>198</v>
      </c>
      <c r="I11" t="s">
        <v>6</v>
      </c>
      <c r="K11" t="s">
        <v>6</v>
      </c>
      <c r="R11" t="s">
        <v>6</v>
      </c>
      <c r="S11" t="s">
        <v>6</v>
      </c>
      <c r="T11" t="s">
        <v>6</v>
      </c>
      <c r="U11" t="s">
        <v>6</v>
      </c>
      <c r="V11" t="s">
        <v>6</v>
      </c>
    </row>
    <row r="12" spans="1:22" x14ac:dyDescent="0.3">
      <c r="A12" s="71">
        <v>774567</v>
      </c>
      <c r="B12" s="69" t="s">
        <v>483</v>
      </c>
      <c r="C12" s="69" t="s">
        <v>198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</row>
    <row r="13" spans="1:22" x14ac:dyDescent="0.3">
      <c r="A13" s="71">
        <v>774271</v>
      </c>
      <c r="B13" s="69" t="s">
        <v>484</v>
      </c>
      <c r="C13" s="69" t="s">
        <v>198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</row>
  </sheetData>
  <phoneticPr fontId="13" type="noConversion"/>
  <conditionalFormatting sqref="BM111:DH1048576">
    <cfRule type="cellIs" dxfId="39" priority="4" operator="equal">
      <formula>"ok"</formula>
    </cfRule>
    <cfRule type="cellIs" dxfId="38" priority="5" operator="equal">
      <formula>"x"</formula>
    </cfRule>
  </conditionalFormatting>
  <conditionalFormatting sqref="D2:V13">
    <cfRule type="containsText" dxfId="37" priority="1" operator="containsText" text="ok">
      <formula>NOT(ISERROR(SEARCH("ok",D2)))</formula>
    </cfRule>
    <cfRule type="containsText" dxfId="36" priority="2" operator="containsText" text="x">
      <formula>NOT(ISERROR(SEARCH("x",D2)))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9 d 3 a 5 e - a d 1 1 - 4 b c b - 8 b e c - 0 8 8 1 0 b 7 6 0 7 5 e "   x m l n s = " h t t p : / / s c h e m a s . m i c r o s o f t . c o m / D a t a M a s h u p " > A A A A A P s G A A B Q S w M E F A A C A A g A I 5 8 l W 8 T 0 J U C k A A A A 9 w A A A B I A H A B D b 2 5 m a W c v U G F j a 2 F n Z S 5 4 b W w g o h g A K K A U A A A A A A A A A A A A A A A A A A A A A A A A A A A A h Y 9 N D o I w G E S v Q r q n f 2 o 0 5 q M s 3 E p i Y m L Y N q V C I x R D i + V u L j y S V x C j q D u X 8 + Y t Z u 7 X G 6 R D U 0 c X 3 T n T 2 g Q x T F G k r W o L Y 8 s E 9 f 4 Y r 1 A q Y C f V S Z Y 6 G m X r 1 o M r E l R 5 f 1 4 T E k L A Y Y b b r i S c U k b y b L t X l W 4 k + s j m v x w b 6 7 y 0 S i M B h 9 c Y w T G b L z C j f I k p k I l C Z u z X 4 O P g Z / s D Y d P X v u + 0 0 C 7 O c i B T B P I + I R 5 Q S w M E F A A C A A g A I 5 8 l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f J V t q t a F n 9 Q M A A P w 1 A A A T A B w A R m 9 y b X V s Y X M v U 2 V j d G l v b j E u b S C i G A A o o B Q A A A A A A A A A A A A A A A A A A A A A A A A A A A D t m s 1 u 4 z Y Q x + 8 B 8 g 4 D 7 U U C h L g N i l 6 K F H A c e 2 F g 6 9 3 a S l o g C A p a G i t E K N I l K W + 8 Q Q 7 7 K P s A P R T 7 C H 6 x D i U 7 t t P s b u y s b v R B s q Q h O R z + f 6 M P 0 m B q u Z I w q v c / / n J 4 c H h g r p n G D J I + n I B A e 3 g A 9 G u 1 o M N 0 z j R k z C o D G Z o M Q T C w b E x b l N C 9 T V H U x m 8 1 z + n M S X 3 u q F N q j d L + o f T N W K m b M L q 7 H L A C T 4 K E y u L x c X B 1 f 9 l R 0 p L N V e w 8 e G i w G H N q 0 f J p 1 e K y 6 d A g T E u k Y 8 O L q e A T n p K R 4 Y A G J K Z o m O Y q q m t 5 F S R U G N K q p k w F 5 F P V 6 F G i m T Q T p Y u O E m U h k / k U T V j 7 H c N d X d j 9 7 o K B g o E q u G R B D H 1 p f / 7 p y B n f x 7 B t V I w 1 O Y g C u u Q T u r Z i s G Q I F m / t I + v F R 4 1 s 6 / r 6 K v W 7 n W v M G R S L T w b S y j 1 m H v e v L n A f b c a r x 4 X V F I o J F 1 Q g U 5 J C R A 5 V r b n C Q a e X w G t 0 Y 0 F H P d o r E 6 z i 1 K s K T a o q M m b W k R q h I H U M 1 X s T P o 5 m D M j S a w g v q y a u q E i Q Y C q V U P n i H 1 Y N G W m j L 1 2 c W c o X n y W E S T 8 K o i 2 3 u 4 K 7 8 O p 1 X 2 c s d e V r i 8 7 y 7 E B d U B 1 0 9 Q T e c G O X f o X r y N X u 1 u Z O X 8 7 f x 7 2 K N g e i c r 6 q a 6 D k o B S i o 0 p p w 8 1 6 n q g i h r + i C H 6 F H + q K X F f q C K 4 c X X X o i S j W J k 8 5 F v + v n 5 E L E Z d f q 3 0 T 1 1 f B m V O G V k I o F / i R m t j 3 d A X C n q 7 Y y m A O p y y 9 o X 9 R 4 N H 2 a O + K 9 i 7 6 8 o Q 3 Q X h b / 1 1 y S 6 2 U m m 2 N w R z O c P Z 2 a j z X n u u d u f 6 2 q j z N T d D c o 7 P y A 1 m 4 v C l T B m c 8 5 5 Y J y q i c h j u 9 j u F U q P Q m v W a c F D 7 C v N Q 8 Y x l 0 h C r 9 P d y z v g f r L 9 W c z w R N Z A J 6 Q 9 I M j d V l n Y T n M C R + / N 3 c E 7 4 7 4 V / S k i e 3 G X I t C q d Z K g 1 t b R 0 L n N L p H H 6 j j n K J 8 A a Z l l z m H m Y P 8 x 4 w P 1 t e n u 8 m + K 4 e e 6 i a Y l p a i j I F f o R 6 R o N A 5 B C T x O q g H K N n 2 7 O 9 M 9 v P l J b n u g m u R 8 o Q R H z M R f V 2 M 4 e N e Q u 4 Q J 1 5 p j 3 T u z P 9 D F l 5 n p t 5 D p d q t p x i n F P i x B l Z b 8 1 F h h f D V n s Y w + 8 l k 7 Y s Y u h m O a 7 T r / + c 5 n n f 5 / n 8 x b L z + a C R m b L S q o J Z / u F h c I Z q v P h s C R 4 I h + / a 0 I K + S t y W d p 5 9 z / 4 e 0 2 a 7 S c x z 3 s i a F 2 5 w 8 W + 1 I K F 7 O 0 X N 6 0 8 l d H h u S q c e C M / / b J 3 3 P e I e 8 T 1 W v D x b X Z 7 u J u h + j c Z W u Z U i / k 6 r O b V X s 5 P 0 P c + e 5 5 1 5 / p q e P M F N E P y g 5 O V D 0 m q 5 A b 0 s Y a 6 q b 5 3 h a W m 4 R G O g L Z m Y 0 / O T i e H U 3 7 E 9 4 f s s P 3 + B 3 n w G + P 4 Z o M P H q M 1 q F d G x R 9 o j v f M 8 2 Z a E P K X f i 9 L / A F B L A Q I t A B Q A A g A I A C O f J V v E 9 C V A p A A A A P c A A A A S A A A A A A A A A A A A A A A A A A A A A A B D b 2 5 m a W c v U G F j a 2 F n Z S 5 4 b W x Q S w E C L Q A U A A I A C A A j n y V b D 8 r p q 6 Q A A A D p A A A A E w A A A A A A A A A A A A A A A A D w A A A A W 0 N v b n R l b n R f V H l w Z X N d L n h t b F B L A Q I t A B Q A A g A I A C O f J V t q t a F n 9 Q M A A P w 1 A A A T A A A A A A A A A A A A A A A A A O E B A A B G b 3 J t d W x h c y 9 T Z W N 0 a W 9 u M S 5 t U E s F B g A A A A A D A A M A w g A A A C M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1 A Q A A A A A A Q b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N l Y j k 5 M z E t M W U 4 Z i 0 0 Y W N h L T g 0 N G E t O G F i O G I 4 M 2 E 0 O D I 1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F R h c m d l d C I g V m F s d W U 9 I n N U S S I g L z 4 8 R W 5 0 c n k g V H l w Z T 0 i R m l s b E N v b H V t b l R 5 c G V z I i B W Y W x 1 Z T 0 i c 0 F 3 W U d B Q U F B Q U F B Q U F B Q U F B Q U F B Q U F B Q U F B Q U F B Q U F B Q U F B Q U F B Q U F B Q U F B Q U F B Q U F B Q U F B Q U F B Q U F B Q U F B P T 0 i I C 8 + P E V u d H J 5 I F R 5 c G U 9 I k Z p b G x M Y X N 0 V X B k Y X R l Z C I g V m F s d W U 9 I m Q y M D I 1 L T A 5 L T A 2 V D A x O j Q y O j Q 5 L j M 4 M j Y 0 M D R a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5 v I E 5 v b W l u Y S Z x d W 9 0 O y w m c X V v d D t O b 2 1 i c m U g Z G V s I E V t c G x l Y W R v J n F 1 b 3 Q 7 L C Z x d W 9 0 O 8 O B c m V h J n F 1 b 3 Q 7 L C Z x d W 9 0 O 2 N p Y m V y c 2 V n d X J p Z G F k X 2 F 2 Y W 5 6 Y W R h J n F 1 b 3 Q 7 L C Z x d W 9 0 O 2 R l c 2 F y c m 9 s b G 9 f d 2 V i X 2 J h Y 2 t l b m Q m c X V v d D s s J n F 1 b 3 Q 7 Y m F z Z X N f Z G V f Z G F 0 b 3 N f c 3 F s J n F 1 b 3 Q 7 L C Z x d W 9 0 O 2 N s b 3 V k X 2 N v b X B 1 d G l u Z y Z x d W 9 0 O y w m c X V v d D t t Y W N o a W 5 l X 2 x l Y X J u a W 5 n X 2 J h c 2 l j b y Z x d W 9 0 O y w m c X V v d D t p b n R l c m 5 l d F 9 k Z V 9 s Y X N f Y 2 9 z Y X M m c X V v d D s s J n F 1 b 3 Q 7 Y W 5 h b G l z a X N f Z G F 0 b 3 M m c X V v d D s s J n F 1 b 3 Q 7 c H J v Y 2 V z Y W 1 p Z W 5 0 b 1 9 s Z W 5 n d W F q Z V 9 u Y X R 1 c m F s J n F 1 b 3 Q 7 L C Z x d W 9 0 O 2 R h d G F f d 2 F y Z W h v d X N p b m c m c X V v d D s s J n F 1 b 3 Q 7 c 2 1 h c n R f Y 2 9 u d H J h Y 3 R z J n F 1 b 3 Q 7 L C Z x d W 9 0 O 2 Z p b n R l Y 2 h f d G V j b m 9 s b 2 d p Y X M m c X V v d D s s J n F 1 b 3 Q 7 d n J f Y X J f b X I m c X V v d D s s J n F 1 b 3 Q 7 d X h f c m V z Z W F y Y 2 g m c X V v d D s s J n F 1 b 3 Q 7 Z G F 0 Y V 9 l b m d p b m V l c m l u Z y Z x d W 9 0 O y w m c X V v d D t j b G 9 1 Z F 9 z Z W N 1 c m l 0 e S Z x d W 9 0 O y w m c X V v d D t z Z X J 2 Z X J f b W F p b n R l b m F u Y 2 U m c X V v d D s s J n F 1 b 3 Q 7 b m V 0 d 2 9 y a 2 l u Z y Z x d W 9 0 O y w m c X V v d D t 2 a X J 0 d W F s a X p h d G l v b i Z x d W 9 0 O y w m c X V v d D t j b 2 5 0 Y W l u Z X J z X 2 F k d m F u Y 2 V k J n F 1 b 3 Q 7 L C Z x d W 9 0 O 2 F p X 2 V 0 a G l j c y Z x d W 9 0 O y w m c X V v d D t x d W F u d H V t X 2 N v b X B 1 d G l u Z y Z x d W 9 0 O y w m c X V v d D t l Z G d l X 2 N v b X B 1 d G l u Z y Z x d W 9 0 O y w m c X V v d D t y b 2 J v d G l j X 3 B y b 2 N l c 3 N f Y X V 0 b 2 1 h d G l v b i Z x d W 9 0 O y w m c X V v d D t s b 3 d f Y 2 9 k Z V 9 w b G F 0 Z m 9 y b X M m c X V v d D s s J n F 1 b 3 Q 7 b m 9 f Y 2 9 k Z V 9 z b 2 x 1 d G l v b n M m c X V v d D s s J n F 1 b 3 Q 7 Y 2 h h d G J v d H M m c X V v d D s s J n F 1 b 3 Q 7 d m 9 p Y 2 V f Y X N z a X N 0 Y W 5 0 c y Z x d W 9 0 O y w m c X V v d D t k Y X R h X 3 Z p c 3 V h b G l 6 Y X R p b 2 5 f Y W R 2 Y W 5 j Z W Q m c X V v d D s s J n F 1 b 3 Q 7 Z G F 0 Y V 9 h b m F s e X R p Y 3 N f c H l 0 a G 9 u J n F 1 b 3 Q 7 L C Z x d W 9 0 O 2 R h d G F f Y W 5 h b H l 0 a W N z X 3 I m c X V v d D s s J n F 1 b 3 Q 7 c 2 V y d m V y b G V z c 1 9 h c m N o a X R l Y 3 R 1 c m U m c X V v d D s s J n F 1 b 3 Q 7 Z X Z l b n R f Z H J p d m V u X 2 F y Y 2 h p d G V j d H V y Z S Z x d W 9 0 O y w m c X V v d D t z b 2 Z 0 d 2 F y Z V 9 h c m N o a X R l Y 3 R 1 c m U m c X V v d D s s J n F 1 b 3 Q 7 Y 2 9 k Z V 9 y Z X Z p Z X c m c X V v d D s s J n F 1 b 3 Q 7 Y W d p b G V f d G V z d G l u Z y Z x d W 9 0 O y w m c X V v d D t h c G l f Z G V z a W d u J n F 1 b 3 Q 7 L C Z x d W 9 0 O 2 N p X 2 N k X 3 B p c G V s a W 5 l c y Z x d W 9 0 O y w m c X V v d D t j b G 9 1 Z F 9 u Y X R p d m U m c X V v d D s s J n F 1 b 3 Q 7 c 3 J l X 2 J l c 3 R f c H J h Y 3 R p Y 2 V z J n F 1 b 3 Q 7 L C Z x d W 9 0 O 3 N 0 c m V h b W l u Z 1 9 k Y X R h J n F 1 b 3 Q 7 L C Z x d W 9 0 O 2 R h d G F f Z 2 9 2 Z X J u Y W 5 j Z S Z x d W 9 0 O y w m c X V v d D t t Y X N 0 Z X J f Z G F 0 Y V 9 t Y W 5 h Z 2 V t Z W 5 0 J n F 1 b 3 Q 7 L C Z x d W 9 0 O 2 l k Z W 5 0 a X R 5 X 2 F j Y 2 V z c 1 9 t Y W 5 h Z 2 V t Z W 5 0 J n F 1 b 3 Q 7 X S I g L z 4 8 R W 5 0 c n k g V H l w Z T 0 i R m l s b E N v d W 5 0 I i B W Y W x 1 Z T 0 i b D c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S 9 B d X R v U m V t b 3 Z l Z E N v b H V t b n M x L n t O b y B O b 2 1 p b m E s M H 0 m c X V v d D s s J n F 1 b 3 Q 7 U 2 V j d G l v b j E v V E k v Q X V 0 b 1 J l b W 9 2 Z W R D b 2 x 1 b W 5 z M S 5 7 T m 9 t Y n J l I G R l b C B F b X B s Z W F k b y w x f S Z x d W 9 0 O y w m c X V v d D t T Z W N 0 a W 9 u M S 9 U S S 9 B d X R v U m V t b 3 Z l Z E N v b H V t b n M x L n v D g X J l Y S w y f S Z x d W 9 0 O y w m c X V v d D t T Z W N 0 a W 9 u M S 9 U S S 9 B d X R v U m V t b 3 Z l Z E N v b H V t b n M x L n t j a W J l c n N l Z 3 V y a W R h Z F 9 h d m F u e m F k Y S w z f S Z x d W 9 0 O y w m c X V v d D t T Z W N 0 a W 9 u M S 9 U S S 9 B d X R v U m V t b 3 Z l Z E N v b H V t b n M x L n t k Z X N h c n J v b G x v X 3 d l Y l 9 i Y W N r Z W 5 k L D R 9 J n F 1 b 3 Q 7 L C Z x d W 9 0 O 1 N l Y 3 R p b 2 4 x L 1 R J L 0 F 1 d G 9 S Z W 1 v d m V k Q 2 9 s d W 1 u c z E u e 2 J h c 2 V z X 2 R l X 2 R h d G 9 z X 3 N x b C w 1 f S Z x d W 9 0 O y w m c X V v d D t T Z W N 0 a W 9 u M S 9 U S S 9 B d X R v U m V t b 3 Z l Z E N v b H V t b n M x L n t j b G 9 1 Z F 9 j b 2 1 w d X R p b m c s N n 0 m c X V v d D s s J n F 1 b 3 Q 7 U 2 V j d G l v b j E v V E k v Q X V 0 b 1 J l b W 9 2 Z W R D b 2 x 1 b W 5 z M S 5 7 b W F j a G l u Z V 9 s Z W F y b m l u Z 1 9 i Y X N p Y 2 8 s N 3 0 m c X V v d D s s J n F 1 b 3 Q 7 U 2 V j d G l v b j E v V E k v Q X V 0 b 1 J l b W 9 2 Z W R D b 2 x 1 b W 5 z M S 5 7 a W 5 0 Z X J u Z X R f Z G V f b G F z X 2 N v c 2 F z L D h 9 J n F 1 b 3 Q 7 L C Z x d W 9 0 O 1 N l Y 3 R p b 2 4 x L 1 R J L 0 F 1 d G 9 S Z W 1 v d m V k Q 2 9 s d W 1 u c z E u e 2 F u Y W x p c 2 l z X 2 R h d G 9 z L D l 9 J n F 1 b 3 Q 7 L C Z x d W 9 0 O 1 N l Y 3 R p b 2 4 x L 1 R J L 0 F 1 d G 9 S Z W 1 v d m V k Q 2 9 s d W 1 u c z E u e 3 B y b 2 N l c 2 F t a W V u d G 9 f b G V u Z 3 V h a m V f b m F 0 d X J h b C w x M H 0 m c X V v d D s s J n F 1 b 3 Q 7 U 2 V j d G l v b j E v V E k v Q X V 0 b 1 J l b W 9 2 Z W R D b 2 x 1 b W 5 z M S 5 7 Z G F 0 Y V 9 3 Y X J l a G 9 1 c 2 l u Z y w x M X 0 m c X V v d D s s J n F 1 b 3 Q 7 U 2 V j d G l v b j E v V E k v Q X V 0 b 1 J l b W 9 2 Z W R D b 2 x 1 b W 5 z M S 5 7 c 2 1 h c n R f Y 2 9 u d H J h Y 3 R z L D E y f S Z x d W 9 0 O y w m c X V v d D t T Z W N 0 a W 9 u M S 9 U S S 9 B d X R v U m V t b 3 Z l Z E N v b H V t b n M x L n t m a W 5 0 Z W N o X 3 R l Y 2 5 v b G 9 n a W F z L D E z f S Z x d W 9 0 O y w m c X V v d D t T Z W N 0 a W 9 u M S 9 U S S 9 B d X R v U m V t b 3 Z l Z E N v b H V t b n M x L n t 2 c l 9 h c l 9 t c i w x N H 0 m c X V v d D s s J n F 1 b 3 Q 7 U 2 V j d G l v b j E v V E k v Q X V 0 b 1 J l b W 9 2 Z W R D b 2 x 1 b W 5 z M S 5 7 d X h f c m V z Z W F y Y 2 g s M T V 9 J n F 1 b 3 Q 7 L C Z x d W 9 0 O 1 N l Y 3 R p b 2 4 x L 1 R J L 0 F 1 d G 9 S Z W 1 v d m V k Q 2 9 s d W 1 u c z E u e 2 R h d G F f Z W 5 n a W 5 l Z X J p b m c s M T Z 9 J n F 1 b 3 Q 7 L C Z x d W 9 0 O 1 N l Y 3 R p b 2 4 x L 1 R J L 0 F 1 d G 9 S Z W 1 v d m V k Q 2 9 s d W 1 u c z E u e 2 N s b 3 V k X 3 N l Y 3 V y a X R 5 L D E 3 f S Z x d W 9 0 O y w m c X V v d D t T Z W N 0 a W 9 u M S 9 U S S 9 B d X R v U m V t b 3 Z l Z E N v b H V t b n M x L n t z Z X J 2 Z X J f b W F p b n R l b m F u Y 2 U s M T h 9 J n F 1 b 3 Q 7 L C Z x d W 9 0 O 1 N l Y 3 R p b 2 4 x L 1 R J L 0 F 1 d G 9 S Z W 1 v d m V k Q 2 9 s d W 1 u c z E u e 2 5 l d H d v c m t p b m c s M T l 9 J n F 1 b 3 Q 7 L C Z x d W 9 0 O 1 N l Y 3 R p b 2 4 x L 1 R J L 0 F 1 d G 9 S Z W 1 v d m V k Q 2 9 s d W 1 u c z E u e 3 Z p c n R 1 Y W x p e m F 0 a W 9 u L D I w f S Z x d W 9 0 O y w m c X V v d D t T Z W N 0 a W 9 u M S 9 U S S 9 B d X R v U m V t b 3 Z l Z E N v b H V t b n M x L n t j b 2 5 0 Y W l u Z X J z X 2 F k d m F u Y 2 V k L D I x f S Z x d W 9 0 O y w m c X V v d D t T Z W N 0 a W 9 u M S 9 U S S 9 B d X R v U m V t b 3 Z l Z E N v b H V t b n M x L n t h a V 9 l d G h p Y 3 M s M j J 9 J n F 1 b 3 Q 7 L C Z x d W 9 0 O 1 N l Y 3 R p b 2 4 x L 1 R J L 0 F 1 d G 9 S Z W 1 v d m V k Q 2 9 s d W 1 u c z E u e 3 F 1 Y W 5 0 d W 1 f Y 2 9 t c H V 0 a W 5 n L D I z f S Z x d W 9 0 O y w m c X V v d D t T Z W N 0 a W 9 u M S 9 U S S 9 B d X R v U m V t b 3 Z l Z E N v b H V t b n M x L n t l Z G d l X 2 N v b X B 1 d G l u Z y w y N H 0 m c X V v d D s s J n F 1 b 3 Q 7 U 2 V j d G l v b j E v V E k v Q X V 0 b 1 J l b W 9 2 Z W R D b 2 x 1 b W 5 z M S 5 7 c m 9 i b 3 R p Y 1 9 w c m 9 j Z X N z X 2 F 1 d G 9 t Y X R p b 2 4 s M j V 9 J n F 1 b 3 Q 7 L C Z x d W 9 0 O 1 N l Y 3 R p b 2 4 x L 1 R J L 0 F 1 d G 9 S Z W 1 v d m V k Q 2 9 s d W 1 u c z E u e 2 x v d 1 9 j b 2 R l X 3 B s Y X R m b 3 J t c y w y N n 0 m c X V v d D s s J n F 1 b 3 Q 7 U 2 V j d G l v b j E v V E k v Q X V 0 b 1 J l b W 9 2 Z W R D b 2 x 1 b W 5 z M S 5 7 b m 9 f Y 2 9 k Z V 9 z b 2 x 1 d G l v b n M s M j d 9 J n F 1 b 3 Q 7 L C Z x d W 9 0 O 1 N l Y 3 R p b 2 4 x L 1 R J L 0 F 1 d G 9 S Z W 1 v d m V k Q 2 9 s d W 1 u c z E u e 2 N o Y X R i b 3 R z L D I 4 f S Z x d W 9 0 O y w m c X V v d D t T Z W N 0 a W 9 u M S 9 U S S 9 B d X R v U m V t b 3 Z l Z E N v b H V t b n M x L n t 2 b 2 l j Z V 9 h c 3 N p c 3 R h b n R z L D I 5 f S Z x d W 9 0 O y w m c X V v d D t T Z W N 0 a W 9 u M S 9 U S S 9 B d X R v U m V t b 3 Z l Z E N v b H V t b n M x L n t k Y X R h X 3 Z p c 3 V h b G l 6 Y X R p b 2 5 f Y W R 2 Y W 5 j Z W Q s M z B 9 J n F 1 b 3 Q 7 L C Z x d W 9 0 O 1 N l Y 3 R p b 2 4 x L 1 R J L 0 F 1 d G 9 S Z W 1 v d m V k Q 2 9 s d W 1 u c z E u e 2 R h d G F f Y W 5 h b H l 0 a W N z X 3 B 5 d G h v b i w z M X 0 m c X V v d D s s J n F 1 b 3 Q 7 U 2 V j d G l v b j E v V E k v Q X V 0 b 1 J l b W 9 2 Z W R D b 2 x 1 b W 5 z M S 5 7 Z G F 0 Y V 9 h b m F s e X R p Y 3 N f c i w z M n 0 m c X V v d D s s J n F 1 b 3 Q 7 U 2 V j d G l v b j E v V E k v Q X V 0 b 1 J l b W 9 2 Z W R D b 2 x 1 b W 5 z M S 5 7 c 2 V y d m V y b G V z c 1 9 h c m N o a X R l Y 3 R 1 c m U s M z N 9 J n F 1 b 3 Q 7 L C Z x d W 9 0 O 1 N l Y 3 R p b 2 4 x L 1 R J L 0 F 1 d G 9 S Z W 1 v d m V k Q 2 9 s d W 1 u c z E u e 2 V 2 Z W 5 0 X 2 R y a X Z l b l 9 h c m N o a X R l Y 3 R 1 c m U s M z R 9 J n F 1 b 3 Q 7 L C Z x d W 9 0 O 1 N l Y 3 R p b 2 4 x L 1 R J L 0 F 1 d G 9 S Z W 1 v d m V k Q 2 9 s d W 1 u c z E u e 3 N v Z n R 3 Y X J l X 2 F y Y 2 h p d G V j d H V y Z S w z N X 0 m c X V v d D s s J n F 1 b 3 Q 7 U 2 V j d G l v b j E v V E k v Q X V 0 b 1 J l b W 9 2 Z W R D b 2 x 1 b W 5 z M S 5 7 Y 2 9 k Z V 9 y Z X Z p Z X c s M z Z 9 J n F 1 b 3 Q 7 L C Z x d W 9 0 O 1 N l Y 3 R p b 2 4 x L 1 R J L 0 F 1 d G 9 S Z W 1 v d m V k Q 2 9 s d W 1 u c z E u e 2 F n a W x l X 3 R l c 3 R p b m c s M z d 9 J n F 1 b 3 Q 7 L C Z x d W 9 0 O 1 N l Y 3 R p b 2 4 x L 1 R J L 0 F 1 d G 9 S Z W 1 v d m V k Q 2 9 s d W 1 u c z E u e 2 F w a V 9 k Z X N p Z 2 4 s M z h 9 J n F 1 b 3 Q 7 L C Z x d W 9 0 O 1 N l Y 3 R p b 2 4 x L 1 R J L 0 F 1 d G 9 S Z W 1 v d m V k Q 2 9 s d W 1 u c z E u e 2 N p X 2 N k X 3 B p c G V s a W 5 l c y w z O X 0 m c X V v d D s s J n F 1 b 3 Q 7 U 2 V j d G l v b j E v V E k v Q X V 0 b 1 J l b W 9 2 Z W R D b 2 x 1 b W 5 z M S 5 7 Y 2 x v d W R f b m F 0 a X Z l L D Q w f S Z x d W 9 0 O y w m c X V v d D t T Z W N 0 a W 9 u M S 9 U S S 9 B d X R v U m V t b 3 Z l Z E N v b H V t b n M x L n t z c m V f Y m V z d F 9 w c m F j d G l j Z X M s N D F 9 J n F 1 b 3 Q 7 L C Z x d W 9 0 O 1 N l Y 3 R p b 2 4 x L 1 R J L 0 F 1 d G 9 S Z W 1 v d m V k Q 2 9 s d W 1 u c z E u e 3 N 0 c m V h b W l u Z 1 9 k Y X R h L D Q y f S Z x d W 9 0 O y w m c X V v d D t T Z W N 0 a W 9 u M S 9 U S S 9 B d X R v U m V t b 3 Z l Z E N v b H V t b n M x L n t k Y X R h X 2 d v d m V y b m F u Y 2 U s N D N 9 J n F 1 b 3 Q 7 L C Z x d W 9 0 O 1 N l Y 3 R p b 2 4 x L 1 R J L 0 F 1 d G 9 S Z W 1 v d m V k Q 2 9 s d W 1 u c z E u e 2 1 h c 3 R l c l 9 k Y X R h X 2 1 h b m F n Z W 1 l b n Q s N D R 9 J n F 1 b 3 Q 7 L C Z x d W 9 0 O 1 N l Y 3 R p b 2 4 x L 1 R J L 0 F 1 d G 9 S Z W 1 v d m V k Q 2 9 s d W 1 u c z E u e 2 l k Z W 5 0 a X R 5 X 2 F j Y 2 V z c 1 9 t Y W 5 h Z 2 V t Z W 5 0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V E k v Q X V 0 b 1 J l b W 9 2 Z W R D b 2 x 1 b W 5 z M S 5 7 T m 8 g T m 9 t a W 5 h L D B 9 J n F 1 b 3 Q 7 L C Z x d W 9 0 O 1 N l Y 3 R p b 2 4 x L 1 R J L 0 F 1 d G 9 S Z W 1 v d m V k Q 2 9 s d W 1 u c z E u e 0 5 v b W J y Z S B k Z W w g R W 1 w b G V h Z G 8 s M X 0 m c X V v d D s s J n F 1 b 3 Q 7 U 2 V j d G l v b j E v V E k v Q X V 0 b 1 J l b W 9 2 Z W R D b 2 x 1 b W 5 z M S 5 7 w 4 F y Z W E s M n 0 m c X V v d D s s J n F 1 b 3 Q 7 U 2 V j d G l v b j E v V E k v Q X V 0 b 1 J l b W 9 2 Z W R D b 2 x 1 b W 5 z M S 5 7 Y 2 l i Z X J z Z W d 1 c m l k Y W R f Y X Z h b n p h Z G E s M 3 0 m c X V v d D s s J n F 1 b 3 Q 7 U 2 V j d G l v b j E v V E k v Q X V 0 b 1 J l b W 9 2 Z W R D b 2 x 1 b W 5 z M S 5 7 Z G V z Y X J y b 2 x s b 1 9 3 Z W J f Y m F j a 2 V u Z C w 0 f S Z x d W 9 0 O y w m c X V v d D t T Z W N 0 a W 9 u M S 9 U S S 9 B d X R v U m V t b 3 Z l Z E N v b H V t b n M x L n t i Y X N l c 1 9 k Z V 9 k Y X R v c 1 9 z c W w s N X 0 m c X V v d D s s J n F 1 b 3 Q 7 U 2 V j d G l v b j E v V E k v Q X V 0 b 1 J l b W 9 2 Z W R D b 2 x 1 b W 5 z M S 5 7 Y 2 x v d W R f Y 2 9 t c H V 0 a W 5 n L D Z 9 J n F 1 b 3 Q 7 L C Z x d W 9 0 O 1 N l Y 3 R p b 2 4 x L 1 R J L 0 F 1 d G 9 S Z W 1 v d m V k Q 2 9 s d W 1 u c z E u e 2 1 h Y 2 h p b m V f b G V h c m 5 p b m d f Y m F z a W N v L D d 9 J n F 1 b 3 Q 7 L C Z x d W 9 0 O 1 N l Y 3 R p b 2 4 x L 1 R J L 0 F 1 d G 9 S Z W 1 v d m V k Q 2 9 s d W 1 u c z E u e 2 l u d G V y b m V 0 X 2 R l X 2 x h c 1 9 j b 3 N h c y w 4 f S Z x d W 9 0 O y w m c X V v d D t T Z W N 0 a W 9 u M S 9 U S S 9 B d X R v U m V t b 3 Z l Z E N v b H V t b n M x L n t h b m F s a X N p c 1 9 k Y X R v c y w 5 f S Z x d W 9 0 O y w m c X V v d D t T Z W N 0 a W 9 u M S 9 U S S 9 B d X R v U m V t b 3 Z l Z E N v b H V t b n M x L n t w c m 9 j Z X N h b W l l b n R v X 2 x l b m d 1 Y W p l X 2 5 h d H V y Y W w s M T B 9 J n F 1 b 3 Q 7 L C Z x d W 9 0 O 1 N l Y 3 R p b 2 4 x L 1 R J L 0 F 1 d G 9 S Z W 1 v d m V k Q 2 9 s d W 1 u c z E u e 2 R h d G F f d 2 F y Z W h v d X N p b m c s M T F 9 J n F 1 b 3 Q 7 L C Z x d W 9 0 O 1 N l Y 3 R p b 2 4 x L 1 R J L 0 F 1 d G 9 S Z W 1 v d m V k Q 2 9 s d W 1 u c z E u e 3 N t Y X J 0 X 2 N v b n R y Y W N 0 c y w x M n 0 m c X V v d D s s J n F 1 b 3 Q 7 U 2 V j d G l v b j E v V E k v Q X V 0 b 1 J l b W 9 2 Z W R D b 2 x 1 b W 5 z M S 5 7 Z m l u d G V j a F 9 0 Z W N u b 2 x v Z 2 l h c y w x M 3 0 m c X V v d D s s J n F 1 b 3 Q 7 U 2 V j d G l v b j E v V E k v Q X V 0 b 1 J l b W 9 2 Z W R D b 2 x 1 b W 5 z M S 5 7 d n J f Y X J f b X I s M T R 9 J n F 1 b 3 Q 7 L C Z x d W 9 0 O 1 N l Y 3 R p b 2 4 x L 1 R J L 0 F 1 d G 9 S Z W 1 v d m V k Q 2 9 s d W 1 u c z E u e 3 V 4 X 3 J l c 2 V h c m N o L D E 1 f S Z x d W 9 0 O y w m c X V v d D t T Z W N 0 a W 9 u M S 9 U S S 9 B d X R v U m V t b 3 Z l Z E N v b H V t b n M x L n t k Y X R h X 2 V u Z 2 l u Z W V y a W 5 n L D E 2 f S Z x d W 9 0 O y w m c X V v d D t T Z W N 0 a W 9 u M S 9 U S S 9 B d X R v U m V t b 3 Z l Z E N v b H V t b n M x L n t j b G 9 1 Z F 9 z Z W N 1 c m l 0 e S w x N 3 0 m c X V v d D s s J n F 1 b 3 Q 7 U 2 V j d G l v b j E v V E k v Q X V 0 b 1 J l b W 9 2 Z W R D b 2 x 1 b W 5 z M S 5 7 c 2 V y d m V y X 2 1 h a W 5 0 Z W 5 h b m N l L D E 4 f S Z x d W 9 0 O y w m c X V v d D t T Z W N 0 a W 9 u M S 9 U S S 9 B d X R v U m V t b 3 Z l Z E N v b H V t b n M x L n t u Z X R 3 b 3 J r a W 5 n L D E 5 f S Z x d W 9 0 O y w m c X V v d D t T Z W N 0 a W 9 u M S 9 U S S 9 B d X R v U m V t b 3 Z l Z E N v b H V t b n M x L n t 2 a X J 0 d W F s a X p h d G l v b i w y M H 0 m c X V v d D s s J n F 1 b 3 Q 7 U 2 V j d G l v b j E v V E k v Q X V 0 b 1 J l b W 9 2 Z W R D b 2 x 1 b W 5 z M S 5 7 Y 2 9 u d G F p b m V y c 1 9 h Z H Z h b m N l Z C w y M X 0 m c X V v d D s s J n F 1 b 3 Q 7 U 2 V j d G l v b j E v V E k v Q X V 0 b 1 J l b W 9 2 Z W R D b 2 x 1 b W 5 z M S 5 7 Y W l f Z X R o a W N z L D I y f S Z x d W 9 0 O y w m c X V v d D t T Z W N 0 a W 9 u M S 9 U S S 9 B d X R v U m V t b 3 Z l Z E N v b H V t b n M x L n t x d W F u d H V t X 2 N v b X B 1 d G l u Z y w y M 3 0 m c X V v d D s s J n F 1 b 3 Q 7 U 2 V j d G l v b j E v V E k v Q X V 0 b 1 J l b W 9 2 Z W R D b 2 x 1 b W 5 z M S 5 7 Z W R n Z V 9 j b 2 1 w d X R p b m c s M j R 9 J n F 1 b 3 Q 7 L C Z x d W 9 0 O 1 N l Y 3 R p b 2 4 x L 1 R J L 0 F 1 d G 9 S Z W 1 v d m V k Q 2 9 s d W 1 u c z E u e 3 J v Y m 9 0 a W N f c H J v Y 2 V z c 1 9 h d X R v b W F 0 a W 9 u L D I 1 f S Z x d W 9 0 O y w m c X V v d D t T Z W N 0 a W 9 u M S 9 U S S 9 B d X R v U m V t b 3 Z l Z E N v b H V t b n M x L n t s b 3 d f Y 2 9 k Z V 9 w b G F 0 Z m 9 y b X M s M j Z 9 J n F 1 b 3 Q 7 L C Z x d W 9 0 O 1 N l Y 3 R p b 2 4 x L 1 R J L 0 F 1 d G 9 S Z W 1 v d m V k Q 2 9 s d W 1 u c z E u e 2 5 v X 2 N v Z G V f c 2 9 s d X R p b 2 5 z L D I 3 f S Z x d W 9 0 O y w m c X V v d D t T Z W N 0 a W 9 u M S 9 U S S 9 B d X R v U m V t b 3 Z l Z E N v b H V t b n M x L n t j a G F 0 Y m 9 0 c y w y O H 0 m c X V v d D s s J n F 1 b 3 Q 7 U 2 V j d G l v b j E v V E k v Q X V 0 b 1 J l b W 9 2 Z W R D b 2 x 1 b W 5 z M S 5 7 d m 9 p Y 2 V f Y X N z a X N 0 Y W 5 0 c y w y O X 0 m c X V v d D s s J n F 1 b 3 Q 7 U 2 V j d G l v b j E v V E k v Q X V 0 b 1 J l b W 9 2 Z W R D b 2 x 1 b W 5 z M S 5 7 Z G F 0 Y V 9 2 a X N 1 Y W x p e m F 0 a W 9 u X 2 F k d m F u Y 2 V k L D M w f S Z x d W 9 0 O y w m c X V v d D t T Z W N 0 a W 9 u M S 9 U S S 9 B d X R v U m V t b 3 Z l Z E N v b H V t b n M x L n t k Y X R h X 2 F u Y W x 5 d G l j c 1 9 w e X R o b 2 4 s M z F 9 J n F 1 b 3 Q 7 L C Z x d W 9 0 O 1 N l Y 3 R p b 2 4 x L 1 R J L 0 F 1 d G 9 S Z W 1 v d m V k Q 2 9 s d W 1 u c z E u e 2 R h d G F f Y W 5 h b H l 0 a W N z X 3 I s M z J 9 J n F 1 b 3 Q 7 L C Z x d W 9 0 O 1 N l Y 3 R p b 2 4 x L 1 R J L 0 F 1 d G 9 S Z W 1 v d m V k Q 2 9 s d W 1 u c z E u e 3 N l c n Z l c m x l c 3 N f Y X J j a G l 0 Z W N 0 d X J l L D M z f S Z x d W 9 0 O y w m c X V v d D t T Z W N 0 a W 9 u M S 9 U S S 9 B d X R v U m V t b 3 Z l Z E N v b H V t b n M x L n t l d m V u d F 9 k c m l 2 Z W 5 f Y X J j a G l 0 Z W N 0 d X J l L D M 0 f S Z x d W 9 0 O y w m c X V v d D t T Z W N 0 a W 9 u M S 9 U S S 9 B d X R v U m V t b 3 Z l Z E N v b H V t b n M x L n t z b 2 Z 0 d 2 F y Z V 9 h c m N o a X R l Y 3 R 1 c m U s M z V 9 J n F 1 b 3 Q 7 L C Z x d W 9 0 O 1 N l Y 3 R p b 2 4 x L 1 R J L 0 F 1 d G 9 S Z W 1 v d m V k Q 2 9 s d W 1 u c z E u e 2 N v Z G V f c m V 2 a W V 3 L D M 2 f S Z x d W 9 0 O y w m c X V v d D t T Z W N 0 a W 9 u M S 9 U S S 9 B d X R v U m V t b 3 Z l Z E N v b H V t b n M x L n t h Z 2 l s Z V 9 0 Z X N 0 a W 5 n L D M 3 f S Z x d W 9 0 O y w m c X V v d D t T Z W N 0 a W 9 u M S 9 U S S 9 B d X R v U m V t b 3 Z l Z E N v b H V t b n M x L n t h c G l f Z G V z a W d u L D M 4 f S Z x d W 9 0 O y w m c X V v d D t T Z W N 0 a W 9 u M S 9 U S S 9 B d X R v U m V t b 3 Z l Z E N v b H V t b n M x L n t j a V 9 j Z F 9 w a X B l b G l u Z X M s M z l 9 J n F 1 b 3 Q 7 L C Z x d W 9 0 O 1 N l Y 3 R p b 2 4 x L 1 R J L 0 F 1 d G 9 S Z W 1 v d m V k Q 2 9 s d W 1 u c z E u e 2 N s b 3 V k X 2 5 h d G l 2 Z S w 0 M H 0 m c X V v d D s s J n F 1 b 3 Q 7 U 2 V j d G l v b j E v V E k v Q X V 0 b 1 J l b W 9 2 Z W R D b 2 x 1 b W 5 z M S 5 7 c 3 J l X 2 J l c 3 R f c H J h Y 3 R p Y 2 V z L D Q x f S Z x d W 9 0 O y w m c X V v d D t T Z W N 0 a W 9 u M S 9 U S S 9 B d X R v U m V t b 3 Z l Z E N v b H V t b n M x L n t z d H J l Y W 1 p b m d f Z G F 0 Y S w 0 M n 0 m c X V v d D s s J n F 1 b 3 Q 7 U 2 V j d G l v b j E v V E k v Q X V 0 b 1 J l b W 9 2 Z W R D b 2 x 1 b W 5 z M S 5 7 Z G F 0 Y V 9 n b 3 Z l c m 5 h b m N l L D Q z f S Z x d W 9 0 O y w m c X V v d D t T Z W N 0 a W 9 u M S 9 U S S 9 B d X R v U m V t b 3 Z l Z E N v b H V t b n M x L n t t Y X N 0 Z X J f Z G F 0 Y V 9 t Y W 5 h Z 2 V t Z W 5 0 L D Q 0 f S Z x d W 9 0 O y w m c X V v d D t T Z W N 0 a W 9 u M S 9 U S S 9 B d X R v U m V t b 3 Z l Z E N v b H V t b n M x L n t p Z G V u d G l 0 e V 9 h Y 2 N l c 3 N f b W F u Y W d l b W V u d C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k v Q 2 9 s d W 1 u Y X N O b 1 Z h Y 2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L 0 N v b H V t b m F z J T I w R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Y m V y c 2 V n d X J p Z G F k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Z W U 1 M W Q 4 L W E 1 M D c t N G V m M S 0 5 M z Q 0 L W Y 4 N G J j M D I z Y z Y 3 N C I g L z 4 8 R W 5 0 c n k g V H l w Z T 0 i T G 9 h Z G V k V G 9 B b m F s e X N p c 1 N l c n Z p Y 2 V z I i B W Y W x 1 Z T 0 i b D A i I C 8 + P E V u d H J 5 I F R 5 c G U 9 I k Z p b G x U Y X J n Z X Q i I F Z h b H V l P S J z Q 2 l i Z X J z Z W d 1 c m l k Y W Q y I i A v P j x F b n R y e S B U e X B l P S J G a W x s Q 2 9 s d W 1 u V H l w Z X M i I F Z h b H V l P S J z Q X d Z R 0 F B Q U F B Q U F B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T G F z d F V w Z G F 0 Z W Q i I F Z h b H V l P S J k M j A y N S 0 w O S 0 w N l Q w M T o 0 M j o 0 O S 4 y O T A 5 M j k 3 W i I g L z 4 8 R W 5 0 c n k g V H l w Z T 0 i R m l s b E N v d W 5 0 I i B W Y W x 1 Z T 0 i b D E 0 I i A v P j x F b n R y e S B U e X B l P S J G a W x s Q 2 9 s d W 1 u T m F t Z X M i I F Z h b H V l P S J z W y Z x d W 9 0 O 0 5 v I E 5 v b W l u Y S Z x d W 9 0 O y w m c X V v d D t O b 2 1 i c m U g Z G V s I E V t c G x l Y W R v J n F 1 b 3 Q 7 L C Z x d W 9 0 O 8 O B c m V h J n F 1 b 3 Q 7 L C Z x d W 9 0 O 2 N p Y m V y c 2 V n d X J p Z G F k X 2 F 2 Y W 5 6 Y W R h J n F 1 b 3 Q 7 L C Z x d W 9 0 O 2 J s b 2 N r Y 2 h h a W 5 f Z W 5 0 Z X J w c m l z Z S Z x d W 9 0 O y w m c X V v d D t j a G F 0 Y m 9 0 c y Z x d W 9 0 O y w m c X V v d D t w Z X J m b 3 J t Y W 5 j Z V 9 v c H R p b W l 6 Y X R p b 2 4 m c X V v d D s s J n F 1 b 3 Q 7 b 2 J z Z X J 2 Y W J p b G l 0 e S Z x d W 9 0 O y w m c X V v d D t h c G l f Z 2 F 0 Z X d h e V 9 t Y W 5 h Z 2 V t Z W 5 0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W J l c n N l Z 3 V y a W R h Z D I v Q X V 0 b 1 J l b W 9 2 Z W R D b 2 x 1 b W 5 z M S 5 7 T m 8 g T m 9 t a W 5 h L D B 9 J n F 1 b 3 Q 7 L C Z x d W 9 0 O 1 N l Y 3 R p b 2 4 x L 0 N p Y m V y c 2 V n d X J p Z G F k M i 9 B d X R v U m V t b 3 Z l Z E N v b H V t b n M x L n t O b 2 1 i c m U g Z G V s I E V t c G x l Y W R v L D F 9 J n F 1 b 3 Q 7 L C Z x d W 9 0 O 1 N l Y 3 R p b 2 4 x L 0 N p Y m V y c 2 V n d X J p Z G F k M i 9 B d X R v U m V t b 3 Z l Z E N v b H V t b n M x L n v D g X J l Y S w y f S Z x d W 9 0 O y w m c X V v d D t T Z W N 0 a W 9 u M S 9 D a W J l c n N l Z 3 V y a W R h Z D I v Q X V 0 b 1 J l b W 9 2 Z W R D b 2 x 1 b W 5 z M S 5 7 Y 2 l i Z X J z Z W d 1 c m l k Y W R f Y X Z h b n p h Z G E s M 3 0 m c X V v d D s s J n F 1 b 3 Q 7 U 2 V j d G l v b j E v Q 2 l i Z X J z Z W d 1 c m l k Y W Q y L 0 F 1 d G 9 S Z W 1 v d m V k Q 2 9 s d W 1 u c z E u e 2 J s b 2 N r Y 2 h h a W 5 f Z W 5 0 Z X J w c m l z Z S w 0 f S Z x d W 9 0 O y w m c X V v d D t T Z W N 0 a W 9 u M S 9 D a W J l c n N l Z 3 V y a W R h Z D I v Q X V 0 b 1 J l b W 9 2 Z W R D b 2 x 1 b W 5 z M S 5 7 Y 2 h h d G J v d H M s N X 0 m c X V v d D s s J n F 1 b 3 Q 7 U 2 V j d G l v b j E v Q 2 l i Z X J z Z W d 1 c m l k Y W Q y L 0 F 1 d G 9 S Z W 1 v d m V k Q 2 9 s d W 1 u c z E u e 3 B l c m Z v c m 1 h b m N l X 2 9 w d G l t a X p h d G l v b i w 2 f S Z x d W 9 0 O y w m c X V v d D t T Z W N 0 a W 9 u M S 9 D a W J l c n N l Z 3 V y a W R h Z D I v Q X V 0 b 1 J l b W 9 2 Z W R D b 2 x 1 b W 5 z M S 5 7 b 2 J z Z X J 2 Y W J p b G l 0 e S w 3 f S Z x d W 9 0 O y w m c X V v d D t T Z W N 0 a W 9 u M S 9 D a W J l c n N l Z 3 V y a W R h Z D I v Q X V 0 b 1 J l b W 9 2 Z W R D b 2 x 1 b W 5 z M S 5 7 Y X B p X 2 d h d G V 3 Y X l f b W F u Y W d l b W V u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a W J l c n N l Z 3 V y a W R h Z D I v Q X V 0 b 1 J l b W 9 2 Z W R D b 2 x 1 b W 5 z M S 5 7 T m 8 g T m 9 t a W 5 h L D B 9 J n F 1 b 3 Q 7 L C Z x d W 9 0 O 1 N l Y 3 R p b 2 4 x L 0 N p Y m V y c 2 V n d X J p Z G F k M i 9 B d X R v U m V t b 3 Z l Z E N v b H V t b n M x L n t O b 2 1 i c m U g Z G V s I E V t c G x l Y W R v L D F 9 J n F 1 b 3 Q 7 L C Z x d W 9 0 O 1 N l Y 3 R p b 2 4 x L 0 N p Y m V y c 2 V n d X J p Z G F k M i 9 B d X R v U m V t b 3 Z l Z E N v b H V t b n M x L n v D g X J l Y S w y f S Z x d W 9 0 O y w m c X V v d D t T Z W N 0 a W 9 u M S 9 D a W J l c n N l Z 3 V y a W R h Z D I v Q X V 0 b 1 J l b W 9 2 Z W R D b 2 x 1 b W 5 z M S 5 7 Y 2 l i Z X J z Z W d 1 c m l k Y W R f Y X Z h b n p h Z G E s M 3 0 m c X V v d D s s J n F 1 b 3 Q 7 U 2 V j d G l v b j E v Q 2 l i Z X J z Z W d 1 c m l k Y W Q y L 0 F 1 d G 9 S Z W 1 v d m V k Q 2 9 s d W 1 u c z E u e 2 J s b 2 N r Y 2 h h a W 5 f Z W 5 0 Z X J w c m l z Z S w 0 f S Z x d W 9 0 O y w m c X V v d D t T Z W N 0 a W 9 u M S 9 D a W J l c n N l Z 3 V y a W R h Z D I v Q X V 0 b 1 J l b W 9 2 Z W R D b 2 x 1 b W 5 z M S 5 7 Y 2 h h d G J v d H M s N X 0 m c X V v d D s s J n F 1 b 3 Q 7 U 2 V j d G l v b j E v Q 2 l i Z X J z Z W d 1 c m l k Y W Q y L 0 F 1 d G 9 S Z W 1 v d m V k Q 2 9 s d W 1 u c z E u e 3 B l c m Z v c m 1 h b m N l X 2 9 w d G l t a X p h d G l v b i w 2 f S Z x d W 9 0 O y w m c X V v d D t T Z W N 0 a W 9 u M S 9 D a W J l c n N l Z 3 V y a W R h Z D I v Q X V 0 b 1 J l b W 9 2 Z W R D b 2 x 1 b W 5 z M S 5 7 b 2 J z Z X J 2 Y W J p b G l 0 e S w 3 f S Z x d W 9 0 O y w m c X V v d D t T Z W N 0 a W 9 u M S 9 D a W J l c n N l Z 3 V y a W R h Z D I v Q X V 0 b 1 J l b W 9 2 Z W R D b 2 x 1 b W 5 z M S 5 7 Y X B p X 2 d h d G V 3 Y X l f b W F u Y W d l b W V u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i Z X J z Z W d 1 c m l k Y W Q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Y m V y c 2 V n d X J p Z G F k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J l c n N l Z 3 V y a W R h Z D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J l c n N l Z 3 V y a W R h Z D I v Q 2 9 s d W 1 u Y X N O b 1 Z h Y 2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Y m V y c 2 V n d X J p Z G F k M i 9 D b 2 x 1 b W 5 h c y U y M E V s a W 1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h c n J v b G x v J T I w Z G U l M j B T b 2 Z 0 d 2 F y Z S U y M C h G c m 9 u d G V u Z C U y M H k l M j B C Y W N r Z W 5 k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w N 2 Z k N W M x L W E 3 Z j E t N D h k N y 0 4 Y T U 1 L W Q 3 Y 2 N k M T J h N T R l Z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5 L T A 2 V D A x O j Q y O j Q 5 L j I 2 N j I w M j N a I i A v P j x F b n R y e S B U e X B l P S J G a W x s Q 2 9 s d W 1 u V H l w Z X M i I F Z h b H V l P S J z Q X d Z R 0 F B Q U F B Q T 0 9 I i A v P j x F b n R y e S B U e X B l P S J G a W x s V G F y Z 2 V 0 I i B W Y W x 1 Z T 0 i c 0 R l c 2 F y c m 9 s b G 9 f Z G V f U 2 9 m d H d h c m V f X 0 Z y b 2 5 0 Z W 5 k X 3 l f Q m F j a 2 V u Z C I g L z 4 8 R W 5 0 c n k g V H l w Z T 0 i R m l s b E N v b H V t b k 5 h b W V z I i B W Y W x 1 Z T 0 i c 1 s m c X V v d D t O b y B O b 2 1 p b m E m c X V v d D s s J n F 1 b 3 Q 7 T m 9 t Y n J l I G R l b C B F b X B s Z W F k b y Z x d W 9 0 O y w m c X V v d D v D g X J l Y S Z x d W 9 0 O y w m c X V v d D t t Y W N o a W 5 l X 2 x l Y X J u a W 5 n X 2 J h c 2 l j b y Z x d W 9 0 O y w m c X V v d D t i b G 9 j a 2 N o Y W l u X 2 V u d G V y c H J p c 2 U m c X V v d D s s J n F 1 b 3 Q 7 Z G F 0 Y V 9 h b m F s e X R p Y 3 N f c H l 0 a G 9 u J n F 1 b 3 Q 7 L C Z x d W 9 0 O 2 F w a V 9 n Y X R l d 2 F 5 X 2 1 h b m F n Z W 1 l b n Q m c X V v d D t d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h c n J v b G x v I G R l I F N v Z n R 3 Y X J l I C h G c m 9 u d G V u Z C B 5 I E J h Y 2 t l b m Q p L 0 F 1 d G 9 S Z W 1 v d m V k Q 2 9 s d W 1 u c z E u e 0 5 v I E 5 v b W l u Y S w w f S Z x d W 9 0 O y w m c X V v d D t T Z W N 0 a W 9 u M S 9 E Z X N h c n J v b G x v I G R l I F N v Z n R 3 Y X J l I C h G c m 9 u d G V u Z C B 5 I E J h Y 2 t l b m Q p L 0 F 1 d G 9 S Z W 1 v d m V k Q 2 9 s d W 1 u c z E u e 0 5 v b W J y Z S B k Z W w g R W 1 w b G V h Z G 8 s M X 0 m c X V v d D s s J n F 1 b 3 Q 7 U 2 V j d G l v b j E v R G V z Y X J y b 2 x s b y B k Z S B T b 2 Z 0 d 2 F y Z S A o R n J v b n R l b m Q g e S B C Y W N r Z W 5 k K S 9 B d X R v U m V t b 3 Z l Z E N v b H V t b n M x L n v D g X J l Y S w y f S Z x d W 9 0 O y w m c X V v d D t T Z W N 0 a W 9 u M S 9 E Z X N h c n J v b G x v I G R l I F N v Z n R 3 Y X J l I C h G c m 9 u d G V u Z C B 5 I E J h Y 2 t l b m Q p L 0 F 1 d G 9 S Z W 1 v d m V k Q 2 9 s d W 1 u c z E u e 2 1 h Y 2 h p b m V f b G V h c m 5 p b m d f Y m F z a W N v L D N 9 J n F 1 b 3 Q 7 L C Z x d W 9 0 O 1 N l Y 3 R p b 2 4 x L 0 R l c 2 F y c m 9 s b G 8 g Z G U g U 2 9 m d H d h c m U g K E Z y b 2 5 0 Z W 5 k I H k g Q m F j a 2 V u Z C k v Q X V 0 b 1 J l b W 9 2 Z W R D b 2 x 1 b W 5 z M S 5 7 Y m x v Y 2 t j a G F p b l 9 l b n R l c n B y a X N l L D R 9 J n F 1 b 3 Q 7 L C Z x d W 9 0 O 1 N l Y 3 R p b 2 4 x L 0 R l c 2 F y c m 9 s b G 8 g Z G U g U 2 9 m d H d h c m U g K E Z y b 2 5 0 Z W 5 k I H k g Q m F j a 2 V u Z C k v Q X V 0 b 1 J l b W 9 2 Z W R D b 2 x 1 b W 5 z M S 5 7 Z G F 0 Y V 9 h b m F s e X R p Y 3 N f c H l 0 a G 9 u L D V 9 J n F 1 b 3 Q 7 L C Z x d W 9 0 O 1 N l Y 3 R p b 2 4 x L 0 R l c 2 F y c m 9 s b G 8 g Z G U g U 2 9 m d H d h c m U g K E Z y b 2 5 0 Z W 5 k I H k g Q m F j a 2 V u Z C k v Q X V 0 b 1 J l b W 9 2 Z W R D b 2 x 1 b W 5 z M S 5 7 Y X B p X 2 d h d G V 3 Y X l f b W F u Y W d l b W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Z X N h c n J v b G x v I G R l I F N v Z n R 3 Y X J l I C h G c m 9 u d G V u Z C B 5 I E J h Y 2 t l b m Q p L 0 F 1 d G 9 S Z W 1 v d m V k Q 2 9 s d W 1 u c z E u e 0 5 v I E 5 v b W l u Y S w w f S Z x d W 9 0 O y w m c X V v d D t T Z W N 0 a W 9 u M S 9 E Z X N h c n J v b G x v I G R l I F N v Z n R 3 Y X J l I C h G c m 9 u d G V u Z C B 5 I E J h Y 2 t l b m Q p L 0 F 1 d G 9 S Z W 1 v d m V k Q 2 9 s d W 1 u c z E u e 0 5 v b W J y Z S B k Z W w g R W 1 w b G V h Z G 8 s M X 0 m c X V v d D s s J n F 1 b 3 Q 7 U 2 V j d G l v b j E v R G V z Y X J y b 2 x s b y B k Z S B T b 2 Z 0 d 2 F y Z S A o R n J v b n R l b m Q g e S B C Y W N r Z W 5 k K S 9 B d X R v U m V t b 3 Z l Z E N v b H V t b n M x L n v D g X J l Y S w y f S Z x d W 9 0 O y w m c X V v d D t T Z W N 0 a W 9 u M S 9 E Z X N h c n J v b G x v I G R l I F N v Z n R 3 Y X J l I C h G c m 9 u d G V u Z C B 5 I E J h Y 2 t l b m Q p L 0 F 1 d G 9 S Z W 1 v d m V k Q 2 9 s d W 1 u c z E u e 2 1 h Y 2 h p b m V f b G V h c m 5 p b m d f Y m F z a W N v L D N 9 J n F 1 b 3 Q 7 L C Z x d W 9 0 O 1 N l Y 3 R p b 2 4 x L 0 R l c 2 F y c m 9 s b G 8 g Z G U g U 2 9 m d H d h c m U g K E Z y b 2 5 0 Z W 5 k I H k g Q m F j a 2 V u Z C k v Q X V 0 b 1 J l b W 9 2 Z W R D b 2 x 1 b W 5 z M S 5 7 Y m x v Y 2 t j a G F p b l 9 l b n R l c n B y a X N l L D R 9 J n F 1 b 3 Q 7 L C Z x d W 9 0 O 1 N l Y 3 R p b 2 4 x L 0 R l c 2 F y c m 9 s b G 8 g Z G U g U 2 9 m d H d h c m U g K E Z y b 2 5 0 Z W 5 k I H k g Q m F j a 2 V u Z C k v Q X V 0 b 1 J l b W 9 2 Z W R D b 2 x 1 b W 5 z M S 5 7 Z G F 0 Y V 9 h b m F s e X R p Y 3 N f c H l 0 a G 9 u L D V 9 J n F 1 b 3 Q 7 L C Z x d W 9 0 O 1 N l Y 3 R p b 2 4 x L 0 R l c 2 F y c m 9 s b G 8 g Z G U g U 2 9 m d H d h c m U g K E Z y b 2 5 0 Z W 5 k I H k g Q m F j a 2 V u Z C k v Q X V 0 b 1 J l b W 9 2 Z W R D b 2 x 1 b W 5 z M S 5 7 Y X B p X 2 d h d G V 3 Y X l f b W F u Y W d l b W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Y X J y b 2 x s b y U y M G R l J T I w U 2 9 m d H d h c m U l M j A o R n J v b n R l b m Q l M j B 5 J T I w Q m F j a 2 V u Z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X J y b 2 x s b y U y M G R l J T I w U 2 9 m d H d h c m U l M j A o R n J v b n R l b m Q l M j B 5 J T I w Q m F j a 2 V u Z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X J y b 2 x s b y U y M G R l J T I w U 2 9 m d H d h c m U l M j A o R n J v b n R l b m Q l M j B 5 J T I w Q m F j a 2 V u Z C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h c n J v b G x v J T I w Z G U l M j B T b 2 Z 0 d 2 F y Z S U y M C h G c m 9 u d G V u Z C U y M H k l M j B C Y W N r Z W 5 k K S 9 D b 2 x 1 b W 5 h c 0 5 v V m F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X J y b 2 x s b y U y M G R l J T I w U 2 9 m d H d h c m U l M j A o R n J v b n R l b m Q l M j B 5 J T I w Q m F j a 2 V u Z C k v Q 2 9 s d W 1 u Y X M l M j B F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0 Z W N 0 d X J h J T I w Z G U l M j B T b 2 Z 0 d 2 F y Z S U y M H k l M j B E Z X Z P c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D g 1 N z Q w M S 0 y M T U 1 L T Q x Y j g t O D U w M C 1 j N D A 1 M j J l Z W F h Z D Y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S 0 w N l Q w M T o 0 M j o 1 M C 4 1 N z k 2 N D A 1 W i I g L z 4 8 R W 5 0 c n k g V H l w Z T 0 i R m l s b E N v b H V t b l R 5 c G V z I i B W Y W x 1 Z T 0 i c 0 F 3 W U d B Q U F B I i A v P j x F b n R y e S B U e X B l P S J G a W x s V G F y Z 2 V 0 I i B W Y W x 1 Z T 0 i c 0 F y c X V p d G V j d H V y Y V 9 k Z V 9 T b 2 Z 0 d 2 F y Z V 9 5 X 0 R l d k 9 w c y I g L z 4 8 R W 5 0 c n k g V H l w Z T 0 i R m l s b E N v b H V t b k 5 h b W V z I i B W Y W x 1 Z T 0 i c 1 s m c X V v d D t O b y B O b 2 1 p b m E m c X V v d D s s J n F 1 b 3 Q 7 T m 9 t Y n J l I G R l b C B F b X B s Z W F k b y Z x d W 9 0 O y w m c X V v d D v D g X J l Y S Z x d W 9 0 O y w m c X V v d D t z Z X J 2 Z X J s Z X N z X 2 N v b X B 1 d G l u Z y Z x d W 9 0 O y w m c X V v d D t u Z X R 3 b 3 J r a W 5 n J n F 1 b 3 Q 7 L C Z x d W 9 0 O 2 R h d G F f b 2 J z Z X J 2 Y W J p b G l 0 e S Z x d W 9 0 O 1 0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n F 1 a X R l Y 3 R 1 c m E g Z G U g U 2 9 m d H d h c m U g e S B E Z X Z P c H M v Q X V 0 b 1 J l b W 9 2 Z W R D b 2 x 1 b W 5 z M S 5 7 T m 8 g T m 9 t a W 5 h L D B 9 J n F 1 b 3 Q 7 L C Z x d W 9 0 O 1 N l Y 3 R p b 2 4 x L 0 F y c X V p d G V j d H V y Y S B k Z S B T b 2 Z 0 d 2 F y Z S B 5 I E R l d k 9 w c y 9 B d X R v U m V t b 3 Z l Z E N v b H V t b n M x L n t O b 2 1 i c m U g Z G V s I E V t c G x l Y W R v L D F 9 J n F 1 b 3 Q 7 L C Z x d W 9 0 O 1 N l Y 3 R p b 2 4 x L 0 F y c X V p d G V j d H V y Y S B k Z S B T b 2 Z 0 d 2 F y Z S B 5 I E R l d k 9 w c y 9 B d X R v U m V t b 3 Z l Z E N v b H V t b n M x L n v D g X J l Y S w y f S Z x d W 9 0 O y w m c X V v d D t T Z W N 0 a W 9 u M S 9 B c n F 1 a X R l Y 3 R 1 c m E g Z G U g U 2 9 m d H d h c m U g e S B E Z X Z P c H M v Q X V 0 b 1 J l b W 9 2 Z W R D b 2 x 1 b W 5 z M S 5 7 c 2 V y d m V y b G V z c 1 9 j b 2 1 w d X R p b m c s M 3 0 m c X V v d D s s J n F 1 b 3 Q 7 U 2 V j d G l v b j E v Q X J x d W l 0 Z W N 0 d X J h I G R l I F N v Z n R 3 Y X J l I H k g R G V 2 T 3 B z L 0 F 1 d G 9 S Z W 1 v d m V k Q 2 9 s d W 1 u c z E u e 2 5 l d H d v c m t p b m c s N H 0 m c X V v d D s s J n F 1 b 3 Q 7 U 2 V j d G l v b j E v Q X J x d W l 0 Z W N 0 d X J h I G R l I F N v Z n R 3 Y X J l I H k g R G V 2 T 3 B z L 0 F 1 d G 9 S Z W 1 v d m V k Q 2 9 s d W 1 u c z E u e 2 R h d G F f b 2 J z Z X J 2 Y W J p b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c n F 1 a X R l Y 3 R 1 c m E g Z G U g U 2 9 m d H d h c m U g e S B E Z X Z P c H M v Q X V 0 b 1 J l b W 9 2 Z W R D b 2 x 1 b W 5 z M S 5 7 T m 8 g T m 9 t a W 5 h L D B 9 J n F 1 b 3 Q 7 L C Z x d W 9 0 O 1 N l Y 3 R p b 2 4 x L 0 F y c X V p d G V j d H V y Y S B k Z S B T b 2 Z 0 d 2 F y Z S B 5 I E R l d k 9 w c y 9 B d X R v U m V t b 3 Z l Z E N v b H V t b n M x L n t O b 2 1 i c m U g Z G V s I E V t c G x l Y W R v L D F 9 J n F 1 b 3 Q 7 L C Z x d W 9 0 O 1 N l Y 3 R p b 2 4 x L 0 F y c X V p d G V j d H V y Y S B k Z S B T b 2 Z 0 d 2 F y Z S B 5 I E R l d k 9 w c y 9 B d X R v U m V t b 3 Z l Z E N v b H V t b n M x L n v D g X J l Y S w y f S Z x d W 9 0 O y w m c X V v d D t T Z W N 0 a W 9 u M S 9 B c n F 1 a X R l Y 3 R 1 c m E g Z G U g U 2 9 m d H d h c m U g e S B E Z X Z P c H M v Q X V 0 b 1 J l b W 9 2 Z W R D b 2 x 1 b W 5 z M S 5 7 c 2 V y d m V y b G V z c 1 9 j b 2 1 w d X R p b m c s M 3 0 m c X V v d D s s J n F 1 b 3 Q 7 U 2 V j d G l v b j E v Q X J x d W l 0 Z W N 0 d X J h I G R l I F N v Z n R 3 Y X J l I H k g R G V 2 T 3 B z L 0 F 1 d G 9 S Z W 1 v d m V k Q 2 9 s d W 1 u c z E u e 2 5 l d H d v c m t p b m c s N H 0 m c X V v d D s s J n F 1 b 3 Q 7 U 2 V j d G l v b j E v Q X J x d W l 0 Z W N 0 d X J h I G R l I F N v Z n R 3 Y X J l I H k g R G V 2 T 3 B z L 0 F 1 d G 9 S Z W 1 v d m V k Q 2 9 s d W 1 u c z E u e 2 R h d G F f b 2 J z Z X J 2 Y W J p b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x d W l 0 Z W N 0 d X J h J T I w Z G U l M j B T b 2 Z 0 d 2 F y Z S U y M H k l M j B E Z X Z P c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0 Z W N 0 d X J h J T I w Z G U l M j B T b 2 Z 0 d 2 F y Z S U y M H k l M j B E Z X Z P c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0 Z W N 0 d X J h J T I w Z G U l M j B T b 2 Z 0 d 2 F y Z S U y M H k l M j B E Z X Z P c H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R l Y 3 R 1 c m E l M j B k Z S U y M F N v Z n R 3 Y X J l J T I w e S U y M E R l d k 9 w c y 9 D b 2 x 1 b W 5 h c 0 5 v V m F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0 Z W N 0 d X J h J T I w Z G U l M j B T b 2 Z 0 d 2 F y Z S U y M H k l M j B E Z X Z P c H M v Q 2 9 s d W 1 u Y X M l M j B F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6 Y X M l M j B 5 J T I w Q m F u Y 2 E l M j B E a W d p d G F s J T I w K E Z p b n R l Y 2 g l M k M l M j B C b G 9 j a 2 N o Y W l u J T J D J T I w U 2 V n d X J p Z G F k J T I w Q 2 x v d W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F m N T Z h Z G U t M W R j N i 0 0 Y T F l L T k 2 Z j Q t M j h i N 2 E y M 2 Q 3 M D V j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k t M D Z U M D E 6 N D I 6 N T E u N j k y O T I 0 N l o i I C 8 + P E V u d H J 5 I F R 5 c G U 9 I k Z p b G x D b 2 x 1 b W 5 U e X B l c y I g V m F s d W U 9 I n N B d 1 l H Q U F B Q U F B Q U F B Q U F B Q U F B Q U F B Q U F B Q U F B Q U E 9 P S I g L z 4 8 R W 5 0 c n k g V H l w Z T 0 i R m l s b F R h c m d l d C I g V m F s d W U 9 I n N G a W 5 h b n p h c 1 9 5 X 0 J h b m N h X 0 R p Z 2 l 0 Y W x f X 0 Z p b n R l Y 2 h f X 0 J s b 2 N r Y 2 h h a W 5 f X 1 N l Z 3 V y a W R h Z F 9 D b G 9 1 Z C I g L z 4 8 R W 5 0 c n k g V H l w Z T 0 i R m l s b E N v b H V t b k 5 h b W V z I i B W Y W x 1 Z T 0 i c 1 s m c X V v d D t O b y B O b 2 1 p b m E m c X V v d D s s J n F 1 b 3 Q 7 T m 9 t Y n J l I G R l b C B F b X B s Z W F k b y Z x d W 9 0 O y w m c X V v d D v D g X J l Y S Z x d W 9 0 O y w m c X V v d D t i b G 9 j a 2 N o Y W l u J n F 1 b 3 Q 7 L C Z x d W 9 0 O 3 N l c n Z l c m x l c 3 N f Y 2 9 t c H V 0 a W 5 n J n F 1 b 3 Q 7 L C Z x d W 9 0 O 2 1 p Y 3 J v c 2 V y d m l j a W 9 z J n F 1 b 3 Q 7 L C Z x d W 9 0 O 2 l h Y y Z x d W 9 0 O y w m c X V v d D t t b 2 5 p d G 9 y Z W 8 m c X V v d D s s J n F 1 b 3 Q 7 d G V z d G l u Z 1 9 1 b m l 0 Y X J p b y Z x d W 9 0 O y w m c X V v d D t 0 Z X N 0 a W 5 n X 2 N h c m d h J n F 1 b 3 Q 7 L C Z x d W 9 0 O 2 J p X 2 R h c 2 h i b 2 F y Z G l u Z y Z x d W 9 0 O y w m c X V v d D t h b m F s a X R p Y 2 F f c H J l Z G l j d G l 2 Y S Z x d W 9 0 O y w m c X V v d D t p b 3 R f Y 2 x v d W Q m c X V v d D s s J n F 1 b 3 Q 7 Y m x v Y 2 t j a G F p b l 9 l b n R l c n B y a X N l J n F 1 b 3 Q 7 L C Z x d W 9 0 O 2 N v b n R h a W 5 l c n N f Y W R 2 Y W 5 j Z W Q m c X V v d D s s J n F 1 b 3 Q 7 Z G F 0 Y V 9 h b m F s e X R p Y 3 N f c H l 0 a G 9 u J n F 1 b 3 Q 7 L C Z x d W 9 0 O 2 N p X 2 N k X 3 B p c G V s a W 5 l c y Z x d W 9 0 O y w m c X V v d D t h c l 9 t b 2 J p b G V f Y X B w c y Z x d W 9 0 O y w m c X V v d D t j b G 9 1 Z F 9 k Y X R h X 2 x h a 2 V z J n F 1 b 3 Q 7 L C Z x d W 9 0 O 3 p l c m 9 f d H J 1 c 3 R f c 2 V j d X J p d H k m c X V v d D s s J n F 1 b 3 Q 7 c G V u Z X R y Y X R p b 2 5 f d G V z d G l u Z y Z x d W 9 0 O y w m c X V v d D t h a V 9 l e H B s Y W l u Y W J p b G l 0 e S Z x d W 9 0 O 1 0 i I C 8 + P E V u d H J 5 I F R 5 c G U 9 I k Z p b G x D b 3 V u d C I g V m F s d W U 9 I m w x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6 Y X M g e S B C Y W 5 j Y S B E a W d p d G F s I C h G a W 5 0 Z W N o L C B C b G 9 j a 2 N o Y W l u L C B T Z W d 1 c m l k Y W Q g Q 2 x v d W Q p L 0 F 1 d G 9 S Z W 1 v d m V k Q 2 9 s d W 1 u c z E u e 0 5 v I E 5 v b W l u Y S w w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T m 9 t Y n J l I G R l b C B F b X B s Z W F k b y w x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w 4 F y Z W E s M n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2 J s b 2 N r Y 2 h h a W 4 s M 3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3 N l c n Z l c m x l c 3 N f Y 2 9 t c H V 0 a W 5 n L D R 9 J n F 1 b 3 Q 7 L C Z x d W 9 0 O 1 N l Y 3 R p b 2 4 x L 0 Z p b m F u e m F z I H k g Q m F u Y 2 E g R G l n a X R h b C A o R m l u d G V j a C w g Q m x v Y 2 t j a G F p b i w g U 2 V n d X J p Z G F k I E N s b 3 V k K S 9 B d X R v U m V t b 3 Z l Z E N v b H V t b n M x L n t t a W N y b 3 N l c n Z p Y 2 l v c y w 1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a W F j L D Z 9 J n F 1 b 3 Q 7 L C Z x d W 9 0 O 1 N l Y 3 R p b 2 4 x L 0 Z p b m F u e m F z I H k g Q m F u Y 2 E g R G l n a X R h b C A o R m l u d G V j a C w g Q m x v Y 2 t j a G F p b i w g U 2 V n d X J p Z G F k I E N s b 3 V k K S 9 B d X R v U m V t b 3 Z l Z E N v b H V t b n M x L n t t b 2 5 p d G 9 y Z W 8 s N 3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3 R l c 3 R p b m d f d W 5 p d G F y a W 8 s O H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3 R l c 3 R p b m d f Y 2 F y Z 2 E s O X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2 J p X 2 R h c 2 h i b 2 F y Z G l u Z y w x M H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2 F u Y W x p d G l j Y V 9 w c m V k a W N 0 a X Z h L D E x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a W 9 0 X 2 N s b 3 V k L D E y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Y m x v Y 2 t j a G F p b l 9 l b n R l c n B y a X N l L D E z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Y 2 9 u d G F p b m V y c 1 9 h Z H Z h b m N l Z C w x N H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2 R h d G F f Y W 5 h b H l 0 a W N z X 3 B 5 d G h v b i w x N X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2 N p X 2 N k X 3 B p c G V s a W 5 l c y w x N n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2 F y X 2 1 v Y m l s Z V 9 h c H B z L D E 3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Y 2 x v d W R f Z G F 0 Y V 9 s Y W t l c y w x O H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3 p l c m 9 f d H J 1 c 3 R f c 2 V j d X J p d H k s M T l 9 J n F 1 b 3 Q 7 L C Z x d W 9 0 O 1 N l Y 3 R p b 2 4 x L 0 Z p b m F u e m F z I H k g Q m F u Y 2 E g R G l n a X R h b C A o R m l u d G V j a C w g Q m x v Y 2 t j a G F p b i w g U 2 V n d X J p Z G F k I E N s b 3 V k K S 9 B d X R v U m V t b 3 Z l Z E N v b H V t b n M x L n t w Z W 5 l d H J h d G l v b l 9 0 Z X N 0 a W 5 n L D I w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Y W l f Z X h w b G F p b m F i a W x p d H k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G a W 5 h b n p h c y B 5 I E J h b m N h I E R p Z 2 l 0 Y W w g K E Z p b n R l Y 2 g s I E J s b 2 N r Y 2 h h a W 4 s I F N l Z 3 V y a W R h Z C B D b G 9 1 Z C k v Q X V 0 b 1 J l b W 9 2 Z W R D b 2 x 1 b W 5 z M S 5 7 T m 8 g T m 9 t a W 5 h L D B 9 J n F 1 b 3 Q 7 L C Z x d W 9 0 O 1 N l Y 3 R p b 2 4 x L 0 Z p b m F u e m F z I H k g Q m F u Y 2 E g R G l n a X R h b C A o R m l u d G V j a C w g Q m x v Y 2 t j a G F p b i w g U 2 V n d X J p Z G F k I E N s b 3 V k K S 9 B d X R v U m V t b 3 Z l Z E N v b H V t b n M x L n t O b 2 1 i c m U g Z G V s I E V t c G x l Y W R v L D F 9 J n F 1 b 3 Q 7 L C Z x d W 9 0 O 1 N l Y 3 R p b 2 4 x L 0 Z p b m F u e m F z I H k g Q m F u Y 2 E g R G l n a X R h b C A o R m l u d G V j a C w g Q m x v Y 2 t j a G F p b i w g U 2 V n d X J p Z G F k I E N s b 3 V k K S 9 B d X R v U m V t b 3 Z l Z E N v b H V t b n M x L n v D g X J l Y S w y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Y m x v Y 2 t j a G F p b i w z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c 2 V y d m V y b G V z c 1 9 j b 2 1 w d X R p b m c s N H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2 1 p Y 3 J v c 2 V y d m l j a W 9 z L D V 9 J n F 1 b 3 Q 7 L C Z x d W 9 0 O 1 N l Y 3 R p b 2 4 x L 0 Z p b m F u e m F z I H k g Q m F u Y 2 E g R G l n a X R h b C A o R m l u d G V j a C w g Q m x v Y 2 t j a G F p b i w g U 2 V n d X J p Z G F k I E N s b 3 V k K S 9 B d X R v U m V t b 3 Z l Z E N v b H V t b n M x L n t p Y W M s N n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2 1 v b m l 0 b 3 J l b y w 3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d G V z d G l u Z 1 9 1 b m l 0 Y X J p b y w 4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d G V z d G l u Z 1 9 j Y X J n Y S w 5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Y m l f Z G F z a G J v Y X J k a W 5 n L D E w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Y W 5 h b G l 0 a W N h X 3 B y Z W R p Y 3 R p d m E s M T F 9 J n F 1 b 3 Q 7 L C Z x d W 9 0 O 1 N l Y 3 R p b 2 4 x L 0 Z p b m F u e m F z I H k g Q m F u Y 2 E g R G l n a X R h b C A o R m l u d G V j a C w g Q m x v Y 2 t j a G F p b i w g U 2 V n d X J p Z G F k I E N s b 3 V k K S 9 B d X R v U m V t b 3 Z l Z E N v b H V t b n M x L n t p b 3 R f Y 2 x v d W Q s M T J 9 J n F 1 b 3 Q 7 L C Z x d W 9 0 O 1 N l Y 3 R p b 2 4 x L 0 Z p b m F u e m F z I H k g Q m F u Y 2 E g R G l n a X R h b C A o R m l u d G V j a C w g Q m x v Y 2 t j a G F p b i w g U 2 V n d X J p Z G F k I E N s b 3 V k K S 9 B d X R v U m V t b 3 Z l Z E N v b H V t b n M x L n t i b G 9 j a 2 N o Y W l u X 2 V u d G V y c H J p c 2 U s M T N 9 J n F 1 b 3 Q 7 L C Z x d W 9 0 O 1 N l Y 3 R p b 2 4 x L 0 Z p b m F u e m F z I H k g Q m F u Y 2 E g R G l n a X R h b C A o R m l u d G V j a C w g Q m x v Y 2 t j a G F p b i w g U 2 V n d X J p Z G F k I E N s b 3 V k K S 9 B d X R v U m V t b 3 Z l Z E N v b H V t b n M x L n t j b 2 5 0 Y W l u Z X J z X 2 F k d m F u Y 2 V k L D E 0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Z G F 0 Y V 9 h b m F s e X R p Y 3 N f c H l 0 a G 9 u L D E 1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Y 2 l f Y 2 R f c G l w Z W x p b m V z L D E 2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Y X J f b W 9 i a W x l X 2 F w c H M s M T d 9 J n F 1 b 3 Q 7 L C Z x d W 9 0 O 1 N l Y 3 R p b 2 4 x L 0 Z p b m F u e m F z I H k g Q m F u Y 2 E g R G l n a X R h b C A o R m l u d G V j a C w g Q m x v Y 2 t j a G F p b i w g U 2 V n d X J p Z G F k I E N s b 3 V k K S 9 B d X R v U m V t b 3 Z l Z E N v b H V t b n M x L n t j b G 9 1 Z F 9 k Y X R h X 2 x h a 2 V z L D E 4 f S Z x d W 9 0 O y w m c X V v d D t T Z W N 0 a W 9 u M S 9 G a W 5 h b n p h c y B 5 I E J h b m N h I E R p Z 2 l 0 Y W w g K E Z p b n R l Y 2 g s I E J s b 2 N r Y 2 h h a W 4 s I F N l Z 3 V y a W R h Z C B D b G 9 1 Z C k v Q X V 0 b 1 J l b W 9 2 Z W R D b 2 x 1 b W 5 z M S 5 7 e m V y b 1 9 0 c n V z d F 9 z Z W N 1 c m l 0 e S w x O X 0 m c X V v d D s s J n F 1 b 3 Q 7 U 2 V j d G l v b j E v R m l u Y W 5 6 Y X M g e S B C Y W 5 j Y S B E a W d p d G F s I C h G a W 5 0 Z W N o L C B C b G 9 j a 2 N o Y W l u L C B T Z W d 1 c m l k Y W Q g Q 2 x v d W Q p L 0 F 1 d G 9 S Z W 1 v d m V k Q 2 9 s d W 1 u c z E u e 3 B l b m V 0 c m F 0 a W 9 u X 3 R l c 3 R p b m c s M j B 9 J n F 1 b 3 Q 7 L C Z x d W 9 0 O 1 N l Y 3 R p b 2 4 x L 0 Z p b m F u e m F z I H k g Q m F u Y 2 E g R G l n a X R h b C A o R m l u d G V j a C w g Q m x v Y 2 t j a G F p b i w g U 2 V n d X J p Z G F k I E N s b 3 V k K S 9 B d X R v U m V t b 3 Z l Z E N v b H V t b n M x L n t h a V 9 l e H B s Y W l u Y W J p b G l 0 e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e m F z J T I w e S U y M E J h b m N h J T I w R G l n a X R h b C U y M C h G a W 5 0 Z W N o J T J D J T I w Q m x v Y 2 t j a G F p b i U y Q y U y M F N l Z 3 V y a W R h Z C U y M E N s b 3 V k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n p h c y U y M H k l M j B C Y W 5 j Y S U y M E R p Z 2 l 0 Y W w l M j A o R m l u d G V j a C U y Q y U y M E J s b 2 N r Y 2 h h a W 4 l M k M l M j B T Z W d 1 c m l k Y W Q l M j B D b G 9 1 Z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6 Y X M l M j B 5 J T I w Q m F u Y 2 E l M j B E a W d p d G F s J T I w K E Z p b n R l Y 2 g l M k M l M j B C b G 9 j a 2 N o Y W l u J T J D J T I w U 2 V n d X J p Z G F k J T I w Q 2 x v d W Q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6 Y X M l M j B 5 J T I w Q m F u Y 2 E l M j B E a W d p d G F s J T I w K E Z p b n R l Y 2 g l M k M l M j B C b G 9 j a 2 N o Y W l u J T J D J T I w U 2 V n d X J p Z G F k J T I w Q 2 x v d W Q p L 0 N v b H V t b m F z T m 9 W Y W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n p h c y U y M H k l M j B C Y W 5 j Y S U y M E R p Z 2 l 0 Y W w l M j A o R m l u d G V j a C U y Q y U y M E J s b 2 N r Y 2 h h a W 4 l M k M l M j B T Z W d 1 c m l k Y W Q l M j B D b G 9 1 Z C k v Q 2 9 s d W 1 u Y X M l M j B F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c m F l c 3 R y d W N 0 d X J h J T I w e S U y M F J l Z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A 2 N W Z j N z A t Y z c 3 O S 0 0 N j c 3 L T k w Y 2 E t M j E z M j Q 2 Y 2 F i O T c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k t M D Z U M D E 6 N D I 6 N T I u O T g 3 N D g 5 O F o i I C 8 + P E V u d H J 5 I F R 5 c G U 9 I k Z p b G x D b 2 x 1 b W 5 U e X B l c y I g V m F s d W U 9 I n N B d 1 l H Q U F B Q U F B Q U F B Q U F B Q U F B Q U F B Q U F B Q U F B Q U F B Q U F B Q U F B Q U F B Q U F B Q U F B Q U F B Q U F B Q U F B Q U F B Q U F B Q U F B I i A v P j x F b n R y e S B U e X B l P S J G a W x s V G F y Z 2 V 0 I i B W Y W x 1 Z T 0 i c 0 l u Z n J h Z X N 0 c n V j d H V y Y V 9 5 X 1 J l Z G V z I i A v P j x F b n R y e S B U e X B l P S J G a W x s Q 2 9 s d W 1 u T m F t Z X M i I F Z h b H V l P S J z W y Z x d W 9 0 O 0 5 v I E 5 v b W l u Y S Z x d W 9 0 O y w m c X V v d D t O b 2 1 i c m U g Z G V s I E V t c G x l Y W R v J n F 1 b 3 Q 7 L C Z x d W 9 0 O 8 O B c m V h J n F 1 b 3 Q 7 L C Z x d W 9 0 O 2 N p Y m V y c 2 V n d X J p Z G F k X 2 J h c 2 l j Y S Z x d W 9 0 O y w m c X V v d D t j a W J l c n N l Z 3 V y a W R h Z F 9 h d m F u e m F k Y S Z x d W 9 0 O y w m c X V v d D t i Y X N l c 1 9 k Z V 9 k Y X R v c 1 9 z c W w m c X V v d D s s J n F 1 b 3 Q 7 Z G V 2 b 3 B z X 3 B y Y W N 0 a W N h c y Z x d W 9 0 O y w m c X V v d D t p b n R l b G l n Z W 5 j a W F f Y X J 0 a W Z p Y 2 l h b C Z x d W 9 0 O y w m c X V v d D t i a W d f Z G F 0 Y S Z x d W 9 0 O y w m c X V v d D t w c m 9 n c m F t Y W N p b 2 5 f c H l 0 a G 9 u J n F 1 b 3 Q 7 L C Z x d W 9 0 O 3 B y b 2 d y Y W 1 h Y 2 l v b l 9 q Y X Z h J n F 1 b 3 Q 7 L C Z x d W 9 0 O 2 N v b n R y b 2 x f d m V y c 2 l v b m V z J n F 1 b 3 Q 7 L C Z x d W 9 0 O 3 R l c 3 R p b m d f Y X V 0 b 2 1 h d G l 6 Y W R v J n F 1 b 3 Q 7 L C Z x d W 9 0 O 2 F y c X V p d G V j d H V y Y V 9 z b 2 Z 0 d 2 F y Z S Z x d W 9 0 O y w m c X V v d D t 1 a V 9 1 e F 9 k Z X N p Z 2 4 m c X V v d D s s J n F 1 b 3 Q 7 a W 5 0 Z X J u Z X R f Z G V f b G F z X 2 N v c 2 F z J n F 1 b 3 Q 7 L C Z x d W 9 0 O 2 l u d G V s a W d l b m N p Y V 9 i d X N p b m V z c y Z x d W 9 0 O y w m c X V v d D t h d X R v b W F 0 a X p h Y 2 l v b l 9 y c G E m c X V v d D s s J n F 1 b 3 Q 7 Y X B p c 1 9 y Z X N 0 J n F 1 b 3 Q 7 L C Z x d W 9 0 O 2 d y Y X B o c W w m c X V v d D s s J n F 1 b 3 Q 7 Y 2 l f Y 2 Q m c X V v d D s s J n F 1 b 3 Q 7 d G V z d G l u Z 1 9 p b n R l Z 3 J h Y 2 l v b i Z x d W 9 0 O y w m c X V v d D t k Z W V w X 2 x l Y X J u a W 5 n J n F 1 b 3 Q 7 L C Z x d W 9 0 O 3 B y b 2 N l c 2 F t a W V u d G 9 f b G V u Z 3 V h a m V f b m F 0 d X J h b C Z x d W 9 0 O y w m c X V v d D t i a W d f Z G F 0 Y V 9 0 b 2 9 s c y Z x d W 9 0 O y w m c X V v d D t k Y X R h X 3 d h c m V o b 3 V z a W 5 n J n F 1 b 3 Q 7 L C Z x d W 9 0 O 3 V 4 X 3 J l c 2 V h c m N o J n F 1 b 3 Q 7 L C Z x d W 9 0 O 2 R h d G F f Z W 5 n a W 5 l Z X J p b m c m c X V v d D s s J n F 1 b 3 Q 7 Y 2 x v d W R f c 2 V j d X J p d H k m c X V v d D s s J n F 1 b 3 Q 7 Y 2 h h d G J v d H M m c X V v d D s s J n F 1 b 3 Q 7 Z G F 0 Y V 9 h b m F s e X R p Y 3 N f c H l 0 a G 9 u J n F 1 b 3 Q 7 L C Z x d W 9 0 O 2 N p X 2 N k X 3 B p c G V s a W 5 l c y Z x d W 9 0 O y w m c X V v d D t z b 2 Z 0 d 2 F y Z V 9 t Y W l u d G V u Y W 5 j Z S Z x d W 9 0 O y w m c X V v d D t j b 2 5 m a W d 1 c m F 0 a W 9 u X 2 1 h b m F n Z W 1 l b n Q m c X V v d D s s J n F 1 b 3 Q 7 b 2 J z Z X J 2 Y W J p b G l 0 e S Z x d W 9 0 O y w m c X V v d D t i d X N p b m V z c 1 9 h b m F s e X R p Y 3 M m c X V v d D s s J n F 1 b 3 Q 7 c m V p b m Z v c m N l b W V u d F 9 s Z W F y b m l u Z y Z x d W 9 0 O y w m c X V v d D t j b 2 1 w d X R l c l 9 2 a X N p b 2 5 f Y W R 2 Y W 5 j Z W Q m c X V v d D s s J n F 1 b 3 Q 7 a W 5 k d X N 0 c m l h b F 9 p b 3 Q m c X V v d D s s J n F 1 b 3 Q 7 c m 9 i b 3 R p Y 3 N f c H J v Z 3 J h b W 1 p b m c m c X V v d D s s J n F 1 b 3 Q 7 d n J f Z 2 F t Z V 9 k Z X N p Z 2 4 m c X V v d D s s J n F 1 b 3 Q 7 Y 2 x v d W R f b W l n c m F 0 a W 9 u J n F 1 b 3 Q 7 L C Z x d W 9 0 O 2 F w a V 9 z Z W N 1 c m l 0 e S Z x d W 9 0 O y w m c X V v d D t l Z G d l X 2 F p J n F 1 b 3 Q 7 L C Z x d W 9 0 O 3 J v Y m 9 0 a W N f c H J v Y 2 V z c 1 9 h d X R v b W F 0 a W 9 u X 2 F k d m F u Y 2 V k J n F 1 b 3 Q 7 L C Z x d W 9 0 O 3 B y Z W R p Y 3 R p d m V f b W F p b n R l b m F u Y 2 V f a W l v d C Z x d W 9 0 O y w m c X V v d D t n c m F w a F 9 h a S Z x d W 9 0 O y w m c X V v d D t j b 2 5 2 Z X J z Y X R p b 2 5 h b F 9 h a S Z x d W 9 0 O 1 0 i I C 8 + P E V u d H J 5 I F R 5 c G U 9 I k Z p b G x D b 3 V u d C I g V m F s d W U 9 I m w x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n J h Z X N 0 c n V j d H V y Y S B 5 I F J l Z G V z L 0 F 1 d G 9 S Z W 1 v d m V k Q 2 9 s d W 1 u c z E u e 0 5 v I E 5 v b W l u Y S w w f S Z x d W 9 0 O y w m c X V v d D t T Z W N 0 a W 9 u M S 9 J b m Z y Y W V z d H J 1 Y 3 R 1 c m E g e S B S Z W R l c y 9 B d X R v U m V t b 3 Z l Z E N v b H V t b n M x L n t O b 2 1 i c m U g Z G V s I E V t c G x l Y W R v L D F 9 J n F 1 b 3 Q 7 L C Z x d W 9 0 O 1 N l Y 3 R p b 2 4 x L 0 l u Z n J h Z X N 0 c n V j d H V y Y S B 5 I F J l Z G V z L 0 F 1 d G 9 S Z W 1 v d m V k Q 2 9 s d W 1 u c z E u e 8 O B c m V h L D J 9 J n F 1 b 3 Q 7 L C Z x d W 9 0 O 1 N l Y 3 R p b 2 4 x L 0 l u Z n J h Z X N 0 c n V j d H V y Y S B 5 I F J l Z G V z L 0 F 1 d G 9 S Z W 1 v d m V k Q 2 9 s d W 1 u c z E u e 2 N p Y m V y c 2 V n d X J p Z G F k X 2 J h c 2 l j Y S w z f S Z x d W 9 0 O y w m c X V v d D t T Z W N 0 a W 9 u M S 9 J b m Z y Y W V z d H J 1 Y 3 R 1 c m E g e S B S Z W R l c y 9 B d X R v U m V t b 3 Z l Z E N v b H V t b n M x L n t j a W J l c n N l Z 3 V y a W R h Z F 9 h d m F u e m F k Y S w 0 f S Z x d W 9 0 O y w m c X V v d D t T Z W N 0 a W 9 u M S 9 J b m Z y Y W V z d H J 1 Y 3 R 1 c m E g e S B S Z W R l c y 9 B d X R v U m V t b 3 Z l Z E N v b H V t b n M x L n t i Y X N l c 1 9 k Z V 9 k Y X R v c 1 9 z c W w s N X 0 m c X V v d D s s J n F 1 b 3 Q 7 U 2 V j d G l v b j E v S W 5 m c m F l c 3 R y d W N 0 d X J h I H k g U m V k Z X M v Q X V 0 b 1 J l b W 9 2 Z W R D b 2 x 1 b W 5 z M S 5 7 Z G V 2 b 3 B z X 3 B y Y W N 0 a W N h c y w 2 f S Z x d W 9 0 O y w m c X V v d D t T Z W N 0 a W 9 u M S 9 J b m Z y Y W V z d H J 1 Y 3 R 1 c m E g e S B S Z W R l c y 9 B d X R v U m V t b 3 Z l Z E N v b H V t b n M x L n t p b n R l b G l n Z W 5 j a W F f Y X J 0 a W Z p Y 2 l h b C w 3 f S Z x d W 9 0 O y w m c X V v d D t T Z W N 0 a W 9 u M S 9 J b m Z y Y W V z d H J 1 Y 3 R 1 c m E g e S B S Z W R l c y 9 B d X R v U m V t b 3 Z l Z E N v b H V t b n M x L n t i a W d f Z G F 0 Y S w 4 f S Z x d W 9 0 O y w m c X V v d D t T Z W N 0 a W 9 u M S 9 J b m Z y Y W V z d H J 1 Y 3 R 1 c m E g e S B S Z W R l c y 9 B d X R v U m V t b 3 Z l Z E N v b H V t b n M x L n t w c m 9 n c m F t Y W N p b 2 5 f c H l 0 a G 9 u L D l 9 J n F 1 b 3 Q 7 L C Z x d W 9 0 O 1 N l Y 3 R p b 2 4 x L 0 l u Z n J h Z X N 0 c n V j d H V y Y S B 5 I F J l Z G V z L 0 F 1 d G 9 S Z W 1 v d m V k Q 2 9 s d W 1 u c z E u e 3 B y b 2 d y Y W 1 h Y 2 l v b l 9 q Y X Z h L D E w f S Z x d W 9 0 O y w m c X V v d D t T Z W N 0 a W 9 u M S 9 J b m Z y Y W V z d H J 1 Y 3 R 1 c m E g e S B S Z W R l c y 9 B d X R v U m V t b 3 Z l Z E N v b H V t b n M x L n t j b 2 5 0 c m 9 s X 3 Z l c n N p b 2 5 l c y w x M X 0 m c X V v d D s s J n F 1 b 3 Q 7 U 2 V j d G l v b j E v S W 5 m c m F l c 3 R y d W N 0 d X J h I H k g U m V k Z X M v Q X V 0 b 1 J l b W 9 2 Z W R D b 2 x 1 b W 5 z M S 5 7 d G V z d G l u Z 1 9 h d X R v b W F 0 a X p h Z G 8 s M T J 9 J n F 1 b 3 Q 7 L C Z x d W 9 0 O 1 N l Y 3 R p b 2 4 x L 0 l u Z n J h Z X N 0 c n V j d H V y Y S B 5 I F J l Z G V z L 0 F 1 d G 9 S Z W 1 v d m V k Q 2 9 s d W 1 u c z E u e 2 F y c X V p d G V j d H V y Y V 9 z b 2 Z 0 d 2 F y Z S w x M 3 0 m c X V v d D s s J n F 1 b 3 Q 7 U 2 V j d G l v b j E v S W 5 m c m F l c 3 R y d W N 0 d X J h I H k g U m V k Z X M v Q X V 0 b 1 J l b W 9 2 Z W R D b 2 x 1 b W 5 z M S 5 7 d W l f d X h f Z G V z a W d u L D E 0 f S Z x d W 9 0 O y w m c X V v d D t T Z W N 0 a W 9 u M S 9 J b m Z y Y W V z d H J 1 Y 3 R 1 c m E g e S B S Z W R l c y 9 B d X R v U m V t b 3 Z l Z E N v b H V t b n M x L n t p b n R l c m 5 l d F 9 k Z V 9 s Y X N f Y 2 9 z Y X M s M T V 9 J n F 1 b 3 Q 7 L C Z x d W 9 0 O 1 N l Y 3 R p b 2 4 x L 0 l u Z n J h Z X N 0 c n V j d H V y Y S B 5 I F J l Z G V z L 0 F 1 d G 9 S Z W 1 v d m V k Q 2 9 s d W 1 u c z E u e 2 l u d G V s a W d l b m N p Y V 9 i d X N p b m V z c y w x N n 0 m c X V v d D s s J n F 1 b 3 Q 7 U 2 V j d G l v b j E v S W 5 m c m F l c 3 R y d W N 0 d X J h I H k g U m V k Z X M v Q X V 0 b 1 J l b W 9 2 Z W R D b 2 x 1 b W 5 z M S 5 7 Y X V 0 b 2 1 h d G l 6 Y W N p b 2 5 f c n B h L D E 3 f S Z x d W 9 0 O y w m c X V v d D t T Z W N 0 a W 9 u M S 9 J b m Z y Y W V z d H J 1 Y 3 R 1 c m E g e S B S Z W R l c y 9 B d X R v U m V t b 3 Z l Z E N v b H V t b n M x L n t h c G l z X 3 J l c 3 Q s M T h 9 J n F 1 b 3 Q 7 L C Z x d W 9 0 O 1 N l Y 3 R p b 2 4 x L 0 l u Z n J h Z X N 0 c n V j d H V y Y S B 5 I F J l Z G V z L 0 F 1 d G 9 S Z W 1 v d m V k Q 2 9 s d W 1 u c z E u e 2 d y Y X B o c W w s M T l 9 J n F 1 b 3 Q 7 L C Z x d W 9 0 O 1 N l Y 3 R p b 2 4 x L 0 l u Z n J h Z X N 0 c n V j d H V y Y S B 5 I F J l Z G V z L 0 F 1 d G 9 S Z W 1 v d m V k Q 2 9 s d W 1 u c z E u e 2 N p X 2 N k L D I w f S Z x d W 9 0 O y w m c X V v d D t T Z W N 0 a W 9 u M S 9 J b m Z y Y W V z d H J 1 Y 3 R 1 c m E g e S B S Z W R l c y 9 B d X R v U m V t b 3 Z l Z E N v b H V t b n M x L n t 0 Z X N 0 a W 5 n X 2 l u d G V n c m F j a W 9 u L D I x f S Z x d W 9 0 O y w m c X V v d D t T Z W N 0 a W 9 u M S 9 J b m Z y Y W V z d H J 1 Y 3 R 1 c m E g e S B S Z W R l c y 9 B d X R v U m V t b 3 Z l Z E N v b H V t b n M x L n t k Z W V w X 2 x l Y X J u a W 5 n L D I y f S Z x d W 9 0 O y w m c X V v d D t T Z W N 0 a W 9 u M S 9 J b m Z y Y W V z d H J 1 Y 3 R 1 c m E g e S B S Z W R l c y 9 B d X R v U m V t b 3 Z l Z E N v b H V t b n M x L n t w c m 9 j Z X N h b W l l b n R v X 2 x l b m d 1 Y W p l X 2 5 h d H V y Y W w s M j N 9 J n F 1 b 3 Q 7 L C Z x d W 9 0 O 1 N l Y 3 R p b 2 4 x L 0 l u Z n J h Z X N 0 c n V j d H V y Y S B 5 I F J l Z G V z L 0 F 1 d G 9 S Z W 1 v d m V k Q 2 9 s d W 1 u c z E u e 2 J p Z 1 9 k Y X R h X 3 R v b 2 x z L D I 0 f S Z x d W 9 0 O y w m c X V v d D t T Z W N 0 a W 9 u M S 9 J b m Z y Y W V z d H J 1 Y 3 R 1 c m E g e S B S Z W R l c y 9 B d X R v U m V t b 3 Z l Z E N v b H V t b n M x L n t k Y X R h X 3 d h c m V o b 3 V z a W 5 n L D I 1 f S Z x d W 9 0 O y w m c X V v d D t T Z W N 0 a W 9 u M S 9 J b m Z y Y W V z d H J 1 Y 3 R 1 c m E g e S B S Z W R l c y 9 B d X R v U m V t b 3 Z l Z E N v b H V t b n M x L n t 1 e F 9 y Z X N l Y X J j a C w y N n 0 m c X V v d D s s J n F 1 b 3 Q 7 U 2 V j d G l v b j E v S W 5 m c m F l c 3 R y d W N 0 d X J h I H k g U m V k Z X M v Q X V 0 b 1 J l b W 9 2 Z W R D b 2 x 1 b W 5 z M S 5 7 Z G F 0 Y V 9 l b m d p b m V l c m l u Z y w y N 3 0 m c X V v d D s s J n F 1 b 3 Q 7 U 2 V j d G l v b j E v S W 5 m c m F l c 3 R y d W N 0 d X J h I H k g U m V k Z X M v Q X V 0 b 1 J l b W 9 2 Z W R D b 2 x 1 b W 5 z M S 5 7 Y 2 x v d W R f c 2 V j d X J p d H k s M j h 9 J n F 1 b 3 Q 7 L C Z x d W 9 0 O 1 N l Y 3 R p b 2 4 x L 0 l u Z n J h Z X N 0 c n V j d H V y Y S B 5 I F J l Z G V z L 0 F 1 d G 9 S Z W 1 v d m V k Q 2 9 s d W 1 u c z E u e 2 N o Y X R i b 3 R z L D I 5 f S Z x d W 9 0 O y w m c X V v d D t T Z W N 0 a W 9 u M S 9 J b m Z y Y W V z d H J 1 Y 3 R 1 c m E g e S B S Z W R l c y 9 B d X R v U m V t b 3 Z l Z E N v b H V t b n M x L n t k Y X R h X 2 F u Y W x 5 d G l j c 1 9 w e X R o b 2 4 s M z B 9 J n F 1 b 3 Q 7 L C Z x d W 9 0 O 1 N l Y 3 R p b 2 4 x L 0 l u Z n J h Z X N 0 c n V j d H V y Y S B 5 I F J l Z G V z L 0 F 1 d G 9 S Z W 1 v d m V k Q 2 9 s d W 1 u c z E u e 2 N p X 2 N k X 3 B p c G V s a W 5 l c y w z M X 0 m c X V v d D s s J n F 1 b 3 Q 7 U 2 V j d G l v b j E v S W 5 m c m F l c 3 R y d W N 0 d X J h I H k g U m V k Z X M v Q X V 0 b 1 J l b W 9 2 Z W R D b 2 x 1 b W 5 z M S 5 7 c 2 9 m d H d h c m V f b W F p b n R l b m F u Y 2 U s M z J 9 J n F 1 b 3 Q 7 L C Z x d W 9 0 O 1 N l Y 3 R p b 2 4 x L 0 l u Z n J h Z X N 0 c n V j d H V y Y S B 5 I F J l Z G V z L 0 F 1 d G 9 S Z W 1 v d m V k Q 2 9 s d W 1 u c z E u e 2 N v b m Z p Z 3 V y Y X R p b 2 5 f b W F u Y W d l b W V u d C w z M 3 0 m c X V v d D s s J n F 1 b 3 Q 7 U 2 V j d G l v b j E v S W 5 m c m F l c 3 R y d W N 0 d X J h I H k g U m V k Z X M v Q X V 0 b 1 J l b W 9 2 Z W R D b 2 x 1 b W 5 z M S 5 7 b 2 J z Z X J 2 Y W J p b G l 0 e S w z N H 0 m c X V v d D s s J n F 1 b 3 Q 7 U 2 V j d G l v b j E v S W 5 m c m F l c 3 R y d W N 0 d X J h I H k g U m V k Z X M v Q X V 0 b 1 J l b W 9 2 Z W R D b 2 x 1 b W 5 z M S 5 7 Y n V z a W 5 l c 3 N f Y W 5 h b H l 0 a W N z L D M 1 f S Z x d W 9 0 O y w m c X V v d D t T Z W N 0 a W 9 u M S 9 J b m Z y Y W V z d H J 1 Y 3 R 1 c m E g e S B S Z W R l c y 9 B d X R v U m V t b 3 Z l Z E N v b H V t b n M x L n t y Z W l u Z m 9 y Y 2 V t Z W 5 0 X 2 x l Y X J u a W 5 n L D M 2 f S Z x d W 9 0 O y w m c X V v d D t T Z W N 0 a W 9 u M S 9 J b m Z y Y W V z d H J 1 Y 3 R 1 c m E g e S B S Z W R l c y 9 B d X R v U m V t b 3 Z l Z E N v b H V t b n M x L n t j b 2 1 w d X R l c l 9 2 a X N p b 2 5 f Y W R 2 Y W 5 j Z W Q s M z d 9 J n F 1 b 3 Q 7 L C Z x d W 9 0 O 1 N l Y 3 R p b 2 4 x L 0 l u Z n J h Z X N 0 c n V j d H V y Y S B 5 I F J l Z G V z L 0 F 1 d G 9 S Z W 1 v d m V k Q 2 9 s d W 1 u c z E u e 2 l u Z H V z d H J p Y W x f a W 9 0 L D M 4 f S Z x d W 9 0 O y w m c X V v d D t T Z W N 0 a W 9 u M S 9 J b m Z y Y W V z d H J 1 Y 3 R 1 c m E g e S B S Z W R l c y 9 B d X R v U m V t b 3 Z l Z E N v b H V t b n M x L n t y b 2 J v d G l j c 1 9 w c m 9 n c m F t b W l u Z y w z O X 0 m c X V v d D s s J n F 1 b 3 Q 7 U 2 V j d G l v b j E v S W 5 m c m F l c 3 R y d W N 0 d X J h I H k g U m V k Z X M v Q X V 0 b 1 J l b W 9 2 Z W R D b 2 x 1 b W 5 z M S 5 7 d n J f Z 2 F t Z V 9 k Z X N p Z 2 4 s N D B 9 J n F 1 b 3 Q 7 L C Z x d W 9 0 O 1 N l Y 3 R p b 2 4 x L 0 l u Z n J h Z X N 0 c n V j d H V y Y S B 5 I F J l Z G V z L 0 F 1 d G 9 S Z W 1 v d m V k Q 2 9 s d W 1 u c z E u e 2 N s b 3 V k X 2 1 p Z 3 J h d G l v b i w 0 M X 0 m c X V v d D s s J n F 1 b 3 Q 7 U 2 V j d G l v b j E v S W 5 m c m F l c 3 R y d W N 0 d X J h I H k g U m V k Z X M v Q X V 0 b 1 J l b W 9 2 Z W R D b 2 x 1 b W 5 z M S 5 7 Y X B p X 3 N l Y 3 V y a X R 5 L D Q y f S Z x d W 9 0 O y w m c X V v d D t T Z W N 0 a W 9 u M S 9 J b m Z y Y W V z d H J 1 Y 3 R 1 c m E g e S B S Z W R l c y 9 B d X R v U m V t b 3 Z l Z E N v b H V t b n M x L n t l Z G d l X 2 F p L D Q z f S Z x d W 9 0 O y w m c X V v d D t T Z W N 0 a W 9 u M S 9 J b m Z y Y W V z d H J 1 Y 3 R 1 c m E g e S B S Z W R l c y 9 B d X R v U m V t b 3 Z l Z E N v b H V t b n M x L n t y b 2 J v d G l j X 3 B y b 2 N l c 3 N f Y X V 0 b 2 1 h d G l v b l 9 h Z H Z h b m N l Z C w 0 N H 0 m c X V v d D s s J n F 1 b 3 Q 7 U 2 V j d G l v b j E v S W 5 m c m F l c 3 R y d W N 0 d X J h I H k g U m V k Z X M v Q X V 0 b 1 J l b W 9 2 Z W R D b 2 x 1 b W 5 z M S 5 7 c H J l Z G l j d G l 2 Z V 9 t Y W l u d G V u Y W 5 j Z V 9 p a W 9 0 L D Q 1 f S Z x d W 9 0 O y w m c X V v d D t T Z W N 0 a W 9 u M S 9 J b m Z y Y W V z d H J 1 Y 3 R 1 c m E g e S B S Z W R l c y 9 B d X R v U m V t b 3 Z l Z E N v b H V t b n M x L n t n c m F w a F 9 h a S w 0 N n 0 m c X V v d D s s J n F 1 b 3 Q 7 U 2 V j d G l v b j E v S W 5 m c m F l c 3 R y d W N 0 d X J h I H k g U m V k Z X M v Q X V 0 b 1 J l b W 9 2 Z W R D b 2 x 1 b W 5 z M S 5 7 Y 2 9 u d m V y c 2 F 0 a W 9 u Y W x f Y W k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J b m Z y Y W V z d H J 1 Y 3 R 1 c m E g e S B S Z W R l c y 9 B d X R v U m V t b 3 Z l Z E N v b H V t b n M x L n t O b y B O b 2 1 p b m E s M H 0 m c X V v d D s s J n F 1 b 3 Q 7 U 2 V j d G l v b j E v S W 5 m c m F l c 3 R y d W N 0 d X J h I H k g U m V k Z X M v Q X V 0 b 1 J l b W 9 2 Z W R D b 2 x 1 b W 5 z M S 5 7 T m 9 t Y n J l I G R l b C B F b X B s Z W F k b y w x f S Z x d W 9 0 O y w m c X V v d D t T Z W N 0 a W 9 u M S 9 J b m Z y Y W V z d H J 1 Y 3 R 1 c m E g e S B S Z W R l c y 9 B d X R v U m V t b 3 Z l Z E N v b H V t b n M x L n v D g X J l Y S w y f S Z x d W 9 0 O y w m c X V v d D t T Z W N 0 a W 9 u M S 9 J b m Z y Y W V z d H J 1 Y 3 R 1 c m E g e S B S Z W R l c y 9 B d X R v U m V t b 3 Z l Z E N v b H V t b n M x L n t j a W J l c n N l Z 3 V y a W R h Z F 9 i Y X N p Y 2 E s M 3 0 m c X V v d D s s J n F 1 b 3 Q 7 U 2 V j d G l v b j E v S W 5 m c m F l c 3 R y d W N 0 d X J h I H k g U m V k Z X M v Q X V 0 b 1 J l b W 9 2 Z W R D b 2 x 1 b W 5 z M S 5 7 Y 2 l i Z X J z Z W d 1 c m l k Y W R f Y X Z h b n p h Z G E s N H 0 m c X V v d D s s J n F 1 b 3 Q 7 U 2 V j d G l v b j E v S W 5 m c m F l c 3 R y d W N 0 d X J h I H k g U m V k Z X M v Q X V 0 b 1 J l b W 9 2 Z W R D b 2 x 1 b W 5 z M S 5 7 Y m F z Z X N f Z G V f Z G F 0 b 3 N f c 3 F s L D V 9 J n F 1 b 3 Q 7 L C Z x d W 9 0 O 1 N l Y 3 R p b 2 4 x L 0 l u Z n J h Z X N 0 c n V j d H V y Y S B 5 I F J l Z G V z L 0 F 1 d G 9 S Z W 1 v d m V k Q 2 9 s d W 1 u c z E u e 2 R l d m 9 w c 1 9 w c m F j d G l j Y X M s N n 0 m c X V v d D s s J n F 1 b 3 Q 7 U 2 V j d G l v b j E v S W 5 m c m F l c 3 R y d W N 0 d X J h I H k g U m V k Z X M v Q X V 0 b 1 J l b W 9 2 Z W R D b 2 x 1 b W 5 z M S 5 7 a W 5 0 Z W x p Z 2 V u Y 2 l h X 2 F y d G l m a W N p Y W w s N 3 0 m c X V v d D s s J n F 1 b 3 Q 7 U 2 V j d G l v b j E v S W 5 m c m F l c 3 R y d W N 0 d X J h I H k g U m V k Z X M v Q X V 0 b 1 J l b W 9 2 Z W R D b 2 x 1 b W 5 z M S 5 7 Y m l n X 2 R h d G E s O H 0 m c X V v d D s s J n F 1 b 3 Q 7 U 2 V j d G l v b j E v S W 5 m c m F l c 3 R y d W N 0 d X J h I H k g U m V k Z X M v Q X V 0 b 1 J l b W 9 2 Z W R D b 2 x 1 b W 5 z M S 5 7 c H J v Z 3 J h b W F j a W 9 u X 3 B 5 d G h v b i w 5 f S Z x d W 9 0 O y w m c X V v d D t T Z W N 0 a W 9 u M S 9 J b m Z y Y W V z d H J 1 Y 3 R 1 c m E g e S B S Z W R l c y 9 B d X R v U m V t b 3 Z l Z E N v b H V t b n M x L n t w c m 9 n c m F t Y W N p b 2 5 f a m F 2 Y S w x M H 0 m c X V v d D s s J n F 1 b 3 Q 7 U 2 V j d G l v b j E v S W 5 m c m F l c 3 R y d W N 0 d X J h I H k g U m V k Z X M v Q X V 0 b 1 J l b W 9 2 Z W R D b 2 x 1 b W 5 z M S 5 7 Y 2 9 u d H J v b F 9 2 Z X J z a W 9 u Z X M s M T F 9 J n F 1 b 3 Q 7 L C Z x d W 9 0 O 1 N l Y 3 R p b 2 4 x L 0 l u Z n J h Z X N 0 c n V j d H V y Y S B 5 I F J l Z G V z L 0 F 1 d G 9 S Z W 1 v d m V k Q 2 9 s d W 1 u c z E u e 3 R l c 3 R p b m d f Y X V 0 b 2 1 h d G l 6 Y W R v L D E y f S Z x d W 9 0 O y w m c X V v d D t T Z W N 0 a W 9 u M S 9 J b m Z y Y W V z d H J 1 Y 3 R 1 c m E g e S B S Z W R l c y 9 B d X R v U m V t b 3 Z l Z E N v b H V t b n M x L n t h c n F 1 a X R l Y 3 R 1 c m F f c 2 9 m d H d h c m U s M T N 9 J n F 1 b 3 Q 7 L C Z x d W 9 0 O 1 N l Y 3 R p b 2 4 x L 0 l u Z n J h Z X N 0 c n V j d H V y Y S B 5 I F J l Z G V z L 0 F 1 d G 9 S Z W 1 v d m V k Q 2 9 s d W 1 u c z E u e 3 V p X 3 V 4 X 2 R l c 2 l n b i w x N H 0 m c X V v d D s s J n F 1 b 3 Q 7 U 2 V j d G l v b j E v S W 5 m c m F l c 3 R y d W N 0 d X J h I H k g U m V k Z X M v Q X V 0 b 1 J l b W 9 2 Z W R D b 2 x 1 b W 5 z M S 5 7 a W 5 0 Z X J u Z X R f Z G V f b G F z X 2 N v c 2 F z L D E 1 f S Z x d W 9 0 O y w m c X V v d D t T Z W N 0 a W 9 u M S 9 J b m Z y Y W V z d H J 1 Y 3 R 1 c m E g e S B S Z W R l c y 9 B d X R v U m V t b 3 Z l Z E N v b H V t b n M x L n t p b n R l b G l n Z W 5 j a W F f Y n V z a W 5 l c 3 M s M T Z 9 J n F 1 b 3 Q 7 L C Z x d W 9 0 O 1 N l Y 3 R p b 2 4 x L 0 l u Z n J h Z X N 0 c n V j d H V y Y S B 5 I F J l Z G V z L 0 F 1 d G 9 S Z W 1 v d m V k Q 2 9 s d W 1 u c z E u e 2 F 1 d G 9 t Y X R p e m F j a W 9 u X 3 J w Y S w x N 3 0 m c X V v d D s s J n F 1 b 3 Q 7 U 2 V j d G l v b j E v S W 5 m c m F l c 3 R y d W N 0 d X J h I H k g U m V k Z X M v Q X V 0 b 1 J l b W 9 2 Z W R D b 2 x 1 b W 5 z M S 5 7 Y X B p c 1 9 y Z X N 0 L D E 4 f S Z x d W 9 0 O y w m c X V v d D t T Z W N 0 a W 9 u M S 9 J b m Z y Y W V z d H J 1 Y 3 R 1 c m E g e S B S Z W R l c y 9 B d X R v U m V t b 3 Z l Z E N v b H V t b n M x L n t n c m F w a H F s L D E 5 f S Z x d W 9 0 O y w m c X V v d D t T Z W N 0 a W 9 u M S 9 J b m Z y Y W V z d H J 1 Y 3 R 1 c m E g e S B S Z W R l c y 9 B d X R v U m V t b 3 Z l Z E N v b H V t b n M x L n t j a V 9 j Z C w y M H 0 m c X V v d D s s J n F 1 b 3 Q 7 U 2 V j d G l v b j E v S W 5 m c m F l c 3 R y d W N 0 d X J h I H k g U m V k Z X M v Q X V 0 b 1 J l b W 9 2 Z W R D b 2 x 1 b W 5 z M S 5 7 d G V z d G l u Z 1 9 p b n R l Z 3 J h Y 2 l v b i w y M X 0 m c X V v d D s s J n F 1 b 3 Q 7 U 2 V j d G l v b j E v S W 5 m c m F l c 3 R y d W N 0 d X J h I H k g U m V k Z X M v Q X V 0 b 1 J l b W 9 2 Z W R D b 2 x 1 b W 5 z M S 5 7 Z G V l c F 9 s Z W F y b m l u Z y w y M n 0 m c X V v d D s s J n F 1 b 3 Q 7 U 2 V j d G l v b j E v S W 5 m c m F l c 3 R y d W N 0 d X J h I H k g U m V k Z X M v Q X V 0 b 1 J l b W 9 2 Z W R D b 2 x 1 b W 5 z M S 5 7 c H J v Y 2 V z Y W 1 p Z W 5 0 b 1 9 s Z W 5 n d W F q Z V 9 u Y X R 1 c m F s L D I z f S Z x d W 9 0 O y w m c X V v d D t T Z W N 0 a W 9 u M S 9 J b m Z y Y W V z d H J 1 Y 3 R 1 c m E g e S B S Z W R l c y 9 B d X R v U m V t b 3 Z l Z E N v b H V t b n M x L n t i a W d f Z G F 0 Y V 9 0 b 2 9 s c y w y N H 0 m c X V v d D s s J n F 1 b 3 Q 7 U 2 V j d G l v b j E v S W 5 m c m F l c 3 R y d W N 0 d X J h I H k g U m V k Z X M v Q X V 0 b 1 J l b W 9 2 Z W R D b 2 x 1 b W 5 z M S 5 7 Z G F 0 Y V 9 3 Y X J l a G 9 1 c 2 l u Z y w y N X 0 m c X V v d D s s J n F 1 b 3 Q 7 U 2 V j d G l v b j E v S W 5 m c m F l c 3 R y d W N 0 d X J h I H k g U m V k Z X M v Q X V 0 b 1 J l b W 9 2 Z W R D b 2 x 1 b W 5 z M S 5 7 d X h f c m V z Z W F y Y 2 g s M j Z 9 J n F 1 b 3 Q 7 L C Z x d W 9 0 O 1 N l Y 3 R p b 2 4 x L 0 l u Z n J h Z X N 0 c n V j d H V y Y S B 5 I F J l Z G V z L 0 F 1 d G 9 S Z W 1 v d m V k Q 2 9 s d W 1 u c z E u e 2 R h d G F f Z W 5 n a W 5 l Z X J p b m c s M j d 9 J n F 1 b 3 Q 7 L C Z x d W 9 0 O 1 N l Y 3 R p b 2 4 x L 0 l u Z n J h Z X N 0 c n V j d H V y Y S B 5 I F J l Z G V z L 0 F 1 d G 9 S Z W 1 v d m V k Q 2 9 s d W 1 u c z E u e 2 N s b 3 V k X 3 N l Y 3 V y a X R 5 L D I 4 f S Z x d W 9 0 O y w m c X V v d D t T Z W N 0 a W 9 u M S 9 J b m Z y Y W V z d H J 1 Y 3 R 1 c m E g e S B S Z W R l c y 9 B d X R v U m V t b 3 Z l Z E N v b H V t b n M x L n t j a G F 0 Y m 9 0 c y w y O X 0 m c X V v d D s s J n F 1 b 3 Q 7 U 2 V j d G l v b j E v S W 5 m c m F l c 3 R y d W N 0 d X J h I H k g U m V k Z X M v Q X V 0 b 1 J l b W 9 2 Z W R D b 2 x 1 b W 5 z M S 5 7 Z G F 0 Y V 9 h b m F s e X R p Y 3 N f c H l 0 a G 9 u L D M w f S Z x d W 9 0 O y w m c X V v d D t T Z W N 0 a W 9 u M S 9 J b m Z y Y W V z d H J 1 Y 3 R 1 c m E g e S B S Z W R l c y 9 B d X R v U m V t b 3 Z l Z E N v b H V t b n M x L n t j a V 9 j Z F 9 w a X B l b G l u Z X M s M z F 9 J n F 1 b 3 Q 7 L C Z x d W 9 0 O 1 N l Y 3 R p b 2 4 x L 0 l u Z n J h Z X N 0 c n V j d H V y Y S B 5 I F J l Z G V z L 0 F 1 d G 9 S Z W 1 v d m V k Q 2 9 s d W 1 u c z E u e 3 N v Z n R 3 Y X J l X 2 1 h a W 5 0 Z W 5 h b m N l L D M y f S Z x d W 9 0 O y w m c X V v d D t T Z W N 0 a W 9 u M S 9 J b m Z y Y W V z d H J 1 Y 3 R 1 c m E g e S B S Z W R l c y 9 B d X R v U m V t b 3 Z l Z E N v b H V t b n M x L n t j b 2 5 m a W d 1 c m F 0 a W 9 u X 2 1 h b m F n Z W 1 l b n Q s M z N 9 J n F 1 b 3 Q 7 L C Z x d W 9 0 O 1 N l Y 3 R p b 2 4 x L 0 l u Z n J h Z X N 0 c n V j d H V y Y S B 5 I F J l Z G V z L 0 F 1 d G 9 S Z W 1 v d m V k Q 2 9 s d W 1 u c z E u e 2 9 i c 2 V y d m F i a W x p d H k s M z R 9 J n F 1 b 3 Q 7 L C Z x d W 9 0 O 1 N l Y 3 R p b 2 4 x L 0 l u Z n J h Z X N 0 c n V j d H V y Y S B 5 I F J l Z G V z L 0 F 1 d G 9 S Z W 1 v d m V k Q 2 9 s d W 1 u c z E u e 2 J 1 c 2 l u Z X N z X 2 F u Y W x 5 d G l j c y w z N X 0 m c X V v d D s s J n F 1 b 3 Q 7 U 2 V j d G l v b j E v S W 5 m c m F l c 3 R y d W N 0 d X J h I H k g U m V k Z X M v Q X V 0 b 1 J l b W 9 2 Z W R D b 2 x 1 b W 5 z M S 5 7 c m V p b m Z v c m N l b W V u d F 9 s Z W F y b m l u Z y w z N n 0 m c X V v d D s s J n F 1 b 3 Q 7 U 2 V j d G l v b j E v S W 5 m c m F l c 3 R y d W N 0 d X J h I H k g U m V k Z X M v Q X V 0 b 1 J l b W 9 2 Z W R D b 2 x 1 b W 5 z M S 5 7 Y 2 9 t c H V 0 Z X J f d m l z a W 9 u X 2 F k d m F u Y 2 V k L D M 3 f S Z x d W 9 0 O y w m c X V v d D t T Z W N 0 a W 9 u M S 9 J b m Z y Y W V z d H J 1 Y 3 R 1 c m E g e S B S Z W R l c y 9 B d X R v U m V t b 3 Z l Z E N v b H V t b n M x L n t p b m R 1 c 3 R y a W F s X 2 l v d C w z O H 0 m c X V v d D s s J n F 1 b 3 Q 7 U 2 V j d G l v b j E v S W 5 m c m F l c 3 R y d W N 0 d X J h I H k g U m V k Z X M v Q X V 0 b 1 J l b W 9 2 Z W R D b 2 x 1 b W 5 z M S 5 7 c m 9 i b 3 R p Y 3 N f c H J v Z 3 J h b W 1 p b m c s M z l 9 J n F 1 b 3 Q 7 L C Z x d W 9 0 O 1 N l Y 3 R p b 2 4 x L 0 l u Z n J h Z X N 0 c n V j d H V y Y S B 5 I F J l Z G V z L 0 F 1 d G 9 S Z W 1 v d m V k Q 2 9 s d W 1 u c z E u e 3 Z y X 2 d h b W V f Z G V z a W d u L D Q w f S Z x d W 9 0 O y w m c X V v d D t T Z W N 0 a W 9 u M S 9 J b m Z y Y W V z d H J 1 Y 3 R 1 c m E g e S B S Z W R l c y 9 B d X R v U m V t b 3 Z l Z E N v b H V t b n M x L n t j b G 9 1 Z F 9 t a W d y Y X R p b 2 4 s N D F 9 J n F 1 b 3 Q 7 L C Z x d W 9 0 O 1 N l Y 3 R p b 2 4 x L 0 l u Z n J h Z X N 0 c n V j d H V y Y S B 5 I F J l Z G V z L 0 F 1 d G 9 S Z W 1 v d m V k Q 2 9 s d W 1 u c z E u e 2 F w a V 9 z Z W N 1 c m l 0 e S w 0 M n 0 m c X V v d D s s J n F 1 b 3 Q 7 U 2 V j d G l v b j E v S W 5 m c m F l c 3 R y d W N 0 d X J h I H k g U m V k Z X M v Q X V 0 b 1 J l b W 9 2 Z W R D b 2 x 1 b W 5 z M S 5 7 Z W R n Z V 9 h a S w 0 M 3 0 m c X V v d D s s J n F 1 b 3 Q 7 U 2 V j d G l v b j E v S W 5 m c m F l c 3 R y d W N 0 d X J h I H k g U m V k Z X M v Q X V 0 b 1 J l b W 9 2 Z W R D b 2 x 1 b W 5 z M S 5 7 c m 9 i b 3 R p Y 1 9 w c m 9 j Z X N z X 2 F 1 d G 9 t Y X R p b 2 5 f Y W R 2 Y W 5 j Z W Q s N D R 9 J n F 1 b 3 Q 7 L C Z x d W 9 0 O 1 N l Y 3 R p b 2 4 x L 0 l u Z n J h Z X N 0 c n V j d H V y Y S B 5 I F J l Z G V z L 0 F 1 d G 9 S Z W 1 v d m V k Q 2 9 s d W 1 u c z E u e 3 B y Z W R p Y 3 R p d m V f b W F p b n R l b m F u Y 2 V f a W l v d C w 0 N X 0 m c X V v d D s s J n F 1 b 3 Q 7 U 2 V j d G l v b j E v S W 5 m c m F l c 3 R y d W N 0 d X J h I H k g U m V k Z X M v Q X V 0 b 1 J l b W 9 2 Z W R D b 2 x 1 b W 5 z M S 5 7 Z 3 J h c G h f Y W k s N D Z 9 J n F 1 b 3 Q 7 L C Z x d W 9 0 O 1 N l Y 3 R p b 2 4 x L 0 l u Z n J h Z X N 0 c n V j d H V y Y S B 5 I F J l Z G V z L 0 F 1 d G 9 S Z W 1 v d m V k Q 2 9 s d W 1 u c z E u e 2 N v b n Z l c n N h d G l v b m F s X 2 F p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m c m F l c 3 R y d W N 0 d X J h J T I w e S U y M F J l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n J h Z X N 0 c n V j d H V y Y S U y M H k l M j B S Z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y Y W V z d H J 1 Y 3 R 1 c m E l M j B 5 J T I w U m V k Z X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y Y W V z d H J 1 Y 3 R 1 c m E l M j B 5 J T I w U m V k Z X M v Q 2 9 s d W 1 u Y X N O b 1 Z h Y 2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n J h Z X N 0 c n V j d H V y Y S U y M H k l M j B S Z W R l c y 9 D b 2 x 1 b W 5 h c y U y M E V s a W 1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b G l n Z W 5 j a W E l M j B B c n R p Z m l j a W F s J T I w e S U y M E 1 h Y 2 h p b m U l M j B M Z W F y b m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Y m Q 2 N D Y 1 L W N i O D c t N G V m Y i 0 4 M D g 2 L T c 5 M W Q 1 M 2 R m N 2 I x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5 L T A 2 V D A x O j Q y O j U y L j k y M T Q 2 O T l a I i A v P j x F b n R y e S B U e X B l P S J G a W x s Q 2 9 s d W 1 u V H l w Z X M i I F Z h b H V l P S J z Q X d Z R 0 F B Q U F B Q U F B Q U F B Q U F B Q T 0 i I C 8 + P E V u d H J 5 I F R 5 c G U 9 I k Z p b G x U Y X J n Z X Q i I F Z h b H V l P S J z S W 5 0 Z W x p Z 2 V u Y 2 l h X 0 F y d G l m a W N p Y W x f e V 9 N Y W N o a W 5 l X 0 x l Y X J u a W 5 n I i A v P j x F b n R y e S B U e X B l P S J G a W x s Q 2 9 s d W 1 u T m F t Z X M i I F Z h b H V l P S J z W y Z x d W 9 0 O 0 5 v I E 5 v b W l u Y S Z x d W 9 0 O y w m c X V v d D t O b 2 1 i c m U g Z G V s I E V t c G x l Y W R v J n F 1 b 3 Q 7 L C Z x d W 9 0 O 8 O B c m V h J n F 1 b 3 Q 7 L C Z x d W 9 0 O 2 N p Y m V y c 2 V n d X J p Z G F k X 2 F 2 Y W 5 6 Y W R h J n F 1 b 3 Q 7 L C Z x d W 9 0 O 2 5 v X 2 N v Z G V f c 2 9 s d X R p b 2 5 z J n F 1 b 3 Q 7 L C Z x d W 9 0 O 3 Z v a W N l X 2 F z c 2 l z d G F u d H M m c X V v d D s s J n F 1 b 3 Q 7 Z G F 0 Y V 9 h b m F s e X R p Y 3 N f c H l 0 a G 9 u J n F 1 b 3 Q 7 L C Z x d W 9 0 O 3 N v Z n R 3 Y X J l X 2 F y Y 2 h p d G V j d H V y Z S Z x d W 9 0 O y w m c X V v d D t j a V 9 j Z F 9 w a X B l b G l u Z X M m c X V v d D s s J n F 1 b 3 Q 7 c X V h b n R 1 b V 9 t Y W N o a W 5 l X 2 x l Y X J u a W 5 n J n F 1 b 3 Q 7 L C Z x d W 9 0 O 2 V k Z 2 V f Y W 5 h b H l 0 a W N z J n F 1 b 3 Q 7 L C Z x d W 9 0 O 2 Z l Z G V y Y X R l Z F 9 s Z W F y b m l u Z y Z x d W 9 0 O y w m c X V v d D t h c l 9 j b 2 x s Y W J v c m F 0 a W 9 u X 3 R v b 2 x z J n F 1 b 3 Q 7 L C Z x d W 9 0 O 3 F 1 Y W 5 0 d W 1 f c 2 l t d W x h d G l v b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l b G l n Z W 5 j a W E g Q X J 0 a W Z p Y 2 l h b C B 5 I E 1 h Y 2 h p b m U g T G V h c m 5 p b m c v Q X V 0 b 1 J l b W 9 2 Z W R D b 2 x 1 b W 5 z M S 5 7 T m 8 g T m 9 t a W 5 h L D B 9 J n F 1 b 3 Q 7 L C Z x d W 9 0 O 1 N l Y 3 R p b 2 4 x L 0 l u d G V s a W d l b m N p Y S B B c n R p Z m l j a W F s I H k g T W F j a G l u Z S B M Z W F y b m l u Z y 9 B d X R v U m V t b 3 Z l Z E N v b H V t b n M x L n t O b 2 1 i c m U g Z G V s I E V t c G x l Y W R v L D F 9 J n F 1 b 3 Q 7 L C Z x d W 9 0 O 1 N l Y 3 R p b 2 4 x L 0 l u d G V s a W d l b m N p Y S B B c n R p Z m l j a W F s I H k g T W F j a G l u Z S B M Z W F y b m l u Z y 9 B d X R v U m V t b 3 Z l Z E N v b H V t b n M x L n v D g X J l Y S w y f S Z x d W 9 0 O y w m c X V v d D t T Z W N 0 a W 9 u M S 9 J b n R l b G l n Z W 5 j a W E g Q X J 0 a W Z p Y 2 l h b C B 5 I E 1 h Y 2 h p b m U g T G V h c m 5 p b m c v Q X V 0 b 1 J l b W 9 2 Z W R D b 2 x 1 b W 5 z M S 5 7 Y 2 l i Z X J z Z W d 1 c m l k Y W R f Y X Z h b n p h Z G E s M 3 0 m c X V v d D s s J n F 1 b 3 Q 7 U 2 V j d G l v b j E v S W 5 0 Z W x p Z 2 V u Y 2 l h I E F y d G l m a W N p Y W w g e S B N Y W N o a W 5 l I E x l Y X J u a W 5 n L 0 F 1 d G 9 S Z W 1 v d m V k Q 2 9 s d W 1 u c z E u e 2 5 v X 2 N v Z G V f c 2 9 s d X R p b 2 5 z L D R 9 J n F 1 b 3 Q 7 L C Z x d W 9 0 O 1 N l Y 3 R p b 2 4 x L 0 l u d G V s a W d l b m N p Y S B B c n R p Z m l j a W F s I H k g T W F j a G l u Z S B M Z W F y b m l u Z y 9 B d X R v U m V t b 3 Z l Z E N v b H V t b n M x L n t 2 b 2 l j Z V 9 h c 3 N p c 3 R h b n R z L D V 9 J n F 1 b 3 Q 7 L C Z x d W 9 0 O 1 N l Y 3 R p b 2 4 x L 0 l u d G V s a W d l b m N p Y S B B c n R p Z m l j a W F s I H k g T W F j a G l u Z S B M Z W F y b m l u Z y 9 B d X R v U m V t b 3 Z l Z E N v b H V t b n M x L n t k Y X R h X 2 F u Y W x 5 d G l j c 1 9 w e X R o b 2 4 s N n 0 m c X V v d D s s J n F 1 b 3 Q 7 U 2 V j d G l v b j E v S W 5 0 Z W x p Z 2 V u Y 2 l h I E F y d G l m a W N p Y W w g e S B N Y W N o a W 5 l I E x l Y X J u a W 5 n L 0 F 1 d G 9 S Z W 1 v d m V k Q 2 9 s d W 1 u c z E u e 3 N v Z n R 3 Y X J l X 2 F y Y 2 h p d G V j d H V y Z S w 3 f S Z x d W 9 0 O y w m c X V v d D t T Z W N 0 a W 9 u M S 9 J b n R l b G l n Z W 5 j a W E g Q X J 0 a W Z p Y 2 l h b C B 5 I E 1 h Y 2 h p b m U g T G V h c m 5 p b m c v Q X V 0 b 1 J l b W 9 2 Z W R D b 2 x 1 b W 5 z M S 5 7 Y 2 l f Y 2 R f c G l w Z W x p b m V z L D h 9 J n F 1 b 3 Q 7 L C Z x d W 9 0 O 1 N l Y 3 R p b 2 4 x L 0 l u d G V s a W d l b m N p Y S B B c n R p Z m l j a W F s I H k g T W F j a G l u Z S B M Z W F y b m l u Z y 9 B d X R v U m V t b 3 Z l Z E N v b H V t b n M x L n t x d W F u d H V t X 2 1 h Y 2 h p b m V f b G V h c m 5 p b m c s O X 0 m c X V v d D s s J n F 1 b 3 Q 7 U 2 V j d G l v b j E v S W 5 0 Z W x p Z 2 V u Y 2 l h I E F y d G l m a W N p Y W w g e S B N Y W N o a W 5 l I E x l Y X J u a W 5 n L 0 F 1 d G 9 S Z W 1 v d m V k Q 2 9 s d W 1 u c z E u e 2 V k Z 2 V f Y W 5 h b H l 0 a W N z L D E w f S Z x d W 9 0 O y w m c X V v d D t T Z W N 0 a W 9 u M S 9 J b n R l b G l n Z W 5 j a W E g Q X J 0 a W Z p Y 2 l h b C B 5 I E 1 h Y 2 h p b m U g T G V h c m 5 p b m c v Q X V 0 b 1 J l b W 9 2 Z W R D b 2 x 1 b W 5 z M S 5 7 Z m V k Z X J h d G V k X 2 x l Y X J u a W 5 n L D E x f S Z x d W 9 0 O y w m c X V v d D t T Z W N 0 a W 9 u M S 9 J b n R l b G l n Z W 5 j a W E g Q X J 0 a W Z p Y 2 l h b C B 5 I E 1 h Y 2 h p b m U g T G V h c m 5 p b m c v Q X V 0 b 1 J l b W 9 2 Z W R D b 2 x 1 b W 5 z M S 5 7 Y X J f Y 2 9 s b G F i b 3 J h d G l v b l 9 0 b 2 9 s c y w x M n 0 m c X V v d D s s J n F 1 b 3 Q 7 U 2 V j d G l v b j E v S W 5 0 Z W x p Z 2 V u Y 2 l h I E F y d G l m a W N p Y W w g e S B N Y W N o a W 5 l I E x l Y X J u a W 5 n L 0 F 1 d G 9 S Z W 1 v d m V k Q 2 9 s d W 1 u c z E u e 3 F 1 Y W 5 0 d W 1 f c 2 l t d W x h d G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l u d G V s a W d l b m N p Y S B B c n R p Z m l j a W F s I H k g T W F j a G l u Z S B M Z W F y b m l u Z y 9 B d X R v U m V t b 3 Z l Z E N v b H V t b n M x L n t O b y B O b 2 1 p b m E s M H 0 m c X V v d D s s J n F 1 b 3 Q 7 U 2 V j d G l v b j E v S W 5 0 Z W x p Z 2 V u Y 2 l h I E F y d G l m a W N p Y W w g e S B N Y W N o a W 5 l I E x l Y X J u a W 5 n L 0 F 1 d G 9 S Z W 1 v d m V k Q 2 9 s d W 1 u c z E u e 0 5 v b W J y Z S B k Z W w g R W 1 w b G V h Z G 8 s M X 0 m c X V v d D s s J n F 1 b 3 Q 7 U 2 V j d G l v b j E v S W 5 0 Z W x p Z 2 V u Y 2 l h I E F y d G l m a W N p Y W w g e S B N Y W N o a W 5 l I E x l Y X J u a W 5 n L 0 F 1 d G 9 S Z W 1 v d m V k Q 2 9 s d W 1 u c z E u e 8 O B c m V h L D J 9 J n F 1 b 3 Q 7 L C Z x d W 9 0 O 1 N l Y 3 R p b 2 4 x L 0 l u d G V s a W d l b m N p Y S B B c n R p Z m l j a W F s I H k g T W F j a G l u Z S B M Z W F y b m l u Z y 9 B d X R v U m V t b 3 Z l Z E N v b H V t b n M x L n t j a W J l c n N l Z 3 V y a W R h Z F 9 h d m F u e m F k Y S w z f S Z x d W 9 0 O y w m c X V v d D t T Z W N 0 a W 9 u M S 9 J b n R l b G l n Z W 5 j a W E g Q X J 0 a W Z p Y 2 l h b C B 5 I E 1 h Y 2 h p b m U g T G V h c m 5 p b m c v Q X V 0 b 1 J l b W 9 2 Z W R D b 2 x 1 b W 5 z M S 5 7 b m 9 f Y 2 9 k Z V 9 z b 2 x 1 d G l v b n M s N H 0 m c X V v d D s s J n F 1 b 3 Q 7 U 2 V j d G l v b j E v S W 5 0 Z W x p Z 2 V u Y 2 l h I E F y d G l m a W N p Y W w g e S B N Y W N o a W 5 l I E x l Y X J u a W 5 n L 0 F 1 d G 9 S Z W 1 v d m V k Q 2 9 s d W 1 u c z E u e 3 Z v a W N l X 2 F z c 2 l z d G F u d H M s N X 0 m c X V v d D s s J n F 1 b 3 Q 7 U 2 V j d G l v b j E v S W 5 0 Z W x p Z 2 V u Y 2 l h I E F y d G l m a W N p Y W w g e S B N Y W N o a W 5 l I E x l Y X J u a W 5 n L 0 F 1 d G 9 S Z W 1 v d m V k Q 2 9 s d W 1 u c z E u e 2 R h d G F f Y W 5 h b H l 0 a W N z X 3 B 5 d G h v b i w 2 f S Z x d W 9 0 O y w m c X V v d D t T Z W N 0 a W 9 u M S 9 J b n R l b G l n Z W 5 j a W E g Q X J 0 a W Z p Y 2 l h b C B 5 I E 1 h Y 2 h p b m U g T G V h c m 5 p b m c v Q X V 0 b 1 J l b W 9 2 Z W R D b 2 x 1 b W 5 z M S 5 7 c 2 9 m d H d h c m V f Y X J j a G l 0 Z W N 0 d X J l L D d 9 J n F 1 b 3 Q 7 L C Z x d W 9 0 O 1 N l Y 3 R p b 2 4 x L 0 l u d G V s a W d l b m N p Y S B B c n R p Z m l j a W F s I H k g T W F j a G l u Z S B M Z W F y b m l u Z y 9 B d X R v U m V t b 3 Z l Z E N v b H V t b n M x L n t j a V 9 j Z F 9 w a X B l b G l u Z X M s O H 0 m c X V v d D s s J n F 1 b 3 Q 7 U 2 V j d G l v b j E v S W 5 0 Z W x p Z 2 V u Y 2 l h I E F y d G l m a W N p Y W w g e S B N Y W N o a W 5 l I E x l Y X J u a W 5 n L 0 F 1 d G 9 S Z W 1 v d m V k Q 2 9 s d W 1 u c z E u e 3 F 1 Y W 5 0 d W 1 f b W F j a G l u Z V 9 s Z W F y b m l u Z y w 5 f S Z x d W 9 0 O y w m c X V v d D t T Z W N 0 a W 9 u M S 9 J b n R l b G l n Z W 5 j a W E g Q X J 0 a W Z p Y 2 l h b C B 5 I E 1 h Y 2 h p b m U g T G V h c m 5 p b m c v Q X V 0 b 1 J l b W 9 2 Z W R D b 2 x 1 b W 5 z M S 5 7 Z W R n Z V 9 h b m F s e X R p Y 3 M s M T B 9 J n F 1 b 3 Q 7 L C Z x d W 9 0 O 1 N l Y 3 R p b 2 4 x L 0 l u d G V s a W d l b m N p Y S B B c n R p Z m l j a W F s I H k g T W F j a G l u Z S B M Z W F y b m l u Z y 9 B d X R v U m V t b 3 Z l Z E N v b H V t b n M x L n t m Z W R l c m F 0 Z W R f b G V h c m 5 p b m c s M T F 9 J n F 1 b 3 Q 7 L C Z x d W 9 0 O 1 N l Y 3 R p b 2 4 x L 0 l u d G V s a W d l b m N p Y S B B c n R p Z m l j a W F s I H k g T W F j a G l u Z S B M Z W F y b m l u Z y 9 B d X R v U m V t b 3 Z l Z E N v b H V t b n M x L n t h c l 9 j b 2 x s Y W J v c m F 0 a W 9 u X 3 R v b 2 x z L D E y f S Z x d W 9 0 O y w m c X V v d D t T Z W N 0 a W 9 u M S 9 J b n R l b G l n Z W 5 j a W E g Q X J 0 a W Z p Y 2 l h b C B 5 I E 1 h Y 2 h p b m U g T G V h c m 5 p b m c v Q X V 0 b 1 J l b W 9 2 Z W R D b 2 x 1 b W 5 z M S 5 7 c X V h b n R 1 b V 9 z a W 1 1 b G F 0 a W 9 u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W x p Z 2 V u Y 2 l h J T I w Q X J 0 a W Z p Y 2 l h b C U y M H k l M j B N Y W N o a W 5 l J T I w T G V h c m 5 p b m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W x p Z 2 V u Y 2 l h J T I w Q X J 0 a W Z p Y 2 l h b C U y M H k l M j B N Y W N o a W 5 l J T I w T G V h c m 5 p b m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W x p Z 2 V u Y 2 l h J T I w Q X J 0 a W Z p Y 2 l h b C U y M H k l M j B N Y W N o a W 5 l J T I w T G V h c m 5 p b m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b G l n Z W 5 j a W E l M j B B c n R p Z m l j a W F s J T I w e S U y M E 1 h Y 2 h p b m U l M j B M Z W F y b m l u Z y 9 D b 2 x 1 b W 5 h c 0 5 v V m F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W x p Z 2 V u Y 2 l h J T I w Q X J 0 a W Z p Y 2 l h b C U y M H k l M j B N Y W N o a W 5 l J T I w T G V h c m 5 p b m c v Q 2 9 s d W 1 u Y X M l M j B F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l M j B D b 2 1 w d X R p b m c l M j B 5 J T I w U 2 V y d m l j a W 9 z J T I w Z W 4 l M j B s Y S U y M E 5 1 Y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Q x N z E 2 M S 0 2 M m Q w L T Q 3 O D Y t Y m Q 5 N i 1 k Z D A x Z W N h Z D g 2 Z j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S 0 w N l Q w M T o 0 M j o 1 N S 4 0 N D g x M D Q 5 W i I g L z 4 8 R W 5 0 c n k g V H l w Z T 0 i R m l s b E N v b H V t b l R 5 c G V z I i B W Y W x 1 Z T 0 i c 0 F 3 W U d B Q U F B Q U F B Q U F B Q U F B Q U F B Q U F B Q U F B Q U F B Q U F B Q U E 9 P S I g L z 4 8 R W 5 0 c n k g V H l w Z T 0 i R m l s b F R h c m d l d C I g V m F s d W U 9 I n N D b G 9 1 Z F 9 D b 2 1 w d X R p b m d f e V 9 T Z X J 2 a W N p b 3 N f Z W 5 f b G F f T n V i Z S I g L z 4 8 R W 5 0 c n k g V H l w Z T 0 i R m l s b E N v b H V t b k 5 h b W V z I i B W Y W x 1 Z T 0 i c 1 s m c X V v d D t O b y B O b 2 1 p b m E m c X V v d D s s J n F 1 b 3 Q 7 T m 9 t Y n J l I G R l b C B F b X B s Z W F k b y Z x d W 9 0 O y w m c X V v d D v D g X J l Y S Z x d W 9 0 O y w m c X V v d D t k Z X N h c n J v b G x v X 3 d l Y l 9 i Y W N r Z W 5 k J n F 1 b 3 Q 7 L C Z x d W 9 0 O 2 1 h Y 2 h p b m V f b G V h c m 5 p b m d f Y X Z h b n p h Z G 8 m c X V v d D s s J n F 1 b 3 Q 7 c m V h b G l k Y W R f Y X V t Z W 5 0 Y W R h X 3 Z y J n F 1 b 3 Q 7 L C Z x d W 9 0 O 2 1 l d G 9 k b 2 x v Z 2 l h c 1 9 k Z X Z v c H M m c X V v d D s s J n F 1 b 3 Q 7 c 2 V n d X J p Z G F k X 2 N s b 3 V k J n F 1 b 3 Q 7 L C Z x d W 9 0 O 2 d l c 3 R p b 2 5 f c H J v e W V j d G 9 z X 2 l 0 J n F 1 b 3 Q 7 L C Z x d W 9 0 O 3 N l c n Z l c m x l c 3 N f Y 2 9 t c H V 0 a W 5 n J n F 1 b 3 Q 7 L C Z x d W 9 0 O 2 l h Y y Z x d W 9 0 O y w m c X V v d D t t b 2 5 p d G 9 y Z W 8 m c X V v d D s s J n F 1 b 3 Q 7 d G V z d G l u Z 1 9 1 b m l 0 Y X J p b y Z x d W 9 0 O y w m c X V v d D t 0 Z X N 0 a W 5 n X 2 N h c m d h J n F 1 b 3 Q 7 L C Z x d W 9 0 O 3 B 5 d G h v b l 9 k Y X R h X 3 N j a W V u Y 2 U m c X V v d D s s J n F 1 b 3 Q 7 c l 9 k Y X R h X 3 N j a W V u Y 2 U m c X V v d D s s J n F 1 b 3 Q 7 Y W l f b W F j a G l u Z V 9 s Z W F y b m l u Z y Z x d W 9 0 O y w m c X V v d D t j b 2 1 w d X R l c l 9 2 a X N p b 2 4 m c X V v d D s s J n F 1 b 3 Q 7 Y m l f Z G F z a G J v Y X J k a W 5 n J n F 1 b 3 Q 7 L C Z x d W 9 0 O 3 Z y X 2 F y X 2 1 y J n F 1 b 3 Q 7 L C Z x d W 9 0 O 3 F 1 Y W 5 0 d W 1 f Y 2 9 t c H V 0 a W 5 n J n F 1 b 3 Q 7 L C Z x d W 9 0 O 2 R h d G F f Y W 5 h b H l 0 a W N z X 3 B 5 d G h v b i Z x d W 9 0 O y w m c X V v d D t j b 2 5 m a W d 1 c m F 0 a W 9 u X 2 1 h b m F n Z W 1 l b n Q m c X V v d D s s J n F 1 b 3 Q 7 b 2 J z Z X J 2 Y W J p b G l 0 e S Z x d W 9 0 O y w m c X V v d D t p b W F n Z V 9 w c m 9 j Z X N z a W 5 n J n F 1 b 3 Q 7 X S I g L z 4 8 R W 5 0 c n k g V H l w Z T 0 i R m l s b E N v d W 5 0 I i B W Y W x 1 Z T 0 i b D I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9 1 Z C B D b 2 1 w d X R p b m c g e S B T Z X J 2 a W N p b 3 M g Z W 4 g b G E g T n V i Z S 9 B d X R v U m V t b 3 Z l Z E N v b H V t b n M x L n t O b y B O b 2 1 p b m E s M H 0 m c X V v d D s s J n F 1 b 3 Q 7 U 2 V j d G l v b j E v Q 2 x v d W Q g Q 2 9 t c H V 0 a W 5 n I H k g U 2 V y d m l j a W 9 z I G V u I G x h I E 5 1 Y m U v Q X V 0 b 1 J l b W 9 2 Z W R D b 2 x 1 b W 5 z M S 5 7 T m 9 t Y n J l I G R l b C B F b X B s Z W F k b y w x f S Z x d W 9 0 O y w m c X V v d D t T Z W N 0 a W 9 u M S 9 D b G 9 1 Z C B D b 2 1 w d X R p b m c g e S B T Z X J 2 a W N p b 3 M g Z W 4 g b G E g T n V i Z S 9 B d X R v U m V t b 3 Z l Z E N v b H V t b n M x L n v D g X J l Y S w y f S Z x d W 9 0 O y w m c X V v d D t T Z W N 0 a W 9 u M S 9 D b G 9 1 Z C B D b 2 1 w d X R p b m c g e S B T Z X J 2 a W N p b 3 M g Z W 4 g b G E g T n V i Z S 9 B d X R v U m V t b 3 Z l Z E N v b H V t b n M x L n t k Z X N h c n J v b G x v X 3 d l Y l 9 i Y W N r Z W 5 k L D N 9 J n F 1 b 3 Q 7 L C Z x d W 9 0 O 1 N l Y 3 R p b 2 4 x L 0 N s b 3 V k I E N v b X B 1 d G l u Z y B 5 I F N l c n Z p Y 2 l v c y B l b i B s Y S B O d W J l L 0 F 1 d G 9 S Z W 1 v d m V k Q 2 9 s d W 1 u c z E u e 2 1 h Y 2 h p b m V f b G V h c m 5 p b m d f Y X Z h b n p h Z G 8 s N H 0 m c X V v d D s s J n F 1 b 3 Q 7 U 2 V j d G l v b j E v Q 2 x v d W Q g Q 2 9 t c H V 0 a W 5 n I H k g U 2 V y d m l j a W 9 z I G V u I G x h I E 5 1 Y m U v Q X V 0 b 1 J l b W 9 2 Z W R D b 2 x 1 b W 5 z M S 5 7 c m V h b G l k Y W R f Y X V t Z W 5 0 Y W R h X 3 Z y L D V 9 J n F 1 b 3 Q 7 L C Z x d W 9 0 O 1 N l Y 3 R p b 2 4 x L 0 N s b 3 V k I E N v b X B 1 d G l u Z y B 5 I F N l c n Z p Y 2 l v c y B l b i B s Y S B O d W J l L 0 F 1 d G 9 S Z W 1 v d m V k Q 2 9 s d W 1 u c z E u e 2 1 l d G 9 k b 2 x v Z 2 l h c 1 9 k Z X Z v c H M s N n 0 m c X V v d D s s J n F 1 b 3 Q 7 U 2 V j d G l v b j E v Q 2 x v d W Q g Q 2 9 t c H V 0 a W 5 n I H k g U 2 V y d m l j a W 9 z I G V u I G x h I E 5 1 Y m U v Q X V 0 b 1 J l b W 9 2 Z W R D b 2 x 1 b W 5 z M S 5 7 c 2 V n d X J p Z G F k X 2 N s b 3 V k L D d 9 J n F 1 b 3 Q 7 L C Z x d W 9 0 O 1 N l Y 3 R p b 2 4 x L 0 N s b 3 V k I E N v b X B 1 d G l u Z y B 5 I F N l c n Z p Y 2 l v c y B l b i B s Y S B O d W J l L 0 F 1 d G 9 S Z W 1 v d m V k Q 2 9 s d W 1 u c z E u e 2 d l c 3 R p b 2 5 f c H J v e W V j d G 9 z X 2 l 0 L D h 9 J n F 1 b 3 Q 7 L C Z x d W 9 0 O 1 N l Y 3 R p b 2 4 x L 0 N s b 3 V k I E N v b X B 1 d G l u Z y B 5 I F N l c n Z p Y 2 l v c y B l b i B s Y S B O d W J l L 0 F 1 d G 9 S Z W 1 v d m V k Q 2 9 s d W 1 u c z E u e 3 N l c n Z l c m x l c 3 N f Y 2 9 t c H V 0 a W 5 n L D l 9 J n F 1 b 3 Q 7 L C Z x d W 9 0 O 1 N l Y 3 R p b 2 4 x L 0 N s b 3 V k I E N v b X B 1 d G l u Z y B 5 I F N l c n Z p Y 2 l v c y B l b i B s Y S B O d W J l L 0 F 1 d G 9 S Z W 1 v d m V k Q 2 9 s d W 1 u c z E u e 2 l h Y y w x M H 0 m c X V v d D s s J n F 1 b 3 Q 7 U 2 V j d G l v b j E v Q 2 x v d W Q g Q 2 9 t c H V 0 a W 5 n I H k g U 2 V y d m l j a W 9 z I G V u I G x h I E 5 1 Y m U v Q X V 0 b 1 J l b W 9 2 Z W R D b 2 x 1 b W 5 z M S 5 7 b W 9 u a X R v c m V v L D E x f S Z x d W 9 0 O y w m c X V v d D t T Z W N 0 a W 9 u M S 9 D b G 9 1 Z C B D b 2 1 w d X R p b m c g e S B T Z X J 2 a W N p b 3 M g Z W 4 g b G E g T n V i Z S 9 B d X R v U m V t b 3 Z l Z E N v b H V t b n M x L n t 0 Z X N 0 a W 5 n X 3 V u a X R h c m l v L D E y f S Z x d W 9 0 O y w m c X V v d D t T Z W N 0 a W 9 u M S 9 D b G 9 1 Z C B D b 2 1 w d X R p b m c g e S B T Z X J 2 a W N p b 3 M g Z W 4 g b G E g T n V i Z S 9 B d X R v U m V t b 3 Z l Z E N v b H V t b n M x L n t 0 Z X N 0 a W 5 n X 2 N h c m d h L D E z f S Z x d W 9 0 O y w m c X V v d D t T Z W N 0 a W 9 u M S 9 D b G 9 1 Z C B D b 2 1 w d X R p b m c g e S B T Z X J 2 a W N p b 3 M g Z W 4 g b G E g T n V i Z S 9 B d X R v U m V t b 3 Z l Z E N v b H V t b n M x L n t w e X R o b 2 5 f Z G F 0 Y V 9 z Y 2 l l b m N l L D E 0 f S Z x d W 9 0 O y w m c X V v d D t T Z W N 0 a W 9 u M S 9 D b G 9 1 Z C B D b 2 1 w d X R p b m c g e S B T Z X J 2 a W N p b 3 M g Z W 4 g b G E g T n V i Z S 9 B d X R v U m V t b 3 Z l Z E N v b H V t b n M x L n t y X 2 R h d G F f c 2 N p Z W 5 j Z S w x N X 0 m c X V v d D s s J n F 1 b 3 Q 7 U 2 V j d G l v b j E v Q 2 x v d W Q g Q 2 9 t c H V 0 a W 5 n I H k g U 2 V y d m l j a W 9 z I G V u I G x h I E 5 1 Y m U v Q X V 0 b 1 J l b W 9 2 Z W R D b 2 x 1 b W 5 z M S 5 7 Y W l f b W F j a G l u Z V 9 s Z W F y b m l u Z y w x N n 0 m c X V v d D s s J n F 1 b 3 Q 7 U 2 V j d G l v b j E v Q 2 x v d W Q g Q 2 9 t c H V 0 a W 5 n I H k g U 2 V y d m l j a W 9 z I G V u I G x h I E 5 1 Y m U v Q X V 0 b 1 J l b W 9 2 Z W R D b 2 x 1 b W 5 z M S 5 7 Y 2 9 t c H V 0 Z X J f d m l z a W 9 u L D E 3 f S Z x d W 9 0 O y w m c X V v d D t T Z W N 0 a W 9 u M S 9 D b G 9 1 Z C B D b 2 1 w d X R p b m c g e S B T Z X J 2 a W N p b 3 M g Z W 4 g b G E g T n V i Z S 9 B d X R v U m V t b 3 Z l Z E N v b H V t b n M x L n t i a V 9 k Y X N o Y m 9 h c m R p b m c s M T h 9 J n F 1 b 3 Q 7 L C Z x d W 9 0 O 1 N l Y 3 R p b 2 4 x L 0 N s b 3 V k I E N v b X B 1 d G l u Z y B 5 I F N l c n Z p Y 2 l v c y B l b i B s Y S B O d W J l L 0 F 1 d G 9 S Z W 1 v d m V k Q 2 9 s d W 1 u c z E u e 3 Z y X 2 F y X 2 1 y L D E 5 f S Z x d W 9 0 O y w m c X V v d D t T Z W N 0 a W 9 u M S 9 D b G 9 1 Z C B D b 2 1 w d X R p b m c g e S B T Z X J 2 a W N p b 3 M g Z W 4 g b G E g T n V i Z S 9 B d X R v U m V t b 3 Z l Z E N v b H V t b n M x L n t x d W F u d H V t X 2 N v b X B 1 d G l u Z y w y M H 0 m c X V v d D s s J n F 1 b 3 Q 7 U 2 V j d G l v b j E v Q 2 x v d W Q g Q 2 9 t c H V 0 a W 5 n I H k g U 2 V y d m l j a W 9 z I G V u I G x h I E 5 1 Y m U v Q X V 0 b 1 J l b W 9 2 Z W R D b 2 x 1 b W 5 z M S 5 7 Z G F 0 Y V 9 h b m F s e X R p Y 3 N f c H l 0 a G 9 u L D I x f S Z x d W 9 0 O y w m c X V v d D t T Z W N 0 a W 9 u M S 9 D b G 9 1 Z C B D b 2 1 w d X R p b m c g e S B T Z X J 2 a W N p b 3 M g Z W 4 g b G E g T n V i Z S 9 B d X R v U m V t b 3 Z l Z E N v b H V t b n M x L n t j b 2 5 m a W d 1 c m F 0 a W 9 u X 2 1 h b m F n Z W 1 l b n Q s M j J 9 J n F 1 b 3 Q 7 L C Z x d W 9 0 O 1 N l Y 3 R p b 2 4 x L 0 N s b 3 V k I E N v b X B 1 d G l u Z y B 5 I F N l c n Z p Y 2 l v c y B l b i B s Y S B O d W J l L 0 F 1 d G 9 S Z W 1 v d m V k Q 2 9 s d W 1 u c z E u e 2 9 i c 2 V y d m F i a W x p d H k s M j N 9 J n F 1 b 3 Q 7 L C Z x d W 9 0 O 1 N l Y 3 R p b 2 4 x L 0 N s b 3 V k I E N v b X B 1 d G l u Z y B 5 I F N l c n Z p Y 2 l v c y B l b i B s Y S B O d W J l L 0 F 1 d G 9 S Z W 1 v d m V k Q 2 9 s d W 1 u c z E u e 2 l t Y W d l X 3 B y b 2 N l c 3 N p b m c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D b G 9 1 Z C B D b 2 1 w d X R p b m c g e S B T Z X J 2 a W N p b 3 M g Z W 4 g b G E g T n V i Z S 9 B d X R v U m V t b 3 Z l Z E N v b H V t b n M x L n t O b y B O b 2 1 p b m E s M H 0 m c X V v d D s s J n F 1 b 3 Q 7 U 2 V j d G l v b j E v Q 2 x v d W Q g Q 2 9 t c H V 0 a W 5 n I H k g U 2 V y d m l j a W 9 z I G V u I G x h I E 5 1 Y m U v Q X V 0 b 1 J l b W 9 2 Z W R D b 2 x 1 b W 5 z M S 5 7 T m 9 t Y n J l I G R l b C B F b X B s Z W F k b y w x f S Z x d W 9 0 O y w m c X V v d D t T Z W N 0 a W 9 u M S 9 D b G 9 1 Z C B D b 2 1 w d X R p b m c g e S B T Z X J 2 a W N p b 3 M g Z W 4 g b G E g T n V i Z S 9 B d X R v U m V t b 3 Z l Z E N v b H V t b n M x L n v D g X J l Y S w y f S Z x d W 9 0 O y w m c X V v d D t T Z W N 0 a W 9 u M S 9 D b G 9 1 Z C B D b 2 1 w d X R p b m c g e S B T Z X J 2 a W N p b 3 M g Z W 4 g b G E g T n V i Z S 9 B d X R v U m V t b 3 Z l Z E N v b H V t b n M x L n t k Z X N h c n J v b G x v X 3 d l Y l 9 i Y W N r Z W 5 k L D N 9 J n F 1 b 3 Q 7 L C Z x d W 9 0 O 1 N l Y 3 R p b 2 4 x L 0 N s b 3 V k I E N v b X B 1 d G l u Z y B 5 I F N l c n Z p Y 2 l v c y B l b i B s Y S B O d W J l L 0 F 1 d G 9 S Z W 1 v d m V k Q 2 9 s d W 1 u c z E u e 2 1 h Y 2 h p b m V f b G V h c m 5 p b m d f Y X Z h b n p h Z G 8 s N H 0 m c X V v d D s s J n F 1 b 3 Q 7 U 2 V j d G l v b j E v Q 2 x v d W Q g Q 2 9 t c H V 0 a W 5 n I H k g U 2 V y d m l j a W 9 z I G V u I G x h I E 5 1 Y m U v Q X V 0 b 1 J l b W 9 2 Z W R D b 2 x 1 b W 5 z M S 5 7 c m V h b G l k Y W R f Y X V t Z W 5 0 Y W R h X 3 Z y L D V 9 J n F 1 b 3 Q 7 L C Z x d W 9 0 O 1 N l Y 3 R p b 2 4 x L 0 N s b 3 V k I E N v b X B 1 d G l u Z y B 5 I F N l c n Z p Y 2 l v c y B l b i B s Y S B O d W J l L 0 F 1 d G 9 S Z W 1 v d m V k Q 2 9 s d W 1 u c z E u e 2 1 l d G 9 k b 2 x v Z 2 l h c 1 9 k Z X Z v c H M s N n 0 m c X V v d D s s J n F 1 b 3 Q 7 U 2 V j d G l v b j E v Q 2 x v d W Q g Q 2 9 t c H V 0 a W 5 n I H k g U 2 V y d m l j a W 9 z I G V u I G x h I E 5 1 Y m U v Q X V 0 b 1 J l b W 9 2 Z W R D b 2 x 1 b W 5 z M S 5 7 c 2 V n d X J p Z G F k X 2 N s b 3 V k L D d 9 J n F 1 b 3 Q 7 L C Z x d W 9 0 O 1 N l Y 3 R p b 2 4 x L 0 N s b 3 V k I E N v b X B 1 d G l u Z y B 5 I F N l c n Z p Y 2 l v c y B l b i B s Y S B O d W J l L 0 F 1 d G 9 S Z W 1 v d m V k Q 2 9 s d W 1 u c z E u e 2 d l c 3 R p b 2 5 f c H J v e W V j d G 9 z X 2 l 0 L D h 9 J n F 1 b 3 Q 7 L C Z x d W 9 0 O 1 N l Y 3 R p b 2 4 x L 0 N s b 3 V k I E N v b X B 1 d G l u Z y B 5 I F N l c n Z p Y 2 l v c y B l b i B s Y S B O d W J l L 0 F 1 d G 9 S Z W 1 v d m V k Q 2 9 s d W 1 u c z E u e 3 N l c n Z l c m x l c 3 N f Y 2 9 t c H V 0 a W 5 n L D l 9 J n F 1 b 3 Q 7 L C Z x d W 9 0 O 1 N l Y 3 R p b 2 4 x L 0 N s b 3 V k I E N v b X B 1 d G l u Z y B 5 I F N l c n Z p Y 2 l v c y B l b i B s Y S B O d W J l L 0 F 1 d G 9 S Z W 1 v d m V k Q 2 9 s d W 1 u c z E u e 2 l h Y y w x M H 0 m c X V v d D s s J n F 1 b 3 Q 7 U 2 V j d G l v b j E v Q 2 x v d W Q g Q 2 9 t c H V 0 a W 5 n I H k g U 2 V y d m l j a W 9 z I G V u I G x h I E 5 1 Y m U v Q X V 0 b 1 J l b W 9 2 Z W R D b 2 x 1 b W 5 z M S 5 7 b W 9 u a X R v c m V v L D E x f S Z x d W 9 0 O y w m c X V v d D t T Z W N 0 a W 9 u M S 9 D b G 9 1 Z C B D b 2 1 w d X R p b m c g e S B T Z X J 2 a W N p b 3 M g Z W 4 g b G E g T n V i Z S 9 B d X R v U m V t b 3 Z l Z E N v b H V t b n M x L n t 0 Z X N 0 a W 5 n X 3 V u a X R h c m l v L D E y f S Z x d W 9 0 O y w m c X V v d D t T Z W N 0 a W 9 u M S 9 D b G 9 1 Z C B D b 2 1 w d X R p b m c g e S B T Z X J 2 a W N p b 3 M g Z W 4 g b G E g T n V i Z S 9 B d X R v U m V t b 3 Z l Z E N v b H V t b n M x L n t 0 Z X N 0 a W 5 n X 2 N h c m d h L D E z f S Z x d W 9 0 O y w m c X V v d D t T Z W N 0 a W 9 u M S 9 D b G 9 1 Z C B D b 2 1 w d X R p b m c g e S B T Z X J 2 a W N p b 3 M g Z W 4 g b G E g T n V i Z S 9 B d X R v U m V t b 3 Z l Z E N v b H V t b n M x L n t w e X R o b 2 5 f Z G F 0 Y V 9 z Y 2 l l b m N l L D E 0 f S Z x d W 9 0 O y w m c X V v d D t T Z W N 0 a W 9 u M S 9 D b G 9 1 Z C B D b 2 1 w d X R p b m c g e S B T Z X J 2 a W N p b 3 M g Z W 4 g b G E g T n V i Z S 9 B d X R v U m V t b 3 Z l Z E N v b H V t b n M x L n t y X 2 R h d G F f c 2 N p Z W 5 j Z S w x N X 0 m c X V v d D s s J n F 1 b 3 Q 7 U 2 V j d G l v b j E v Q 2 x v d W Q g Q 2 9 t c H V 0 a W 5 n I H k g U 2 V y d m l j a W 9 z I G V u I G x h I E 5 1 Y m U v Q X V 0 b 1 J l b W 9 2 Z W R D b 2 x 1 b W 5 z M S 5 7 Y W l f b W F j a G l u Z V 9 s Z W F y b m l u Z y w x N n 0 m c X V v d D s s J n F 1 b 3 Q 7 U 2 V j d G l v b j E v Q 2 x v d W Q g Q 2 9 t c H V 0 a W 5 n I H k g U 2 V y d m l j a W 9 z I G V u I G x h I E 5 1 Y m U v Q X V 0 b 1 J l b W 9 2 Z W R D b 2 x 1 b W 5 z M S 5 7 Y 2 9 t c H V 0 Z X J f d m l z a W 9 u L D E 3 f S Z x d W 9 0 O y w m c X V v d D t T Z W N 0 a W 9 u M S 9 D b G 9 1 Z C B D b 2 1 w d X R p b m c g e S B T Z X J 2 a W N p b 3 M g Z W 4 g b G E g T n V i Z S 9 B d X R v U m V t b 3 Z l Z E N v b H V t b n M x L n t i a V 9 k Y X N o Y m 9 h c m R p b m c s M T h 9 J n F 1 b 3 Q 7 L C Z x d W 9 0 O 1 N l Y 3 R p b 2 4 x L 0 N s b 3 V k I E N v b X B 1 d G l u Z y B 5 I F N l c n Z p Y 2 l v c y B l b i B s Y S B O d W J l L 0 F 1 d G 9 S Z W 1 v d m V k Q 2 9 s d W 1 u c z E u e 3 Z y X 2 F y X 2 1 y L D E 5 f S Z x d W 9 0 O y w m c X V v d D t T Z W N 0 a W 9 u M S 9 D b G 9 1 Z C B D b 2 1 w d X R p b m c g e S B T Z X J 2 a W N p b 3 M g Z W 4 g b G E g T n V i Z S 9 B d X R v U m V t b 3 Z l Z E N v b H V t b n M x L n t x d W F u d H V t X 2 N v b X B 1 d G l u Z y w y M H 0 m c X V v d D s s J n F 1 b 3 Q 7 U 2 V j d G l v b j E v Q 2 x v d W Q g Q 2 9 t c H V 0 a W 5 n I H k g U 2 V y d m l j a W 9 z I G V u I G x h I E 5 1 Y m U v Q X V 0 b 1 J l b W 9 2 Z W R D b 2 x 1 b W 5 z M S 5 7 Z G F 0 Y V 9 h b m F s e X R p Y 3 N f c H l 0 a G 9 u L D I x f S Z x d W 9 0 O y w m c X V v d D t T Z W N 0 a W 9 u M S 9 D b G 9 1 Z C B D b 2 1 w d X R p b m c g e S B T Z X J 2 a W N p b 3 M g Z W 4 g b G E g T n V i Z S 9 B d X R v U m V t b 3 Z l Z E N v b H V t b n M x L n t j b 2 5 m a W d 1 c m F 0 a W 9 u X 2 1 h b m F n Z W 1 l b n Q s M j J 9 J n F 1 b 3 Q 7 L C Z x d W 9 0 O 1 N l Y 3 R p b 2 4 x L 0 N s b 3 V k I E N v b X B 1 d G l u Z y B 5 I F N l c n Z p Y 2 l v c y B l b i B s Y S B O d W J l L 0 F 1 d G 9 S Z W 1 v d m V k Q 2 9 s d W 1 u c z E u e 2 9 i c 2 V y d m F i a W x p d H k s M j N 9 J n F 1 b 3 Q 7 L C Z x d W 9 0 O 1 N l Y 3 R p b 2 4 x L 0 N s b 3 V k I E N v b X B 1 d G l u Z y B 5 I F N l c n Z p Y 2 l v c y B l b i B s Y S B O d W J l L 0 F 1 d G 9 S Z W 1 v d m V k Q 2 9 s d W 1 u c z E u e 2 l t Y W d l X 3 B y b 2 N l c 3 N p b m c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9 1 Z C U y M E N v b X B 1 d G l u Z y U y M H k l M j B T Z X J 2 a W N p b 3 M l M j B l b i U y M G x h J T I w T n V i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1 Z C U y M E N v b X B 1 d G l u Z y U y M H k l M j B T Z X J 2 a W N p b 3 M l M j B l b i U y M G x h J T I w T n V i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1 Z C U y M E N v b X B 1 d G l u Z y U y M H k l M j B T Z X J 2 a W N p b 3 M l M j B l b i U y M G x h J T I w T n V i Z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J T I w Q 2 9 t c H V 0 a W 5 n J T I w e S U y M F N l c n Z p Y 2 l v c y U y M G V u J T I w b G E l M j B O d W J l L 0 N v b H V t b m F z T m 9 W Y W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1 Z C U y M E N v b X B 1 d G l u Z y U y M H k l M j B T Z X J 2 a W N p b 3 M l M j B l b i U y M G x h J T I w T n V i Z S 9 D b 2 x 1 b W 5 h c y U y M E V s a W 1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N 0 Z W 5 p Y m l s a W R h Z C U y M H k l M j B U Z W N u b 2 x v Z y V D M y V B R G E l M j B W Z X J k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2 N 2 R j N 2 M 0 L T c 2 M W U t N D l k O S 1 h M j B m L T I 2 N D J i N j c 1 Z T d l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5 L T A 2 V D A x O j Q y O j U 1 L j Q x N T c 0 N z N a I i A v P j x F b n R y e S B U e X B l P S J G a W x s Q 2 9 s d W 1 u V H l w Z X M i I F Z h b H V l P S J z Q X d Z R 0 F B Q U F B Q U F B Q U F B Q U F B Q U F B Q U F B Q U F B Q U F B Q U F B Q T 0 9 I i A v P j x F b n R y e S B U e X B l P S J G a W x s V G F y Z 2 V 0 I i B W Y W x 1 Z T 0 i c 1 N v c 3 R l b m l i a W x p Z G F k X 3 l f V G V j b m 9 s b 2 f D r W F f V m V y Z G U i I C 8 + P E V u d H J 5 I F R 5 c G U 9 I k Z p b G x D b 2 x 1 b W 5 O Y W 1 l c y I g V m F s d W U 9 I n N b J n F 1 b 3 Q 7 T m 8 g T m 9 t a W 5 h J n F 1 b 3 Q 7 L C Z x d W 9 0 O 0 5 v b W J y Z S B k Z W w g R W 1 w b G V h Z G 8 m c X V v d D s s J n F 1 b 3 Q 7 w 4 F y Z W E m c X V v d D s s J n F 1 b 3 Q 7 Y 2 l i Z X J z Z W d 1 c m l k Y W R f Y X Z h b n p h Z G E m c X V v d D s s J n F 1 b 3 Q 7 c 2 V y d m V y b G V z c 1 9 j b 2 1 w d X R p b m c m c X V v d D s s J n F 1 b 3 Q 7 c H J v Y 2 V z Y W 1 p Z W 5 0 b 1 9 s Z W 5 n d W F q Z V 9 u Y X R 1 c m F s J n F 1 b 3 Q 7 L C Z x d W 9 0 O 2 R h d G F f d 2 F y Z W h v d X N p b m c m c X V v d D s s J n F 1 b 3 Q 7 Z G F 0 Y V 9 h b m F s e X R p Y 3 N f c H l 0 a G 9 u J n F 1 b 3 Q 7 L C Z x d W 9 0 O 3 N v Z n R 3 Y X J l X 2 F y Y 2 h p d G V j d H V y Z S Z x d W 9 0 O y w m c X V v d D t j b 2 R l X 3 J l d m l l d y Z x d W 9 0 O y w m c X V v d D t h Z 2 l s Z V 9 0 Z X N 0 a W 5 n J n F 1 b 3 Q 7 L C Z x d W 9 0 O 2 N p X 2 N k X 3 B p c G V s a W 5 l c y Z x d W 9 0 O y w m c X V v d D t u Y X R 1 c m F s X 2 x h b m d 1 Y W d l X 3 B y b 2 N l c 3 N p b m c m c X V v d D s s J n F 1 b 3 Q 7 a W 5 j a W R l b n R f c m V z c G 9 u c 2 U m c X V v d D s s J n F 1 b 3 Q 7 Z G F 0 Y V 9 w c m l 2 Y W N 5 J n F 1 b 3 Q 7 L C Z x d W 9 0 O 2 1 s b 3 B z J n F 1 b 3 Q 7 L C Z x d W 9 0 O 3 R p b n l t b C Z x d W 9 0 O y w m c X V v d D t h a V 9 l d G h p Y 3 N f c H J p b m N p c G x l c y Z x d W 9 0 O y w m c X V v d D s 1 Z 1 9 0 Z W N o b m 9 s b 2 d 5 J n F 1 b 3 Q 7 L C Z x d W 9 0 O 2 N 5 Y m V y d G h y Z W F 0 X 2 l u d G V s b G l n Z W 5 j Z S Z x d W 9 0 O y w m c X V v d D t z Z X J 2 Z X J s Z X N z X 3 N l Y 3 V y a X R 5 J n F 1 b 3 Q 7 L C Z x d W 9 0 O 2 V 4 c G x h a W 5 h Y m x l X 2 F p X 3 R l Y 2 h u a X F 1 Z X M m c X V v d D s s J n F 1 b 3 Q 7 Y 2 x v d W R f Y 2 9 z d F 9 v c H R p b W l 6 Y X R p b 2 4 m c X V v d D s s J n F 1 b 3 Q 7 e m V y b 1 9 0 c n V z d F 9 h c m N o a X R l Y 3 R 1 c m U m c X V v d D s s J n F 1 b 3 Q 7 c H J p d m F j e V 9 w c m V z Z X J 2 a W 5 n X 2 F p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N 0 Z W 5 p Y m l s a W R h Z C B 5 I F R l Y 2 5 v b G 9 n w 6 1 h I F Z l c m R l L 0 F 1 d G 9 S Z W 1 v d m V k Q 2 9 s d W 1 u c z E u e 0 5 v I E 5 v b W l u Y S w w f S Z x d W 9 0 O y w m c X V v d D t T Z W N 0 a W 9 u M S 9 T b 3 N 0 Z W 5 p Y m l s a W R h Z C B 5 I F R l Y 2 5 v b G 9 n w 6 1 h I F Z l c m R l L 0 F 1 d G 9 S Z W 1 v d m V k Q 2 9 s d W 1 u c z E u e 0 5 v b W J y Z S B k Z W w g R W 1 w b G V h Z G 8 s M X 0 m c X V v d D s s J n F 1 b 3 Q 7 U 2 V j d G l v b j E v U 2 9 z d G V u a W J p b G l k Y W Q g e S B U Z W N u b 2 x v Z 8 O t Y S B W Z X J k Z S 9 B d X R v U m V t b 3 Z l Z E N v b H V t b n M x L n v D g X J l Y S w y f S Z x d W 9 0 O y w m c X V v d D t T Z W N 0 a W 9 u M S 9 T b 3 N 0 Z W 5 p Y m l s a W R h Z C B 5 I F R l Y 2 5 v b G 9 n w 6 1 h I F Z l c m R l L 0 F 1 d G 9 S Z W 1 v d m V k Q 2 9 s d W 1 u c z E u e 2 N p Y m V y c 2 V n d X J p Z G F k X 2 F 2 Y W 5 6 Y W R h L D N 9 J n F 1 b 3 Q 7 L C Z x d W 9 0 O 1 N l Y 3 R p b 2 4 x L 1 N v c 3 R l b m l i a W x p Z G F k I H k g V G V j b m 9 s b 2 f D r W E g V m V y Z G U v Q X V 0 b 1 J l b W 9 2 Z W R D b 2 x 1 b W 5 z M S 5 7 c 2 V y d m V y b G V z c 1 9 j b 2 1 w d X R p b m c s N H 0 m c X V v d D s s J n F 1 b 3 Q 7 U 2 V j d G l v b j E v U 2 9 z d G V u a W J p b G l k Y W Q g e S B U Z W N u b 2 x v Z 8 O t Y S B W Z X J k Z S 9 B d X R v U m V t b 3 Z l Z E N v b H V t b n M x L n t w c m 9 j Z X N h b W l l b n R v X 2 x l b m d 1 Y W p l X 2 5 h d H V y Y W w s N X 0 m c X V v d D s s J n F 1 b 3 Q 7 U 2 V j d G l v b j E v U 2 9 z d G V u a W J p b G l k Y W Q g e S B U Z W N u b 2 x v Z 8 O t Y S B W Z X J k Z S 9 B d X R v U m V t b 3 Z l Z E N v b H V t b n M x L n t k Y X R h X 3 d h c m V o b 3 V z a W 5 n L D Z 9 J n F 1 b 3 Q 7 L C Z x d W 9 0 O 1 N l Y 3 R p b 2 4 x L 1 N v c 3 R l b m l i a W x p Z G F k I H k g V G V j b m 9 s b 2 f D r W E g V m V y Z G U v Q X V 0 b 1 J l b W 9 2 Z W R D b 2 x 1 b W 5 z M S 5 7 Z G F 0 Y V 9 h b m F s e X R p Y 3 N f c H l 0 a G 9 u L D d 9 J n F 1 b 3 Q 7 L C Z x d W 9 0 O 1 N l Y 3 R p b 2 4 x L 1 N v c 3 R l b m l i a W x p Z G F k I H k g V G V j b m 9 s b 2 f D r W E g V m V y Z G U v Q X V 0 b 1 J l b W 9 2 Z W R D b 2 x 1 b W 5 z M S 5 7 c 2 9 m d H d h c m V f Y X J j a G l 0 Z W N 0 d X J l L D h 9 J n F 1 b 3 Q 7 L C Z x d W 9 0 O 1 N l Y 3 R p b 2 4 x L 1 N v c 3 R l b m l i a W x p Z G F k I H k g V G V j b m 9 s b 2 f D r W E g V m V y Z G U v Q X V 0 b 1 J l b W 9 2 Z W R D b 2 x 1 b W 5 z M S 5 7 Y 2 9 k Z V 9 y Z X Z p Z X c s O X 0 m c X V v d D s s J n F 1 b 3 Q 7 U 2 V j d G l v b j E v U 2 9 z d G V u a W J p b G l k Y W Q g e S B U Z W N u b 2 x v Z 8 O t Y S B W Z X J k Z S 9 B d X R v U m V t b 3 Z l Z E N v b H V t b n M x L n t h Z 2 l s Z V 9 0 Z X N 0 a W 5 n L D E w f S Z x d W 9 0 O y w m c X V v d D t T Z W N 0 a W 9 u M S 9 T b 3 N 0 Z W 5 p Y m l s a W R h Z C B 5 I F R l Y 2 5 v b G 9 n w 6 1 h I F Z l c m R l L 0 F 1 d G 9 S Z W 1 v d m V k Q 2 9 s d W 1 u c z E u e 2 N p X 2 N k X 3 B p c G V s a W 5 l c y w x M X 0 m c X V v d D s s J n F 1 b 3 Q 7 U 2 V j d G l v b j E v U 2 9 z d G V u a W J p b G l k Y W Q g e S B U Z W N u b 2 x v Z 8 O t Y S B W Z X J k Z S 9 B d X R v U m V t b 3 Z l Z E N v b H V t b n M x L n t u Y X R 1 c m F s X 2 x h b m d 1 Y W d l X 3 B y b 2 N l c 3 N p b m c s M T J 9 J n F 1 b 3 Q 7 L C Z x d W 9 0 O 1 N l Y 3 R p b 2 4 x L 1 N v c 3 R l b m l i a W x p Z G F k I H k g V G V j b m 9 s b 2 f D r W E g V m V y Z G U v Q X V 0 b 1 J l b W 9 2 Z W R D b 2 x 1 b W 5 z M S 5 7 a W 5 j a W R l b n R f c m V z c G 9 u c 2 U s M T N 9 J n F 1 b 3 Q 7 L C Z x d W 9 0 O 1 N l Y 3 R p b 2 4 x L 1 N v c 3 R l b m l i a W x p Z G F k I H k g V G V j b m 9 s b 2 f D r W E g V m V y Z G U v Q X V 0 b 1 J l b W 9 2 Z W R D b 2 x 1 b W 5 z M S 5 7 Z G F 0 Y V 9 w c m l 2 Y W N 5 L D E 0 f S Z x d W 9 0 O y w m c X V v d D t T Z W N 0 a W 9 u M S 9 T b 3 N 0 Z W 5 p Y m l s a W R h Z C B 5 I F R l Y 2 5 v b G 9 n w 6 1 h I F Z l c m R l L 0 F 1 d G 9 S Z W 1 v d m V k Q 2 9 s d W 1 u c z E u e 2 1 s b 3 B z L D E 1 f S Z x d W 9 0 O y w m c X V v d D t T Z W N 0 a W 9 u M S 9 T b 3 N 0 Z W 5 p Y m l s a W R h Z C B 5 I F R l Y 2 5 v b G 9 n w 6 1 h I F Z l c m R l L 0 F 1 d G 9 S Z W 1 v d m V k Q 2 9 s d W 1 u c z E u e 3 R p b n l t b C w x N n 0 m c X V v d D s s J n F 1 b 3 Q 7 U 2 V j d G l v b j E v U 2 9 z d G V u a W J p b G l k Y W Q g e S B U Z W N u b 2 x v Z 8 O t Y S B W Z X J k Z S 9 B d X R v U m V t b 3 Z l Z E N v b H V t b n M x L n t h a V 9 l d G h p Y 3 N f c H J p b m N p c G x l c y w x N 3 0 m c X V v d D s s J n F 1 b 3 Q 7 U 2 V j d G l v b j E v U 2 9 z d G V u a W J p b G l k Y W Q g e S B U Z W N u b 2 x v Z 8 O t Y S B W Z X J k Z S 9 B d X R v U m V t b 3 Z l Z E N v b H V t b n M x L n s 1 Z 1 9 0 Z W N o b m 9 s b 2 d 5 L D E 4 f S Z x d W 9 0 O y w m c X V v d D t T Z W N 0 a W 9 u M S 9 T b 3 N 0 Z W 5 p Y m l s a W R h Z C B 5 I F R l Y 2 5 v b G 9 n w 6 1 h I F Z l c m R l L 0 F 1 d G 9 S Z W 1 v d m V k Q 2 9 s d W 1 u c z E u e 2 N 5 Y m V y d G h y Z W F 0 X 2 l u d G V s b G l n Z W 5 j Z S w x O X 0 m c X V v d D s s J n F 1 b 3 Q 7 U 2 V j d G l v b j E v U 2 9 z d G V u a W J p b G l k Y W Q g e S B U Z W N u b 2 x v Z 8 O t Y S B W Z X J k Z S 9 B d X R v U m V t b 3 Z l Z E N v b H V t b n M x L n t z Z X J 2 Z X J s Z X N z X 3 N l Y 3 V y a X R 5 L D I w f S Z x d W 9 0 O y w m c X V v d D t T Z W N 0 a W 9 u M S 9 T b 3 N 0 Z W 5 p Y m l s a W R h Z C B 5 I F R l Y 2 5 v b G 9 n w 6 1 h I F Z l c m R l L 0 F 1 d G 9 S Z W 1 v d m V k Q 2 9 s d W 1 u c z E u e 2 V 4 c G x h a W 5 h Y m x l X 2 F p X 3 R l Y 2 h u a X F 1 Z X M s M j F 9 J n F 1 b 3 Q 7 L C Z x d W 9 0 O 1 N l Y 3 R p b 2 4 x L 1 N v c 3 R l b m l i a W x p Z G F k I H k g V G V j b m 9 s b 2 f D r W E g V m V y Z G U v Q X V 0 b 1 J l b W 9 2 Z W R D b 2 x 1 b W 5 z M S 5 7 Y 2 x v d W R f Y 2 9 z d F 9 v c H R p b W l 6 Y X R p b 2 4 s M j J 9 J n F 1 b 3 Q 7 L C Z x d W 9 0 O 1 N l Y 3 R p b 2 4 x L 1 N v c 3 R l b m l i a W x p Z G F k I H k g V G V j b m 9 s b 2 f D r W E g V m V y Z G U v Q X V 0 b 1 J l b W 9 2 Z W R D b 2 x 1 b W 5 z M S 5 7 e m V y b 1 9 0 c n V z d F 9 h c m N o a X R l Y 3 R 1 c m U s M j N 9 J n F 1 b 3 Q 7 L C Z x d W 9 0 O 1 N l Y 3 R p b 2 4 x L 1 N v c 3 R l b m l i a W x p Z G F k I H k g V G V j b m 9 s b 2 f D r W E g V m V y Z G U v Q X V 0 b 1 J l b W 9 2 Z W R D b 2 x 1 b W 5 z M S 5 7 c H J p d m F j e V 9 w c m V z Z X J 2 a W 5 n X 2 F p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9 z d G V u a W J p b G l k Y W Q g e S B U Z W N u b 2 x v Z 8 O t Y S B W Z X J k Z S 9 B d X R v U m V t b 3 Z l Z E N v b H V t b n M x L n t O b y B O b 2 1 p b m E s M H 0 m c X V v d D s s J n F 1 b 3 Q 7 U 2 V j d G l v b j E v U 2 9 z d G V u a W J p b G l k Y W Q g e S B U Z W N u b 2 x v Z 8 O t Y S B W Z X J k Z S 9 B d X R v U m V t b 3 Z l Z E N v b H V t b n M x L n t O b 2 1 i c m U g Z G V s I E V t c G x l Y W R v L D F 9 J n F 1 b 3 Q 7 L C Z x d W 9 0 O 1 N l Y 3 R p b 2 4 x L 1 N v c 3 R l b m l i a W x p Z G F k I H k g V G V j b m 9 s b 2 f D r W E g V m V y Z G U v Q X V 0 b 1 J l b W 9 2 Z W R D b 2 x 1 b W 5 z M S 5 7 w 4 F y Z W E s M n 0 m c X V v d D s s J n F 1 b 3 Q 7 U 2 V j d G l v b j E v U 2 9 z d G V u a W J p b G l k Y W Q g e S B U Z W N u b 2 x v Z 8 O t Y S B W Z X J k Z S 9 B d X R v U m V t b 3 Z l Z E N v b H V t b n M x L n t j a W J l c n N l Z 3 V y a W R h Z F 9 h d m F u e m F k Y S w z f S Z x d W 9 0 O y w m c X V v d D t T Z W N 0 a W 9 u M S 9 T b 3 N 0 Z W 5 p Y m l s a W R h Z C B 5 I F R l Y 2 5 v b G 9 n w 6 1 h I F Z l c m R l L 0 F 1 d G 9 S Z W 1 v d m V k Q 2 9 s d W 1 u c z E u e 3 N l c n Z l c m x l c 3 N f Y 2 9 t c H V 0 a W 5 n L D R 9 J n F 1 b 3 Q 7 L C Z x d W 9 0 O 1 N l Y 3 R p b 2 4 x L 1 N v c 3 R l b m l i a W x p Z G F k I H k g V G V j b m 9 s b 2 f D r W E g V m V y Z G U v Q X V 0 b 1 J l b W 9 2 Z W R D b 2 x 1 b W 5 z M S 5 7 c H J v Y 2 V z Y W 1 p Z W 5 0 b 1 9 s Z W 5 n d W F q Z V 9 u Y X R 1 c m F s L D V 9 J n F 1 b 3 Q 7 L C Z x d W 9 0 O 1 N l Y 3 R p b 2 4 x L 1 N v c 3 R l b m l i a W x p Z G F k I H k g V G V j b m 9 s b 2 f D r W E g V m V y Z G U v Q X V 0 b 1 J l b W 9 2 Z W R D b 2 x 1 b W 5 z M S 5 7 Z G F 0 Y V 9 3 Y X J l a G 9 1 c 2 l u Z y w 2 f S Z x d W 9 0 O y w m c X V v d D t T Z W N 0 a W 9 u M S 9 T b 3 N 0 Z W 5 p Y m l s a W R h Z C B 5 I F R l Y 2 5 v b G 9 n w 6 1 h I F Z l c m R l L 0 F 1 d G 9 S Z W 1 v d m V k Q 2 9 s d W 1 u c z E u e 2 R h d G F f Y W 5 h b H l 0 a W N z X 3 B 5 d G h v b i w 3 f S Z x d W 9 0 O y w m c X V v d D t T Z W N 0 a W 9 u M S 9 T b 3 N 0 Z W 5 p Y m l s a W R h Z C B 5 I F R l Y 2 5 v b G 9 n w 6 1 h I F Z l c m R l L 0 F 1 d G 9 S Z W 1 v d m V k Q 2 9 s d W 1 u c z E u e 3 N v Z n R 3 Y X J l X 2 F y Y 2 h p d G V j d H V y Z S w 4 f S Z x d W 9 0 O y w m c X V v d D t T Z W N 0 a W 9 u M S 9 T b 3 N 0 Z W 5 p Y m l s a W R h Z C B 5 I F R l Y 2 5 v b G 9 n w 6 1 h I F Z l c m R l L 0 F 1 d G 9 S Z W 1 v d m V k Q 2 9 s d W 1 u c z E u e 2 N v Z G V f c m V 2 a W V 3 L D l 9 J n F 1 b 3 Q 7 L C Z x d W 9 0 O 1 N l Y 3 R p b 2 4 x L 1 N v c 3 R l b m l i a W x p Z G F k I H k g V G V j b m 9 s b 2 f D r W E g V m V y Z G U v Q X V 0 b 1 J l b W 9 2 Z W R D b 2 x 1 b W 5 z M S 5 7 Y W d p b G V f d G V z d G l u Z y w x M H 0 m c X V v d D s s J n F 1 b 3 Q 7 U 2 V j d G l v b j E v U 2 9 z d G V u a W J p b G l k Y W Q g e S B U Z W N u b 2 x v Z 8 O t Y S B W Z X J k Z S 9 B d X R v U m V t b 3 Z l Z E N v b H V t b n M x L n t j a V 9 j Z F 9 w a X B l b G l u Z X M s M T F 9 J n F 1 b 3 Q 7 L C Z x d W 9 0 O 1 N l Y 3 R p b 2 4 x L 1 N v c 3 R l b m l i a W x p Z G F k I H k g V G V j b m 9 s b 2 f D r W E g V m V y Z G U v Q X V 0 b 1 J l b W 9 2 Z W R D b 2 x 1 b W 5 z M S 5 7 b m F 0 d X J h b F 9 s Y W 5 n d W F n Z V 9 w c m 9 j Z X N z a W 5 n L D E y f S Z x d W 9 0 O y w m c X V v d D t T Z W N 0 a W 9 u M S 9 T b 3 N 0 Z W 5 p Y m l s a W R h Z C B 5 I F R l Y 2 5 v b G 9 n w 6 1 h I F Z l c m R l L 0 F 1 d G 9 S Z W 1 v d m V k Q 2 9 s d W 1 u c z E u e 2 l u Y 2 l k Z W 5 0 X 3 J l c 3 B v b n N l L D E z f S Z x d W 9 0 O y w m c X V v d D t T Z W N 0 a W 9 u M S 9 T b 3 N 0 Z W 5 p Y m l s a W R h Z C B 5 I F R l Y 2 5 v b G 9 n w 6 1 h I F Z l c m R l L 0 F 1 d G 9 S Z W 1 v d m V k Q 2 9 s d W 1 u c z E u e 2 R h d G F f c H J p d m F j e S w x N H 0 m c X V v d D s s J n F 1 b 3 Q 7 U 2 V j d G l v b j E v U 2 9 z d G V u a W J p b G l k Y W Q g e S B U Z W N u b 2 x v Z 8 O t Y S B W Z X J k Z S 9 B d X R v U m V t b 3 Z l Z E N v b H V t b n M x L n t t b G 9 w c y w x N X 0 m c X V v d D s s J n F 1 b 3 Q 7 U 2 V j d G l v b j E v U 2 9 z d G V u a W J p b G l k Y W Q g e S B U Z W N u b 2 x v Z 8 O t Y S B W Z X J k Z S 9 B d X R v U m V t b 3 Z l Z E N v b H V t b n M x L n t 0 a W 5 5 b W w s M T Z 9 J n F 1 b 3 Q 7 L C Z x d W 9 0 O 1 N l Y 3 R p b 2 4 x L 1 N v c 3 R l b m l i a W x p Z G F k I H k g V G V j b m 9 s b 2 f D r W E g V m V y Z G U v Q X V 0 b 1 J l b W 9 2 Z W R D b 2 x 1 b W 5 z M S 5 7 Y W l f Z X R o a W N z X 3 B y a W 5 j a X B s Z X M s M T d 9 J n F 1 b 3 Q 7 L C Z x d W 9 0 O 1 N l Y 3 R p b 2 4 x L 1 N v c 3 R l b m l i a W x p Z G F k I H k g V G V j b m 9 s b 2 f D r W E g V m V y Z G U v Q X V 0 b 1 J l b W 9 2 Z W R D b 2 x 1 b W 5 z M S 5 7 N W d f d G V j a G 5 v b G 9 n e S w x O H 0 m c X V v d D s s J n F 1 b 3 Q 7 U 2 V j d G l v b j E v U 2 9 z d G V u a W J p b G l k Y W Q g e S B U Z W N u b 2 x v Z 8 O t Y S B W Z X J k Z S 9 B d X R v U m V t b 3 Z l Z E N v b H V t b n M x L n t j e W J l c n R o c m V h d F 9 p b n R l b G x p Z 2 V u Y 2 U s M T l 9 J n F 1 b 3 Q 7 L C Z x d W 9 0 O 1 N l Y 3 R p b 2 4 x L 1 N v c 3 R l b m l i a W x p Z G F k I H k g V G V j b m 9 s b 2 f D r W E g V m V y Z G U v Q X V 0 b 1 J l b W 9 2 Z W R D b 2 x 1 b W 5 z M S 5 7 c 2 V y d m V y b G V z c 1 9 z Z W N 1 c m l 0 e S w y M H 0 m c X V v d D s s J n F 1 b 3 Q 7 U 2 V j d G l v b j E v U 2 9 z d G V u a W J p b G l k Y W Q g e S B U Z W N u b 2 x v Z 8 O t Y S B W Z X J k Z S 9 B d X R v U m V t b 3 Z l Z E N v b H V t b n M x L n t l e H B s Y W l u Y W J s Z V 9 h a V 9 0 Z W N o b m l x d W V z L D I x f S Z x d W 9 0 O y w m c X V v d D t T Z W N 0 a W 9 u M S 9 T b 3 N 0 Z W 5 p Y m l s a W R h Z C B 5 I F R l Y 2 5 v b G 9 n w 6 1 h I F Z l c m R l L 0 F 1 d G 9 S Z W 1 v d m V k Q 2 9 s d W 1 u c z E u e 2 N s b 3 V k X 2 N v c 3 R f b 3 B 0 a W 1 p e m F 0 a W 9 u L D I y f S Z x d W 9 0 O y w m c X V v d D t T Z W N 0 a W 9 u M S 9 T b 3 N 0 Z W 5 p Y m l s a W R h Z C B 5 I F R l Y 2 5 v b G 9 n w 6 1 h I F Z l c m R l L 0 F 1 d G 9 S Z W 1 v d m V k Q 2 9 s d W 1 u c z E u e 3 p l c m 9 f d H J 1 c 3 R f Y X J j a G l 0 Z W N 0 d X J l L D I z f S Z x d W 9 0 O y w m c X V v d D t T Z W N 0 a W 9 u M S 9 T b 3 N 0 Z W 5 p Y m l s a W R h Z C B 5 I F R l Y 2 5 v b G 9 n w 6 1 h I F Z l c m R l L 0 F 1 d G 9 S Z W 1 v d m V k Q 2 9 s d W 1 u c z E u e 3 B y a X Z h Y 3 l f c H J l c 2 V y d m l u Z 1 9 h a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c 3 R l b m l i a W x p Z G F k J T I w e S U y M F R l Y 2 5 v b G 9 n J U M z J U F E Y S U y M F Z l c m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3 R l b m l i a W x p Z G F k J T I w e S U y M F R l Y 2 5 v b G 9 n J U M z J U F E Y S U y M F Z l c m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3 R l b m l i a W x p Z G F k J T I w e S U y M F R l Y 2 5 v b G 9 n J U M z J U F E Y S U y M F Z l c m R l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z d G V u a W J p b G l k Y W Q l M j B 5 J T I w V G V j b m 9 s b 2 c l Q z M l Q U R h J T I w V m V y Z G U v Q 2 9 s d W 1 u Y X N O b 1 Z h Y 2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3 R l b m l i a W x p Z G F k J T I w e S U y M F R l Y 2 5 v b G 9 n J U M z J U F E Y S U y M F Z l c m R l L 0 N v b H V t b m F z J T I w R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b m 9 2 Y W N p J U M z J U I z b i U y M H k l M j B O d W V 2 Y X M l M j B U Z W N u b 2 x v Z y V D M y V B R G F z J T I w K F Z S J T J G Q V I l M k M l M j B R d W F u d H V t J T J D J T I w R W R n Z S U y M E N v b X B 1 d G l u Z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D U 1 O T l i M S 0 w N m F i L T Q w N G Y t Y m I 1 N y 0 w Z T I 2 N G F h Y j c y Y z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S 0 w N l Q w M T o 0 M j o 1 N S 4 y N z M 1 M T g 1 W i I g L z 4 8 R W 5 0 c n k g V H l w Z T 0 i R m l s b E N v b H V t b l R 5 c G V z I i B W Y W x 1 Z T 0 i c 0 F 3 W U d B Q U F B Q U F B Q U F B Q U F B Q U F B Q U F B Q U F B Q U F B Q U F B Q U F B Q U F B P T 0 i I C 8 + P E V u d H J 5 I F R 5 c G U 9 I k Z p b G x U Y X J n Z X Q i I F Z h b H V l P S J z S W 5 u b 3 Z h Y 2 n D s 2 5 f e V 9 O d W V 2 Y X N f V G V j b m 9 s b 2 f D r W F z X 1 9 W U l 9 B U l 9 f U X V h b n R 1 b V 9 f R W R n Z V 9 D b 2 1 w d X R p b m c i I C 8 + P E V u d H J 5 I F R 5 c G U 9 I k Z p b G x D b 2 x 1 b W 5 O Y W 1 l c y I g V m F s d W U 9 I n N b J n F 1 b 3 Q 7 T m 8 g T m 9 t a W 5 h J n F 1 b 3 Q 7 L C Z x d W 9 0 O 0 5 v b W J y Z S B k Z W w g R W 1 w b G V h Z G 8 m c X V v d D s s J n F 1 b 3 Q 7 w 4 F y Z W E m c X V v d D s s J n F 1 b 3 Q 7 Y 2 l i Z X J z Z W d 1 c m l k Y W R f Y X Z h b n p h Z G E m c X V v d D s s J n F 1 b 3 Q 7 Z G V z Y X J y b 2 x s b 1 9 3 Z W J f Y m F j a 2 V u Z C Z x d W 9 0 O y w m c X V v d D t j b G 9 1 Z F 9 j b 2 1 w d X R p b m c m c X V v d D s s J n F 1 b 3 Q 7 b W F j a G l u Z V 9 s Z W F y b m l u Z 1 9 i Y X N p Y 2 8 m c X V v d D s s J n F 1 b 3 Q 7 Y m x v Y 2 t j a G F p b i Z x d W 9 0 O y w m c X V v d D t h b m F s a X N p c 1 9 k Y X R v c y Z x d W 9 0 O y w m c X V v d D t z b W F y d F 9 j b 2 5 0 c m F j d H M m c X V v d D s s J n F 1 b 3 Q 7 Z m l u d G V j a F 9 0 Z W N u b 2 x v Z 2 l h c y Z x d W 9 0 O y w m c X V v d D t 1 e F 9 y Z X N l Y X J j a C Z x d W 9 0 O y w m c X V v d D t k Y X R h X 2 V u Z 2 l u Z W V y a W 5 n J n F 1 b 3 Q 7 L C Z x d W 9 0 O 2 N s b 3 V k X 3 N l Y 3 V y a X R 5 J n F 1 b 3 Q 7 L C Z x d W 9 0 O 3 N l c n Z l c l 9 t Y W l u d G V u Y W 5 j Z S Z x d W 9 0 O y w m c X V v d D t u Z X R 3 b 3 J r a W 5 n J n F 1 b 3 Q 7 L C Z x d W 9 0 O 3 Z p c n R 1 Y W x p e m F 0 a W 9 u J n F 1 b 3 Q 7 L C Z x d W 9 0 O 3 F 1 Y W 5 0 d W 1 f Y 2 9 t c H V 0 a W 5 n J n F 1 b 3 Q 7 L C Z x d W 9 0 O 3 J v Y m 9 0 a W N f c H J v Y 2 V z c 1 9 h d X R v b W F 0 a W 9 u J n F 1 b 3 Q 7 L C Z x d W 9 0 O 2 N p X 2 N k X 3 B p c G V s a W 5 l c y Z x d W 9 0 O y w m c X V v d D t y Z W N v b W 1 l b m R h d G l v b l 9 z e X N 0 Z W 1 z J n F 1 b 3 Q 7 L C Z x d W 9 0 O 2 5 h d H V y Y W x f b G F u Z 3 V h Z 2 V f c H J v Y 2 V z c 2 l u Z y Z x d W 9 0 O y w m c X V v d D t z c G V l Y 2 h f c m V j b 2 d u a X R p b 2 4 m c X V v d D s s J n F 1 b 3 Q 7 c 3 R y Z W F t a W 5 n X 2 R h d G E m c X V v d D s s J n F 1 b 3 Q 7 Z G F 0 Y V 9 n b 3 Z l c m 5 h b m N l J n F 1 b 3 Q 7 L C Z x d W 9 0 O 2 1 h c 3 R l c l 9 k Y X R h X 2 1 h b m F n Z W 1 l b n Q m c X V v d D s s J n F 1 b 3 Q 7 a W R l b n R p d H l f Y W N j Z X N z X 2 1 h b m F n Z W 1 l b n Q m c X V v d D s s J n F 1 b 3 Q 7 b W x v c H M m c X V v d D t d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b m 9 2 Y W N p w 7 N u I H k g T n V l d m F z I F R l Y 2 5 v b G 9 n w 6 1 h c y A o V l J c X C 9 B U i w g U X V h b n R 1 b S w g R W R n Z S B D b 2 1 w d X R p b m c p L 0 F 1 d G 9 S Z W 1 v d m V k Q 2 9 s d W 1 u c z E u e 0 5 v I E 5 v b W l u Y S w w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O b 2 1 i c m U g Z G V s I E V t c G x l Y W R v L D F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8 O B c m V h L D J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2 N p Y m V y c 2 V n d X J p Z G F k X 2 F 2 Y W 5 6 Y W R h L D N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2 R l c 2 F y c m 9 s b G 9 f d 2 V i X 2 J h Y 2 t l b m Q s N H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Y 2 x v d W R f Y 2 9 t c H V 0 a W 5 n L D V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2 1 h Y 2 h p b m V f b G V h c m 5 p b m d f Y m F z a W N v L D Z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2 J s b 2 N r Y 2 h h a W 4 s N 3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Y W 5 h b G l z a X N f Z G F 0 b 3 M s O H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c 2 1 h c n R f Y 2 9 u d H J h Y 3 R z L D l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2 Z p b n R l Y 2 h f d G V j b m 9 s b 2 d p Y X M s M T B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3 V 4 X 3 J l c 2 V h c m N o L D E x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k Y X R h X 2 V u Z 2 l u Z W V y a W 5 n L D E y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j b G 9 1 Z F 9 z Z W N 1 c m l 0 e S w x M 3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c 2 V y d m V y X 2 1 h a W 5 0 Z W 5 h b m N l L D E 0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u Z X R 3 b 3 J r a W 5 n L D E 1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2 a X J 0 d W F s a X p h d G l v b i w x N n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c X V h b n R 1 b V 9 j b 2 1 w d X R p b m c s M T d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3 J v Y m 9 0 a W N f c H J v Y 2 V z c 1 9 h d X R v b W F 0 a W 9 u L D E 4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j a V 9 j Z F 9 w a X B l b G l u Z X M s M T l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3 J l Y 2 9 t b W V u Z G F 0 a W 9 u X 3 N 5 c 3 R l b X M s M j B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2 5 h d H V y Y W x f b G F u Z 3 V h Z 2 V f c H J v Y 2 V z c 2 l u Z y w y M X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c 3 B l Z W N o X 3 J l Y 2 9 n b m l 0 a W 9 u L D I y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z d H J l Y W 1 p b m d f Z G F 0 Y S w y M 3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Z G F 0 Y V 9 n b 3 Z l c m 5 h b m N l L D I 0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t Y X N 0 Z X J f Z G F 0 Y V 9 t Y W 5 h Z 2 V t Z W 5 0 L D I 1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p Z G V u d G l 0 e V 9 h Y 2 N l c 3 N f b W F u Y W d l b W V u d C w y N n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b W x v c H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O b y B O b 2 1 p b m E s M H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T m 9 t Y n J l I G R l b C B F b X B s Z W F k b y w x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v D g X J l Y S w y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j a W J l c n N l Z 3 V y a W R h Z F 9 h d m F u e m F k Y S w z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k Z X N h c n J v b G x v X 3 d l Y l 9 i Y W N r Z W 5 k L D R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2 N s b 3 V k X 2 N v b X B 1 d G l u Z y w 1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t Y W N o a W 5 l X 2 x l Y X J u a W 5 n X 2 J h c 2 l j b y w 2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i b G 9 j a 2 N o Y W l u L D d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2 F u Y W x p c 2 l z X 2 R h d G 9 z L D h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3 N t Y X J 0 X 2 N v b n R y Y W N 0 c y w 5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m a W 5 0 Z W N o X 3 R l Y 2 5 v b G 9 n a W F z L D E w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1 e F 9 y Z X N l Y X J j a C w x M X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Z G F 0 Y V 9 l b m d p b m V l c m l u Z y w x M n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Y 2 x v d W R f c 2 V j d X J p d H k s M T N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3 N l c n Z l c l 9 t Y W l u d G V u Y W 5 j Z S w x N H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b m V 0 d 2 9 y a 2 l u Z y w x N X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d m l y d H V h b G l 6 Y X R p b 2 4 s M T Z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3 F 1 Y W 5 0 d W 1 f Y 2 9 t c H V 0 a W 5 n L D E 3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y b 2 J v d G l j X 3 B y b 2 N l c 3 N f Y X V 0 b 2 1 h d G l v b i w x O H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Y 2 l f Y 2 R f c G l w Z W x p b m V z L D E 5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y Z W N v b W 1 l b m R h d G l v b l 9 z e X N 0 Z W 1 z L D I w f S Z x d W 9 0 O y w m c X V v d D t T Z W N 0 a W 9 u M S 9 J b m 5 v d m F j a c O z b i B 5 I E 5 1 Z X Z h c y B U Z W N u b 2 x v Z 8 O t Y X M g K F Z S X F w v Q V I s I F F 1 Y W 5 0 d W 0 s I E V k Z 2 U g Q 2 9 t c H V 0 a W 5 n K S 9 B d X R v U m V t b 3 Z l Z E N v b H V t b n M x L n t u Y X R 1 c m F s X 2 x h b m d 1 Y W d l X 3 B y b 2 N l c 3 N p b m c s M j F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3 N w Z W V j a F 9 y Z W N v Z 2 5 p d G l v b i w y M n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c 3 R y Z W F t a W 5 n X 2 R h d G E s M j N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2 R h d G F f Z 2 9 2 Z X J u Y W 5 j Z S w y N H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b W F z d G V y X 2 R h d G F f b W F u Y W d l b W V u d C w y N X 0 m c X V v d D s s J n F 1 b 3 Q 7 U 2 V j d G l v b j E v S W 5 u b 3 Z h Y 2 n D s 2 4 g e S B O d W V 2 Y X M g V G V j b m 9 s b 2 f D r W F z I C h W U l x c L 0 F S L C B R d W F u d H V t L C B F Z G d l I E N v b X B 1 d G l u Z y k v Q X V 0 b 1 J l b W 9 2 Z W R D b 2 x 1 b W 5 z M S 5 7 a W R l b n R p d H l f Y W N j Z X N z X 2 1 h b m F n Z W 1 l b n Q s M j Z 9 J n F 1 b 3 Q 7 L C Z x d W 9 0 O 1 N l Y 3 R p b 2 4 x L 0 l u b m 9 2 Y W N p w 7 N u I H k g T n V l d m F z I F R l Y 2 5 v b G 9 n w 6 1 h c y A o V l J c X C 9 B U i w g U X V h b n R 1 b S w g R W R n Z S B D b 2 1 w d X R p b m c p L 0 F 1 d G 9 S Z W 1 v d m V k Q 2 9 s d W 1 u c z E u e 2 1 s b 3 B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u b 3 Z h Y 2 k l Q z M l Q j N u J T I w e S U y M E 5 1 Z X Z h c y U y M F R l Y 2 5 v b G 9 n J U M z J U F E Y X M l M j A o V l I l M k Z B U i U y Q y U y M F F 1 Y W 5 0 d W 0 l M k M l M j B F Z G d l J T I w Q 2 9 t c H V 0 a W 5 n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5 v d m F j a S V D M y V C M 2 4 l M j B 5 J T I w T n V l d m F z J T I w V G V j b m 9 s b 2 c l Q z M l Q U R h c y U y M C h W U i U y R k F S J T J D J T I w U X V h b n R 1 b S U y Q y U y M E V k Z 2 U l M j B D b 2 1 w d X R p b m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b m 9 2 Y W N p J U M z J U I z b i U y M H k l M j B O d W V 2 Y X M l M j B U Z W N u b 2 x v Z y V D M y V B R G F z J T I w K F Z S J T J G Q V I l M k M l M j B R d W F u d H V t J T J D J T I w R W R n Z S U y M E N v b X B 1 d G l u Z y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5 v d m F j a S V D M y V C M 2 4 l M j B 5 J T I w T n V l d m F z J T I w V G V j b m 9 s b 2 c l Q z M l Q U R h c y U y M C h W U i U y R k F S J T J D J T I w U X V h b n R 1 b S U y Q y U y M E V k Z 2 U l M j B D b 2 1 w d X R p b m c p L 0 N v b H V t b m F z T m 9 W Y W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5 v d m F j a S V D M y V C M 2 4 l M j B 5 J T I w T n V l d m F z J T I w V G V j b m 9 s b 2 c l Q z M l Q U R h c y U y M C h W U i U y R k F S J T J D J T I w U X V h b n R 1 b S U y Q y U y M E V k Z 2 U l M j B D b 2 1 w d X R p b m c p L 0 N v b H V t b m F z J T I w R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t Y X R p e m F j a S V D M y V C M 2 4 l M j B 5 J T I w U m 9 i J U M z J U I z d G l j Y S U y M C h S U E E l M j A l M k Y l M j B J b 1 Q l M j A l M k Y l M j B J S W 9 U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N j d i M T U 1 L T l h N m Y t N G I 4 M C 0 5 O D Y 0 L T I 0 Z m M 3 Z j c 3 Y T Y 4 Y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I i B W Y W x 1 Z T 0 i c 0 F 1 d G 9 t Y X R p e m F j a c O z b l 9 5 X 1 J v Y s O z d G l j Y V 9 f U l B B X 1 9 f S W 9 U X 1 9 f S U l v V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9 t Y X R p e m F j a c O z b i B 5 I F J v Y s O z d G l j Y S A o U l B B I F x c L y B J b 1 Q g X F w v I E l J b 1 Q p L 0 F 1 d G 9 S Z W 1 v d m V k Q 2 9 s d W 1 u c z E u e 0 5 v I E 5 v b W l u Y S w w f S Z x d W 9 0 O y w m c X V v d D t T Z W N 0 a W 9 u M S 9 B d X R v b W F 0 a X p h Y 2 n D s 2 4 g e S B S b 2 L D s 3 R p Y 2 E g K F J Q Q S B c X C 8 g S W 9 U I F x c L y B J S W 9 U K S 9 B d X R v U m V t b 3 Z l Z E N v b H V t b n M x L n t O b 2 1 i c m U g Z G V s I E V t c G x l Y W R v L D F 9 J n F 1 b 3 Q 7 L C Z x d W 9 0 O 1 N l Y 3 R p b 2 4 x L 0 F 1 d G 9 t Y X R p e m F j a c O z b i B 5 I F J v Y s O z d G l j Y S A o U l B B I F x c L y B J b 1 Q g X F w v I E l J b 1 Q p L 0 F 1 d G 9 S Z W 1 v d m V k Q 2 9 s d W 1 u c z E u e 8 O B c m V h L D J 9 J n F 1 b 3 Q 7 L C Z x d W 9 0 O 1 N l Y 3 R p b 2 4 x L 0 F 1 d G 9 t Y X R p e m F j a c O z b i B 5 I F J v Y s O z d G l j Y S A o U l B B I F x c L y B J b 1 Q g X F w v I E l J b 1 Q p L 0 F 1 d G 9 S Z W 1 v d m V k Q 2 9 s d W 1 u c z E u e 2 N p Y m V y c 2 V n d X J p Z G F k X 2 F 2 Y W 5 6 Y W R h L D N 9 J n F 1 b 3 Q 7 L C Z x d W 9 0 O 1 N l Y 3 R p b 2 4 x L 0 F 1 d G 9 t Y X R p e m F j a c O z b i B 5 I F J v Y s O z d G l j Y S A o U l B B I F x c L y B J b 1 Q g X F w v I E l J b 1 Q p L 0 F 1 d G 9 S Z W 1 v d m V k Q 2 9 s d W 1 u c z E u e 2 J h c 2 V z X 2 R l X 2 R h d G 9 z X 2 5 v c 3 F s L D R 9 J n F 1 b 3 Q 7 L C Z x d W 9 0 O 1 N l Y 3 R p b 2 4 x L 0 F 1 d G 9 t Y X R p e m F j a c O z b i B 5 I F J v Y s O z d G l j Y S A o U l B B I F x c L y B J b 1 Q g X F w v I E l J b 1 Q p L 0 F 1 d G 9 S Z W 1 v d m V k Q 2 9 s d W 1 u c z E u e 2 F y c X V p d G V j d H V y Y V 9 z b 2 Z 0 d 2 F y Z S w 1 f S Z x d W 9 0 O y w m c X V v d D t T Z W N 0 a W 9 u M S 9 B d X R v b W F 0 a X p h Y 2 n D s 2 4 g e S B S b 2 L D s 3 R p Y 2 E g K F J Q Q S B c X C 8 g S W 9 U I F x c L y B J S W 9 U K S 9 B d X R v U m V t b 3 Z l Z E N v b H V t b n M x L n t 0 Z X N 0 a W 5 n X 3 V u a X R h c m l v L D Z 9 J n F 1 b 3 Q 7 L C Z x d W 9 0 O 1 N l Y 3 R p b 2 4 x L 0 F 1 d G 9 t Y X R p e m F j a c O z b i B 5 I F J v Y s O z d G l j Y S A o U l B B I F x c L y B J b 1 Q g X F w v I E l J b 1 Q p L 0 F 1 d G 9 S Z W 1 v d m V k Q 2 9 s d W 1 u c z E u e 2 N v b n R h a W 5 l c n N f Y W R 2 Y W 5 j Z W Q s N 3 0 m c X V v d D s s J n F 1 b 3 Q 7 U 2 V j d G l v b j E v Q X V 0 b 2 1 h d G l 6 Y W N p w 7 N u I H k g U m 9 i w 7 N 0 a W N h I C h S U E E g X F w v I E l v V C B c X C 8 g S U l v V C k v Q X V 0 b 1 J l b W 9 2 Z W R D b 2 x 1 b W 5 z M S 5 7 Y 2 h h d G J v d H M s O H 0 m c X V v d D s s J n F 1 b 3 Q 7 U 2 V j d G l v b j E v Q X V 0 b 2 1 h d G l 6 Y W N p w 7 N u I H k g U m 9 i w 7 N 0 a W N h I C h S U E E g X F w v I E l v V C B c X C 8 g S U l v V C k v Q X V 0 b 1 J l b W 9 2 Z W R D b 2 x 1 b W 5 z M S 5 7 Y 2 l f Y 2 R f c G l w Z W x p b m V z L D l 9 J n F 1 b 3 Q 7 L C Z x d W 9 0 O 1 N l Y 3 R p b 2 4 x L 0 F 1 d G 9 t Y X R p e m F j a c O z b i B 5 I F J v Y s O z d G l j Y S A o U l B B I F x c L y B J b 1 Q g X F w v I E l J b 1 Q p L 0 F 1 d G 9 S Z W 1 v d m V k Q 2 9 s d W 1 u c z E u e 3 N v Z n R 3 Y X J l X 2 1 h a W 5 0 Z W 5 h b m N l L D E w f S Z x d W 9 0 O y w m c X V v d D t T Z W N 0 a W 9 u M S 9 B d X R v b W F 0 a X p h Y 2 n D s 2 4 g e S B S b 2 L D s 3 R p Y 2 E g K F J Q Q S B c X C 8 g S W 9 U I F x c L y B J S W 9 U K S 9 B d X R v U m V t b 3 Z l Z E N v b H V t b n M x L n t v Y n N l c n Z h Y m l s a X R 5 L D E x f S Z x d W 9 0 O y w m c X V v d D t T Z W N 0 a W 9 u M S 9 B d X R v b W F 0 a X p h Y 2 n D s 2 4 g e S B S b 2 L D s 3 R p Y 2 E g K F J Q Q S B c X C 8 g S W 9 U I F x c L y B J S W 9 U K S 9 B d X R v U m V t b 3 Z l Z E N v b H V t b n M x L n t i d X N p b m V z c 1 9 h b m F s e X R p Y 3 M s M T J 9 J n F 1 b 3 Q 7 L C Z x d W 9 0 O 1 N l Y 3 R p b 2 4 x L 0 F 1 d G 9 t Y X R p e m F j a c O z b i B 5 I F J v Y s O z d G l j Y S A o U l B B I F x c L y B J b 1 Q g X F w v I E l J b 1 Q p L 0 F 1 d G 9 S Z W 1 v d m V k Q 2 9 s d W 1 u c z E u e 2 1 h c 3 R l c l 9 k Y X R h X 2 1 h b m F n Z W 1 l b n Q s M T N 9 J n F 1 b 3 Q 7 L C Z x d W 9 0 O 1 N l Y 3 R p b 2 4 x L 0 F 1 d G 9 t Y X R p e m F j a c O z b i B 5 I F J v Y s O z d G l j Y S A o U l B B I F x c L y B J b 1 Q g X F w v I E l J b 1 Q p L 0 F 1 d G 9 S Z W 1 v d m V k Q 2 9 s d W 1 u c z E u e 2 l u Y 2 l k Z W 5 0 X 3 J l c 3 B v b n N l L D E 0 f S Z x d W 9 0 O y w m c X V v d D t T Z W N 0 a W 9 u M S 9 B d X R v b W F 0 a X p h Y 2 n D s 2 4 g e S B S b 2 L D s 3 R p Y 2 E g K F J Q Q S B c X C 8 g S W 9 U I F x c L y B J S W 9 U K S 9 B d X R v U m V t b 3 Z l Z E N v b H V t b n M x L n t j b 2 5 0 Y W l u Z X J f c 2 V j d X J p d H k s M T V 9 J n F 1 b 3 Q 7 L C Z x d W 9 0 O 1 N l Y 3 R p b 2 4 x L 0 F 1 d G 9 t Y X R p e m F j a c O z b i B 5 I F J v Y s O z d G l j Y S A o U l B B I F x c L y B J b 1 Q g X F w v I E l J b 1 Q p L 0 F 1 d G 9 S Z W 1 v d m V k Q 2 9 s d W 1 u c z E u e 2 F 1 d G 9 u b 2 1 v d X N f d m V o a W N s Z X N f d G V j a C w x N n 0 m c X V v d D s s J n F 1 b 3 Q 7 U 2 V j d G l v b j E v Q X V 0 b 2 1 h d G l 6 Y W N p w 7 N u I H k g U m 9 i w 7 N 0 a W N h I C h S U E E g X F w v I E l v V C B c X C 8 g S U l v V C k v Q X V 0 b 1 J l b W 9 2 Z W R D b 2 x 1 b W 5 z M S 5 7 c 2 1 h c n R f Y 2 l 0 a W V z X 3 R l Y 2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d X R v b W F 0 a X p h Y 2 n D s 2 4 g e S B S b 2 L D s 3 R p Y 2 E g K F J Q Q S B c X C 8 g S W 9 U I F x c L y B J S W 9 U K S 9 B d X R v U m V t b 3 Z l Z E N v b H V t b n M x L n t O b y B O b 2 1 p b m E s M H 0 m c X V v d D s s J n F 1 b 3 Q 7 U 2 V j d G l v b j E v Q X V 0 b 2 1 h d G l 6 Y W N p w 7 N u I H k g U m 9 i w 7 N 0 a W N h I C h S U E E g X F w v I E l v V C B c X C 8 g S U l v V C k v Q X V 0 b 1 J l b W 9 2 Z W R D b 2 x 1 b W 5 z M S 5 7 T m 9 t Y n J l I G R l b C B F b X B s Z W F k b y w x f S Z x d W 9 0 O y w m c X V v d D t T Z W N 0 a W 9 u M S 9 B d X R v b W F 0 a X p h Y 2 n D s 2 4 g e S B S b 2 L D s 3 R p Y 2 E g K F J Q Q S B c X C 8 g S W 9 U I F x c L y B J S W 9 U K S 9 B d X R v U m V t b 3 Z l Z E N v b H V t b n M x L n v D g X J l Y S w y f S Z x d W 9 0 O y w m c X V v d D t T Z W N 0 a W 9 u M S 9 B d X R v b W F 0 a X p h Y 2 n D s 2 4 g e S B S b 2 L D s 3 R p Y 2 E g K F J Q Q S B c X C 8 g S W 9 U I F x c L y B J S W 9 U K S 9 B d X R v U m V t b 3 Z l Z E N v b H V t b n M x L n t j a W J l c n N l Z 3 V y a W R h Z F 9 h d m F u e m F k Y S w z f S Z x d W 9 0 O y w m c X V v d D t T Z W N 0 a W 9 u M S 9 B d X R v b W F 0 a X p h Y 2 n D s 2 4 g e S B S b 2 L D s 3 R p Y 2 E g K F J Q Q S B c X C 8 g S W 9 U I F x c L y B J S W 9 U K S 9 B d X R v U m V t b 3 Z l Z E N v b H V t b n M x L n t i Y X N l c 1 9 k Z V 9 k Y X R v c 1 9 u b 3 N x b C w 0 f S Z x d W 9 0 O y w m c X V v d D t T Z W N 0 a W 9 u M S 9 B d X R v b W F 0 a X p h Y 2 n D s 2 4 g e S B S b 2 L D s 3 R p Y 2 E g K F J Q Q S B c X C 8 g S W 9 U I F x c L y B J S W 9 U K S 9 B d X R v U m V t b 3 Z l Z E N v b H V t b n M x L n t h c n F 1 a X R l Y 3 R 1 c m F f c 2 9 m d H d h c m U s N X 0 m c X V v d D s s J n F 1 b 3 Q 7 U 2 V j d G l v b j E v Q X V 0 b 2 1 h d G l 6 Y W N p w 7 N u I H k g U m 9 i w 7 N 0 a W N h I C h S U E E g X F w v I E l v V C B c X C 8 g S U l v V C k v Q X V 0 b 1 J l b W 9 2 Z W R D b 2 x 1 b W 5 z M S 5 7 d G V z d G l u Z 1 9 1 b m l 0 Y X J p b y w 2 f S Z x d W 9 0 O y w m c X V v d D t T Z W N 0 a W 9 u M S 9 B d X R v b W F 0 a X p h Y 2 n D s 2 4 g e S B S b 2 L D s 3 R p Y 2 E g K F J Q Q S B c X C 8 g S W 9 U I F x c L y B J S W 9 U K S 9 B d X R v U m V t b 3 Z l Z E N v b H V t b n M x L n t j b 2 5 0 Y W l u Z X J z X 2 F k d m F u Y 2 V k L D d 9 J n F 1 b 3 Q 7 L C Z x d W 9 0 O 1 N l Y 3 R p b 2 4 x L 0 F 1 d G 9 t Y X R p e m F j a c O z b i B 5 I F J v Y s O z d G l j Y S A o U l B B I F x c L y B J b 1 Q g X F w v I E l J b 1 Q p L 0 F 1 d G 9 S Z W 1 v d m V k Q 2 9 s d W 1 u c z E u e 2 N o Y X R i b 3 R z L D h 9 J n F 1 b 3 Q 7 L C Z x d W 9 0 O 1 N l Y 3 R p b 2 4 x L 0 F 1 d G 9 t Y X R p e m F j a c O z b i B 5 I F J v Y s O z d G l j Y S A o U l B B I F x c L y B J b 1 Q g X F w v I E l J b 1 Q p L 0 F 1 d G 9 S Z W 1 v d m V k Q 2 9 s d W 1 u c z E u e 2 N p X 2 N k X 3 B p c G V s a W 5 l c y w 5 f S Z x d W 9 0 O y w m c X V v d D t T Z W N 0 a W 9 u M S 9 B d X R v b W F 0 a X p h Y 2 n D s 2 4 g e S B S b 2 L D s 3 R p Y 2 E g K F J Q Q S B c X C 8 g S W 9 U I F x c L y B J S W 9 U K S 9 B d X R v U m V t b 3 Z l Z E N v b H V t b n M x L n t z b 2 Z 0 d 2 F y Z V 9 t Y W l u d G V u Y W 5 j Z S w x M H 0 m c X V v d D s s J n F 1 b 3 Q 7 U 2 V j d G l v b j E v Q X V 0 b 2 1 h d G l 6 Y W N p w 7 N u I H k g U m 9 i w 7 N 0 a W N h I C h S U E E g X F w v I E l v V C B c X C 8 g S U l v V C k v Q X V 0 b 1 J l b W 9 2 Z W R D b 2 x 1 b W 5 z M S 5 7 b 2 J z Z X J 2 Y W J p b G l 0 e S w x M X 0 m c X V v d D s s J n F 1 b 3 Q 7 U 2 V j d G l v b j E v Q X V 0 b 2 1 h d G l 6 Y W N p w 7 N u I H k g U m 9 i w 7 N 0 a W N h I C h S U E E g X F w v I E l v V C B c X C 8 g S U l v V C k v Q X V 0 b 1 J l b W 9 2 Z W R D b 2 x 1 b W 5 z M S 5 7 Y n V z a W 5 l c 3 N f Y W 5 h b H l 0 a W N z L D E y f S Z x d W 9 0 O y w m c X V v d D t T Z W N 0 a W 9 u M S 9 B d X R v b W F 0 a X p h Y 2 n D s 2 4 g e S B S b 2 L D s 3 R p Y 2 E g K F J Q Q S B c X C 8 g S W 9 U I F x c L y B J S W 9 U K S 9 B d X R v U m V t b 3 Z l Z E N v b H V t b n M x L n t t Y X N 0 Z X J f Z G F 0 Y V 9 t Y W 5 h Z 2 V t Z W 5 0 L D E z f S Z x d W 9 0 O y w m c X V v d D t T Z W N 0 a W 9 u M S 9 B d X R v b W F 0 a X p h Y 2 n D s 2 4 g e S B S b 2 L D s 3 R p Y 2 E g K F J Q Q S B c X C 8 g S W 9 U I F x c L y B J S W 9 U K S 9 B d X R v U m V t b 3 Z l Z E N v b H V t b n M x L n t p b m N p Z G V u d F 9 y Z X N w b 2 5 z Z S w x N H 0 m c X V v d D s s J n F 1 b 3 Q 7 U 2 V j d G l v b j E v Q X V 0 b 2 1 h d G l 6 Y W N p w 7 N u I H k g U m 9 i w 7 N 0 a W N h I C h S U E E g X F w v I E l v V C B c X C 8 g S U l v V C k v Q X V 0 b 1 J l b W 9 2 Z W R D b 2 x 1 b W 5 z M S 5 7 Y 2 9 u d G F p b m V y X 3 N l Y 3 V y a X R 5 L D E 1 f S Z x d W 9 0 O y w m c X V v d D t T Z W N 0 a W 9 u M S 9 B d X R v b W F 0 a X p h Y 2 n D s 2 4 g e S B S b 2 L D s 3 R p Y 2 E g K F J Q Q S B c X C 8 g S W 9 U I F x c L y B J S W 9 U K S 9 B d X R v U m V t b 3 Z l Z E N v b H V t b n M x L n t h d X R v b m 9 t b 3 V z X 3 Z l a G l j b G V z X 3 R l Y 2 g s M T Z 9 J n F 1 b 3 Q 7 L C Z x d W 9 0 O 1 N l Y 3 R p b 2 4 x L 0 F 1 d G 9 t Y X R p e m F j a c O z b i B 5 I F J v Y s O z d G l j Y S A o U l B B I F x c L y B J b 1 Q g X F w v I E l J b 1 Q p L 0 F 1 d G 9 S Z W 1 v d m V k Q 2 9 s d W 1 u c z E u e 3 N t Y X J 0 X 2 N p d G l l c 1 9 0 Z W N o L D E 3 f S Z x d W 9 0 O 1 0 s J n F 1 b 3 Q 7 U m V s Y X R p b 2 5 z a G l w S W 5 m b y Z x d W 9 0 O z p b X X 0 i I C 8 + P E V u d H J 5 I F R 5 c G U 9 I k Z p b G x U b 0 R h d G F N b 2 R l b E V u Y W J s Z W Q i I F Z h b H V l P S J s M C I g L z 4 8 R W 5 0 c n k g V H l w Z T 0 i R m l s b E N v b H V t b l R 5 c G V z I i B W Y W x 1 Z T 0 i c 0 F 3 W U d B Q U F B Q U F B Q U F B Q U F B Q U F B Q U F B Q S I g L z 4 8 R W 5 0 c n k g V H l w Z T 0 i R m l s b E 9 i a m V j d F R 5 c G U i I F Z h b H V l P S J z V G F i b G U i I C 8 + P E V u d H J 5 I F R 5 c G U 9 I k Z p b G x M Y X N 0 V X B k Y X R l Z C I g V m F s d W U 9 I m Q y M D I 1 L T A 5 L T A 2 V D A x O j Q y O j U 1 L j I y N D k x O T h a I i A v P j x F b n R y e S B U e X B l P S J G a W x s Q 2 9 s d W 1 u T m F t Z X M i I F Z h b H V l P S J z W y Z x d W 9 0 O 0 5 v I E 5 v b W l u Y S Z x d W 9 0 O y w m c X V v d D t O b 2 1 i c m U g Z G V s I E V t c G x l Y W R v J n F 1 b 3 Q 7 L C Z x d W 9 0 O 8 O B c m V h J n F 1 b 3 Q 7 L C Z x d W 9 0 O 2 N p Y m V y c 2 V n d X J p Z G F k X 2 F 2 Y W 5 6 Y W R h J n F 1 b 3 Q 7 L C Z x d W 9 0 O 2 J h c 2 V z X 2 R l X 2 R h d G 9 z X 2 5 v c 3 F s J n F 1 b 3 Q 7 L C Z x d W 9 0 O 2 F y c X V p d G V j d H V y Y V 9 z b 2 Z 0 d 2 F y Z S Z x d W 9 0 O y w m c X V v d D t 0 Z X N 0 a W 5 n X 3 V u a X R h c m l v J n F 1 b 3 Q 7 L C Z x d W 9 0 O 2 N v b n R h a W 5 l c n N f Y W R 2 Y W 5 j Z W Q m c X V v d D s s J n F 1 b 3 Q 7 Y 2 h h d G J v d H M m c X V v d D s s J n F 1 b 3 Q 7 Y 2 l f Y 2 R f c G l w Z W x p b m V z J n F 1 b 3 Q 7 L C Z x d W 9 0 O 3 N v Z n R 3 Y X J l X 2 1 h a W 5 0 Z W 5 h b m N l J n F 1 b 3 Q 7 L C Z x d W 9 0 O 2 9 i c 2 V y d m F i a W x p d H k m c X V v d D s s J n F 1 b 3 Q 7 Y n V z a W 5 l c 3 N f Y W 5 h b H l 0 a W N z J n F 1 b 3 Q 7 L C Z x d W 9 0 O 2 1 h c 3 R l c l 9 k Y X R h X 2 1 h b m F n Z W 1 l b n Q m c X V v d D s s J n F 1 b 3 Q 7 a W 5 j a W R l b n R f c m V z c G 9 u c 2 U m c X V v d D s s J n F 1 b 3 Q 7 Y 2 9 u d G F p b m V y X 3 N l Y 3 V y a X R 5 J n F 1 b 3 Q 7 L C Z x d W 9 0 O 2 F 1 d G 9 u b 2 1 v d X N f d m V o a W N s Z X N f d G V j a C Z x d W 9 0 O y w m c X V v d D t z b W F y d F 9 j a X R p Z X N f d G V j a C Z x d W 9 0 O 1 0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X R v b W F 0 a X p h Y 2 k l Q z M l Q j N u J T I w e S U y M F J v Y i V D M y V C M 3 R p Y 2 E l M j A o U l B B J T I w J T J G J T I w S W 9 U J T I w J T J G J T I w S U l v V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2 1 h d G l 6 Y W N p J U M z J U I z b i U y M H k l M j B S b 2 I l Q z M l Q j N 0 a W N h J T I w K F J Q Q S U y M C U y R i U y M E l v V C U y M C U y R i U y M E l J b 1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t Y X R p e m F j a S V D M y V C M 2 4 l M j B 5 J T I w U m 9 i J U M z J U I z d G l j Y S U y M C h S U E E l M j A l M k Y l M j B J b 1 Q l M j A l M k Y l M j B J S W 9 U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t Y X R p e m F j a S V D M y V C M 2 4 l M j B 5 J T I w U m 9 i J U M z J U I z d G l j Y S U y M C h S U E E l M j A l M k Y l M j B J b 1 Q l M j A l M k Y l M j B J S W 9 U K S 9 D b 2 x 1 b W 5 h c 0 5 v V m F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2 1 h d G l 6 Y W N p J U M z J U I z b i U y M H k l M j B S b 2 I l Q z M l Q j N 0 a W N h J T I w K F J Q Q S U y M C U y R i U y M E l v V C U y M C U y R i U y M E l J b 1 Q p L 0 N v b H V t b m F z J T I w R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U l Q z M l Q j F v J T I w Z G U l M j B F e H B l c m l l b m N p Y S U y M G R l J T I w V X N 1 Y X J p b y U y M C h V W C U y R l V J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5 Z j V i Y z U y L W N i M j E t N D E 3 M C 0 5 Y T d m L T k y M T Q x Y z c 2 Y j E 1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5 L T A 2 V D A x O j Q y O j U 1 L j I w M D I x N j V a I i A v P j x F b n R y e S B U e X B l P S J G a W x s Q 2 9 s d W 1 u V H l w Z X M i I F Z h b H V l P S J z Q X d Z R 0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F R h c m d l d C I g V m F s d W U 9 I n N E a X N l w 7 F v X 2 R l X 0 V 4 c G V y a W V u Y 2 l h X 2 R l X 1 V z d W F y a W 9 f X 1 V Y X 1 V J I i A v P j x F b n R y e S B U e X B l P S J G a W x s Q 2 9 s d W 1 u T m F t Z X M i I F Z h b H V l P S J z W y Z x d W 9 0 O 0 5 v I E 5 v b W l u Y S Z x d W 9 0 O y w m c X V v d D t O b 2 1 i c m U g Z G V s I E V t c G x l Y W R v J n F 1 b 3 Q 7 L C Z x d W 9 0 O 8 O B c m V h J n F 1 b 3 Q 7 L C Z x d W 9 0 O 2 N p Y m V y c 2 V n d X J p Z G F k X 2 F 2 Y W 5 6 Y W R h J n F 1 b 3 Q 7 L C Z x d W 9 0 O 2 R l c 2 F y c m 9 s b G 9 f d 2 V i X 2 J h Y 2 t l b m Q m c X V v d D s s J n F 1 b 3 Q 7 Y m F z Z X N f Z G V f Z G F 0 b 3 N f c 3 F s J n F 1 b 3 Q 7 L C Z x d W 9 0 O 2 J h c 2 V z X 2 R l X 2 R h d G 9 z X 2 5 v c 3 F s J n F 1 b 3 Q 7 L C Z x d W 9 0 O 2 N s b 3 V k X 2 N v b X B 1 d G l u Z y Z x d W 9 0 O y w m c X V v d D t t Y W N o a W 5 l X 2 x l Y X J u a W 5 n X 2 J h c 2 l j b y Z x d W 9 0 O y w m c X V v d D t w c m 9 n c m F t Y W N p b 2 5 f c H l 0 a G 9 u J n F 1 b 3 Q 7 L C Z x d W 9 0 O 2 F y c X V p d G V j d H V y Y V 9 z b 2 Z 0 d 2 F y Z S Z x d W 9 0 O y w m c X V v d D t p b n R l c m 5 l d F 9 k Z V 9 s Y X N f Y 2 9 z Y X M m c X V v d D s s J n F 1 b 3 Q 7 Y W 5 h b G l z a X N f Z G F 0 b 3 M m c X V v d D s s J n F 1 b 3 Q 7 c 2 V y d m V y b G V z c 1 9 j b 2 1 w d X R p b m c m c X V v d D s s J n F 1 b 3 Q 7 Y 2 l f Y 2 Q m c X V v d D s s J n F 1 b 3 Q 7 d G V z d G l u Z 1 9 1 b m l 0 Y X J p b y Z x d W 9 0 O y w m c X V v d D t 0 Z X N 0 a W 5 n X 2 l u d G V n c m F j a W 9 u J n F 1 b 3 Q 7 L C Z x d W 9 0 O 2 R l Z X B f b G V h c m 5 p b m c m c X V v d D s s J n F 1 b 3 Q 7 Z G F 0 Y V 9 3 Y X J l a G 9 1 c 2 l u Z y Z x d W 9 0 O y w m c X V v d D t z b W F y d F 9 j b 2 5 0 c m F j d H M m c X V v d D s s J n F 1 b 3 Q 7 Z m l u d G V j a F 9 0 Z W N u b 2 x v Z 2 l h c y Z x d W 9 0 O y w m c X V v d D t 2 c l 9 h c l 9 t c i Z x d W 9 0 O y w m c X V v d D t n Y W 1 p Z m l j Y W N p b 2 4 m c X V v d D s s J n F 1 b 3 Q 7 d X h f c m V z Z W F y Y 2 g m c X V v d D s s J n F 1 b 3 Q 7 Z G F 0 Y V 9 l b m d p b m V l c m l u Z y Z x d W 9 0 O y w m c X V v d D t j b G 9 1 Z F 9 z Z W N 1 c m l 0 e S Z x d W 9 0 O y w m c X V v d D t z Z X J 2 Z X J f b W F p b n R l b m F u Y 2 U m c X V v d D s s J n F 1 b 3 Q 7 b m V 0 d 2 9 y a 2 l u Z y Z x d W 9 0 O y w m c X V v d D t 2 a X J 0 d W F s a X p h d G l v b i Z x d W 9 0 O y w m c X V v d D t j b 2 5 0 Y W l u Z X J z X 2 F k d m F u Y 2 V k J n F 1 b 3 Q 7 L C Z x d W 9 0 O 2 F p X 2 V 0 a G l j c y Z x d W 9 0 O y w m c X V v d D t x d W F u d H V t X 2 N v b X B 1 d G l u Z y Z x d W 9 0 O y w m c X V v d D t y b 2 J v d G l j X 3 B y b 2 N l c 3 N f Y X V 0 b 2 1 h d G l v b i Z x d W 9 0 O y w m c X V v d D t s b 3 d f Y 2 9 k Z V 9 w b G F 0 Z m 9 y b X M m c X V v d D s s J n F 1 b 3 Q 7 b m 9 f Y 2 9 k Z V 9 z b 2 x 1 d G l v b n M m c X V v d D s s J n F 1 b 3 Q 7 Y 2 h h d G J v d H M m c X V v d D s s J n F 1 b 3 Q 7 d m 9 p Y 2 V f Y X N z a X N 0 Y W 5 0 c y Z x d W 9 0 O y w m c X V v d D t k Y X R h X 3 Z p c 3 V h b G l 6 Y X R p b 2 5 f Y W R 2 Y W 5 j Z W Q m c X V v d D s s J n F 1 b 3 Q 7 Z G F 0 Y V 9 h b m F s e X R p Y 3 N f c H l 0 a G 9 u J n F 1 b 3 Q 7 L C Z x d W 9 0 O 2 R h d G F f Y W 5 h b H l 0 a W N z X 3 I m c X V v d D s s J n F 1 b 3 Q 7 c 2 V y d m V y b G V z c 1 9 h c m N o a X R l Y 3 R 1 c m U m c X V v d D s s J n F 1 b 3 Q 7 Z X Z l b n R f Z H J p d m V u X 2 F y Y 2 h p d G V j d H V y Z S Z x d W 9 0 O y w m c X V v d D t z b 2 Z 0 d 2 F y Z V 9 h c m N o a X R l Y 3 R 1 c m U m c X V v d D s s J n F 1 b 3 Q 7 Y 2 9 k Z V 9 y Z X Z p Z X c m c X V v d D s s J n F 1 b 3 Q 7 Y W d p b G V f d G V z d G l u Z y Z x d W 9 0 O y w m c X V v d D t h c G l f Z G V z a W d u J n F 1 b 3 Q 7 L C Z x d W 9 0 O 2 N p X 2 N k X 3 B p c G V s a W 5 l c y Z x d W 9 0 O y w m c X V v d D t j b G 9 1 Z F 9 u Y X R p d m U m c X V v d D s s J n F 1 b 3 Q 7 c 2 9 m d H d h c m V f b W F p b n R l b m F u Y 2 U m c X V v d D s s J n F 1 b 3 Q 7 b 2 J z Z X J 2 Y W J p b G l 0 e S Z x d W 9 0 O y w m c X V v d D t i d X N p b m V z c 1 9 h b m F s e X R p Y 3 M m c X V v d D s s J n F 1 b 3 Q 7 b m F 0 d X J h b F 9 s Y W 5 n d W F n Z V 9 w c m 9 j Z X N z a W 5 n J n F 1 b 3 Q 7 L C Z x d W 9 0 O 3 N 0 c m V h b W l u Z 1 9 k Y X R h J n F 1 b 3 Q 7 L C Z x d W 9 0 O 2 R h d G F f Z 2 9 2 Z X J u Y W 5 j Z S Z x d W 9 0 O y w m c X V v d D t t Y X N 0 Z X J f Z G F 0 Y V 9 t Y W 5 h Z 2 V t Z W 5 0 J n F 1 b 3 Q 7 L C Z x d W 9 0 O 2 l k Z W 5 0 a X R 5 X 2 F j Y 2 V z c 1 9 t Y W 5 h Z 2 V t Z W 5 0 J n F 1 b 3 Q 7 L C Z x d W 9 0 O 2 l u Y 2 l k Z W 5 0 X 3 J l c 3 B v b n N l J n F 1 b 3 Q 7 L C Z x d W 9 0 O 2 N v b n R h a W 5 l c l 9 z Z W N 1 c m l 0 e S Z x d W 9 0 O y w m c X V v d D t k Y X R h X 3 B y a X Z h Y 3 k m c X V v d D s s J n F 1 b 3 Q 7 Y X V 0 b 2 5 v b W 9 1 c 1 9 2 Z W h p Y 2 x l c 1 9 0 Z W N o J n F 1 b 3 Q 7 L C Z x d W 9 0 O 3 N t Y X J 0 X 2 N p d G l l c 1 9 0 Z W N o J n F 1 b 3 Q 7 L C Z x d W 9 0 O 2 l u Z H V z d H J 5 X z R f M C Z x d W 9 0 O y w m c X V v d D t l Z G d l X 2 N s b 3 V k X 2 h 5 Y n J p Z C Z x d W 9 0 O y w m c X V v d D t h a V 9 v c H M m c X V v d D s s J n F 1 b 3 Q 7 b W x v c H M m c X V v d D s s J n F 1 b 3 Q 7 Y 3 l i Z X J 0 a H J l Y X R f a W 5 0 Z W x s a W d l b m N l J n F 1 b 3 Q 7 L C Z x d W 9 0 O 2 F y X 2 N v b G x h Y m 9 y Y X R p b 2 5 f d G 9 v b H M m c X V v d D s s J n F 1 b 3 Q 7 c X V h b n R 1 b V 9 z a W 1 1 b G F 0 a W 9 u J n F 1 b 3 Q 7 L C Z x d W 9 0 O 2 R h d G F f b 2 J z Z X J 2 Y W J p b G l 0 e S Z x d W 9 0 O y w m c X V v d D t l e H B s Y W l u Y W J s Z V 9 h a V 9 0 Z W N o b m l x d W V z J n F 1 b 3 Q 7 L C Z x d W 9 0 O 2 N s b 3 V k X 2 N v c 3 R f b 3 B 0 a W 1 p e m F 0 a W 9 u J n F 1 b 3 Q 7 L C Z x d W 9 0 O 3 p l c m 9 f d H J 1 c 3 R f Y X J j a G l 0 Z W N 0 d X J l J n F 1 b 3 Q 7 L C Z x d W 9 0 O 3 B y a X Z h Y 3 l f c H J l c 2 V y d m l u Z 1 9 h a S Z x d W 9 0 O 1 0 i I C 8 + P E V u d H J 5 I F R 5 c G U 9 I k Z p b G x D b 3 V u d C I g V m F s d W U 9 I m w z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Z c O x b y B k Z S B F e H B l c m l l b m N p Y S B k Z S B V c 3 V h c m l v I C h V W F x c L 1 V J K S 9 B d X R v U m V t b 3 Z l Z E N v b H V t b n M x L n t O b y B O b 2 1 p b m E s M H 0 m c X V v d D s s J n F 1 b 3 Q 7 U 2 V j d G l v b j E v R G l z Z c O x b y B k Z S B F e H B l c m l l b m N p Y S B k Z S B V c 3 V h c m l v I C h V W F x c L 1 V J K S 9 B d X R v U m V t b 3 Z l Z E N v b H V t b n M x L n t O b 2 1 i c m U g Z G V s I E V t c G x l Y W R v L D F 9 J n F 1 b 3 Q 7 L C Z x d W 9 0 O 1 N l Y 3 R p b 2 4 x L 0 R p c 2 X D s W 8 g Z G U g R X h w Z X J p Z W 5 j a W E g Z G U g V X N 1 Y X J p b y A o V V h c X C 9 V S S k v Q X V 0 b 1 J l b W 9 2 Z W R D b 2 x 1 b W 5 z M S 5 7 w 4 F y Z W E s M n 0 m c X V v d D s s J n F 1 b 3 Q 7 U 2 V j d G l v b j E v R G l z Z c O x b y B k Z S B F e H B l c m l l b m N p Y S B k Z S B V c 3 V h c m l v I C h V W F x c L 1 V J K S 9 B d X R v U m V t b 3 Z l Z E N v b H V t b n M x L n t j a W J l c n N l Z 3 V y a W R h Z F 9 h d m F u e m F k Y S w z f S Z x d W 9 0 O y w m c X V v d D t T Z W N 0 a W 9 u M S 9 E a X N l w 7 F v I G R l I E V 4 c G V y a W V u Y 2 l h I G R l I F V z d W F y a W 8 g K F V Y X F w v V U k p L 0 F 1 d G 9 S Z W 1 v d m V k Q 2 9 s d W 1 u c z E u e 2 R l c 2 F y c m 9 s b G 9 f d 2 V i X 2 J h Y 2 t l b m Q s N H 0 m c X V v d D s s J n F 1 b 3 Q 7 U 2 V j d G l v b j E v R G l z Z c O x b y B k Z S B F e H B l c m l l b m N p Y S B k Z S B V c 3 V h c m l v I C h V W F x c L 1 V J K S 9 B d X R v U m V t b 3 Z l Z E N v b H V t b n M x L n t i Y X N l c 1 9 k Z V 9 k Y X R v c 1 9 z c W w s N X 0 m c X V v d D s s J n F 1 b 3 Q 7 U 2 V j d G l v b j E v R G l z Z c O x b y B k Z S B F e H B l c m l l b m N p Y S B k Z S B V c 3 V h c m l v I C h V W F x c L 1 V J K S 9 B d X R v U m V t b 3 Z l Z E N v b H V t b n M x L n t i Y X N l c 1 9 k Z V 9 k Y X R v c 1 9 u b 3 N x b C w 2 f S Z x d W 9 0 O y w m c X V v d D t T Z W N 0 a W 9 u M S 9 E a X N l w 7 F v I G R l I E V 4 c G V y a W V u Y 2 l h I G R l I F V z d W F y a W 8 g K F V Y X F w v V U k p L 0 F 1 d G 9 S Z W 1 v d m V k Q 2 9 s d W 1 u c z E u e 2 N s b 3 V k X 2 N v b X B 1 d G l u Z y w 3 f S Z x d W 9 0 O y w m c X V v d D t T Z W N 0 a W 9 u M S 9 E a X N l w 7 F v I G R l I E V 4 c G V y a W V u Y 2 l h I G R l I F V z d W F y a W 8 g K F V Y X F w v V U k p L 0 F 1 d G 9 S Z W 1 v d m V k Q 2 9 s d W 1 u c z E u e 2 1 h Y 2 h p b m V f b G V h c m 5 p b m d f Y m F z a W N v L D h 9 J n F 1 b 3 Q 7 L C Z x d W 9 0 O 1 N l Y 3 R p b 2 4 x L 0 R p c 2 X D s W 8 g Z G U g R X h w Z X J p Z W 5 j a W E g Z G U g V X N 1 Y X J p b y A o V V h c X C 9 V S S k v Q X V 0 b 1 J l b W 9 2 Z W R D b 2 x 1 b W 5 z M S 5 7 c H J v Z 3 J h b W F j a W 9 u X 3 B 5 d G h v b i w 5 f S Z x d W 9 0 O y w m c X V v d D t T Z W N 0 a W 9 u M S 9 E a X N l w 7 F v I G R l I E V 4 c G V y a W V u Y 2 l h I G R l I F V z d W F y a W 8 g K F V Y X F w v V U k p L 0 F 1 d G 9 S Z W 1 v d m V k Q 2 9 s d W 1 u c z E u e 2 F y c X V p d G V j d H V y Y V 9 z b 2 Z 0 d 2 F y Z S w x M H 0 m c X V v d D s s J n F 1 b 3 Q 7 U 2 V j d G l v b j E v R G l z Z c O x b y B k Z S B F e H B l c m l l b m N p Y S B k Z S B V c 3 V h c m l v I C h V W F x c L 1 V J K S 9 B d X R v U m V t b 3 Z l Z E N v b H V t b n M x L n t p b n R l c m 5 l d F 9 k Z V 9 s Y X N f Y 2 9 z Y X M s M T F 9 J n F 1 b 3 Q 7 L C Z x d W 9 0 O 1 N l Y 3 R p b 2 4 x L 0 R p c 2 X D s W 8 g Z G U g R X h w Z X J p Z W 5 j a W E g Z G U g V X N 1 Y X J p b y A o V V h c X C 9 V S S k v Q X V 0 b 1 J l b W 9 2 Z W R D b 2 x 1 b W 5 z M S 5 7 Y W 5 h b G l z a X N f Z G F 0 b 3 M s M T J 9 J n F 1 b 3 Q 7 L C Z x d W 9 0 O 1 N l Y 3 R p b 2 4 x L 0 R p c 2 X D s W 8 g Z G U g R X h w Z X J p Z W 5 j a W E g Z G U g V X N 1 Y X J p b y A o V V h c X C 9 V S S k v Q X V 0 b 1 J l b W 9 2 Z W R D b 2 x 1 b W 5 z M S 5 7 c 2 V y d m V y b G V z c 1 9 j b 2 1 w d X R p b m c s M T N 9 J n F 1 b 3 Q 7 L C Z x d W 9 0 O 1 N l Y 3 R p b 2 4 x L 0 R p c 2 X D s W 8 g Z G U g R X h w Z X J p Z W 5 j a W E g Z G U g V X N 1 Y X J p b y A o V V h c X C 9 V S S k v Q X V 0 b 1 J l b W 9 2 Z W R D b 2 x 1 b W 5 z M S 5 7 Y 2 l f Y 2 Q s M T R 9 J n F 1 b 3 Q 7 L C Z x d W 9 0 O 1 N l Y 3 R p b 2 4 x L 0 R p c 2 X D s W 8 g Z G U g R X h w Z X J p Z W 5 j a W E g Z G U g V X N 1 Y X J p b y A o V V h c X C 9 V S S k v Q X V 0 b 1 J l b W 9 2 Z W R D b 2 x 1 b W 5 z M S 5 7 d G V z d G l u Z 1 9 1 b m l 0 Y X J p b y w x N X 0 m c X V v d D s s J n F 1 b 3 Q 7 U 2 V j d G l v b j E v R G l z Z c O x b y B k Z S B F e H B l c m l l b m N p Y S B k Z S B V c 3 V h c m l v I C h V W F x c L 1 V J K S 9 B d X R v U m V t b 3 Z l Z E N v b H V t b n M x L n t 0 Z X N 0 a W 5 n X 2 l u d G V n c m F j a W 9 u L D E 2 f S Z x d W 9 0 O y w m c X V v d D t T Z W N 0 a W 9 u M S 9 E a X N l w 7 F v I G R l I E V 4 c G V y a W V u Y 2 l h I G R l I F V z d W F y a W 8 g K F V Y X F w v V U k p L 0 F 1 d G 9 S Z W 1 v d m V k Q 2 9 s d W 1 u c z E u e 2 R l Z X B f b G V h c m 5 p b m c s M T d 9 J n F 1 b 3 Q 7 L C Z x d W 9 0 O 1 N l Y 3 R p b 2 4 x L 0 R p c 2 X D s W 8 g Z G U g R X h w Z X J p Z W 5 j a W E g Z G U g V X N 1 Y X J p b y A o V V h c X C 9 V S S k v Q X V 0 b 1 J l b W 9 2 Z W R D b 2 x 1 b W 5 z M S 5 7 Z G F 0 Y V 9 3 Y X J l a G 9 1 c 2 l u Z y w x O H 0 m c X V v d D s s J n F 1 b 3 Q 7 U 2 V j d G l v b j E v R G l z Z c O x b y B k Z S B F e H B l c m l l b m N p Y S B k Z S B V c 3 V h c m l v I C h V W F x c L 1 V J K S 9 B d X R v U m V t b 3 Z l Z E N v b H V t b n M x L n t z b W F y d F 9 j b 2 5 0 c m F j d H M s M T l 9 J n F 1 b 3 Q 7 L C Z x d W 9 0 O 1 N l Y 3 R p b 2 4 x L 0 R p c 2 X D s W 8 g Z G U g R X h w Z X J p Z W 5 j a W E g Z G U g V X N 1 Y X J p b y A o V V h c X C 9 V S S k v Q X V 0 b 1 J l b W 9 2 Z W R D b 2 x 1 b W 5 z M S 5 7 Z m l u d G V j a F 9 0 Z W N u b 2 x v Z 2 l h c y w y M H 0 m c X V v d D s s J n F 1 b 3 Q 7 U 2 V j d G l v b j E v R G l z Z c O x b y B k Z S B F e H B l c m l l b m N p Y S B k Z S B V c 3 V h c m l v I C h V W F x c L 1 V J K S 9 B d X R v U m V t b 3 Z l Z E N v b H V t b n M x L n t 2 c l 9 h c l 9 t c i w y M X 0 m c X V v d D s s J n F 1 b 3 Q 7 U 2 V j d G l v b j E v R G l z Z c O x b y B k Z S B F e H B l c m l l b m N p Y S B k Z S B V c 3 V h c m l v I C h V W F x c L 1 V J K S 9 B d X R v U m V t b 3 Z l Z E N v b H V t b n M x L n t n Y W 1 p Z m l j Y W N p b 2 4 s M j J 9 J n F 1 b 3 Q 7 L C Z x d W 9 0 O 1 N l Y 3 R p b 2 4 x L 0 R p c 2 X D s W 8 g Z G U g R X h w Z X J p Z W 5 j a W E g Z G U g V X N 1 Y X J p b y A o V V h c X C 9 V S S k v Q X V 0 b 1 J l b W 9 2 Z W R D b 2 x 1 b W 5 z M S 5 7 d X h f c m V z Z W F y Y 2 g s M j N 9 J n F 1 b 3 Q 7 L C Z x d W 9 0 O 1 N l Y 3 R p b 2 4 x L 0 R p c 2 X D s W 8 g Z G U g R X h w Z X J p Z W 5 j a W E g Z G U g V X N 1 Y X J p b y A o V V h c X C 9 V S S k v Q X V 0 b 1 J l b W 9 2 Z W R D b 2 x 1 b W 5 z M S 5 7 Z G F 0 Y V 9 l b m d p b m V l c m l u Z y w y N H 0 m c X V v d D s s J n F 1 b 3 Q 7 U 2 V j d G l v b j E v R G l z Z c O x b y B k Z S B F e H B l c m l l b m N p Y S B k Z S B V c 3 V h c m l v I C h V W F x c L 1 V J K S 9 B d X R v U m V t b 3 Z l Z E N v b H V t b n M x L n t j b G 9 1 Z F 9 z Z W N 1 c m l 0 e S w y N X 0 m c X V v d D s s J n F 1 b 3 Q 7 U 2 V j d G l v b j E v R G l z Z c O x b y B k Z S B F e H B l c m l l b m N p Y S B k Z S B V c 3 V h c m l v I C h V W F x c L 1 V J K S 9 B d X R v U m V t b 3 Z l Z E N v b H V t b n M x L n t z Z X J 2 Z X J f b W F p b n R l b m F u Y 2 U s M j Z 9 J n F 1 b 3 Q 7 L C Z x d W 9 0 O 1 N l Y 3 R p b 2 4 x L 0 R p c 2 X D s W 8 g Z G U g R X h w Z X J p Z W 5 j a W E g Z G U g V X N 1 Y X J p b y A o V V h c X C 9 V S S k v Q X V 0 b 1 J l b W 9 2 Z W R D b 2 x 1 b W 5 z M S 5 7 b m V 0 d 2 9 y a 2 l u Z y w y N 3 0 m c X V v d D s s J n F 1 b 3 Q 7 U 2 V j d G l v b j E v R G l z Z c O x b y B k Z S B F e H B l c m l l b m N p Y S B k Z S B V c 3 V h c m l v I C h V W F x c L 1 V J K S 9 B d X R v U m V t b 3 Z l Z E N v b H V t b n M x L n t 2 a X J 0 d W F s a X p h d G l v b i w y O H 0 m c X V v d D s s J n F 1 b 3 Q 7 U 2 V j d G l v b j E v R G l z Z c O x b y B k Z S B F e H B l c m l l b m N p Y S B k Z S B V c 3 V h c m l v I C h V W F x c L 1 V J K S 9 B d X R v U m V t b 3 Z l Z E N v b H V t b n M x L n t j b 2 5 0 Y W l u Z X J z X 2 F k d m F u Y 2 V k L D I 5 f S Z x d W 9 0 O y w m c X V v d D t T Z W N 0 a W 9 u M S 9 E a X N l w 7 F v I G R l I E V 4 c G V y a W V u Y 2 l h I G R l I F V z d W F y a W 8 g K F V Y X F w v V U k p L 0 F 1 d G 9 S Z W 1 v d m V k Q 2 9 s d W 1 u c z E u e 2 F p X 2 V 0 a G l j c y w z M H 0 m c X V v d D s s J n F 1 b 3 Q 7 U 2 V j d G l v b j E v R G l z Z c O x b y B k Z S B F e H B l c m l l b m N p Y S B k Z S B V c 3 V h c m l v I C h V W F x c L 1 V J K S 9 B d X R v U m V t b 3 Z l Z E N v b H V t b n M x L n t x d W F u d H V t X 2 N v b X B 1 d G l u Z y w z M X 0 m c X V v d D s s J n F 1 b 3 Q 7 U 2 V j d G l v b j E v R G l z Z c O x b y B k Z S B F e H B l c m l l b m N p Y S B k Z S B V c 3 V h c m l v I C h V W F x c L 1 V J K S 9 B d X R v U m V t b 3 Z l Z E N v b H V t b n M x L n t y b 2 J v d G l j X 3 B y b 2 N l c 3 N f Y X V 0 b 2 1 h d G l v b i w z M n 0 m c X V v d D s s J n F 1 b 3 Q 7 U 2 V j d G l v b j E v R G l z Z c O x b y B k Z S B F e H B l c m l l b m N p Y S B k Z S B V c 3 V h c m l v I C h V W F x c L 1 V J K S 9 B d X R v U m V t b 3 Z l Z E N v b H V t b n M x L n t s b 3 d f Y 2 9 k Z V 9 w b G F 0 Z m 9 y b X M s M z N 9 J n F 1 b 3 Q 7 L C Z x d W 9 0 O 1 N l Y 3 R p b 2 4 x L 0 R p c 2 X D s W 8 g Z G U g R X h w Z X J p Z W 5 j a W E g Z G U g V X N 1 Y X J p b y A o V V h c X C 9 V S S k v Q X V 0 b 1 J l b W 9 2 Z W R D b 2 x 1 b W 5 z M S 5 7 b m 9 f Y 2 9 k Z V 9 z b 2 x 1 d G l v b n M s M z R 9 J n F 1 b 3 Q 7 L C Z x d W 9 0 O 1 N l Y 3 R p b 2 4 x L 0 R p c 2 X D s W 8 g Z G U g R X h w Z X J p Z W 5 j a W E g Z G U g V X N 1 Y X J p b y A o V V h c X C 9 V S S k v Q X V 0 b 1 J l b W 9 2 Z W R D b 2 x 1 b W 5 z M S 5 7 Y 2 h h d G J v d H M s M z V 9 J n F 1 b 3 Q 7 L C Z x d W 9 0 O 1 N l Y 3 R p b 2 4 x L 0 R p c 2 X D s W 8 g Z G U g R X h w Z X J p Z W 5 j a W E g Z G U g V X N 1 Y X J p b y A o V V h c X C 9 V S S k v Q X V 0 b 1 J l b W 9 2 Z W R D b 2 x 1 b W 5 z M S 5 7 d m 9 p Y 2 V f Y X N z a X N 0 Y W 5 0 c y w z N n 0 m c X V v d D s s J n F 1 b 3 Q 7 U 2 V j d G l v b j E v R G l z Z c O x b y B k Z S B F e H B l c m l l b m N p Y S B k Z S B V c 3 V h c m l v I C h V W F x c L 1 V J K S 9 B d X R v U m V t b 3 Z l Z E N v b H V t b n M x L n t k Y X R h X 3 Z p c 3 V h b G l 6 Y X R p b 2 5 f Y W R 2 Y W 5 j Z W Q s M z d 9 J n F 1 b 3 Q 7 L C Z x d W 9 0 O 1 N l Y 3 R p b 2 4 x L 0 R p c 2 X D s W 8 g Z G U g R X h w Z X J p Z W 5 j a W E g Z G U g V X N 1 Y X J p b y A o V V h c X C 9 V S S k v Q X V 0 b 1 J l b W 9 2 Z W R D b 2 x 1 b W 5 z M S 5 7 Z G F 0 Y V 9 h b m F s e X R p Y 3 N f c H l 0 a G 9 u L D M 4 f S Z x d W 9 0 O y w m c X V v d D t T Z W N 0 a W 9 u M S 9 E a X N l w 7 F v I G R l I E V 4 c G V y a W V u Y 2 l h I G R l I F V z d W F y a W 8 g K F V Y X F w v V U k p L 0 F 1 d G 9 S Z W 1 v d m V k Q 2 9 s d W 1 u c z E u e 2 R h d G F f Y W 5 h b H l 0 a W N z X 3 I s M z l 9 J n F 1 b 3 Q 7 L C Z x d W 9 0 O 1 N l Y 3 R p b 2 4 x L 0 R p c 2 X D s W 8 g Z G U g R X h w Z X J p Z W 5 j a W E g Z G U g V X N 1 Y X J p b y A o V V h c X C 9 V S S k v Q X V 0 b 1 J l b W 9 2 Z W R D b 2 x 1 b W 5 z M S 5 7 c 2 V y d m V y b G V z c 1 9 h c m N o a X R l Y 3 R 1 c m U s N D B 9 J n F 1 b 3 Q 7 L C Z x d W 9 0 O 1 N l Y 3 R p b 2 4 x L 0 R p c 2 X D s W 8 g Z G U g R X h w Z X J p Z W 5 j a W E g Z G U g V X N 1 Y X J p b y A o V V h c X C 9 V S S k v Q X V 0 b 1 J l b W 9 2 Z W R D b 2 x 1 b W 5 z M S 5 7 Z X Z l b n R f Z H J p d m V u X 2 F y Y 2 h p d G V j d H V y Z S w 0 M X 0 m c X V v d D s s J n F 1 b 3 Q 7 U 2 V j d G l v b j E v R G l z Z c O x b y B k Z S B F e H B l c m l l b m N p Y S B k Z S B V c 3 V h c m l v I C h V W F x c L 1 V J K S 9 B d X R v U m V t b 3 Z l Z E N v b H V t b n M x L n t z b 2 Z 0 d 2 F y Z V 9 h c m N o a X R l Y 3 R 1 c m U s N D J 9 J n F 1 b 3 Q 7 L C Z x d W 9 0 O 1 N l Y 3 R p b 2 4 x L 0 R p c 2 X D s W 8 g Z G U g R X h w Z X J p Z W 5 j a W E g Z G U g V X N 1 Y X J p b y A o V V h c X C 9 V S S k v Q X V 0 b 1 J l b W 9 2 Z W R D b 2 x 1 b W 5 z M S 5 7 Y 2 9 k Z V 9 y Z X Z p Z X c s N D N 9 J n F 1 b 3 Q 7 L C Z x d W 9 0 O 1 N l Y 3 R p b 2 4 x L 0 R p c 2 X D s W 8 g Z G U g R X h w Z X J p Z W 5 j a W E g Z G U g V X N 1 Y X J p b y A o V V h c X C 9 V S S k v Q X V 0 b 1 J l b W 9 2 Z W R D b 2 x 1 b W 5 z M S 5 7 Y W d p b G V f d G V z d G l u Z y w 0 N H 0 m c X V v d D s s J n F 1 b 3 Q 7 U 2 V j d G l v b j E v R G l z Z c O x b y B k Z S B F e H B l c m l l b m N p Y S B k Z S B V c 3 V h c m l v I C h V W F x c L 1 V J K S 9 B d X R v U m V t b 3 Z l Z E N v b H V t b n M x L n t h c G l f Z G V z a W d u L D Q 1 f S Z x d W 9 0 O y w m c X V v d D t T Z W N 0 a W 9 u M S 9 E a X N l w 7 F v I G R l I E V 4 c G V y a W V u Y 2 l h I G R l I F V z d W F y a W 8 g K F V Y X F w v V U k p L 0 F 1 d G 9 S Z W 1 v d m V k Q 2 9 s d W 1 u c z E u e 2 N p X 2 N k X 3 B p c G V s a W 5 l c y w 0 N n 0 m c X V v d D s s J n F 1 b 3 Q 7 U 2 V j d G l v b j E v R G l z Z c O x b y B k Z S B F e H B l c m l l b m N p Y S B k Z S B V c 3 V h c m l v I C h V W F x c L 1 V J K S 9 B d X R v U m V t b 3 Z l Z E N v b H V t b n M x L n t j b G 9 1 Z F 9 u Y X R p d m U s N D d 9 J n F 1 b 3 Q 7 L C Z x d W 9 0 O 1 N l Y 3 R p b 2 4 x L 0 R p c 2 X D s W 8 g Z G U g R X h w Z X J p Z W 5 j a W E g Z G U g V X N 1 Y X J p b y A o V V h c X C 9 V S S k v Q X V 0 b 1 J l b W 9 2 Z W R D b 2 x 1 b W 5 z M S 5 7 c 2 9 m d H d h c m V f b W F p b n R l b m F u Y 2 U s N D h 9 J n F 1 b 3 Q 7 L C Z x d W 9 0 O 1 N l Y 3 R p b 2 4 x L 0 R p c 2 X D s W 8 g Z G U g R X h w Z X J p Z W 5 j a W E g Z G U g V X N 1 Y X J p b y A o V V h c X C 9 V S S k v Q X V 0 b 1 J l b W 9 2 Z W R D b 2 x 1 b W 5 z M S 5 7 b 2 J z Z X J 2 Y W J p b G l 0 e S w 0 O X 0 m c X V v d D s s J n F 1 b 3 Q 7 U 2 V j d G l v b j E v R G l z Z c O x b y B k Z S B F e H B l c m l l b m N p Y S B k Z S B V c 3 V h c m l v I C h V W F x c L 1 V J K S 9 B d X R v U m V t b 3 Z l Z E N v b H V t b n M x L n t i d X N p b m V z c 1 9 h b m F s e X R p Y 3 M s N T B 9 J n F 1 b 3 Q 7 L C Z x d W 9 0 O 1 N l Y 3 R p b 2 4 x L 0 R p c 2 X D s W 8 g Z G U g R X h w Z X J p Z W 5 j a W E g Z G U g V X N 1 Y X J p b y A o V V h c X C 9 V S S k v Q X V 0 b 1 J l b W 9 2 Z W R D b 2 x 1 b W 5 z M S 5 7 b m F 0 d X J h b F 9 s Y W 5 n d W F n Z V 9 w c m 9 j Z X N z a W 5 n L D U x f S Z x d W 9 0 O y w m c X V v d D t T Z W N 0 a W 9 u M S 9 E a X N l w 7 F v I G R l I E V 4 c G V y a W V u Y 2 l h I G R l I F V z d W F y a W 8 g K F V Y X F w v V U k p L 0 F 1 d G 9 S Z W 1 v d m V k Q 2 9 s d W 1 u c z E u e 3 N 0 c m V h b W l u Z 1 9 k Y X R h L D U y f S Z x d W 9 0 O y w m c X V v d D t T Z W N 0 a W 9 u M S 9 E a X N l w 7 F v I G R l I E V 4 c G V y a W V u Y 2 l h I G R l I F V z d W F y a W 8 g K F V Y X F w v V U k p L 0 F 1 d G 9 S Z W 1 v d m V k Q 2 9 s d W 1 u c z E u e 2 R h d G F f Z 2 9 2 Z X J u Y W 5 j Z S w 1 M 3 0 m c X V v d D s s J n F 1 b 3 Q 7 U 2 V j d G l v b j E v R G l z Z c O x b y B k Z S B F e H B l c m l l b m N p Y S B k Z S B V c 3 V h c m l v I C h V W F x c L 1 V J K S 9 B d X R v U m V t b 3 Z l Z E N v b H V t b n M x L n t t Y X N 0 Z X J f Z G F 0 Y V 9 t Y W 5 h Z 2 V t Z W 5 0 L D U 0 f S Z x d W 9 0 O y w m c X V v d D t T Z W N 0 a W 9 u M S 9 E a X N l w 7 F v I G R l I E V 4 c G V y a W V u Y 2 l h I G R l I F V z d W F y a W 8 g K F V Y X F w v V U k p L 0 F 1 d G 9 S Z W 1 v d m V k Q 2 9 s d W 1 u c z E u e 2 l k Z W 5 0 a X R 5 X 2 F j Y 2 V z c 1 9 t Y W 5 h Z 2 V t Z W 5 0 L D U 1 f S Z x d W 9 0 O y w m c X V v d D t T Z W N 0 a W 9 u M S 9 E a X N l w 7 F v I G R l I E V 4 c G V y a W V u Y 2 l h I G R l I F V z d W F y a W 8 g K F V Y X F w v V U k p L 0 F 1 d G 9 S Z W 1 v d m V k Q 2 9 s d W 1 u c z E u e 2 l u Y 2 l k Z W 5 0 X 3 J l c 3 B v b n N l L D U 2 f S Z x d W 9 0 O y w m c X V v d D t T Z W N 0 a W 9 u M S 9 E a X N l w 7 F v I G R l I E V 4 c G V y a W V u Y 2 l h I G R l I F V z d W F y a W 8 g K F V Y X F w v V U k p L 0 F 1 d G 9 S Z W 1 v d m V k Q 2 9 s d W 1 u c z E u e 2 N v b n R h a W 5 l c l 9 z Z W N 1 c m l 0 e S w 1 N 3 0 m c X V v d D s s J n F 1 b 3 Q 7 U 2 V j d G l v b j E v R G l z Z c O x b y B k Z S B F e H B l c m l l b m N p Y S B k Z S B V c 3 V h c m l v I C h V W F x c L 1 V J K S 9 B d X R v U m V t b 3 Z l Z E N v b H V t b n M x L n t k Y X R h X 3 B y a X Z h Y 3 k s N T h 9 J n F 1 b 3 Q 7 L C Z x d W 9 0 O 1 N l Y 3 R p b 2 4 x L 0 R p c 2 X D s W 8 g Z G U g R X h w Z X J p Z W 5 j a W E g Z G U g V X N 1 Y X J p b y A o V V h c X C 9 V S S k v Q X V 0 b 1 J l b W 9 2 Z W R D b 2 x 1 b W 5 z M S 5 7 Y X V 0 b 2 5 v b W 9 1 c 1 9 2 Z W h p Y 2 x l c 1 9 0 Z W N o L D U 5 f S Z x d W 9 0 O y w m c X V v d D t T Z W N 0 a W 9 u M S 9 E a X N l w 7 F v I G R l I E V 4 c G V y a W V u Y 2 l h I G R l I F V z d W F y a W 8 g K F V Y X F w v V U k p L 0 F 1 d G 9 S Z W 1 v d m V k Q 2 9 s d W 1 u c z E u e 3 N t Y X J 0 X 2 N p d G l l c 1 9 0 Z W N o L D Y w f S Z x d W 9 0 O y w m c X V v d D t T Z W N 0 a W 9 u M S 9 E a X N l w 7 F v I G R l I E V 4 c G V y a W V u Y 2 l h I G R l I F V z d W F y a W 8 g K F V Y X F w v V U k p L 0 F 1 d G 9 S Z W 1 v d m V k Q 2 9 s d W 1 u c z E u e 2 l u Z H V z d H J 5 X z R f M C w 2 M X 0 m c X V v d D s s J n F 1 b 3 Q 7 U 2 V j d G l v b j E v R G l z Z c O x b y B k Z S B F e H B l c m l l b m N p Y S B k Z S B V c 3 V h c m l v I C h V W F x c L 1 V J K S 9 B d X R v U m V t b 3 Z l Z E N v b H V t b n M x L n t l Z G d l X 2 N s b 3 V k X 2 h 5 Y n J p Z C w 2 M n 0 m c X V v d D s s J n F 1 b 3 Q 7 U 2 V j d G l v b j E v R G l z Z c O x b y B k Z S B F e H B l c m l l b m N p Y S B k Z S B V c 3 V h c m l v I C h V W F x c L 1 V J K S 9 B d X R v U m V t b 3 Z l Z E N v b H V t b n M x L n t h a V 9 v c H M s N j N 9 J n F 1 b 3 Q 7 L C Z x d W 9 0 O 1 N l Y 3 R p b 2 4 x L 0 R p c 2 X D s W 8 g Z G U g R X h w Z X J p Z W 5 j a W E g Z G U g V X N 1 Y X J p b y A o V V h c X C 9 V S S k v Q X V 0 b 1 J l b W 9 2 Z W R D b 2 x 1 b W 5 z M S 5 7 b W x v c H M s N j R 9 J n F 1 b 3 Q 7 L C Z x d W 9 0 O 1 N l Y 3 R p b 2 4 x L 0 R p c 2 X D s W 8 g Z G U g R X h w Z X J p Z W 5 j a W E g Z G U g V X N 1 Y X J p b y A o V V h c X C 9 V S S k v Q X V 0 b 1 J l b W 9 2 Z W R D b 2 x 1 b W 5 z M S 5 7 Y 3 l i Z X J 0 a H J l Y X R f a W 5 0 Z W x s a W d l b m N l L D Y 1 f S Z x d W 9 0 O y w m c X V v d D t T Z W N 0 a W 9 u M S 9 E a X N l w 7 F v I G R l I E V 4 c G V y a W V u Y 2 l h I G R l I F V z d W F y a W 8 g K F V Y X F w v V U k p L 0 F 1 d G 9 S Z W 1 v d m V k Q 2 9 s d W 1 u c z E u e 2 F y X 2 N v b G x h Y m 9 y Y X R p b 2 5 f d G 9 v b H M s N j Z 9 J n F 1 b 3 Q 7 L C Z x d W 9 0 O 1 N l Y 3 R p b 2 4 x L 0 R p c 2 X D s W 8 g Z G U g R X h w Z X J p Z W 5 j a W E g Z G U g V X N 1 Y X J p b y A o V V h c X C 9 V S S k v Q X V 0 b 1 J l b W 9 2 Z W R D b 2 x 1 b W 5 z M S 5 7 c X V h b n R 1 b V 9 z a W 1 1 b G F 0 a W 9 u L D Y 3 f S Z x d W 9 0 O y w m c X V v d D t T Z W N 0 a W 9 u M S 9 E a X N l w 7 F v I G R l I E V 4 c G V y a W V u Y 2 l h I G R l I F V z d W F y a W 8 g K F V Y X F w v V U k p L 0 F 1 d G 9 S Z W 1 v d m V k Q 2 9 s d W 1 u c z E u e 2 R h d G F f b 2 J z Z X J 2 Y W J p b G l 0 e S w 2 O H 0 m c X V v d D s s J n F 1 b 3 Q 7 U 2 V j d G l v b j E v R G l z Z c O x b y B k Z S B F e H B l c m l l b m N p Y S B k Z S B V c 3 V h c m l v I C h V W F x c L 1 V J K S 9 B d X R v U m V t b 3 Z l Z E N v b H V t b n M x L n t l e H B s Y W l u Y W J s Z V 9 h a V 9 0 Z W N o b m l x d W V z L D Y 5 f S Z x d W 9 0 O y w m c X V v d D t T Z W N 0 a W 9 u M S 9 E a X N l w 7 F v I G R l I E V 4 c G V y a W V u Y 2 l h I G R l I F V z d W F y a W 8 g K F V Y X F w v V U k p L 0 F 1 d G 9 S Z W 1 v d m V k Q 2 9 s d W 1 u c z E u e 2 N s b 3 V k X 2 N v c 3 R f b 3 B 0 a W 1 p e m F 0 a W 9 u L D c w f S Z x d W 9 0 O y w m c X V v d D t T Z W N 0 a W 9 u M S 9 E a X N l w 7 F v I G R l I E V 4 c G V y a W V u Y 2 l h I G R l I F V z d W F y a W 8 g K F V Y X F w v V U k p L 0 F 1 d G 9 S Z W 1 v d m V k Q 2 9 s d W 1 u c z E u e 3 p l c m 9 f d H J 1 c 3 R f Y X J j a G l 0 Z W N 0 d X J l L D c x f S Z x d W 9 0 O y w m c X V v d D t T Z W N 0 a W 9 u M S 9 E a X N l w 7 F v I G R l I E V 4 c G V y a W V u Y 2 l h I G R l I F V z d W F y a W 8 g K F V Y X F w v V U k p L 0 F 1 d G 9 S Z W 1 v d m V k Q 2 9 s d W 1 u c z E u e 3 B y a X Z h Y 3 l f c H J l c 2 V y d m l u Z 1 9 h a S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R p c 2 X D s W 8 g Z G U g R X h w Z X J p Z W 5 j a W E g Z G U g V X N 1 Y X J p b y A o V V h c X C 9 V S S k v Q X V 0 b 1 J l b W 9 2 Z W R D b 2 x 1 b W 5 z M S 5 7 T m 8 g T m 9 t a W 5 h L D B 9 J n F 1 b 3 Q 7 L C Z x d W 9 0 O 1 N l Y 3 R p b 2 4 x L 0 R p c 2 X D s W 8 g Z G U g R X h w Z X J p Z W 5 j a W E g Z G U g V X N 1 Y X J p b y A o V V h c X C 9 V S S k v Q X V 0 b 1 J l b W 9 2 Z W R D b 2 x 1 b W 5 z M S 5 7 T m 9 t Y n J l I G R l b C B F b X B s Z W F k b y w x f S Z x d W 9 0 O y w m c X V v d D t T Z W N 0 a W 9 u M S 9 E a X N l w 7 F v I G R l I E V 4 c G V y a W V u Y 2 l h I G R l I F V z d W F y a W 8 g K F V Y X F w v V U k p L 0 F 1 d G 9 S Z W 1 v d m V k Q 2 9 s d W 1 u c z E u e 8 O B c m V h L D J 9 J n F 1 b 3 Q 7 L C Z x d W 9 0 O 1 N l Y 3 R p b 2 4 x L 0 R p c 2 X D s W 8 g Z G U g R X h w Z X J p Z W 5 j a W E g Z G U g V X N 1 Y X J p b y A o V V h c X C 9 V S S k v Q X V 0 b 1 J l b W 9 2 Z W R D b 2 x 1 b W 5 z M S 5 7 Y 2 l i Z X J z Z W d 1 c m l k Y W R f Y X Z h b n p h Z G E s M 3 0 m c X V v d D s s J n F 1 b 3 Q 7 U 2 V j d G l v b j E v R G l z Z c O x b y B k Z S B F e H B l c m l l b m N p Y S B k Z S B V c 3 V h c m l v I C h V W F x c L 1 V J K S 9 B d X R v U m V t b 3 Z l Z E N v b H V t b n M x L n t k Z X N h c n J v b G x v X 3 d l Y l 9 i Y W N r Z W 5 k L D R 9 J n F 1 b 3 Q 7 L C Z x d W 9 0 O 1 N l Y 3 R p b 2 4 x L 0 R p c 2 X D s W 8 g Z G U g R X h w Z X J p Z W 5 j a W E g Z G U g V X N 1 Y X J p b y A o V V h c X C 9 V S S k v Q X V 0 b 1 J l b W 9 2 Z W R D b 2 x 1 b W 5 z M S 5 7 Y m F z Z X N f Z G V f Z G F 0 b 3 N f c 3 F s L D V 9 J n F 1 b 3 Q 7 L C Z x d W 9 0 O 1 N l Y 3 R p b 2 4 x L 0 R p c 2 X D s W 8 g Z G U g R X h w Z X J p Z W 5 j a W E g Z G U g V X N 1 Y X J p b y A o V V h c X C 9 V S S k v Q X V 0 b 1 J l b W 9 2 Z W R D b 2 x 1 b W 5 z M S 5 7 Y m F z Z X N f Z G V f Z G F 0 b 3 N f b m 9 z c W w s N n 0 m c X V v d D s s J n F 1 b 3 Q 7 U 2 V j d G l v b j E v R G l z Z c O x b y B k Z S B F e H B l c m l l b m N p Y S B k Z S B V c 3 V h c m l v I C h V W F x c L 1 V J K S 9 B d X R v U m V t b 3 Z l Z E N v b H V t b n M x L n t j b G 9 1 Z F 9 j b 2 1 w d X R p b m c s N 3 0 m c X V v d D s s J n F 1 b 3 Q 7 U 2 V j d G l v b j E v R G l z Z c O x b y B k Z S B F e H B l c m l l b m N p Y S B k Z S B V c 3 V h c m l v I C h V W F x c L 1 V J K S 9 B d X R v U m V t b 3 Z l Z E N v b H V t b n M x L n t t Y W N o a W 5 l X 2 x l Y X J u a W 5 n X 2 J h c 2 l j b y w 4 f S Z x d W 9 0 O y w m c X V v d D t T Z W N 0 a W 9 u M S 9 E a X N l w 7 F v I G R l I E V 4 c G V y a W V u Y 2 l h I G R l I F V z d W F y a W 8 g K F V Y X F w v V U k p L 0 F 1 d G 9 S Z W 1 v d m V k Q 2 9 s d W 1 u c z E u e 3 B y b 2 d y Y W 1 h Y 2 l v b l 9 w e X R o b 2 4 s O X 0 m c X V v d D s s J n F 1 b 3 Q 7 U 2 V j d G l v b j E v R G l z Z c O x b y B k Z S B F e H B l c m l l b m N p Y S B k Z S B V c 3 V h c m l v I C h V W F x c L 1 V J K S 9 B d X R v U m V t b 3 Z l Z E N v b H V t b n M x L n t h c n F 1 a X R l Y 3 R 1 c m F f c 2 9 m d H d h c m U s M T B 9 J n F 1 b 3 Q 7 L C Z x d W 9 0 O 1 N l Y 3 R p b 2 4 x L 0 R p c 2 X D s W 8 g Z G U g R X h w Z X J p Z W 5 j a W E g Z G U g V X N 1 Y X J p b y A o V V h c X C 9 V S S k v Q X V 0 b 1 J l b W 9 2 Z W R D b 2 x 1 b W 5 z M S 5 7 a W 5 0 Z X J u Z X R f Z G V f b G F z X 2 N v c 2 F z L D E x f S Z x d W 9 0 O y w m c X V v d D t T Z W N 0 a W 9 u M S 9 E a X N l w 7 F v I G R l I E V 4 c G V y a W V u Y 2 l h I G R l I F V z d W F y a W 8 g K F V Y X F w v V U k p L 0 F 1 d G 9 S Z W 1 v d m V k Q 2 9 s d W 1 u c z E u e 2 F u Y W x p c 2 l z X 2 R h d G 9 z L D E y f S Z x d W 9 0 O y w m c X V v d D t T Z W N 0 a W 9 u M S 9 E a X N l w 7 F v I G R l I E V 4 c G V y a W V u Y 2 l h I G R l I F V z d W F y a W 8 g K F V Y X F w v V U k p L 0 F 1 d G 9 S Z W 1 v d m V k Q 2 9 s d W 1 u c z E u e 3 N l c n Z l c m x l c 3 N f Y 2 9 t c H V 0 a W 5 n L D E z f S Z x d W 9 0 O y w m c X V v d D t T Z W N 0 a W 9 u M S 9 E a X N l w 7 F v I G R l I E V 4 c G V y a W V u Y 2 l h I G R l I F V z d W F y a W 8 g K F V Y X F w v V U k p L 0 F 1 d G 9 S Z W 1 v d m V k Q 2 9 s d W 1 u c z E u e 2 N p X 2 N k L D E 0 f S Z x d W 9 0 O y w m c X V v d D t T Z W N 0 a W 9 u M S 9 E a X N l w 7 F v I G R l I E V 4 c G V y a W V u Y 2 l h I G R l I F V z d W F y a W 8 g K F V Y X F w v V U k p L 0 F 1 d G 9 S Z W 1 v d m V k Q 2 9 s d W 1 u c z E u e 3 R l c 3 R p b m d f d W 5 p d G F y a W 8 s M T V 9 J n F 1 b 3 Q 7 L C Z x d W 9 0 O 1 N l Y 3 R p b 2 4 x L 0 R p c 2 X D s W 8 g Z G U g R X h w Z X J p Z W 5 j a W E g Z G U g V X N 1 Y X J p b y A o V V h c X C 9 V S S k v Q X V 0 b 1 J l b W 9 2 Z W R D b 2 x 1 b W 5 z M S 5 7 d G V z d G l u Z 1 9 p b n R l Z 3 J h Y 2 l v b i w x N n 0 m c X V v d D s s J n F 1 b 3 Q 7 U 2 V j d G l v b j E v R G l z Z c O x b y B k Z S B F e H B l c m l l b m N p Y S B k Z S B V c 3 V h c m l v I C h V W F x c L 1 V J K S 9 B d X R v U m V t b 3 Z l Z E N v b H V t b n M x L n t k Z W V w X 2 x l Y X J u a W 5 n L D E 3 f S Z x d W 9 0 O y w m c X V v d D t T Z W N 0 a W 9 u M S 9 E a X N l w 7 F v I G R l I E V 4 c G V y a W V u Y 2 l h I G R l I F V z d W F y a W 8 g K F V Y X F w v V U k p L 0 F 1 d G 9 S Z W 1 v d m V k Q 2 9 s d W 1 u c z E u e 2 R h d G F f d 2 F y Z W h v d X N p b m c s M T h 9 J n F 1 b 3 Q 7 L C Z x d W 9 0 O 1 N l Y 3 R p b 2 4 x L 0 R p c 2 X D s W 8 g Z G U g R X h w Z X J p Z W 5 j a W E g Z G U g V X N 1 Y X J p b y A o V V h c X C 9 V S S k v Q X V 0 b 1 J l b W 9 2 Z W R D b 2 x 1 b W 5 z M S 5 7 c 2 1 h c n R f Y 2 9 u d H J h Y 3 R z L D E 5 f S Z x d W 9 0 O y w m c X V v d D t T Z W N 0 a W 9 u M S 9 E a X N l w 7 F v I G R l I E V 4 c G V y a W V u Y 2 l h I G R l I F V z d W F y a W 8 g K F V Y X F w v V U k p L 0 F 1 d G 9 S Z W 1 v d m V k Q 2 9 s d W 1 u c z E u e 2 Z p b n R l Y 2 h f d G V j b m 9 s b 2 d p Y X M s M j B 9 J n F 1 b 3 Q 7 L C Z x d W 9 0 O 1 N l Y 3 R p b 2 4 x L 0 R p c 2 X D s W 8 g Z G U g R X h w Z X J p Z W 5 j a W E g Z G U g V X N 1 Y X J p b y A o V V h c X C 9 V S S k v Q X V 0 b 1 J l b W 9 2 Z W R D b 2 x 1 b W 5 z M S 5 7 d n J f Y X J f b X I s M j F 9 J n F 1 b 3 Q 7 L C Z x d W 9 0 O 1 N l Y 3 R p b 2 4 x L 0 R p c 2 X D s W 8 g Z G U g R X h w Z X J p Z W 5 j a W E g Z G U g V X N 1 Y X J p b y A o V V h c X C 9 V S S k v Q X V 0 b 1 J l b W 9 2 Z W R D b 2 x 1 b W 5 z M S 5 7 Z 2 F t a W Z p Y 2 F j a W 9 u L D I y f S Z x d W 9 0 O y w m c X V v d D t T Z W N 0 a W 9 u M S 9 E a X N l w 7 F v I G R l I E V 4 c G V y a W V u Y 2 l h I G R l I F V z d W F y a W 8 g K F V Y X F w v V U k p L 0 F 1 d G 9 S Z W 1 v d m V k Q 2 9 s d W 1 u c z E u e 3 V 4 X 3 J l c 2 V h c m N o L D I z f S Z x d W 9 0 O y w m c X V v d D t T Z W N 0 a W 9 u M S 9 E a X N l w 7 F v I G R l I E V 4 c G V y a W V u Y 2 l h I G R l I F V z d W F y a W 8 g K F V Y X F w v V U k p L 0 F 1 d G 9 S Z W 1 v d m V k Q 2 9 s d W 1 u c z E u e 2 R h d G F f Z W 5 n a W 5 l Z X J p b m c s M j R 9 J n F 1 b 3 Q 7 L C Z x d W 9 0 O 1 N l Y 3 R p b 2 4 x L 0 R p c 2 X D s W 8 g Z G U g R X h w Z X J p Z W 5 j a W E g Z G U g V X N 1 Y X J p b y A o V V h c X C 9 V S S k v Q X V 0 b 1 J l b W 9 2 Z W R D b 2 x 1 b W 5 z M S 5 7 Y 2 x v d W R f c 2 V j d X J p d H k s M j V 9 J n F 1 b 3 Q 7 L C Z x d W 9 0 O 1 N l Y 3 R p b 2 4 x L 0 R p c 2 X D s W 8 g Z G U g R X h w Z X J p Z W 5 j a W E g Z G U g V X N 1 Y X J p b y A o V V h c X C 9 V S S k v Q X V 0 b 1 J l b W 9 2 Z W R D b 2 x 1 b W 5 z M S 5 7 c 2 V y d m V y X 2 1 h a W 5 0 Z W 5 h b m N l L D I 2 f S Z x d W 9 0 O y w m c X V v d D t T Z W N 0 a W 9 u M S 9 E a X N l w 7 F v I G R l I E V 4 c G V y a W V u Y 2 l h I G R l I F V z d W F y a W 8 g K F V Y X F w v V U k p L 0 F 1 d G 9 S Z W 1 v d m V k Q 2 9 s d W 1 u c z E u e 2 5 l d H d v c m t p b m c s M j d 9 J n F 1 b 3 Q 7 L C Z x d W 9 0 O 1 N l Y 3 R p b 2 4 x L 0 R p c 2 X D s W 8 g Z G U g R X h w Z X J p Z W 5 j a W E g Z G U g V X N 1 Y X J p b y A o V V h c X C 9 V S S k v Q X V 0 b 1 J l b W 9 2 Z W R D b 2 x 1 b W 5 z M S 5 7 d m l y d H V h b G l 6 Y X R p b 2 4 s M j h 9 J n F 1 b 3 Q 7 L C Z x d W 9 0 O 1 N l Y 3 R p b 2 4 x L 0 R p c 2 X D s W 8 g Z G U g R X h w Z X J p Z W 5 j a W E g Z G U g V X N 1 Y X J p b y A o V V h c X C 9 V S S k v Q X V 0 b 1 J l b W 9 2 Z W R D b 2 x 1 b W 5 z M S 5 7 Y 2 9 u d G F p b m V y c 1 9 h Z H Z h b m N l Z C w y O X 0 m c X V v d D s s J n F 1 b 3 Q 7 U 2 V j d G l v b j E v R G l z Z c O x b y B k Z S B F e H B l c m l l b m N p Y S B k Z S B V c 3 V h c m l v I C h V W F x c L 1 V J K S 9 B d X R v U m V t b 3 Z l Z E N v b H V t b n M x L n t h a V 9 l d G h p Y 3 M s M z B 9 J n F 1 b 3 Q 7 L C Z x d W 9 0 O 1 N l Y 3 R p b 2 4 x L 0 R p c 2 X D s W 8 g Z G U g R X h w Z X J p Z W 5 j a W E g Z G U g V X N 1 Y X J p b y A o V V h c X C 9 V S S k v Q X V 0 b 1 J l b W 9 2 Z W R D b 2 x 1 b W 5 z M S 5 7 c X V h b n R 1 b V 9 j b 2 1 w d X R p b m c s M z F 9 J n F 1 b 3 Q 7 L C Z x d W 9 0 O 1 N l Y 3 R p b 2 4 x L 0 R p c 2 X D s W 8 g Z G U g R X h w Z X J p Z W 5 j a W E g Z G U g V X N 1 Y X J p b y A o V V h c X C 9 V S S k v Q X V 0 b 1 J l b W 9 2 Z W R D b 2 x 1 b W 5 z M S 5 7 c m 9 i b 3 R p Y 1 9 w c m 9 j Z X N z X 2 F 1 d G 9 t Y X R p b 2 4 s M z J 9 J n F 1 b 3 Q 7 L C Z x d W 9 0 O 1 N l Y 3 R p b 2 4 x L 0 R p c 2 X D s W 8 g Z G U g R X h w Z X J p Z W 5 j a W E g Z G U g V X N 1 Y X J p b y A o V V h c X C 9 V S S k v Q X V 0 b 1 J l b W 9 2 Z W R D b 2 x 1 b W 5 z M S 5 7 b G 9 3 X 2 N v Z G V f c G x h d G Z v c m 1 z L D M z f S Z x d W 9 0 O y w m c X V v d D t T Z W N 0 a W 9 u M S 9 E a X N l w 7 F v I G R l I E V 4 c G V y a W V u Y 2 l h I G R l I F V z d W F y a W 8 g K F V Y X F w v V U k p L 0 F 1 d G 9 S Z W 1 v d m V k Q 2 9 s d W 1 u c z E u e 2 5 v X 2 N v Z G V f c 2 9 s d X R p b 2 5 z L D M 0 f S Z x d W 9 0 O y w m c X V v d D t T Z W N 0 a W 9 u M S 9 E a X N l w 7 F v I G R l I E V 4 c G V y a W V u Y 2 l h I G R l I F V z d W F y a W 8 g K F V Y X F w v V U k p L 0 F 1 d G 9 S Z W 1 v d m V k Q 2 9 s d W 1 u c z E u e 2 N o Y X R i b 3 R z L D M 1 f S Z x d W 9 0 O y w m c X V v d D t T Z W N 0 a W 9 u M S 9 E a X N l w 7 F v I G R l I E V 4 c G V y a W V u Y 2 l h I G R l I F V z d W F y a W 8 g K F V Y X F w v V U k p L 0 F 1 d G 9 S Z W 1 v d m V k Q 2 9 s d W 1 u c z E u e 3 Z v a W N l X 2 F z c 2 l z d G F u d H M s M z Z 9 J n F 1 b 3 Q 7 L C Z x d W 9 0 O 1 N l Y 3 R p b 2 4 x L 0 R p c 2 X D s W 8 g Z G U g R X h w Z X J p Z W 5 j a W E g Z G U g V X N 1 Y X J p b y A o V V h c X C 9 V S S k v Q X V 0 b 1 J l b W 9 2 Z W R D b 2 x 1 b W 5 z M S 5 7 Z G F 0 Y V 9 2 a X N 1 Y W x p e m F 0 a W 9 u X 2 F k d m F u Y 2 V k L D M 3 f S Z x d W 9 0 O y w m c X V v d D t T Z W N 0 a W 9 u M S 9 E a X N l w 7 F v I G R l I E V 4 c G V y a W V u Y 2 l h I G R l I F V z d W F y a W 8 g K F V Y X F w v V U k p L 0 F 1 d G 9 S Z W 1 v d m V k Q 2 9 s d W 1 u c z E u e 2 R h d G F f Y W 5 h b H l 0 a W N z X 3 B 5 d G h v b i w z O H 0 m c X V v d D s s J n F 1 b 3 Q 7 U 2 V j d G l v b j E v R G l z Z c O x b y B k Z S B F e H B l c m l l b m N p Y S B k Z S B V c 3 V h c m l v I C h V W F x c L 1 V J K S 9 B d X R v U m V t b 3 Z l Z E N v b H V t b n M x L n t k Y X R h X 2 F u Y W x 5 d G l j c 1 9 y L D M 5 f S Z x d W 9 0 O y w m c X V v d D t T Z W N 0 a W 9 u M S 9 E a X N l w 7 F v I G R l I E V 4 c G V y a W V u Y 2 l h I G R l I F V z d W F y a W 8 g K F V Y X F w v V U k p L 0 F 1 d G 9 S Z W 1 v d m V k Q 2 9 s d W 1 u c z E u e 3 N l c n Z l c m x l c 3 N f Y X J j a G l 0 Z W N 0 d X J l L D Q w f S Z x d W 9 0 O y w m c X V v d D t T Z W N 0 a W 9 u M S 9 E a X N l w 7 F v I G R l I E V 4 c G V y a W V u Y 2 l h I G R l I F V z d W F y a W 8 g K F V Y X F w v V U k p L 0 F 1 d G 9 S Z W 1 v d m V k Q 2 9 s d W 1 u c z E u e 2 V 2 Z W 5 0 X 2 R y a X Z l b l 9 h c m N o a X R l Y 3 R 1 c m U s N D F 9 J n F 1 b 3 Q 7 L C Z x d W 9 0 O 1 N l Y 3 R p b 2 4 x L 0 R p c 2 X D s W 8 g Z G U g R X h w Z X J p Z W 5 j a W E g Z G U g V X N 1 Y X J p b y A o V V h c X C 9 V S S k v Q X V 0 b 1 J l b W 9 2 Z W R D b 2 x 1 b W 5 z M S 5 7 c 2 9 m d H d h c m V f Y X J j a G l 0 Z W N 0 d X J l L D Q y f S Z x d W 9 0 O y w m c X V v d D t T Z W N 0 a W 9 u M S 9 E a X N l w 7 F v I G R l I E V 4 c G V y a W V u Y 2 l h I G R l I F V z d W F y a W 8 g K F V Y X F w v V U k p L 0 F 1 d G 9 S Z W 1 v d m V k Q 2 9 s d W 1 u c z E u e 2 N v Z G V f c m V 2 a W V 3 L D Q z f S Z x d W 9 0 O y w m c X V v d D t T Z W N 0 a W 9 u M S 9 E a X N l w 7 F v I G R l I E V 4 c G V y a W V u Y 2 l h I G R l I F V z d W F y a W 8 g K F V Y X F w v V U k p L 0 F 1 d G 9 S Z W 1 v d m V k Q 2 9 s d W 1 u c z E u e 2 F n a W x l X 3 R l c 3 R p b m c s N D R 9 J n F 1 b 3 Q 7 L C Z x d W 9 0 O 1 N l Y 3 R p b 2 4 x L 0 R p c 2 X D s W 8 g Z G U g R X h w Z X J p Z W 5 j a W E g Z G U g V X N 1 Y X J p b y A o V V h c X C 9 V S S k v Q X V 0 b 1 J l b W 9 2 Z W R D b 2 x 1 b W 5 z M S 5 7 Y X B p X 2 R l c 2 l n b i w 0 N X 0 m c X V v d D s s J n F 1 b 3 Q 7 U 2 V j d G l v b j E v R G l z Z c O x b y B k Z S B F e H B l c m l l b m N p Y S B k Z S B V c 3 V h c m l v I C h V W F x c L 1 V J K S 9 B d X R v U m V t b 3 Z l Z E N v b H V t b n M x L n t j a V 9 j Z F 9 w a X B l b G l u Z X M s N D Z 9 J n F 1 b 3 Q 7 L C Z x d W 9 0 O 1 N l Y 3 R p b 2 4 x L 0 R p c 2 X D s W 8 g Z G U g R X h w Z X J p Z W 5 j a W E g Z G U g V X N 1 Y X J p b y A o V V h c X C 9 V S S k v Q X V 0 b 1 J l b W 9 2 Z W R D b 2 x 1 b W 5 z M S 5 7 Y 2 x v d W R f b m F 0 a X Z l L D Q 3 f S Z x d W 9 0 O y w m c X V v d D t T Z W N 0 a W 9 u M S 9 E a X N l w 7 F v I G R l I E V 4 c G V y a W V u Y 2 l h I G R l I F V z d W F y a W 8 g K F V Y X F w v V U k p L 0 F 1 d G 9 S Z W 1 v d m V k Q 2 9 s d W 1 u c z E u e 3 N v Z n R 3 Y X J l X 2 1 h a W 5 0 Z W 5 h b m N l L D Q 4 f S Z x d W 9 0 O y w m c X V v d D t T Z W N 0 a W 9 u M S 9 E a X N l w 7 F v I G R l I E V 4 c G V y a W V u Y 2 l h I G R l I F V z d W F y a W 8 g K F V Y X F w v V U k p L 0 F 1 d G 9 S Z W 1 v d m V k Q 2 9 s d W 1 u c z E u e 2 9 i c 2 V y d m F i a W x p d H k s N D l 9 J n F 1 b 3 Q 7 L C Z x d W 9 0 O 1 N l Y 3 R p b 2 4 x L 0 R p c 2 X D s W 8 g Z G U g R X h w Z X J p Z W 5 j a W E g Z G U g V X N 1 Y X J p b y A o V V h c X C 9 V S S k v Q X V 0 b 1 J l b W 9 2 Z W R D b 2 x 1 b W 5 z M S 5 7 Y n V z a W 5 l c 3 N f Y W 5 h b H l 0 a W N z L D U w f S Z x d W 9 0 O y w m c X V v d D t T Z W N 0 a W 9 u M S 9 E a X N l w 7 F v I G R l I E V 4 c G V y a W V u Y 2 l h I G R l I F V z d W F y a W 8 g K F V Y X F w v V U k p L 0 F 1 d G 9 S Z W 1 v d m V k Q 2 9 s d W 1 u c z E u e 2 5 h d H V y Y W x f b G F u Z 3 V h Z 2 V f c H J v Y 2 V z c 2 l u Z y w 1 M X 0 m c X V v d D s s J n F 1 b 3 Q 7 U 2 V j d G l v b j E v R G l z Z c O x b y B k Z S B F e H B l c m l l b m N p Y S B k Z S B V c 3 V h c m l v I C h V W F x c L 1 V J K S 9 B d X R v U m V t b 3 Z l Z E N v b H V t b n M x L n t z d H J l Y W 1 p b m d f Z G F 0 Y S w 1 M n 0 m c X V v d D s s J n F 1 b 3 Q 7 U 2 V j d G l v b j E v R G l z Z c O x b y B k Z S B F e H B l c m l l b m N p Y S B k Z S B V c 3 V h c m l v I C h V W F x c L 1 V J K S 9 B d X R v U m V t b 3 Z l Z E N v b H V t b n M x L n t k Y X R h X 2 d v d m V y b m F u Y 2 U s N T N 9 J n F 1 b 3 Q 7 L C Z x d W 9 0 O 1 N l Y 3 R p b 2 4 x L 0 R p c 2 X D s W 8 g Z G U g R X h w Z X J p Z W 5 j a W E g Z G U g V X N 1 Y X J p b y A o V V h c X C 9 V S S k v Q X V 0 b 1 J l b W 9 2 Z W R D b 2 x 1 b W 5 z M S 5 7 b W F z d G V y X 2 R h d G F f b W F u Y W d l b W V u d C w 1 N H 0 m c X V v d D s s J n F 1 b 3 Q 7 U 2 V j d G l v b j E v R G l z Z c O x b y B k Z S B F e H B l c m l l b m N p Y S B k Z S B V c 3 V h c m l v I C h V W F x c L 1 V J K S 9 B d X R v U m V t b 3 Z l Z E N v b H V t b n M x L n t p Z G V u d G l 0 e V 9 h Y 2 N l c 3 N f b W F u Y W d l b W V u d C w 1 N X 0 m c X V v d D s s J n F 1 b 3 Q 7 U 2 V j d G l v b j E v R G l z Z c O x b y B k Z S B F e H B l c m l l b m N p Y S B k Z S B V c 3 V h c m l v I C h V W F x c L 1 V J K S 9 B d X R v U m V t b 3 Z l Z E N v b H V t b n M x L n t p b m N p Z G V u d F 9 y Z X N w b 2 5 z Z S w 1 N n 0 m c X V v d D s s J n F 1 b 3 Q 7 U 2 V j d G l v b j E v R G l z Z c O x b y B k Z S B F e H B l c m l l b m N p Y S B k Z S B V c 3 V h c m l v I C h V W F x c L 1 V J K S 9 B d X R v U m V t b 3 Z l Z E N v b H V t b n M x L n t j b 2 5 0 Y W l u Z X J f c 2 V j d X J p d H k s N T d 9 J n F 1 b 3 Q 7 L C Z x d W 9 0 O 1 N l Y 3 R p b 2 4 x L 0 R p c 2 X D s W 8 g Z G U g R X h w Z X J p Z W 5 j a W E g Z G U g V X N 1 Y X J p b y A o V V h c X C 9 V S S k v Q X V 0 b 1 J l b W 9 2 Z W R D b 2 x 1 b W 5 z M S 5 7 Z G F 0 Y V 9 w c m l 2 Y W N 5 L D U 4 f S Z x d W 9 0 O y w m c X V v d D t T Z W N 0 a W 9 u M S 9 E a X N l w 7 F v I G R l I E V 4 c G V y a W V u Y 2 l h I G R l I F V z d W F y a W 8 g K F V Y X F w v V U k p L 0 F 1 d G 9 S Z W 1 v d m V k Q 2 9 s d W 1 u c z E u e 2 F 1 d G 9 u b 2 1 v d X N f d m V o a W N s Z X N f d G V j a C w 1 O X 0 m c X V v d D s s J n F 1 b 3 Q 7 U 2 V j d G l v b j E v R G l z Z c O x b y B k Z S B F e H B l c m l l b m N p Y S B k Z S B V c 3 V h c m l v I C h V W F x c L 1 V J K S 9 B d X R v U m V t b 3 Z l Z E N v b H V t b n M x L n t z b W F y d F 9 j a X R p Z X N f d G V j a C w 2 M H 0 m c X V v d D s s J n F 1 b 3 Q 7 U 2 V j d G l v b j E v R G l z Z c O x b y B k Z S B F e H B l c m l l b m N p Y S B k Z S B V c 3 V h c m l v I C h V W F x c L 1 V J K S 9 B d X R v U m V t b 3 Z l Z E N v b H V t b n M x L n t p b m R 1 c 3 R y e V 8 0 X z A s N j F 9 J n F 1 b 3 Q 7 L C Z x d W 9 0 O 1 N l Y 3 R p b 2 4 x L 0 R p c 2 X D s W 8 g Z G U g R X h w Z X J p Z W 5 j a W E g Z G U g V X N 1 Y X J p b y A o V V h c X C 9 V S S k v Q X V 0 b 1 J l b W 9 2 Z W R D b 2 x 1 b W 5 z M S 5 7 Z W R n Z V 9 j b G 9 1 Z F 9 o e W J y a W Q s N j J 9 J n F 1 b 3 Q 7 L C Z x d W 9 0 O 1 N l Y 3 R p b 2 4 x L 0 R p c 2 X D s W 8 g Z G U g R X h w Z X J p Z W 5 j a W E g Z G U g V X N 1 Y X J p b y A o V V h c X C 9 V S S k v Q X V 0 b 1 J l b W 9 2 Z W R D b 2 x 1 b W 5 z M S 5 7 Y W l f b 3 B z L D Y z f S Z x d W 9 0 O y w m c X V v d D t T Z W N 0 a W 9 u M S 9 E a X N l w 7 F v I G R l I E V 4 c G V y a W V u Y 2 l h I G R l I F V z d W F y a W 8 g K F V Y X F w v V U k p L 0 F 1 d G 9 S Z W 1 v d m V k Q 2 9 s d W 1 u c z E u e 2 1 s b 3 B z L D Y 0 f S Z x d W 9 0 O y w m c X V v d D t T Z W N 0 a W 9 u M S 9 E a X N l w 7 F v I G R l I E V 4 c G V y a W V u Y 2 l h I G R l I F V z d W F y a W 8 g K F V Y X F w v V U k p L 0 F 1 d G 9 S Z W 1 v d m V k Q 2 9 s d W 1 u c z E u e 2 N 5 Y m V y d G h y Z W F 0 X 2 l u d G V s b G l n Z W 5 j Z S w 2 N X 0 m c X V v d D s s J n F 1 b 3 Q 7 U 2 V j d G l v b j E v R G l z Z c O x b y B k Z S B F e H B l c m l l b m N p Y S B k Z S B V c 3 V h c m l v I C h V W F x c L 1 V J K S 9 B d X R v U m V t b 3 Z l Z E N v b H V t b n M x L n t h c l 9 j b 2 x s Y W J v c m F 0 a W 9 u X 3 R v b 2 x z L D Y 2 f S Z x d W 9 0 O y w m c X V v d D t T Z W N 0 a W 9 u M S 9 E a X N l w 7 F v I G R l I E V 4 c G V y a W V u Y 2 l h I G R l I F V z d W F y a W 8 g K F V Y X F w v V U k p L 0 F 1 d G 9 S Z W 1 v d m V k Q 2 9 s d W 1 u c z E u e 3 F 1 Y W 5 0 d W 1 f c 2 l t d W x h d G l v b i w 2 N 3 0 m c X V v d D s s J n F 1 b 3 Q 7 U 2 V j d G l v b j E v R G l z Z c O x b y B k Z S B F e H B l c m l l b m N p Y S B k Z S B V c 3 V h c m l v I C h V W F x c L 1 V J K S 9 B d X R v U m V t b 3 Z l Z E N v b H V t b n M x L n t k Y X R h X 2 9 i c 2 V y d m F i a W x p d H k s N j h 9 J n F 1 b 3 Q 7 L C Z x d W 9 0 O 1 N l Y 3 R p b 2 4 x L 0 R p c 2 X D s W 8 g Z G U g R X h w Z X J p Z W 5 j a W E g Z G U g V X N 1 Y X J p b y A o V V h c X C 9 V S S k v Q X V 0 b 1 J l b W 9 2 Z W R D b 2 x 1 b W 5 z M S 5 7 Z X h w b G F p b m F i b G V f Y W l f d G V j a G 5 p c X V l c y w 2 O X 0 m c X V v d D s s J n F 1 b 3 Q 7 U 2 V j d G l v b j E v R G l z Z c O x b y B k Z S B F e H B l c m l l b m N p Y S B k Z S B V c 3 V h c m l v I C h V W F x c L 1 V J K S 9 B d X R v U m V t b 3 Z l Z E N v b H V t b n M x L n t j b G 9 1 Z F 9 j b 3 N 0 X 2 9 w d G l t a X p h d G l v b i w 3 M H 0 m c X V v d D s s J n F 1 b 3 Q 7 U 2 V j d G l v b j E v R G l z Z c O x b y B k Z S B F e H B l c m l l b m N p Y S B k Z S B V c 3 V h c m l v I C h V W F x c L 1 V J K S 9 B d X R v U m V t b 3 Z l Z E N v b H V t b n M x L n t 6 Z X J v X 3 R y d X N 0 X 2 F y Y 2 h p d G V j d H V y Z S w 3 M X 0 m c X V v d D s s J n F 1 b 3 Q 7 U 2 V j d G l v b j E v R G l z Z c O x b y B k Z S B F e H B l c m l l b m N p Y S B k Z S B V c 3 V h c m l v I C h V W F x c L 1 V J K S 9 B d X R v U m V t b 3 Z l Z E N v b H V t b n M x L n t w c m l 2 Y W N 5 X 3 B y Z X N l c n Z p b m d f Y W k s N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l J U M z J U I x b y U y M G R l J T I w R X h w Z X J p Z W 5 j a W E l M j B k Z S U y M F V z d W F y a W 8 l M j A o V V g l M k Z V S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Z S V D M y V C M W 8 l M j B k Z S U y M E V 4 c G V y a W V u Y 2 l h J T I w Z G U l M j B V c 3 V h c m l v J T I w K F V Y J T J G V U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U l Q z M l Q j F v J T I w Z G U l M j B F e H B l c m l l b m N p Y S U y M G R l J T I w V X N 1 Y X J p b y U y M C h V W C U y R l V J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U l Q z M l Q j F v J T I w Z G U l M j B F e H B l c m l l b m N p Y S U y M G R l J T I w V X N 1 Y X J p b y U y M C h V W C U y R l V J K S 9 D b 2 x 1 b W 5 h c 0 5 v V m F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Z S V D M y V C M W 8 l M j B k Z S U y M E V 4 c G V y a W V u Y 2 l h J T I w Z G U l M j B V c 3 V h c m l v J T I w K F V Y J T J G V U k p L 0 N v b H V t b m F z J T I w R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c 3 R p J U M z J U I z b i U y M G R l J T I w U H J v e W V j d G 9 z J T I w Z G U l M j B U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3 N z M 5 M m R l L W E 2 M z E t N G N h Z i 1 h Z j c 4 L T h m Z T Y y M D M 3 Y z R i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D Z U M D E 6 N D I 6 N T U u M T c 0 O D A z N 1 o i I C 8 + P E V u d H J 5 I F R 5 c G U 9 I k Z p b G x D b 2 x 1 b W 5 U e X B l c y I g V m F s d W U 9 I n N B d 1 l H Q U F B Q U F B P T 0 i I C 8 + P E V u d H J 5 I F R 5 c G U 9 I k Z p b G x U Y X J n Z X Q i I F Z h b H V l P S J z R 2 V z d G n D s 2 5 f Z G V f U H J v e W V j d G 9 z X 2 R l X 1 R J I i A v P j x F b n R y e S B U e X B l P S J M b 2 F k Z W R U b 0 F u Y W x 5 c 2 l z U 2 V y d m l j Z X M i I F Z h b H V l P S J s M C I g L z 4 8 R W 5 0 c n k g V H l w Z T 0 i R m l s b E N v b H V t b k 5 h b W V z I i B W Y W x 1 Z T 0 i c 1 s m c X V v d D t O b y B O b 2 1 p b m E m c X V v d D s s J n F 1 b 3 Q 7 T m 9 t Y n J l I G R l b C B F b X B s Z W F k b y Z x d W 9 0 O y w m c X V v d D v D g X J l Y S Z x d W 9 0 O y w m c X V v d D t t Z X R v Z G 9 s b 2 d p Y X N f Y W d p b G V z X 2 t h b m J h b i Z x d W 9 0 O y w m c X V v d D t h d X R v b W F 0 a X p h Y 2 l v b l 9 z a X N 0 Z W 1 h c y Z x d W 9 0 O y w m c X V v d D t i Y X N l c 1 9 k Z V 9 k Y X R v c 1 9 z c W w m c X V v d D s s J n F 1 b 3 Q 7 c 2 9 m d H d h c m V f Y X J j a G l 0 Z W N 0 d X J l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z d G n D s 2 4 g Z G U g U H J v e W V j d G 9 z I G R l I F R J L 0 F 1 d G 9 S Z W 1 v d m V k Q 2 9 s d W 1 u c z E u e 0 5 v I E 5 v b W l u Y S w w f S Z x d W 9 0 O y w m c X V v d D t T Z W N 0 a W 9 u M S 9 H Z X N 0 a c O z b i B k Z S B Q c m 9 5 Z W N 0 b 3 M g Z G U g V E k v Q X V 0 b 1 J l b W 9 2 Z W R D b 2 x 1 b W 5 z M S 5 7 T m 9 t Y n J l I G R l b C B F b X B s Z W F k b y w x f S Z x d W 9 0 O y w m c X V v d D t T Z W N 0 a W 9 u M S 9 H Z X N 0 a c O z b i B k Z S B Q c m 9 5 Z W N 0 b 3 M g Z G U g V E k v Q X V 0 b 1 J l b W 9 2 Z W R D b 2 x 1 b W 5 z M S 5 7 w 4 F y Z W E s M n 0 m c X V v d D s s J n F 1 b 3 Q 7 U 2 V j d G l v b j E v R 2 V z d G n D s 2 4 g Z G U g U H J v e W V j d G 9 z I G R l I F R J L 0 F 1 d G 9 S Z W 1 v d m V k Q 2 9 s d W 1 u c z E u e 2 1 l d G 9 k b 2 x v Z 2 l h c 1 9 h Z 2 l s Z X N f a 2 F u Y m F u L D N 9 J n F 1 b 3 Q 7 L C Z x d W 9 0 O 1 N l Y 3 R p b 2 4 x L 0 d l c 3 R p w 7 N u I G R l I F B y b 3 l l Y 3 R v c y B k Z S B U S S 9 B d X R v U m V t b 3 Z l Z E N v b H V t b n M x L n t h d X R v b W F 0 a X p h Y 2 l v b l 9 z a X N 0 Z W 1 h c y w 0 f S Z x d W 9 0 O y w m c X V v d D t T Z W N 0 a W 9 u M S 9 H Z X N 0 a c O z b i B k Z S B Q c m 9 5 Z W N 0 b 3 M g Z G U g V E k v Q X V 0 b 1 J l b W 9 2 Z W R D b 2 x 1 b W 5 z M S 5 7 Y m F z Z X N f Z G V f Z G F 0 b 3 N f c 3 F s L D V 9 J n F 1 b 3 Q 7 L C Z x d W 9 0 O 1 N l Y 3 R p b 2 4 x L 0 d l c 3 R p w 7 N u I G R l I F B y b 3 l l Y 3 R v c y B k Z S B U S S 9 B d X R v U m V t b 3 Z l Z E N v b H V t b n M x L n t z b 2 Z 0 d 2 F y Z V 9 h c m N o a X R l Y 3 R 1 c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2 V z d G n D s 2 4 g Z G U g U H J v e W V j d G 9 z I G R l I F R J L 0 F 1 d G 9 S Z W 1 v d m V k Q 2 9 s d W 1 u c z E u e 0 5 v I E 5 v b W l u Y S w w f S Z x d W 9 0 O y w m c X V v d D t T Z W N 0 a W 9 u M S 9 H Z X N 0 a c O z b i B k Z S B Q c m 9 5 Z W N 0 b 3 M g Z G U g V E k v Q X V 0 b 1 J l b W 9 2 Z W R D b 2 x 1 b W 5 z M S 5 7 T m 9 t Y n J l I G R l b C B F b X B s Z W F k b y w x f S Z x d W 9 0 O y w m c X V v d D t T Z W N 0 a W 9 u M S 9 H Z X N 0 a c O z b i B k Z S B Q c m 9 5 Z W N 0 b 3 M g Z G U g V E k v Q X V 0 b 1 J l b W 9 2 Z W R D b 2 x 1 b W 5 z M S 5 7 w 4 F y Z W E s M n 0 m c X V v d D s s J n F 1 b 3 Q 7 U 2 V j d G l v b j E v R 2 V z d G n D s 2 4 g Z G U g U H J v e W V j d G 9 z I G R l I F R J L 0 F 1 d G 9 S Z W 1 v d m V k Q 2 9 s d W 1 u c z E u e 2 1 l d G 9 k b 2 x v Z 2 l h c 1 9 h Z 2 l s Z X N f a 2 F u Y m F u L D N 9 J n F 1 b 3 Q 7 L C Z x d W 9 0 O 1 N l Y 3 R p b 2 4 x L 0 d l c 3 R p w 7 N u I G R l I F B y b 3 l l Y 3 R v c y B k Z S B U S S 9 B d X R v U m V t b 3 Z l Z E N v b H V t b n M x L n t h d X R v b W F 0 a X p h Y 2 l v b l 9 z a X N 0 Z W 1 h c y w 0 f S Z x d W 9 0 O y w m c X V v d D t T Z W N 0 a W 9 u M S 9 H Z X N 0 a c O z b i B k Z S B Q c m 9 5 Z W N 0 b 3 M g Z G U g V E k v Q X V 0 b 1 J l b W 9 2 Z W R D b 2 x 1 b W 5 z M S 5 7 Y m F z Z X N f Z G V f Z G F 0 b 3 N f c 3 F s L D V 9 J n F 1 b 3 Q 7 L C Z x d W 9 0 O 1 N l Y 3 R p b 2 4 x L 0 d l c 3 R p w 7 N u I G R l I F B y b 3 l l Y 3 R v c y B k Z S B U S S 9 B d X R v U m V t b 3 Z l Z E N v b H V t b n M x L n t z b 2 Z 0 d 2 F y Z V 9 h c m N o a X R l Y 3 R 1 c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c 3 R p J U M z J U I z b i U y M G R l J T I w U H J v e W V j d G 9 z J T I w Z G U l M j B U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N 0 a S V D M y V C M 2 4 l M j B k Z S U y M F B y b 3 l l Y 3 R v c y U y M G R l J T I w V E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z d G k l Q z M l Q j N u J T I w Z G U l M j B Q c m 9 5 Z W N 0 b 3 M l M j B k Z S U y M F R J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z d G k l Q z M l Q j N u J T I w Z G U l M j B Q c m 9 5 Z W N 0 b 3 M l M j B k Z S U y M F R J L 0 N v b H V t b m F z T m 9 W Y W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N 0 a S V D M y V C M 2 4 l M j B k Z S U y M F B y b 3 l l Y 3 R v c y U y M G R l J T I w V E k v Q 2 9 s d W 1 u Y X M l M j B F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W N p J U M z J U I z b i U y M E R p Z 2 l 0 Y W w l M j B 5 J T I w T m V n b 2 N p b 3 M l M j A o Q n V z a W 5 l c 3 M l M j B B b m F s e X R p Y 3 M l M k M l M j B C S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j U 0 N 2 Z h N y 1 l Y z Z m L T Q 2 Z D U t Y m E 4 N y 0 y Z j I w Y m I 3 Y z g 1 Z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S 0 w N l Q w M T o 0 M j o 1 N S 4 x M j Q 3 N D E 4 W i I g L z 4 8 R W 5 0 c n k g V H l w Z T 0 i R m l s b E N v b H V t b l R 5 c G V z I i B W Y W x 1 Z T 0 i c 0 F 3 W U d B Q U F B Q U F B Q S I g L z 4 8 R W 5 0 c n k g V H l w Z T 0 i R m l s b F R h c m d l d C I g V m F s d W U 9 I n N U c m F u c 2 Z v c m 1 h Y 2 n D s 2 5 f R G l n a X R h b F 9 5 X 0 5 l Z 2 9 j a W 9 z X 1 9 C d X N p b m V z c 1 9 B b m F s e X R p Y 3 N f X 0 J J I i A v P j x F b n R y e S B U e X B l P S J G a W x s Q 2 9 s d W 1 u T m F t Z X M i I F Z h b H V l P S J z W y Z x d W 9 0 O 0 5 v I E 5 v b W l u Y S Z x d W 9 0 O y w m c X V v d D t O b 2 1 i c m U g Z G V s I E V t c G x l Y W R v J n F 1 b 3 Q 7 L C Z x d W 9 0 O 8 O B c m V h J n F 1 b 3 Q 7 L C Z x d W 9 0 O 2 J h c 2 V z X 2 R l X 2 R h d G 9 z X 3 N x b C Z x d W 9 0 O y w m c X V v d D t j b G 9 1 Z F 9 j b 2 1 w d X R p b m c m c X V v d D s s J n F 1 b 3 Q 7 Y X J x d W l 0 Z W N 0 d X J h X 3 N v Z n R 3 Y X J l J n F 1 b 3 Q 7 L C Z x d W 9 0 O 2 x v d 1 9 j b 2 R l X 3 B s Y X R m b 3 J t c y Z x d W 9 0 O y w m c X V v d D t i b G 9 j a 2 N o Y W l u X 2 Z p b m F u Y 2 U m c X V v d D s s J n F 1 b 3 Q 7 Y 2 9 u d G F p b m V y X 2 9 y Y 2 h l c 3 R y Y X R p b 2 4 m c X V v d D t d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Z v c m 1 h Y 2 n D s 2 4 g R G l n a X R h b C B 5 I E 5 l Z 2 9 j a W 9 z I C h C d X N p b m V z c y B B b m F s e X R p Y 3 M s I E J J K S 9 B d X R v U m V t b 3 Z l Z E N v b H V t b n M x L n t O b y B O b 2 1 p b m E s M H 0 m c X V v d D s s J n F 1 b 3 Q 7 U 2 V j d G l v b j E v V H J h b n N m b 3 J t Y W N p w 7 N u I E R p Z 2 l 0 Y W w g e S B O Z W d v Y 2 l v c y A o Q n V z a W 5 l c 3 M g Q W 5 h b H l 0 a W N z L C B C S S k v Q X V 0 b 1 J l b W 9 2 Z W R D b 2 x 1 b W 5 z M S 5 7 T m 9 t Y n J l I G R l b C B F b X B s Z W F k b y w x f S Z x d W 9 0 O y w m c X V v d D t T Z W N 0 a W 9 u M S 9 U c m F u c 2 Z v c m 1 h Y 2 n D s 2 4 g R G l n a X R h b C B 5 I E 5 l Z 2 9 j a W 9 z I C h C d X N p b m V z c y B B b m F s e X R p Y 3 M s I E J J K S 9 B d X R v U m V t b 3 Z l Z E N v b H V t b n M x L n v D g X J l Y S w y f S Z x d W 9 0 O y w m c X V v d D t T Z W N 0 a W 9 u M S 9 U c m F u c 2 Z v c m 1 h Y 2 n D s 2 4 g R G l n a X R h b C B 5 I E 5 l Z 2 9 j a W 9 z I C h C d X N p b m V z c y B B b m F s e X R p Y 3 M s I E J J K S 9 B d X R v U m V t b 3 Z l Z E N v b H V t b n M x L n t i Y X N l c 1 9 k Z V 9 k Y X R v c 1 9 z c W w s M 3 0 m c X V v d D s s J n F 1 b 3 Q 7 U 2 V j d G l v b j E v V H J h b n N m b 3 J t Y W N p w 7 N u I E R p Z 2 l 0 Y W w g e S B O Z W d v Y 2 l v c y A o Q n V z a W 5 l c 3 M g Q W 5 h b H l 0 a W N z L C B C S S k v Q X V 0 b 1 J l b W 9 2 Z W R D b 2 x 1 b W 5 z M S 5 7 Y 2 x v d W R f Y 2 9 t c H V 0 a W 5 n L D R 9 J n F 1 b 3 Q 7 L C Z x d W 9 0 O 1 N l Y 3 R p b 2 4 x L 1 R y Y W 5 z Z m 9 y b W F j a c O z b i B E a W d p d G F s I H k g T m V n b 2 N p b 3 M g K E J 1 c 2 l u Z X N z I E F u Y W x 5 d G l j c y w g Q k k p L 0 F 1 d G 9 S Z W 1 v d m V k Q 2 9 s d W 1 u c z E u e 2 F y c X V p d G V j d H V y Y V 9 z b 2 Z 0 d 2 F y Z S w 1 f S Z x d W 9 0 O y w m c X V v d D t T Z W N 0 a W 9 u M S 9 U c m F u c 2 Z v c m 1 h Y 2 n D s 2 4 g R G l n a X R h b C B 5 I E 5 l Z 2 9 j a W 9 z I C h C d X N p b m V z c y B B b m F s e X R p Y 3 M s I E J J K S 9 B d X R v U m V t b 3 Z l Z E N v b H V t b n M x L n t s b 3 d f Y 2 9 k Z V 9 w b G F 0 Z m 9 y b X M s N n 0 m c X V v d D s s J n F 1 b 3 Q 7 U 2 V j d G l v b j E v V H J h b n N m b 3 J t Y W N p w 7 N u I E R p Z 2 l 0 Y W w g e S B O Z W d v Y 2 l v c y A o Q n V z a W 5 l c 3 M g Q W 5 h b H l 0 a W N z L C B C S S k v Q X V 0 b 1 J l b W 9 2 Z W R D b 2 x 1 b W 5 z M S 5 7 Y m x v Y 2 t j a G F p b l 9 m a W 5 h b m N l L D d 9 J n F 1 b 3 Q 7 L C Z x d W 9 0 O 1 N l Y 3 R p b 2 4 x L 1 R y Y W 5 z Z m 9 y b W F j a c O z b i B E a W d p d G F s I H k g T m V n b 2 N p b 3 M g K E J 1 c 2 l u Z X N z I E F u Y W x 5 d G l j c y w g Q k k p L 0 F 1 d G 9 S Z W 1 v d m V k Q 2 9 s d W 1 u c z E u e 2 N v b n R h a W 5 l c l 9 v c m N o Z X N 0 c m F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y Y W 5 z Z m 9 y b W F j a c O z b i B E a W d p d G F s I H k g T m V n b 2 N p b 3 M g K E J 1 c 2 l u Z X N z I E F u Y W x 5 d G l j c y w g Q k k p L 0 F 1 d G 9 S Z W 1 v d m V k Q 2 9 s d W 1 u c z E u e 0 5 v I E 5 v b W l u Y S w w f S Z x d W 9 0 O y w m c X V v d D t T Z W N 0 a W 9 u M S 9 U c m F u c 2 Z v c m 1 h Y 2 n D s 2 4 g R G l n a X R h b C B 5 I E 5 l Z 2 9 j a W 9 z I C h C d X N p b m V z c y B B b m F s e X R p Y 3 M s I E J J K S 9 B d X R v U m V t b 3 Z l Z E N v b H V t b n M x L n t O b 2 1 i c m U g Z G V s I E V t c G x l Y W R v L D F 9 J n F 1 b 3 Q 7 L C Z x d W 9 0 O 1 N l Y 3 R p b 2 4 x L 1 R y Y W 5 z Z m 9 y b W F j a c O z b i B E a W d p d G F s I H k g T m V n b 2 N p b 3 M g K E J 1 c 2 l u Z X N z I E F u Y W x 5 d G l j c y w g Q k k p L 0 F 1 d G 9 S Z W 1 v d m V k Q 2 9 s d W 1 u c z E u e 8 O B c m V h L D J 9 J n F 1 b 3 Q 7 L C Z x d W 9 0 O 1 N l Y 3 R p b 2 4 x L 1 R y Y W 5 z Z m 9 y b W F j a c O z b i B E a W d p d G F s I H k g T m V n b 2 N p b 3 M g K E J 1 c 2 l u Z X N z I E F u Y W x 5 d G l j c y w g Q k k p L 0 F 1 d G 9 S Z W 1 v d m V k Q 2 9 s d W 1 u c z E u e 2 J h c 2 V z X 2 R l X 2 R h d G 9 z X 3 N x b C w z f S Z x d W 9 0 O y w m c X V v d D t T Z W N 0 a W 9 u M S 9 U c m F u c 2 Z v c m 1 h Y 2 n D s 2 4 g R G l n a X R h b C B 5 I E 5 l Z 2 9 j a W 9 z I C h C d X N p b m V z c y B B b m F s e X R p Y 3 M s I E J J K S 9 B d X R v U m V t b 3 Z l Z E N v b H V t b n M x L n t j b G 9 1 Z F 9 j b 2 1 w d X R p b m c s N H 0 m c X V v d D s s J n F 1 b 3 Q 7 U 2 V j d G l v b j E v V H J h b n N m b 3 J t Y W N p w 7 N u I E R p Z 2 l 0 Y W w g e S B O Z W d v Y 2 l v c y A o Q n V z a W 5 l c 3 M g Q W 5 h b H l 0 a W N z L C B C S S k v Q X V 0 b 1 J l b W 9 2 Z W R D b 2 x 1 b W 5 z M S 5 7 Y X J x d W l 0 Z W N 0 d X J h X 3 N v Z n R 3 Y X J l L D V 9 J n F 1 b 3 Q 7 L C Z x d W 9 0 O 1 N l Y 3 R p b 2 4 x L 1 R y Y W 5 z Z m 9 y b W F j a c O z b i B E a W d p d G F s I H k g T m V n b 2 N p b 3 M g K E J 1 c 2 l u Z X N z I E F u Y W x 5 d G l j c y w g Q k k p L 0 F 1 d G 9 S Z W 1 v d m V k Q 2 9 s d W 1 u c z E u e 2 x v d 1 9 j b 2 R l X 3 B s Y X R m b 3 J t c y w 2 f S Z x d W 9 0 O y w m c X V v d D t T Z W N 0 a W 9 u M S 9 U c m F u c 2 Z v c m 1 h Y 2 n D s 2 4 g R G l n a X R h b C B 5 I E 5 l Z 2 9 j a W 9 z I C h C d X N p b m V z c y B B b m F s e X R p Y 3 M s I E J J K S 9 B d X R v U m V t b 3 Z l Z E N v b H V t b n M x L n t i b G 9 j a 2 N o Y W l u X 2 Z p b m F u Y 2 U s N 3 0 m c X V v d D s s J n F 1 b 3 Q 7 U 2 V j d G l v b j E v V H J h b n N m b 3 J t Y W N p w 7 N u I E R p Z 2 l 0 Y W w g e S B O Z W d v Y 2 l v c y A o Q n V z a W 5 l c 3 M g Q W 5 h b H l 0 a W N z L C B C S S k v Q X V 0 b 1 J l b W 9 2 Z W R D b 2 x 1 b W 5 z M S 5 7 Y 2 9 u d G F p b m V y X 2 9 y Y 2 h l c 3 R y Y X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Z m 9 y b W F j a S V D M y V C M 2 4 l M j B E a W d p d G F s J T I w e S U y M E 5 l Z 2 9 j a W 9 z J T I w K E J 1 c 2 l u Z X N z J T I w Q W 5 h b H l 0 a W N z J T J D J T I w Q k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j a S V D M y V C M 2 4 l M j B E a W d p d G F s J T I w e S U y M E 5 l Z 2 9 j a W 9 z J T I w K E J 1 c 2 l u Z X N z J T I w Q W 5 h b H l 0 a W N z J T J D J T I w Q k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j a S V D M y V C M 2 4 l M j B E a W d p d G F s J T I w e S U y M E 5 l Z 2 9 j a W 9 z J T I w K E J 1 c 2 l u Z X N z J T I w Q W 5 h b H l 0 a W N z J T J D J T I w Q k k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W N p J U M z J U I z b i U y M E R p Z 2 l 0 Y W w l M j B 5 J T I w T m V n b 2 N p b 3 M l M j A o Q n V z a W 5 l c 3 M l M j B B b m F s e X R p Y 3 M l M k M l M j B C S S k v Q 2 9 s d W 1 u Y X N O b 1 Z h Y 2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j a S V D M y V C M 2 4 l M j B E a W d p d G F s J T I w e S U y M E 5 l Z 2 9 j a W 9 z J T I w K E J 1 c 2 l u Z X N z J T I w Q W 5 h b H l 0 a W N z J T J D J T I w Q k k p L 0 N v b H V t b m F z J T I w R W x p b W l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y L G f 2 e E 8 Q q F 9 w E d 6 G D C m A A A A A A I A A A A A A B B m A A A A A Q A A I A A A A P r 2 V 3 S P C l + B x Z J k V B w R F k s T S j K y v 0 l Y 0 2 7 I p B E 3 h u s D A A A A A A 6 A A A A A A g A A I A A A A J s 0 g Y p R c K b e C O d a N v a C 2 9 x c g p J Y j 5 g w s t v R 9 B O 0 F W j x U A A A A D 6 N G + Z z Q t 9 S I 7 k / 8 g b Z L i a g j q 7 J f W D + C f i q p 1 V D 9 G A r N r / K F n n w E s G g R d 3 H I o V J y N S e x p 2 G 3 A h l Y Q a D l k F I I N k t C g / r 1 1 I H 1 u 4 z b 1 L L G R R R Q A A A A N c P t r M K O A d n w 4 o 6 a D r P Z G v U Y H W p Q Z X R 5 z v Y J x p 4 X Y l 4 u a k c r v v u I O g V p R v g P / c s a 3 9 P m W q e 4 4 U B a 4 f S n o 4 o d i I = < / D a t a M a s h u p > 
</file>

<file path=customXml/itemProps1.xml><?xml version="1.0" encoding="utf-8"?>
<ds:datastoreItem xmlns:ds="http://schemas.openxmlformats.org/officeDocument/2006/customXml" ds:itemID="{FE38B228-480D-4D3E-B08C-BC8F022C2ED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MQ-6201-F06</vt:lpstr>
      <vt:lpstr>Sheet1</vt:lpstr>
      <vt:lpstr>Hoja1</vt:lpstr>
      <vt:lpstr>Reporte</vt:lpstr>
      <vt:lpstr>Tecnologías de la información</vt:lpstr>
      <vt:lpstr>Ciberseguridad</vt:lpstr>
      <vt:lpstr>Desarrollo de Software (Fronten</vt:lpstr>
      <vt:lpstr>Arquitectura de Software y DevO</vt:lpstr>
      <vt:lpstr>Finanzas y Banca Digital (Finte</vt:lpstr>
      <vt:lpstr>Infraestructura y Redes</vt:lpstr>
      <vt:lpstr>Inteligencia Artificial y Machi</vt:lpstr>
      <vt:lpstr>Cloud Computing y Servicios en </vt:lpstr>
      <vt:lpstr>Sostenibilidad y Tecnología Ver</vt:lpstr>
      <vt:lpstr>Innovación y Nuevas Tecnologías</vt:lpstr>
      <vt:lpstr>Automatización y Robótica (RPA </vt:lpstr>
      <vt:lpstr>Diseño de Experiencia de Usuari</vt:lpstr>
      <vt:lpstr>Gestión de Proyectos de TI</vt:lpstr>
      <vt:lpstr>Transformación Digital y Negoci</vt:lpstr>
    </vt:vector>
  </TitlesOfParts>
  <Manager/>
  <Company>Hitachi Automotive S.A de C.V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Perez, Carolina</dc:creator>
  <cp:keywords/>
  <dc:description/>
  <cp:lastModifiedBy>Flores Landaverde, María Belén</cp:lastModifiedBy>
  <cp:revision/>
  <dcterms:created xsi:type="dcterms:W3CDTF">2015-06-16T17:59:21Z</dcterms:created>
  <dcterms:modified xsi:type="dcterms:W3CDTF">2025-09-06T01:57:31Z</dcterms:modified>
  <cp:category/>
  <cp:contentStatus/>
</cp:coreProperties>
</file>